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E070DA03-5F03-43D5-BBC4-AAD9E6C24BF1}" xr6:coauthVersionLast="47" xr6:coauthVersionMax="47" xr10:uidLastSave="{00000000-0000-0000-0000-000000000000}"/>
  <bookViews>
    <workbookView xWindow="-120" yWindow="-120" windowWidth="29040" windowHeight="15720" firstSheet="9" activeTab="9" xr2:uid="{00000000-000D-0000-FFFF-FFFF00000000}"/>
  </bookViews>
  <sheets>
    <sheet name="Product2" sheetId="6" state="hidden" r:id="rId1"/>
    <sheet name="Product6" sheetId="7" state="hidden" r:id="rId2"/>
    <sheet name="Product5" sheetId="8" state="hidden" r:id="rId3"/>
    <sheet name="Converter" sheetId="9" state="hidden" r:id="rId4"/>
    <sheet name="Product3" sheetId="11" state="hidden" r:id="rId5"/>
    <sheet name="Product4" sheetId="12" state="hidden" r:id="rId6"/>
    <sheet name="Product7" sheetId="13" state="hidden" r:id="rId7"/>
    <sheet name="Product8" sheetId="14" state="hidden" r:id="rId8"/>
    <sheet name="Details" sheetId="15" state="hidden" r:id="rId9"/>
    <sheet name="Quotation" sheetId="16" r:id="rId10"/>
    <sheet name="Customers" sheetId="17" state="hidden" r:id="rId11"/>
    <sheet name="Sheet20" sheetId="18" state="hidden" r:id="rId12"/>
  </sheets>
  <externalReferences>
    <externalReference r:id="rId13"/>
    <externalReference r:id="rId14"/>
  </externalReferences>
  <definedNames>
    <definedName name="dateColumn_Reminder_1612459588747">Customers!$J$1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00" i="17" l="1"/>
  <c r="M3000" i="17" s="1"/>
  <c r="K3000" i="17"/>
  <c r="L2999" i="17"/>
  <c r="M2999" i="17" s="1"/>
  <c r="K2999" i="17"/>
  <c r="L2998" i="17"/>
  <c r="M2998" i="17" s="1"/>
  <c r="K2998" i="17"/>
  <c r="L2997" i="17"/>
  <c r="M2997" i="17" s="1"/>
  <c r="K2997" i="17"/>
  <c r="L2996" i="17"/>
  <c r="M2996" i="17" s="1"/>
  <c r="K2996" i="17"/>
  <c r="L2995" i="17"/>
  <c r="M2995" i="17" s="1"/>
  <c r="K2995" i="17"/>
  <c r="L2994" i="17"/>
  <c r="M2994" i="17" s="1"/>
  <c r="K2994" i="17"/>
  <c r="L2993" i="17"/>
  <c r="M2993" i="17" s="1"/>
  <c r="K2993" i="17"/>
  <c r="L2992" i="17"/>
  <c r="M2992" i="17" s="1"/>
  <c r="K2992" i="17"/>
  <c r="L2991" i="17"/>
  <c r="M2991" i="17" s="1"/>
  <c r="K2991" i="17"/>
  <c r="L2990" i="17"/>
  <c r="M2990" i="17" s="1"/>
  <c r="K2990" i="17"/>
  <c r="L2989" i="17"/>
  <c r="M2989" i="17" s="1"/>
  <c r="K2989" i="17"/>
  <c r="L2988" i="17"/>
  <c r="M2988" i="17" s="1"/>
  <c r="K2988" i="17"/>
  <c r="L2987" i="17"/>
  <c r="M2987" i="17" s="1"/>
  <c r="K2987" i="17"/>
  <c r="L2986" i="17"/>
  <c r="M2986" i="17" s="1"/>
  <c r="K2986" i="17"/>
  <c r="L2985" i="17"/>
  <c r="M2985" i="17" s="1"/>
  <c r="K2985" i="17"/>
  <c r="L2984" i="17"/>
  <c r="M2984" i="17" s="1"/>
  <c r="K2984" i="17"/>
  <c r="L2983" i="17"/>
  <c r="M2983" i="17" s="1"/>
  <c r="K2983" i="17"/>
  <c r="L2982" i="17"/>
  <c r="M2982" i="17" s="1"/>
  <c r="K2982" i="17"/>
  <c r="L2981" i="17"/>
  <c r="M2981" i="17" s="1"/>
  <c r="K2981" i="17"/>
  <c r="L2980" i="17"/>
  <c r="M2980" i="17" s="1"/>
  <c r="K2980" i="17"/>
  <c r="L2979" i="17"/>
  <c r="M2979" i="17" s="1"/>
  <c r="K2979" i="17"/>
  <c r="L2978" i="17"/>
  <c r="M2978" i="17" s="1"/>
  <c r="K2978" i="17"/>
  <c r="L2977" i="17"/>
  <c r="M2977" i="17" s="1"/>
  <c r="K2977" i="17"/>
  <c r="L2976" i="17"/>
  <c r="M2976" i="17" s="1"/>
  <c r="K2976" i="17"/>
  <c r="L2975" i="17"/>
  <c r="M2975" i="17" s="1"/>
  <c r="K2975" i="17"/>
  <c r="L2974" i="17"/>
  <c r="M2974" i="17" s="1"/>
  <c r="K2974" i="17"/>
  <c r="L2973" i="17"/>
  <c r="M2973" i="17" s="1"/>
  <c r="K2973" i="17"/>
  <c r="L2972" i="17"/>
  <c r="M2972" i="17" s="1"/>
  <c r="K2972" i="17"/>
  <c r="L2971" i="17"/>
  <c r="M2971" i="17" s="1"/>
  <c r="K2971" i="17"/>
  <c r="L2970" i="17"/>
  <c r="M2970" i="17" s="1"/>
  <c r="K2970" i="17"/>
  <c r="L2969" i="17"/>
  <c r="M2969" i="17" s="1"/>
  <c r="K2969" i="17"/>
  <c r="L2968" i="17"/>
  <c r="M2968" i="17" s="1"/>
  <c r="K2968" i="17"/>
  <c r="L2967" i="17"/>
  <c r="M2967" i="17" s="1"/>
  <c r="K2967" i="17"/>
  <c r="L2966" i="17"/>
  <c r="M2966" i="17" s="1"/>
  <c r="K2966" i="17"/>
  <c r="L2965" i="17"/>
  <c r="M2965" i="17" s="1"/>
  <c r="K2965" i="17"/>
  <c r="L2964" i="17"/>
  <c r="M2964" i="17" s="1"/>
  <c r="K2964" i="17"/>
  <c r="L2963" i="17"/>
  <c r="M2963" i="17" s="1"/>
  <c r="K2963" i="17"/>
  <c r="L2962" i="17"/>
  <c r="M2962" i="17" s="1"/>
  <c r="K2962" i="17"/>
  <c r="L2961" i="17"/>
  <c r="M2961" i="17" s="1"/>
  <c r="K2961" i="17"/>
  <c r="L2960" i="17"/>
  <c r="M2960" i="17" s="1"/>
  <c r="K2960" i="17"/>
  <c r="L2959" i="17"/>
  <c r="M2959" i="17" s="1"/>
  <c r="K2959" i="17"/>
  <c r="L2958" i="17"/>
  <c r="M2958" i="17" s="1"/>
  <c r="K2958" i="17"/>
  <c r="L2957" i="17"/>
  <c r="M2957" i="17" s="1"/>
  <c r="K2957" i="17"/>
  <c r="L2956" i="17"/>
  <c r="M2956" i="17" s="1"/>
  <c r="K2956" i="17"/>
  <c r="L2955" i="17"/>
  <c r="M2955" i="17" s="1"/>
  <c r="K2955" i="17"/>
  <c r="L2954" i="17"/>
  <c r="M2954" i="17" s="1"/>
  <c r="K2954" i="17"/>
  <c r="L2953" i="17"/>
  <c r="M2953" i="17" s="1"/>
  <c r="K2953" i="17"/>
  <c r="L2952" i="17"/>
  <c r="M2952" i="17" s="1"/>
  <c r="K2952" i="17"/>
  <c r="L2951" i="17"/>
  <c r="M2951" i="17" s="1"/>
  <c r="K2951" i="17"/>
  <c r="L2950" i="17"/>
  <c r="M2950" i="17" s="1"/>
  <c r="K2950" i="17"/>
  <c r="L2949" i="17"/>
  <c r="M2949" i="17" s="1"/>
  <c r="K2949" i="17"/>
  <c r="L2948" i="17"/>
  <c r="M2948" i="17" s="1"/>
  <c r="K2948" i="17"/>
  <c r="L2947" i="17"/>
  <c r="M2947" i="17" s="1"/>
  <c r="K2947" i="17"/>
  <c r="L2946" i="17"/>
  <c r="M2946" i="17" s="1"/>
  <c r="K2946" i="17"/>
  <c r="L2945" i="17"/>
  <c r="M2945" i="17" s="1"/>
  <c r="K2945" i="17"/>
  <c r="L2944" i="17"/>
  <c r="M2944" i="17" s="1"/>
  <c r="K2944" i="17"/>
  <c r="L2943" i="17"/>
  <c r="M2943" i="17" s="1"/>
  <c r="K2943" i="17"/>
  <c r="L2942" i="17"/>
  <c r="M2942" i="17" s="1"/>
  <c r="K2942" i="17"/>
  <c r="L2941" i="17"/>
  <c r="M2941" i="17" s="1"/>
  <c r="K2941" i="17"/>
  <c r="L2940" i="17"/>
  <c r="M2940" i="17" s="1"/>
  <c r="K2940" i="17"/>
  <c r="L2939" i="17"/>
  <c r="M2939" i="17" s="1"/>
  <c r="K2939" i="17"/>
  <c r="L2938" i="17"/>
  <c r="M2938" i="17" s="1"/>
  <c r="K2938" i="17"/>
  <c r="L2937" i="17"/>
  <c r="M2937" i="17" s="1"/>
  <c r="K2937" i="17"/>
  <c r="L2936" i="17"/>
  <c r="M2936" i="17" s="1"/>
  <c r="K2936" i="17"/>
  <c r="L2935" i="17"/>
  <c r="M2935" i="17" s="1"/>
  <c r="K2935" i="17"/>
  <c r="L2934" i="17"/>
  <c r="M2934" i="17" s="1"/>
  <c r="K2934" i="17"/>
  <c r="L2933" i="17"/>
  <c r="M2933" i="17" s="1"/>
  <c r="K2933" i="17"/>
  <c r="L2932" i="17"/>
  <c r="M2932" i="17" s="1"/>
  <c r="K2932" i="17"/>
  <c r="L2931" i="17"/>
  <c r="M2931" i="17" s="1"/>
  <c r="K2931" i="17"/>
  <c r="L2930" i="17"/>
  <c r="M2930" i="17" s="1"/>
  <c r="K2930" i="17"/>
  <c r="L2929" i="17"/>
  <c r="M2929" i="17" s="1"/>
  <c r="K2929" i="17"/>
  <c r="L2928" i="17"/>
  <c r="M2928" i="17" s="1"/>
  <c r="K2928" i="17"/>
  <c r="L2927" i="17"/>
  <c r="M2927" i="17" s="1"/>
  <c r="K2927" i="17"/>
  <c r="L2926" i="17"/>
  <c r="M2926" i="17" s="1"/>
  <c r="K2926" i="17"/>
  <c r="L2925" i="17"/>
  <c r="M2925" i="17" s="1"/>
  <c r="K2925" i="17"/>
  <c r="L2924" i="17"/>
  <c r="M2924" i="17" s="1"/>
  <c r="K2924" i="17"/>
  <c r="L2923" i="17"/>
  <c r="M2923" i="17" s="1"/>
  <c r="K2923" i="17"/>
  <c r="L2922" i="17"/>
  <c r="M2922" i="17" s="1"/>
  <c r="K2922" i="17"/>
  <c r="M2921" i="17"/>
  <c r="L2921" i="17"/>
  <c r="K2921" i="17"/>
  <c r="L2920" i="17"/>
  <c r="M2920" i="17" s="1"/>
  <c r="K2920" i="17"/>
  <c r="L2919" i="17"/>
  <c r="M2919" i="17" s="1"/>
  <c r="K2919" i="17"/>
  <c r="L2918" i="17"/>
  <c r="M2918" i="17" s="1"/>
  <c r="K2918" i="17"/>
  <c r="L2917" i="17"/>
  <c r="M2917" i="17" s="1"/>
  <c r="K2917" i="17"/>
  <c r="L2916" i="17"/>
  <c r="M2916" i="17" s="1"/>
  <c r="K2916" i="17"/>
  <c r="L2915" i="17"/>
  <c r="M2915" i="17" s="1"/>
  <c r="K2915" i="17"/>
  <c r="L2914" i="17"/>
  <c r="M2914" i="17" s="1"/>
  <c r="K2914" i="17"/>
  <c r="L2913" i="17"/>
  <c r="M2913" i="17" s="1"/>
  <c r="K2913" i="17"/>
  <c r="L2912" i="17"/>
  <c r="M2912" i="17" s="1"/>
  <c r="K2912" i="17"/>
  <c r="L2911" i="17"/>
  <c r="M2911" i="17" s="1"/>
  <c r="K2911" i="17"/>
  <c r="L2910" i="17"/>
  <c r="M2910" i="17" s="1"/>
  <c r="K2910" i="17"/>
  <c r="L2909" i="17"/>
  <c r="M2909" i="17" s="1"/>
  <c r="K2909" i="17"/>
  <c r="L2908" i="17"/>
  <c r="M2908" i="17" s="1"/>
  <c r="K2908" i="17"/>
  <c r="L2907" i="17"/>
  <c r="M2907" i="17" s="1"/>
  <c r="K2907" i="17"/>
  <c r="L2906" i="17"/>
  <c r="M2906" i="17" s="1"/>
  <c r="K2906" i="17"/>
  <c r="L2905" i="17"/>
  <c r="M2905" i="17" s="1"/>
  <c r="K2905" i="17"/>
  <c r="L2904" i="17"/>
  <c r="M2904" i="17" s="1"/>
  <c r="K2904" i="17"/>
  <c r="L2903" i="17"/>
  <c r="M2903" i="17" s="1"/>
  <c r="K2903" i="17"/>
  <c r="L2902" i="17"/>
  <c r="M2902" i="17" s="1"/>
  <c r="K2902" i="17"/>
  <c r="L2901" i="17"/>
  <c r="M2901" i="17" s="1"/>
  <c r="K2901" i="17"/>
  <c r="L2900" i="17"/>
  <c r="M2900" i="17" s="1"/>
  <c r="K2900" i="17"/>
  <c r="L2899" i="17"/>
  <c r="M2899" i="17" s="1"/>
  <c r="K2899" i="17"/>
  <c r="L2898" i="17"/>
  <c r="M2898" i="17" s="1"/>
  <c r="K2898" i="17"/>
  <c r="L2897" i="17"/>
  <c r="M2897" i="17" s="1"/>
  <c r="K2897" i="17"/>
  <c r="L2896" i="17"/>
  <c r="M2896" i="17" s="1"/>
  <c r="K2896" i="17"/>
  <c r="L2895" i="17"/>
  <c r="M2895" i="17" s="1"/>
  <c r="K2895" i="17"/>
  <c r="L2894" i="17"/>
  <c r="M2894" i="17" s="1"/>
  <c r="K2894" i="17"/>
  <c r="L2893" i="17"/>
  <c r="M2893" i="17" s="1"/>
  <c r="K2893" i="17"/>
  <c r="L2892" i="17"/>
  <c r="M2892" i="17" s="1"/>
  <c r="K2892" i="17"/>
  <c r="L2891" i="17"/>
  <c r="M2891" i="17" s="1"/>
  <c r="K2891" i="17"/>
  <c r="L2890" i="17"/>
  <c r="M2890" i="17" s="1"/>
  <c r="K2890" i="17"/>
  <c r="L2889" i="17"/>
  <c r="M2889" i="17" s="1"/>
  <c r="K2889" i="17"/>
  <c r="L2888" i="17"/>
  <c r="M2888" i="17" s="1"/>
  <c r="K2888" i="17"/>
  <c r="L2887" i="17"/>
  <c r="M2887" i="17" s="1"/>
  <c r="K2887" i="17"/>
  <c r="L2886" i="17"/>
  <c r="M2886" i="17" s="1"/>
  <c r="K2886" i="17"/>
  <c r="L2885" i="17"/>
  <c r="M2885" i="17" s="1"/>
  <c r="K2885" i="17"/>
  <c r="L2884" i="17"/>
  <c r="M2884" i="17" s="1"/>
  <c r="K2884" i="17"/>
  <c r="L2883" i="17"/>
  <c r="M2883" i="17" s="1"/>
  <c r="K2883" i="17"/>
  <c r="L2882" i="17"/>
  <c r="M2882" i="17" s="1"/>
  <c r="K2882" i="17"/>
  <c r="L2881" i="17"/>
  <c r="M2881" i="17" s="1"/>
  <c r="K2881" i="17"/>
  <c r="L2880" i="17"/>
  <c r="M2880" i="17" s="1"/>
  <c r="K2880" i="17"/>
  <c r="L2879" i="17"/>
  <c r="M2879" i="17" s="1"/>
  <c r="K2879" i="17"/>
  <c r="L2878" i="17"/>
  <c r="M2878" i="17" s="1"/>
  <c r="K2878" i="17"/>
  <c r="L2877" i="17"/>
  <c r="M2877" i="17" s="1"/>
  <c r="K2877" i="17"/>
  <c r="L2876" i="17"/>
  <c r="M2876" i="17" s="1"/>
  <c r="K2876" i="17"/>
  <c r="L2875" i="17"/>
  <c r="M2875" i="17" s="1"/>
  <c r="K2875" i="17"/>
  <c r="L2874" i="17"/>
  <c r="M2874" i="17" s="1"/>
  <c r="K2874" i="17"/>
  <c r="L2873" i="17"/>
  <c r="M2873" i="17" s="1"/>
  <c r="K2873" i="17"/>
  <c r="L2872" i="17"/>
  <c r="M2872" i="17" s="1"/>
  <c r="K2872" i="17"/>
  <c r="L2871" i="17"/>
  <c r="M2871" i="17" s="1"/>
  <c r="K2871" i="17"/>
  <c r="L2870" i="17"/>
  <c r="M2870" i="17" s="1"/>
  <c r="K2870" i="17"/>
  <c r="L2869" i="17"/>
  <c r="M2869" i="17" s="1"/>
  <c r="K2869" i="17"/>
  <c r="L2868" i="17"/>
  <c r="M2868" i="17" s="1"/>
  <c r="K2868" i="17"/>
  <c r="L2867" i="17"/>
  <c r="M2867" i="17" s="1"/>
  <c r="K2867" i="17"/>
  <c r="L2866" i="17"/>
  <c r="M2866" i="17" s="1"/>
  <c r="K2866" i="17"/>
  <c r="L2865" i="17"/>
  <c r="M2865" i="17" s="1"/>
  <c r="K2865" i="17"/>
  <c r="L2864" i="17"/>
  <c r="M2864" i="17" s="1"/>
  <c r="K2864" i="17"/>
  <c r="L2863" i="17"/>
  <c r="M2863" i="17" s="1"/>
  <c r="K2863" i="17"/>
  <c r="L2862" i="17"/>
  <c r="M2862" i="17" s="1"/>
  <c r="K2862" i="17"/>
  <c r="L2861" i="17"/>
  <c r="M2861" i="17" s="1"/>
  <c r="K2861" i="17"/>
  <c r="L2860" i="17"/>
  <c r="M2860" i="17" s="1"/>
  <c r="K2860" i="17"/>
  <c r="L2859" i="17"/>
  <c r="M2859" i="17" s="1"/>
  <c r="K2859" i="17"/>
  <c r="L2858" i="17"/>
  <c r="M2858" i="17" s="1"/>
  <c r="K2858" i="17"/>
  <c r="L2857" i="17"/>
  <c r="M2857" i="17" s="1"/>
  <c r="K2857" i="17"/>
  <c r="L2856" i="17"/>
  <c r="M2856" i="17" s="1"/>
  <c r="K2856" i="17"/>
  <c r="L2855" i="17"/>
  <c r="M2855" i="17" s="1"/>
  <c r="K2855" i="17"/>
  <c r="L2854" i="17"/>
  <c r="M2854" i="17" s="1"/>
  <c r="K2854" i="17"/>
  <c r="L2853" i="17"/>
  <c r="M2853" i="17" s="1"/>
  <c r="K2853" i="17"/>
  <c r="L2852" i="17"/>
  <c r="M2852" i="17" s="1"/>
  <c r="K2852" i="17"/>
  <c r="L2851" i="17"/>
  <c r="M2851" i="17" s="1"/>
  <c r="K2851" i="17"/>
  <c r="L2850" i="17"/>
  <c r="M2850" i="17" s="1"/>
  <c r="K2850" i="17"/>
  <c r="L2849" i="17"/>
  <c r="M2849" i="17" s="1"/>
  <c r="K2849" i="17"/>
  <c r="L2848" i="17"/>
  <c r="M2848" i="17" s="1"/>
  <c r="K2848" i="17"/>
  <c r="L2847" i="17"/>
  <c r="M2847" i="17" s="1"/>
  <c r="K2847" i="17"/>
  <c r="L2846" i="17"/>
  <c r="M2846" i="17" s="1"/>
  <c r="K2846" i="17"/>
  <c r="L2845" i="17"/>
  <c r="M2845" i="17" s="1"/>
  <c r="K2845" i="17"/>
  <c r="L2844" i="17"/>
  <c r="M2844" i="17" s="1"/>
  <c r="K2844" i="17"/>
  <c r="L2843" i="17"/>
  <c r="M2843" i="17" s="1"/>
  <c r="K2843" i="17"/>
  <c r="L2842" i="17"/>
  <c r="M2842" i="17" s="1"/>
  <c r="K2842" i="17"/>
  <c r="L2841" i="17"/>
  <c r="M2841" i="17" s="1"/>
  <c r="K2841" i="17"/>
  <c r="L2840" i="17"/>
  <c r="M2840" i="17" s="1"/>
  <c r="K2840" i="17"/>
  <c r="L2839" i="17"/>
  <c r="M2839" i="17" s="1"/>
  <c r="K2839" i="17"/>
  <c r="L2838" i="17"/>
  <c r="M2838" i="17" s="1"/>
  <c r="K2838" i="17"/>
  <c r="L2837" i="17"/>
  <c r="M2837" i="17" s="1"/>
  <c r="K2837" i="17"/>
  <c r="L2836" i="17"/>
  <c r="M2836" i="17" s="1"/>
  <c r="K2836" i="17"/>
  <c r="L2835" i="17"/>
  <c r="M2835" i="17" s="1"/>
  <c r="K2835" i="17"/>
  <c r="L2834" i="17"/>
  <c r="M2834" i="17" s="1"/>
  <c r="K2834" i="17"/>
  <c r="L2833" i="17"/>
  <c r="M2833" i="17" s="1"/>
  <c r="K2833" i="17"/>
  <c r="L2832" i="17"/>
  <c r="M2832" i="17" s="1"/>
  <c r="K2832" i="17"/>
  <c r="L2831" i="17"/>
  <c r="M2831" i="17" s="1"/>
  <c r="K2831" i="17"/>
  <c r="L2830" i="17"/>
  <c r="M2830" i="17" s="1"/>
  <c r="K2830" i="17"/>
  <c r="L2829" i="17"/>
  <c r="M2829" i="17" s="1"/>
  <c r="K2829" i="17"/>
  <c r="L2828" i="17"/>
  <c r="M2828" i="17" s="1"/>
  <c r="K2828" i="17"/>
  <c r="L2827" i="17"/>
  <c r="M2827" i="17" s="1"/>
  <c r="K2827" i="17"/>
  <c r="L2826" i="17"/>
  <c r="M2826" i="17" s="1"/>
  <c r="K2826" i="17"/>
  <c r="L2825" i="17"/>
  <c r="M2825" i="17" s="1"/>
  <c r="K2825" i="17"/>
  <c r="L2824" i="17"/>
  <c r="M2824" i="17" s="1"/>
  <c r="K2824" i="17"/>
  <c r="L2823" i="17"/>
  <c r="M2823" i="17" s="1"/>
  <c r="K2823" i="17"/>
  <c r="L2822" i="17"/>
  <c r="M2822" i="17" s="1"/>
  <c r="K2822" i="17"/>
  <c r="L2821" i="17"/>
  <c r="M2821" i="17" s="1"/>
  <c r="K2821" i="17"/>
  <c r="L2820" i="17"/>
  <c r="M2820" i="17" s="1"/>
  <c r="K2820" i="17"/>
  <c r="L2819" i="17"/>
  <c r="M2819" i="17" s="1"/>
  <c r="K2819" i="17"/>
  <c r="L2818" i="17"/>
  <c r="M2818" i="17" s="1"/>
  <c r="K2818" i="17"/>
  <c r="L2817" i="17"/>
  <c r="M2817" i="17" s="1"/>
  <c r="K2817" i="17"/>
  <c r="L2816" i="17"/>
  <c r="M2816" i="17" s="1"/>
  <c r="K2816" i="17"/>
  <c r="L2815" i="17"/>
  <c r="M2815" i="17" s="1"/>
  <c r="K2815" i="17"/>
  <c r="L2814" i="17"/>
  <c r="M2814" i="17" s="1"/>
  <c r="K2814" i="17"/>
  <c r="L2813" i="17"/>
  <c r="M2813" i="17" s="1"/>
  <c r="K2813" i="17"/>
  <c r="L2812" i="17"/>
  <c r="M2812" i="17" s="1"/>
  <c r="K2812" i="17"/>
  <c r="L2811" i="17"/>
  <c r="M2811" i="17" s="1"/>
  <c r="K2811" i="17"/>
  <c r="L2810" i="17"/>
  <c r="M2810" i="17" s="1"/>
  <c r="K2810" i="17"/>
  <c r="L2809" i="17"/>
  <c r="M2809" i="17" s="1"/>
  <c r="K2809" i="17"/>
  <c r="L2808" i="17"/>
  <c r="M2808" i="17" s="1"/>
  <c r="K2808" i="17"/>
  <c r="L2807" i="17"/>
  <c r="M2807" i="17" s="1"/>
  <c r="K2807" i="17"/>
  <c r="L2806" i="17"/>
  <c r="M2806" i="17" s="1"/>
  <c r="K2806" i="17"/>
  <c r="L2805" i="17"/>
  <c r="M2805" i="17" s="1"/>
  <c r="K2805" i="17"/>
  <c r="L2804" i="17"/>
  <c r="M2804" i="17" s="1"/>
  <c r="K2804" i="17"/>
  <c r="L2803" i="17"/>
  <c r="M2803" i="17" s="1"/>
  <c r="K2803" i="17"/>
  <c r="L2802" i="17"/>
  <c r="M2802" i="17" s="1"/>
  <c r="K2802" i="17"/>
  <c r="L2801" i="17"/>
  <c r="M2801" i="17" s="1"/>
  <c r="K2801" i="17"/>
  <c r="L2800" i="17"/>
  <c r="M2800" i="17" s="1"/>
  <c r="K2800" i="17"/>
  <c r="L2799" i="17"/>
  <c r="M2799" i="17" s="1"/>
  <c r="K2799" i="17"/>
  <c r="L2798" i="17"/>
  <c r="M2798" i="17" s="1"/>
  <c r="K2798" i="17"/>
  <c r="L2797" i="17"/>
  <c r="M2797" i="17" s="1"/>
  <c r="K2797" i="17"/>
  <c r="L2796" i="17"/>
  <c r="M2796" i="17" s="1"/>
  <c r="K2796" i="17"/>
  <c r="L2795" i="17"/>
  <c r="M2795" i="17" s="1"/>
  <c r="K2795" i="17"/>
  <c r="L2794" i="17"/>
  <c r="M2794" i="17" s="1"/>
  <c r="K2794" i="17"/>
  <c r="L2793" i="17"/>
  <c r="M2793" i="17" s="1"/>
  <c r="K2793" i="17"/>
  <c r="L2792" i="17"/>
  <c r="M2792" i="17" s="1"/>
  <c r="K2792" i="17"/>
  <c r="L2791" i="17"/>
  <c r="M2791" i="17" s="1"/>
  <c r="K2791" i="17"/>
  <c r="L2790" i="17"/>
  <c r="M2790" i="17" s="1"/>
  <c r="K2790" i="17"/>
  <c r="L2789" i="17"/>
  <c r="M2789" i="17" s="1"/>
  <c r="K2789" i="17"/>
  <c r="L2788" i="17"/>
  <c r="M2788" i="17" s="1"/>
  <c r="K2788" i="17"/>
  <c r="L2787" i="17"/>
  <c r="M2787" i="17" s="1"/>
  <c r="K2787" i="17"/>
  <c r="L2786" i="17"/>
  <c r="M2786" i="17" s="1"/>
  <c r="K2786" i="17"/>
  <c r="L2785" i="17"/>
  <c r="M2785" i="17" s="1"/>
  <c r="K2785" i="17"/>
  <c r="L2784" i="17"/>
  <c r="M2784" i="17" s="1"/>
  <c r="K2784" i="17"/>
  <c r="L2783" i="17"/>
  <c r="M2783" i="17" s="1"/>
  <c r="K2783" i="17"/>
  <c r="L2782" i="17"/>
  <c r="M2782" i="17" s="1"/>
  <c r="K2782" i="17"/>
  <c r="L2781" i="17"/>
  <c r="M2781" i="17" s="1"/>
  <c r="K2781" i="17"/>
  <c r="L2780" i="17"/>
  <c r="M2780" i="17" s="1"/>
  <c r="K2780" i="17"/>
  <c r="L2779" i="17"/>
  <c r="M2779" i="17" s="1"/>
  <c r="K2779" i="17"/>
  <c r="L2778" i="17"/>
  <c r="M2778" i="17" s="1"/>
  <c r="K2778" i="17"/>
  <c r="L2777" i="17"/>
  <c r="M2777" i="17" s="1"/>
  <c r="K2777" i="17"/>
  <c r="L2776" i="17"/>
  <c r="M2776" i="17" s="1"/>
  <c r="K2776" i="17"/>
  <c r="L2775" i="17"/>
  <c r="M2775" i="17" s="1"/>
  <c r="K2775" i="17"/>
  <c r="L2774" i="17"/>
  <c r="M2774" i="17" s="1"/>
  <c r="K2774" i="17"/>
  <c r="L2773" i="17"/>
  <c r="M2773" i="17" s="1"/>
  <c r="K2773" i="17"/>
  <c r="L2772" i="17"/>
  <c r="M2772" i="17" s="1"/>
  <c r="K2772" i="17"/>
  <c r="L2771" i="17"/>
  <c r="M2771" i="17" s="1"/>
  <c r="K2771" i="17"/>
  <c r="L2770" i="17"/>
  <c r="M2770" i="17" s="1"/>
  <c r="K2770" i="17"/>
  <c r="L2769" i="17"/>
  <c r="M2769" i="17" s="1"/>
  <c r="K2769" i="17"/>
  <c r="L2768" i="17"/>
  <c r="M2768" i="17" s="1"/>
  <c r="K2768" i="17"/>
  <c r="L2767" i="17"/>
  <c r="M2767" i="17" s="1"/>
  <c r="K2767" i="17"/>
  <c r="L2766" i="17"/>
  <c r="M2766" i="17" s="1"/>
  <c r="K2766" i="17"/>
  <c r="L2765" i="17"/>
  <c r="M2765" i="17" s="1"/>
  <c r="K2765" i="17"/>
  <c r="L2764" i="17"/>
  <c r="M2764" i="17" s="1"/>
  <c r="K2764" i="17"/>
  <c r="L2763" i="17"/>
  <c r="M2763" i="17" s="1"/>
  <c r="K2763" i="17"/>
  <c r="L2762" i="17"/>
  <c r="M2762" i="17" s="1"/>
  <c r="K2762" i="17"/>
  <c r="L2761" i="17"/>
  <c r="M2761" i="17" s="1"/>
  <c r="K2761" i="17"/>
  <c r="L2760" i="17"/>
  <c r="M2760" i="17" s="1"/>
  <c r="K2760" i="17"/>
  <c r="L2759" i="17"/>
  <c r="M2759" i="17" s="1"/>
  <c r="K2759" i="17"/>
  <c r="L2758" i="17"/>
  <c r="M2758" i="17" s="1"/>
  <c r="K2758" i="17"/>
  <c r="L2757" i="17"/>
  <c r="M2757" i="17" s="1"/>
  <c r="K2757" i="17"/>
  <c r="L2756" i="17"/>
  <c r="M2756" i="17" s="1"/>
  <c r="K2756" i="17"/>
  <c r="L2755" i="17"/>
  <c r="M2755" i="17" s="1"/>
  <c r="K2755" i="17"/>
  <c r="L2754" i="17"/>
  <c r="M2754" i="17" s="1"/>
  <c r="K2754" i="17"/>
  <c r="L2753" i="17"/>
  <c r="M2753" i="17" s="1"/>
  <c r="K2753" i="17"/>
  <c r="L2752" i="17"/>
  <c r="M2752" i="17" s="1"/>
  <c r="K2752" i="17"/>
  <c r="L2751" i="17"/>
  <c r="M2751" i="17" s="1"/>
  <c r="K2751" i="17"/>
  <c r="L2750" i="17"/>
  <c r="M2750" i="17" s="1"/>
  <c r="K2750" i="17"/>
  <c r="L2749" i="17"/>
  <c r="M2749" i="17" s="1"/>
  <c r="K2749" i="17"/>
  <c r="L2748" i="17"/>
  <c r="M2748" i="17" s="1"/>
  <c r="K2748" i="17"/>
  <c r="L2747" i="17"/>
  <c r="M2747" i="17" s="1"/>
  <c r="K2747" i="17"/>
  <c r="L2746" i="17"/>
  <c r="M2746" i="17" s="1"/>
  <c r="K2746" i="17"/>
  <c r="L2745" i="17"/>
  <c r="M2745" i="17" s="1"/>
  <c r="K2745" i="17"/>
  <c r="L2744" i="17"/>
  <c r="M2744" i="17" s="1"/>
  <c r="K2744" i="17"/>
  <c r="L2743" i="17"/>
  <c r="M2743" i="17" s="1"/>
  <c r="K2743" i="17"/>
  <c r="L2742" i="17"/>
  <c r="M2742" i="17" s="1"/>
  <c r="K2742" i="17"/>
  <c r="L2741" i="17"/>
  <c r="M2741" i="17" s="1"/>
  <c r="K2741" i="17"/>
  <c r="M2740" i="17"/>
  <c r="L2740" i="17"/>
  <c r="K2740" i="17"/>
  <c r="L2739" i="17"/>
  <c r="M2739" i="17" s="1"/>
  <c r="K2739" i="17"/>
  <c r="L2738" i="17"/>
  <c r="M2738" i="17" s="1"/>
  <c r="K2738" i="17"/>
  <c r="L2737" i="17"/>
  <c r="M2737" i="17" s="1"/>
  <c r="K2737" i="17"/>
  <c r="L2736" i="17"/>
  <c r="M2736" i="17" s="1"/>
  <c r="K2736" i="17"/>
  <c r="L2735" i="17"/>
  <c r="M2735" i="17" s="1"/>
  <c r="K2735" i="17"/>
  <c r="L2734" i="17"/>
  <c r="M2734" i="17" s="1"/>
  <c r="K2734" i="17"/>
  <c r="L2733" i="17"/>
  <c r="M2733" i="17" s="1"/>
  <c r="K2733" i="17"/>
  <c r="L2732" i="17"/>
  <c r="M2732" i="17" s="1"/>
  <c r="K2732" i="17"/>
  <c r="L2731" i="17"/>
  <c r="M2731" i="17" s="1"/>
  <c r="K2731" i="17"/>
  <c r="L2730" i="17"/>
  <c r="M2730" i="17" s="1"/>
  <c r="K2730" i="17"/>
  <c r="L2729" i="17"/>
  <c r="M2729" i="17" s="1"/>
  <c r="K2729" i="17"/>
  <c r="L2728" i="17"/>
  <c r="M2728" i="17" s="1"/>
  <c r="K2728" i="17"/>
  <c r="L2727" i="17"/>
  <c r="M2727" i="17" s="1"/>
  <c r="K2727" i="17"/>
  <c r="L2726" i="17"/>
  <c r="M2726" i="17" s="1"/>
  <c r="K2726" i="17"/>
  <c r="L2725" i="17"/>
  <c r="M2725" i="17" s="1"/>
  <c r="K2725" i="17"/>
  <c r="L2724" i="17"/>
  <c r="M2724" i="17" s="1"/>
  <c r="K2724" i="17"/>
  <c r="L2723" i="17"/>
  <c r="M2723" i="17" s="1"/>
  <c r="K2723" i="17"/>
  <c r="L2722" i="17"/>
  <c r="M2722" i="17" s="1"/>
  <c r="K2722" i="17"/>
  <c r="L2721" i="17"/>
  <c r="M2721" i="17" s="1"/>
  <c r="K2721" i="17"/>
  <c r="L2720" i="17"/>
  <c r="M2720" i="17" s="1"/>
  <c r="K2720" i="17"/>
  <c r="L2719" i="17"/>
  <c r="M2719" i="17" s="1"/>
  <c r="K2719" i="17"/>
  <c r="L2718" i="17"/>
  <c r="M2718" i="17" s="1"/>
  <c r="K2718" i="17"/>
  <c r="L2717" i="17"/>
  <c r="M2717" i="17" s="1"/>
  <c r="K2717" i="17"/>
  <c r="L2716" i="17"/>
  <c r="M2716" i="17" s="1"/>
  <c r="K2716" i="17"/>
  <c r="L2715" i="17"/>
  <c r="M2715" i="17" s="1"/>
  <c r="K2715" i="17"/>
  <c r="L2714" i="17"/>
  <c r="M2714" i="17" s="1"/>
  <c r="K2714" i="17"/>
  <c r="L2713" i="17"/>
  <c r="M2713" i="17" s="1"/>
  <c r="K2713" i="17"/>
  <c r="L2712" i="17"/>
  <c r="M2712" i="17" s="1"/>
  <c r="K2712" i="17"/>
  <c r="L2711" i="17"/>
  <c r="M2711" i="17" s="1"/>
  <c r="K2711" i="17"/>
  <c r="L2710" i="17"/>
  <c r="M2710" i="17" s="1"/>
  <c r="K2710" i="17"/>
  <c r="L2709" i="17"/>
  <c r="M2709" i="17" s="1"/>
  <c r="K2709" i="17"/>
  <c r="L2708" i="17"/>
  <c r="M2708" i="17" s="1"/>
  <c r="K2708" i="17"/>
  <c r="L2707" i="17"/>
  <c r="M2707" i="17" s="1"/>
  <c r="K2707" i="17"/>
  <c r="L2706" i="17"/>
  <c r="M2706" i="17" s="1"/>
  <c r="K2706" i="17"/>
  <c r="L2705" i="17"/>
  <c r="M2705" i="17" s="1"/>
  <c r="K2705" i="17"/>
  <c r="L2704" i="17"/>
  <c r="M2704" i="17" s="1"/>
  <c r="K2704" i="17"/>
  <c r="L2703" i="17"/>
  <c r="M2703" i="17" s="1"/>
  <c r="K2703" i="17"/>
  <c r="L2702" i="17"/>
  <c r="M2702" i="17" s="1"/>
  <c r="K2702" i="17"/>
  <c r="L2701" i="17"/>
  <c r="M2701" i="17" s="1"/>
  <c r="K2701" i="17"/>
  <c r="L2700" i="17"/>
  <c r="M2700" i="17" s="1"/>
  <c r="K2700" i="17"/>
  <c r="L2699" i="17"/>
  <c r="M2699" i="17" s="1"/>
  <c r="K2699" i="17"/>
  <c r="L2698" i="17"/>
  <c r="M2698" i="17" s="1"/>
  <c r="K2698" i="17"/>
  <c r="L2697" i="17"/>
  <c r="M2697" i="17" s="1"/>
  <c r="K2697" i="17"/>
  <c r="L2696" i="17"/>
  <c r="M2696" i="17" s="1"/>
  <c r="K2696" i="17"/>
  <c r="L2695" i="17"/>
  <c r="M2695" i="17" s="1"/>
  <c r="K2695" i="17"/>
  <c r="L2694" i="17"/>
  <c r="M2694" i="17" s="1"/>
  <c r="K2694" i="17"/>
  <c r="L2693" i="17"/>
  <c r="M2693" i="17" s="1"/>
  <c r="K2693" i="17"/>
  <c r="L2692" i="17"/>
  <c r="M2692" i="17" s="1"/>
  <c r="K2692" i="17"/>
  <c r="L2691" i="17"/>
  <c r="M2691" i="17" s="1"/>
  <c r="K2691" i="17"/>
  <c r="L2690" i="17"/>
  <c r="M2690" i="17" s="1"/>
  <c r="K2690" i="17"/>
  <c r="L2689" i="17"/>
  <c r="M2689" i="17" s="1"/>
  <c r="K2689" i="17"/>
  <c r="L2688" i="17"/>
  <c r="M2688" i="17" s="1"/>
  <c r="K2688" i="17"/>
  <c r="L2687" i="17"/>
  <c r="M2687" i="17" s="1"/>
  <c r="K2687" i="17"/>
  <c r="L2686" i="17"/>
  <c r="M2686" i="17" s="1"/>
  <c r="K2686" i="17"/>
  <c r="L2685" i="17"/>
  <c r="M2685" i="17" s="1"/>
  <c r="K2685" i="17"/>
  <c r="L2684" i="17"/>
  <c r="M2684" i="17" s="1"/>
  <c r="K2684" i="17"/>
  <c r="L2683" i="17"/>
  <c r="M2683" i="17" s="1"/>
  <c r="K2683" i="17"/>
  <c r="L2682" i="17"/>
  <c r="M2682" i="17" s="1"/>
  <c r="K2682" i="17"/>
  <c r="L2681" i="17"/>
  <c r="M2681" i="17" s="1"/>
  <c r="K2681" i="17"/>
  <c r="L2680" i="17"/>
  <c r="M2680" i="17" s="1"/>
  <c r="K2680" i="17"/>
  <c r="L2679" i="17"/>
  <c r="M2679" i="17" s="1"/>
  <c r="K2679" i="17"/>
  <c r="L2678" i="17"/>
  <c r="M2678" i="17" s="1"/>
  <c r="K2678" i="17"/>
  <c r="L2677" i="17"/>
  <c r="M2677" i="17" s="1"/>
  <c r="K2677" i="17"/>
  <c r="L2676" i="17"/>
  <c r="M2676" i="17" s="1"/>
  <c r="K2676" i="17"/>
  <c r="L2675" i="17"/>
  <c r="M2675" i="17" s="1"/>
  <c r="K2675" i="17"/>
  <c r="L2674" i="17"/>
  <c r="M2674" i="17" s="1"/>
  <c r="K2674" i="17"/>
  <c r="L2673" i="17"/>
  <c r="M2673" i="17" s="1"/>
  <c r="K2673" i="17"/>
  <c r="L2672" i="17"/>
  <c r="M2672" i="17" s="1"/>
  <c r="K2672" i="17"/>
  <c r="L2671" i="17"/>
  <c r="M2671" i="17" s="1"/>
  <c r="K2671" i="17"/>
  <c r="L2670" i="17"/>
  <c r="M2670" i="17" s="1"/>
  <c r="K2670" i="17"/>
  <c r="L2669" i="17"/>
  <c r="M2669" i="17" s="1"/>
  <c r="K2669" i="17"/>
  <c r="L2668" i="17"/>
  <c r="M2668" i="17" s="1"/>
  <c r="K2668" i="17"/>
  <c r="L2667" i="17"/>
  <c r="M2667" i="17" s="1"/>
  <c r="K2667" i="17"/>
  <c r="L2666" i="17"/>
  <c r="M2666" i="17" s="1"/>
  <c r="K2666" i="17"/>
  <c r="L2665" i="17"/>
  <c r="M2665" i="17" s="1"/>
  <c r="K2665" i="17"/>
  <c r="L2664" i="17"/>
  <c r="M2664" i="17" s="1"/>
  <c r="K2664" i="17"/>
  <c r="L2663" i="17"/>
  <c r="M2663" i="17" s="1"/>
  <c r="K2663" i="17"/>
  <c r="L2662" i="17"/>
  <c r="M2662" i="17" s="1"/>
  <c r="K2662" i="17"/>
  <c r="L2661" i="17"/>
  <c r="M2661" i="17" s="1"/>
  <c r="K2661" i="17"/>
  <c r="L2660" i="17"/>
  <c r="M2660" i="17" s="1"/>
  <c r="K2660" i="17"/>
  <c r="L2659" i="17"/>
  <c r="M2659" i="17" s="1"/>
  <c r="K2659" i="17"/>
  <c r="L2658" i="17"/>
  <c r="M2658" i="17" s="1"/>
  <c r="K2658" i="17"/>
  <c r="L2657" i="17"/>
  <c r="M2657" i="17" s="1"/>
  <c r="K2657" i="17"/>
  <c r="L2656" i="17"/>
  <c r="M2656" i="17" s="1"/>
  <c r="K2656" i="17"/>
  <c r="L2655" i="17"/>
  <c r="M2655" i="17" s="1"/>
  <c r="K2655" i="17"/>
  <c r="L2654" i="17"/>
  <c r="M2654" i="17" s="1"/>
  <c r="K2654" i="17"/>
  <c r="L2653" i="17"/>
  <c r="M2653" i="17" s="1"/>
  <c r="K2653" i="17"/>
  <c r="L2652" i="17"/>
  <c r="M2652" i="17" s="1"/>
  <c r="K2652" i="17"/>
  <c r="L2651" i="17"/>
  <c r="M2651" i="17" s="1"/>
  <c r="K2651" i="17"/>
  <c r="L2650" i="17"/>
  <c r="M2650" i="17" s="1"/>
  <c r="K2650" i="17"/>
  <c r="L2649" i="17"/>
  <c r="M2649" i="17" s="1"/>
  <c r="K2649" i="17"/>
  <c r="L2648" i="17"/>
  <c r="M2648" i="17" s="1"/>
  <c r="K2648" i="17"/>
  <c r="L2647" i="17"/>
  <c r="M2647" i="17" s="1"/>
  <c r="K2647" i="17"/>
  <c r="L2646" i="17"/>
  <c r="M2646" i="17" s="1"/>
  <c r="K2646" i="17"/>
  <c r="L2645" i="17"/>
  <c r="M2645" i="17" s="1"/>
  <c r="K2645" i="17"/>
  <c r="L2644" i="17"/>
  <c r="M2644" i="17" s="1"/>
  <c r="K2644" i="17"/>
  <c r="L2643" i="17"/>
  <c r="M2643" i="17" s="1"/>
  <c r="K2643" i="17"/>
  <c r="L2642" i="17"/>
  <c r="M2642" i="17" s="1"/>
  <c r="K2642" i="17"/>
  <c r="L2641" i="17"/>
  <c r="M2641" i="17" s="1"/>
  <c r="K2641" i="17"/>
  <c r="L2640" i="17"/>
  <c r="M2640" i="17" s="1"/>
  <c r="K2640" i="17"/>
  <c r="L2639" i="17"/>
  <c r="M2639" i="17" s="1"/>
  <c r="K2639" i="17"/>
  <c r="L2638" i="17"/>
  <c r="M2638" i="17" s="1"/>
  <c r="K2638" i="17"/>
  <c r="L2637" i="17"/>
  <c r="M2637" i="17" s="1"/>
  <c r="K2637" i="17"/>
  <c r="L2636" i="17"/>
  <c r="M2636" i="17" s="1"/>
  <c r="K2636" i="17"/>
  <c r="L2635" i="17"/>
  <c r="M2635" i="17" s="1"/>
  <c r="K2635" i="17"/>
  <c r="L2634" i="17"/>
  <c r="M2634" i="17" s="1"/>
  <c r="K2634" i="17"/>
  <c r="L2633" i="17"/>
  <c r="M2633" i="17" s="1"/>
  <c r="K2633" i="17"/>
  <c r="L2632" i="17"/>
  <c r="M2632" i="17" s="1"/>
  <c r="K2632" i="17"/>
  <c r="L2631" i="17"/>
  <c r="M2631" i="17" s="1"/>
  <c r="K2631" i="17"/>
  <c r="L2630" i="17"/>
  <c r="M2630" i="17" s="1"/>
  <c r="K2630" i="17"/>
  <c r="L2629" i="17"/>
  <c r="M2629" i="17" s="1"/>
  <c r="K2629" i="17"/>
  <c r="L2628" i="17"/>
  <c r="M2628" i="17" s="1"/>
  <c r="K2628" i="17"/>
  <c r="L2627" i="17"/>
  <c r="M2627" i="17" s="1"/>
  <c r="K2627" i="17"/>
  <c r="L2626" i="17"/>
  <c r="M2626" i="17" s="1"/>
  <c r="K2626" i="17"/>
  <c r="L2625" i="17"/>
  <c r="M2625" i="17" s="1"/>
  <c r="K2625" i="17"/>
  <c r="L2624" i="17"/>
  <c r="M2624" i="17" s="1"/>
  <c r="K2624" i="17"/>
  <c r="L2623" i="17"/>
  <c r="M2623" i="17" s="1"/>
  <c r="K2623" i="17"/>
  <c r="L2622" i="17"/>
  <c r="M2622" i="17" s="1"/>
  <c r="K2622" i="17"/>
  <c r="L2621" i="17"/>
  <c r="M2621" i="17" s="1"/>
  <c r="K2621" i="17"/>
  <c r="L2620" i="17"/>
  <c r="M2620" i="17" s="1"/>
  <c r="K2620" i="17"/>
  <c r="L2619" i="17"/>
  <c r="M2619" i="17" s="1"/>
  <c r="K2619" i="17"/>
  <c r="L2618" i="17"/>
  <c r="M2618" i="17" s="1"/>
  <c r="K2618" i="17"/>
  <c r="L2617" i="17"/>
  <c r="M2617" i="17" s="1"/>
  <c r="K2617" i="17"/>
  <c r="L2616" i="17"/>
  <c r="M2616" i="17" s="1"/>
  <c r="K2616" i="17"/>
  <c r="L2615" i="17"/>
  <c r="M2615" i="17" s="1"/>
  <c r="K2615" i="17"/>
  <c r="L2614" i="17"/>
  <c r="M2614" i="17" s="1"/>
  <c r="K2614" i="17"/>
  <c r="L2613" i="17"/>
  <c r="M2613" i="17" s="1"/>
  <c r="K2613" i="17"/>
  <c r="L2612" i="17"/>
  <c r="M2612" i="17" s="1"/>
  <c r="K2612" i="17"/>
  <c r="L2611" i="17"/>
  <c r="M2611" i="17" s="1"/>
  <c r="K2611" i="17"/>
  <c r="L2610" i="17"/>
  <c r="M2610" i="17" s="1"/>
  <c r="K2610" i="17"/>
  <c r="L2609" i="17"/>
  <c r="M2609" i="17" s="1"/>
  <c r="K2609" i="17"/>
  <c r="L2608" i="17"/>
  <c r="M2608" i="17" s="1"/>
  <c r="K2608" i="17"/>
  <c r="L2607" i="17"/>
  <c r="M2607" i="17" s="1"/>
  <c r="K2607" i="17"/>
  <c r="L2606" i="17"/>
  <c r="M2606" i="17" s="1"/>
  <c r="K2606" i="17"/>
  <c r="L2605" i="17"/>
  <c r="M2605" i="17" s="1"/>
  <c r="K2605" i="17"/>
  <c r="L2604" i="17"/>
  <c r="M2604" i="17" s="1"/>
  <c r="K2604" i="17"/>
  <c r="L2603" i="17"/>
  <c r="M2603" i="17" s="1"/>
  <c r="K2603" i="17"/>
  <c r="L2602" i="17"/>
  <c r="M2602" i="17" s="1"/>
  <c r="K2602" i="17"/>
  <c r="L2601" i="17"/>
  <c r="M2601" i="17" s="1"/>
  <c r="K2601" i="17"/>
  <c r="L2600" i="17"/>
  <c r="M2600" i="17" s="1"/>
  <c r="K2600" i="17"/>
  <c r="L2599" i="17"/>
  <c r="M2599" i="17" s="1"/>
  <c r="K2599" i="17"/>
  <c r="L2598" i="17"/>
  <c r="M2598" i="17" s="1"/>
  <c r="K2598" i="17"/>
  <c r="L2597" i="17"/>
  <c r="M2597" i="17" s="1"/>
  <c r="K2597" i="17"/>
  <c r="L2596" i="17"/>
  <c r="M2596" i="17" s="1"/>
  <c r="K2596" i="17"/>
  <c r="L2595" i="17"/>
  <c r="M2595" i="17" s="1"/>
  <c r="K2595" i="17"/>
  <c r="L2594" i="17"/>
  <c r="M2594" i="17" s="1"/>
  <c r="K2594" i="17"/>
  <c r="L2593" i="17"/>
  <c r="M2593" i="17" s="1"/>
  <c r="K2593" i="17"/>
  <c r="L2592" i="17"/>
  <c r="M2592" i="17" s="1"/>
  <c r="K2592" i="17"/>
  <c r="L2591" i="17"/>
  <c r="M2591" i="17" s="1"/>
  <c r="K2591" i="17"/>
  <c r="L2590" i="17"/>
  <c r="M2590" i="17" s="1"/>
  <c r="K2590" i="17"/>
  <c r="L2589" i="17"/>
  <c r="M2589" i="17" s="1"/>
  <c r="K2589" i="17"/>
  <c r="L2588" i="17"/>
  <c r="M2588" i="17" s="1"/>
  <c r="K2588" i="17"/>
  <c r="L2587" i="17"/>
  <c r="M2587" i="17" s="1"/>
  <c r="K2587" i="17"/>
  <c r="L2586" i="17"/>
  <c r="M2586" i="17" s="1"/>
  <c r="K2586" i="17"/>
  <c r="L2585" i="17"/>
  <c r="M2585" i="17" s="1"/>
  <c r="K2585" i="17"/>
  <c r="L2584" i="17"/>
  <c r="M2584" i="17" s="1"/>
  <c r="K2584" i="17"/>
  <c r="M2583" i="17"/>
  <c r="L2583" i="17"/>
  <c r="K2583" i="17"/>
  <c r="L2582" i="17"/>
  <c r="M2582" i="17" s="1"/>
  <c r="K2582" i="17"/>
  <c r="L2581" i="17"/>
  <c r="M2581" i="17" s="1"/>
  <c r="K2581" i="17"/>
  <c r="L2580" i="17"/>
  <c r="M2580" i="17" s="1"/>
  <c r="K2580" i="17"/>
  <c r="L2579" i="17"/>
  <c r="M2579" i="17" s="1"/>
  <c r="K2579" i="17"/>
  <c r="L2578" i="17"/>
  <c r="M2578" i="17" s="1"/>
  <c r="K2578" i="17"/>
  <c r="L2577" i="17"/>
  <c r="M2577" i="17" s="1"/>
  <c r="K2577" i="17"/>
  <c r="L2576" i="17"/>
  <c r="M2576" i="17" s="1"/>
  <c r="K2576" i="17"/>
  <c r="L2575" i="17"/>
  <c r="M2575" i="17" s="1"/>
  <c r="K2575" i="17"/>
  <c r="L2574" i="17"/>
  <c r="M2574" i="17" s="1"/>
  <c r="K2574" i="17"/>
  <c r="L2573" i="17"/>
  <c r="M2573" i="17" s="1"/>
  <c r="K2573" i="17"/>
  <c r="L2572" i="17"/>
  <c r="M2572" i="17" s="1"/>
  <c r="K2572" i="17"/>
  <c r="L2571" i="17"/>
  <c r="M2571" i="17" s="1"/>
  <c r="K2571" i="17"/>
  <c r="L2570" i="17"/>
  <c r="M2570" i="17" s="1"/>
  <c r="K2570" i="17"/>
  <c r="L2569" i="17"/>
  <c r="M2569" i="17" s="1"/>
  <c r="K2569" i="17"/>
  <c r="L2568" i="17"/>
  <c r="M2568" i="17" s="1"/>
  <c r="K2568" i="17"/>
  <c r="L2567" i="17"/>
  <c r="M2567" i="17" s="1"/>
  <c r="K2567" i="17"/>
  <c r="L2566" i="17"/>
  <c r="M2566" i="17" s="1"/>
  <c r="K2566" i="17"/>
  <c r="L2565" i="17"/>
  <c r="M2565" i="17" s="1"/>
  <c r="K2565" i="17"/>
  <c r="L2564" i="17"/>
  <c r="M2564" i="17" s="1"/>
  <c r="K2564" i="17"/>
  <c r="L2563" i="17"/>
  <c r="M2563" i="17" s="1"/>
  <c r="K2563" i="17"/>
  <c r="L2562" i="17"/>
  <c r="M2562" i="17" s="1"/>
  <c r="K2562" i="17"/>
  <c r="L2561" i="17"/>
  <c r="M2561" i="17" s="1"/>
  <c r="K2561" i="17"/>
  <c r="L2560" i="17"/>
  <c r="M2560" i="17" s="1"/>
  <c r="K2560" i="17"/>
  <c r="L2559" i="17"/>
  <c r="M2559" i="17" s="1"/>
  <c r="K2559" i="17"/>
  <c r="L2558" i="17"/>
  <c r="M2558" i="17" s="1"/>
  <c r="K2558" i="17"/>
  <c r="L2557" i="17"/>
  <c r="M2557" i="17" s="1"/>
  <c r="K2557" i="17"/>
  <c r="L2556" i="17"/>
  <c r="M2556" i="17" s="1"/>
  <c r="K2556" i="17"/>
  <c r="L2555" i="17"/>
  <c r="M2555" i="17" s="1"/>
  <c r="K2555" i="17"/>
  <c r="L2554" i="17"/>
  <c r="M2554" i="17" s="1"/>
  <c r="K2554" i="17"/>
  <c r="L2553" i="17"/>
  <c r="M2553" i="17" s="1"/>
  <c r="K2553" i="17"/>
  <c r="L2552" i="17"/>
  <c r="M2552" i="17" s="1"/>
  <c r="K2552" i="17"/>
  <c r="L2551" i="17"/>
  <c r="M2551" i="17" s="1"/>
  <c r="K2551" i="17"/>
  <c r="L2550" i="17"/>
  <c r="M2550" i="17" s="1"/>
  <c r="K2550" i="17"/>
  <c r="L2549" i="17"/>
  <c r="M2549" i="17" s="1"/>
  <c r="K2549" i="17"/>
  <c r="L2548" i="17"/>
  <c r="M2548" i="17" s="1"/>
  <c r="K2548" i="17"/>
  <c r="L2547" i="17"/>
  <c r="M2547" i="17" s="1"/>
  <c r="K2547" i="17"/>
  <c r="L2546" i="17"/>
  <c r="M2546" i="17" s="1"/>
  <c r="K2546" i="17"/>
  <c r="L2545" i="17"/>
  <c r="M2545" i="17" s="1"/>
  <c r="K2545" i="17"/>
  <c r="L2544" i="17"/>
  <c r="M2544" i="17" s="1"/>
  <c r="K2544" i="17"/>
  <c r="L2543" i="17"/>
  <c r="M2543" i="17" s="1"/>
  <c r="K2543" i="17"/>
  <c r="L2542" i="17"/>
  <c r="M2542" i="17" s="1"/>
  <c r="K2542" i="17"/>
  <c r="L2541" i="17"/>
  <c r="M2541" i="17" s="1"/>
  <c r="K2541" i="17"/>
  <c r="L2540" i="17"/>
  <c r="M2540" i="17" s="1"/>
  <c r="K2540" i="17"/>
  <c r="L2539" i="17"/>
  <c r="M2539" i="17" s="1"/>
  <c r="K2539" i="17"/>
  <c r="L2538" i="17"/>
  <c r="M2538" i="17" s="1"/>
  <c r="K2538" i="17"/>
  <c r="L2537" i="17"/>
  <c r="M2537" i="17" s="1"/>
  <c r="K2537" i="17"/>
  <c r="L2536" i="17"/>
  <c r="M2536" i="17" s="1"/>
  <c r="K2536" i="17"/>
  <c r="L2535" i="17"/>
  <c r="M2535" i="17" s="1"/>
  <c r="K2535" i="17"/>
  <c r="L2534" i="17"/>
  <c r="M2534" i="17" s="1"/>
  <c r="K2534" i="17"/>
  <c r="L2533" i="17"/>
  <c r="M2533" i="17" s="1"/>
  <c r="K2533" i="17"/>
  <c r="L2532" i="17"/>
  <c r="M2532" i="17" s="1"/>
  <c r="K2532" i="17"/>
  <c r="L2531" i="17"/>
  <c r="M2531" i="17" s="1"/>
  <c r="K2531" i="17"/>
  <c r="L2530" i="17"/>
  <c r="M2530" i="17" s="1"/>
  <c r="K2530" i="17"/>
  <c r="L2529" i="17"/>
  <c r="M2529" i="17" s="1"/>
  <c r="K2529" i="17"/>
  <c r="L2528" i="17"/>
  <c r="M2528" i="17" s="1"/>
  <c r="K2528" i="17"/>
  <c r="L2527" i="17"/>
  <c r="M2527" i="17" s="1"/>
  <c r="K2527" i="17"/>
  <c r="L2526" i="17"/>
  <c r="M2526" i="17" s="1"/>
  <c r="K2526" i="17"/>
  <c r="L2525" i="17"/>
  <c r="M2525" i="17" s="1"/>
  <c r="K2525" i="17"/>
  <c r="L2524" i="17"/>
  <c r="M2524" i="17" s="1"/>
  <c r="K2524" i="17"/>
  <c r="L2523" i="17"/>
  <c r="M2523" i="17" s="1"/>
  <c r="K2523" i="17"/>
  <c r="L2522" i="17"/>
  <c r="M2522" i="17" s="1"/>
  <c r="K2522" i="17"/>
  <c r="L2521" i="17"/>
  <c r="M2521" i="17" s="1"/>
  <c r="K2521" i="17"/>
  <c r="L2520" i="17"/>
  <c r="M2520" i="17" s="1"/>
  <c r="K2520" i="17"/>
  <c r="L2519" i="17"/>
  <c r="M2519" i="17" s="1"/>
  <c r="K2519" i="17"/>
  <c r="L2518" i="17"/>
  <c r="M2518" i="17" s="1"/>
  <c r="K2518" i="17"/>
  <c r="L2517" i="17"/>
  <c r="M2517" i="17" s="1"/>
  <c r="K2517" i="17"/>
  <c r="L2516" i="17"/>
  <c r="M2516" i="17" s="1"/>
  <c r="K2516" i="17"/>
  <c r="L2515" i="17"/>
  <c r="M2515" i="17" s="1"/>
  <c r="K2515" i="17"/>
  <c r="L2514" i="17"/>
  <c r="M2514" i="17" s="1"/>
  <c r="K2514" i="17"/>
  <c r="L2513" i="17"/>
  <c r="M2513" i="17" s="1"/>
  <c r="K2513" i="17"/>
  <c r="L2512" i="17"/>
  <c r="M2512" i="17" s="1"/>
  <c r="K2512" i="17"/>
  <c r="L2511" i="17"/>
  <c r="M2511" i="17" s="1"/>
  <c r="K2511" i="17"/>
  <c r="L2510" i="17"/>
  <c r="M2510" i="17" s="1"/>
  <c r="K2510" i="17"/>
  <c r="L2509" i="17"/>
  <c r="M2509" i="17" s="1"/>
  <c r="K2509" i="17"/>
  <c r="L2508" i="17"/>
  <c r="M2508" i="17" s="1"/>
  <c r="K2508" i="17"/>
  <c r="L2507" i="17"/>
  <c r="M2507" i="17" s="1"/>
  <c r="K2507" i="17"/>
  <c r="L2506" i="17"/>
  <c r="M2506" i="17" s="1"/>
  <c r="K2506" i="17"/>
  <c r="L2505" i="17"/>
  <c r="M2505" i="17" s="1"/>
  <c r="K2505" i="17"/>
  <c r="L2504" i="17"/>
  <c r="M2504" i="17" s="1"/>
  <c r="K2504" i="17"/>
  <c r="L2503" i="17"/>
  <c r="M2503" i="17" s="1"/>
  <c r="K2503" i="17"/>
  <c r="L2502" i="17"/>
  <c r="M2502" i="17" s="1"/>
  <c r="K2502" i="17"/>
  <c r="L2501" i="17"/>
  <c r="M2501" i="17" s="1"/>
  <c r="K2501" i="17"/>
  <c r="L2500" i="17"/>
  <c r="M2500" i="17" s="1"/>
  <c r="K2500" i="17"/>
  <c r="L2499" i="17"/>
  <c r="M2499" i="17" s="1"/>
  <c r="K2499" i="17"/>
  <c r="L2498" i="17"/>
  <c r="M2498" i="17" s="1"/>
  <c r="K2498" i="17"/>
  <c r="L2497" i="17"/>
  <c r="M2497" i="17" s="1"/>
  <c r="K2497" i="17"/>
  <c r="L2496" i="17"/>
  <c r="M2496" i="17" s="1"/>
  <c r="K2496" i="17"/>
  <c r="L2495" i="17"/>
  <c r="M2495" i="17" s="1"/>
  <c r="K2495" i="17"/>
  <c r="L2494" i="17"/>
  <c r="M2494" i="17" s="1"/>
  <c r="K2494" i="17"/>
  <c r="L2493" i="17"/>
  <c r="M2493" i="17" s="1"/>
  <c r="K2493" i="17"/>
  <c r="L2492" i="17"/>
  <c r="M2492" i="17" s="1"/>
  <c r="K2492" i="17"/>
  <c r="L2491" i="17"/>
  <c r="M2491" i="17" s="1"/>
  <c r="K2491" i="17"/>
  <c r="L2490" i="17"/>
  <c r="M2490" i="17" s="1"/>
  <c r="K2490" i="17"/>
  <c r="L2489" i="17"/>
  <c r="M2489" i="17" s="1"/>
  <c r="K2489" i="17"/>
  <c r="L2488" i="17"/>
  <c r="M2488" i="17" s="1"/>
  <c r="K2488" i="17"/>
  <c r="L2487" i="17"/>
  <c r="M2487" i="17" s="1"/>
  <c r="K2487" i="17"/>
  <c r="L2486" i="17"/>
  <c r="M2486" i="17" s="1"/>
  <c r="K2486" i="17"/>
  <c r="L2485" i="17"/>
  <c r="M2485" i="17" s="1"/>
  <c r="K2485" i="17"/>
  <c r="L2484" i="17"/>
  <c r="M2484" i="17" s="1"/>
  <c r="K2484" i="17"/>
  <c r="L2483" i="17"/>
  <c r="M2483" i="17" s="1"/>
  <c r="K2483" i="17"/>
  <c r="L2482" i="17"/>
  <c r="M2482" i="17" s="1"/>
  <c r="K2482" i="17"/>
  <c r="L2481" i="17"/>
  <c r="M2481" i="17" s="1"/>
  <c r="K2481" i="17"/>
  <c r="L2480" i="17"/>
  <c r="M2480" i="17" s="1"/>
  <c r="K2480" i="17"/>
  <c r="L2479" i="17"/>
  <c r="M2479" i="17" s="1"/>
  <c r="K2479" i="17"/>
  <c r="L2478" i="17"/>
  <c r="M2478" i="17" s="1"/>
  <c r="K2478" i="17"/>
  <c r="L2477" i="17"/>
  <c r="M2477" i="17" s="1"/>
  <c r="K2477" i="17"/>
  <c r="L2476" i="17"/>
  <c r="M2476" i="17" s="1"/>
  <c r="K2476" i="17"/>
  <c r="L2475" i="17"/>
  <c r="M2475" i="17" s="1"/>
  <c r="K2475" i="17"/>
  <c r="L2474" i="17"/>
  <c r="M2474" i="17" s="1"/>
  <c r="K2474" i="17"/>
  <c r="L2473" i="17"/>
  <c r="M2473" i="17" s="1"/>
  <c r="K2473" i="17"/>
  <c r="L2472" i="17"/>
  <c r="M2472" i="17" s="1"/>
  <c r="K2472" i="17"/>
  <c r="L2471" i="17"/>
  <c r="M2471" i="17" s="1"/>
  <c r="K2471" i="17"/>
  <c r="L2470" i="17"/>
  <c r="M2470" i="17" s="1"/>
  <c r="K2470" i="17"/>
  <c r="L2469" i="17"/>
  <c r="M2469" i="17" s="1"/>
  <c r="K2469" i="17"/>
  <c r="L2468" i="17"/>
  <c r="M2468" i="17" s="1"/>
  <c r="K2468" i="17"/>
  <c r="L2467" i="17"/>
  <c r="M2467" i="17" s="1"/>
  <c r="K2467" i="17"/>
  <c r="L2466" i="17"/>
  <c r="M2466" i="17" s="1"/>
  <c r="K2466" i="17"/>
  <c r="L2465" i="17"/>
  <c r="M2465" i="17" s="1"/>
  <c r="K2465" i="17"/>
  <c r="L2464" i="17"/>
  <c r="M2464" i="17" s="1"/>
  <c r="K2464" i="17"/>
  <c r="L2463" i="17"/>
  <c r="M2463" i="17" s="1"/>
  <c r="K2463" i="17"/>
  <c r="L2462" i="17"/>
  <c r="M2462" i="17" s="1"/>
  <c r="K2462" i="17"/>
  <c r="L2461" i="17"/>
  <c r="M2461" i="17" s="1"/>
  <c r="K2461" i="17"/>
  <c r="L2460" i="17"/>
  <c r="M2460" i="17" s="1"/>
  <c r="K2460" i="17"/>
  <c r="L2459" i="17"/>
  <c r="M2459" i="17" s="1"/>
  <c r="K2459" i="17"/>
  <c r="L2458" i="17"/>
  <c r="M2458" i="17" s="1"/>
  <c r="K2458" i="17"/>
  <c r="L2457" i="17"/>
  <c r="M2457" i="17" s="1"/>
  <c r="K2457" i="17"/>
  <c r="L2456" i="17"/>
  <c r="M2456" i="17" s="1"/>
  <c r="K2456" i="17"/>
  <c r="L2455" i="17"/>
  <c r="M2455" i="17" s="1"/>
  <c r="K2455" i="17"/>
  <c r="L2454" i="17"/>
  <c r="M2454" i="17" s="1"/>
  <c r="K2454" i="17"/>
  <c r="L2453" i="17"/>
  <c r="M2453" i="17" s="1"/>
  <c r="K2453" i="17"/>
  <c r="L2452" i="17"/>
  <c r="M2452" i="17" s="1"/>
  <c r="K2452" i="17"/>
  <c r="L2451" i="17"/>
  <c r="M2451" i="17" s="1"/>
  <c r="K2451" i="17"/>
  <c r="L2450" i="17"/>
  <c r="M2450" i="17" s="1"/>
  <c r="K2450" i="17"/>
  <c r="L2449" i="17"/>
  <c r="M2449" i="17" s="1"/>
  <c r="K2449" i="17"/>
  <c r="L2448" i="17"/>
  <c r="M2448" i="17" s="1"/>
  <c r="K2448" i="17"/>
  <c r="L2447" i="17"/>
  <c r="M2447" i="17" s="1"/>
  <c r="K2447" i="17"/>
  <c r="L2446" i="17"/>
  <c r="M2446" i="17" s="1"/>
  <c r="K2446" i="17"/>
  <c r="L2445" i="17"/>
  <c r="M2445" i="17" s="1"/>
  <c r="K2445" i="17"/>
  <c r="L2444" i="17"/>
  <c r="M2444" i="17" s="1"/>
  <c r="K2444" i="17"/>
  <c r="L2443" i="17"/>
  <c r="M2443" i="17" s="1"/>
  <c r="K2443" i="17"/>
  <c r="L2442" i="17"/>
  <c r="M2442" i="17" s="1"/>
  <c r="K2442" i="17"/>
  <c r="L2441" i="17"/>
  <c r="M2441" i="17" s="1"/>
  <c r="K2441" i="17"/>
  <c r="L2440" i="17"/>
  <c r="M2440" i="17" s="1"/>
  <c r="K2440" i="17"/>
  <c r="L2439" i="17"/>
  <c r="M2439" i="17" s="1"/>
  <c r="K2439" i="17"/>
  <c r="L2438" i="17"/>
  <c r="M2438" i="17" s="1"/>
  <c r="K2438" i="17"/>
  <c r="L2437" i="17"/>
  <c r="M2437" i="17" s="1"/>
  <c r="K2437" i="17"/>
  <c r="L2436" i="17"/>
  <c r="M2436" i="17" s="1"/>
  <c r="K2436" i="17"/>
  <c r="L2435" i="17"/>
  <c r="M2435" i="17" s="1"/>
  <c r="K2435" i="17"/>
  <c r="L2434" i="17"/>
  <c r="M2434" i="17" s="1"/>
  <c r="K2434" i="17"/>
  <c r="L2433" i="17"/>
  <c r="M2433" i="17" s="1"/>
  <c r="K2433" i="17"/>
  <c r="L2432" i="17"/>
  <c r="M2432" i="17" s="1"/>
  <c r="K2432" i="17"/>
  <c r="L2431" i="17"/>
  <c r="M2431" i="17" s="1"/>
  <c r="K2431" i="17"/>
  <c r="L2430" i="17"/>
  <c r="M2430" i="17" s="1"/>
  <c r="K2430" i="17"/>
  <c r="L2429" i="17"/>
  <c r="M2429" i="17" s="1"/>
  <c r="K2429" i="17"/>
  <c r="L2428" i="17"/>
  <c r="M2428" i="17" s="1"/>
  <c r="K2428" i="17"/>
  <c r="L2427" i="17"/>
  <c r="M2427" i="17" s="1"/>
  <c r="K2427" i="17"/>
  <c r="L2426" i="17"/>
  <c r="M2426" i="17" s="1"/>
  <c r="K2426" i="17"/>
  <c r="L2425" i="17"/>
  <c r="M2425" i="17" s="1"/>
  <c r="K2425" i="17"/>
  <c r="L2424" i="17"/>
  <c r="M2424" i="17" s="1"/>
  <c r="K2424" i="17"/>
  <c r="L2423" i="17"/>
  <c r="M2423" i="17" s="1"/>
  <c r="K2423" i="17"/>
  <c r="L2422" i="17"/>
  <c r="M2422" i="17" s="1"/>
  <c r="K2422" i="17"/>
  <c r="L2421" i="17"/>
  <c r="M2421" i="17" s="1"/>
  <c r="K2421" i="17"/>
  <c r="L2420" i="17"/>
  <c r="M2420" i="17" s="1"/>
  <c r="K2420" i="17"/>
  <c r="L2419" i="17"/>
  <c r="M2419" i="17" s="1"/>
  <c r="K2419" i="17"/>
  <c r="L2418" i="17"/>
  <c r="M2418" i="17" s="1"/>
  <c r="K2418" i="17"/>
  <c r="L2417" i="17"/>
  <c r="M2417" i="17" s="1"/>
  <c r="K2417" i="17"/>
  <c r="L2416" i="17"/>
  <c r="M2416" i="17" s="1"/>
  <c r="K2416" i="17"/>
  <c r="L2415" i="17"/>
  <c r="M2415" i="17" s="1"/>
  <c r="K2415" i="17"/>
  <c r="L2414" i="17"/>
  <c r="M2414" i="17" s="1"/>
  <c r="K2414" i="17"/>
  <c r="L2413" i="17"/>
  <c r="M2413" i="17" s="1"/>
  <c r="K2413" i="17"/>
  <c r="L2412" i="17"/>
  <c r="M2412" i="17" s="1"/>
  <c r="K2412" i="17"/>
  <c r="L2411" i="17"/>
  <c r="M2411" i="17" s="1"/>
  <c r="K2411" i="17"/>
  <c r="L2410" i="17"/>
  <c r="M2410" i="17" s="1"/>
  <c r="K2410" i="17"/>
  <c r="L2409" i="17"/>
  <c r="M2409" i="17" s="1"/>
  <c r="K2409" i="17"/>
  <c r="L2408" i="17"/>
  <c r="M2408" i="17" s="1"/>
  <c r="K2408" i="17"/>
  <c r="L2407" i="17"/>
  <c r="M2407" i="17" s="1"/>
  <c r="K2407" i="17"/>
  <c r="L2406" i="17"/>
  <c r="M2406" i="17" s="1"/>
  <c r="K2406" i="17"/>
  <c r="L2405" i="17"/>
  <c r="M2405" i="17" s="1"/>
  <c r="K2405" i="17"/>
  <c r="L2404" i="17"/>
  <c r="M2404" i="17" s="1"/>
  <c r="K2404" i="17"/>
  <c r="L2403" i="17"/>
  <c r="M2403" i="17" s="1"/>
  <c r="K2403" i="17"/>
  <c r="L2402" i="17"/>
  <c r="M2402" i="17" s="1"/>
  <c r="K2402" i="17"/>
  <c r="L2401" i="17"/>
  <c r="M2401" i="17" s="1"/>
  <c r="K2401" i="17"/>
  <c r="L2400" i="17"/>
  <c r="M2400" i="17" s="1"/>
  <c r="K2400" i="17"/>
  <c r="L2399" i="17"/>
  <c r="M2399" i="17" s="1"/>
  <c r="K2399" i="17"/>
  <c r="L2398" i="17"/>
  <c r="M2398" i="17" s="1"/>
  <c r="K2398" i="17"/>
  <c r="L2397" i="17"/>
  <c r="M2397" i="17" s="1"/>
  <c r="K2397" i="17"/>
  <c r="L2396" i="17"/>
  <c r="M2396" i="17" s="1"/>
  <c r="K2396" i="17"/>
  <c r="L2395" i="17"/>
  <c r="M2395" i="17" s="1"/>
  <c r="K2395" i="17"/>
  <c r="L2394" i="17"/>
  <c r="M2394" i="17" s="1"/>
  <c r="K2394" i="17"/>
  <c r="L2393" i="17"/>
  <c r="M2393" i="17" s="1"/>
  <c r="K2393" i="17"/>
  <c r="L2392" i="17"/>
  <c r="M2392" i="17" s="1"/>
  <c r="K2392" i="17"/>
  <c r="L2391" i="17"/>
  <c r="M2391" i="17" s="1"/>
  <c r="K2391" i="17"/>
  <c r="L2390" i="17"/>
  <c r="M2390" i="17" s="1"/>
  <c r="K2390" i="17"/>
  <c r="L2389" i="17"/>
  <c r="M2389" i="17" s="1"/>
  <c r="K2389" i="17"/>
  <c r="L2388" i="17"/>
  <c r="M2388" i="17" s="1"/>
  <c r="K2388" i="17"/>
  <c r="L2387" i="17"/>
  <c r="M2387" i="17" s="1"/>
  <c r="K2387" i="17"/>
  <c r="L2386" i="17"/>
  <c r="M2386" i="17" s="1"/>
  <c r="K2386" i="17"/>
  <c r="L2385" i="17"/>
  <c r="M2385" i="17" s="1"/>
  <c r="K2385" i="17"/>
  <c r="L2384" i="17"/>
  <c r="M2384" i="17" s="1"/>
  <c r="K2384" i="17"/>
  <c r="L2383" i="17"/>
  <c r="M2383" i="17" s="1"/>
  <c r="K2383" i="17"/>
  <c r="L2382" i="17"/>
  <c r="M2382" i="17" s="1"/>
  <c r="K2382" i="17"/>
  <c r="L2381" i="17"/>
  <c r="M2381" i="17" s="1"/>
  <c r="K2381" i="17"/>
  <c r="L2380" i="17"/>
  <c r="M2380" i="17" s="1"/>
  <c r="K2380" i="17"/>
  <c r="L2379" i="17"/>
  <c r="M2379" i="17" s="1"/>
  <c r="K2379" i="17"/>
  <c r="L2378" i="17"/>
  <c r="M2378" i="17" s="1"/>
  <c r="K2378" i="17"/>
  <c r="L2377" i="17"/>
  <c r="M2377" i="17" s="1"/>
  <c r="K2377" i="17"/>
  <c r="L2376" i="17"/>
  <c r="M2376" i="17" s="1"/>
  <c r="K2376" i="17"/>
  <c r="L2375" i="17"/>
  <c r="M2375" i="17" s="1"/>
  <c r="K2375" i="17"/>
  <c r="L2374" i="17"/>
  <c r="M2374" i="17" s="1"/>
  <c r="K2374" i="17"/>
  <c r="L2373" i="17"/>
  <c r="M2373" i="17" s="1"/>
  <c r="K2373" i="17"/>
  <c r="L2372" i="17"/>
  <c r="M2372" i="17" s="1"/>
  <c r="K2372" i="17"/>
  <c r="L2371" i="17"/>
  <c r="M2371" i="17" s="1"/>
  <c r="K2371" i="17"/>
  <c r="L2370" i="17"/>
  <c r="M2370" i="17" s="1"/>
  <c r="K2370" i="17"/>
  <c r="L2369" i="17"/>
  <c r="M2369" i="17" s="1"/>
  <c r="K2369" i="17"/>
  <c r="L2368" i="17"/>
  <c r="M2368" i="17" s="1"/>
  <c r="K2368" i="17"/>
  <c r="L2367" i="17"/>
  <c r="M2367" i="17" s="1"/>
  <c r="K2367" i="17"/>
  <c r="L2366" i="17"/>
  <c r="M2366" i="17" s="1"/>
  <c r="K2366" i="17"/>
  <c r="L2365" i="17"/>
  <c r="M2365" i="17" s="1"/>
  <c r="K2365" i="17"/>
  <c r="L2364" i="17"/>
  <c r="M2364" i="17" s="1"/>
  <c r="K2364" i="17"/>
  <c r="L2363" i="17"/>
  <c r="M2363" i="17" s="1"/>
  <c r="K2363" i="17"/>
  <c r="L2362" i="17"/>
  <c r="M2362" i="17" s="1"/>
  <c r="K2362" i="17"/>
  <c r="L2361" i="17"/>
  <c r="M2361" i="17" s="1"/>
  <c r="K2361" i="17"/>
  <c r="L2360" i="17"/>
  <c r="M2360" i="17" s="1"/>
  <c r="K2360" i="17"/>
  <c r="L2359" i="17"/>
  <c r="M2359" i="17" s="1"/>
  <c r="K2359" i="17"/>
  <c r="L2358" i="17"/>
  <c r="M2358" i="17" s="1"/>
  <c r="K2358" i="17"/>
  <c r="L2357" i="17"/>
  <c r="M2357" i="17" s="1"/>
  <c r="K2357" i="17"/>
  <c r="L2356" i="17"/>
  <c r="M2356" i="17" s="1"/>
  <c r="K2356" i="17"/>
  <c r="L2355" i="17"/>
  <c r="M2355" i="17" s="1"/>
  <c r="K2355" i="17"/>
  <c r="L2354" i="17"/>
  <c r="M2354" i="17" s="1"/>
  <c r="K2354" i="17"/>
  <c r="L2353" i="17"/>
  <c r="M2353" i="17" s="1"/>
  <c r="K2353" i="17"/>
  <c r="L2352" i="17"/>
  <c r="M2352" i="17" s="1"/>
  <c r="K2352" i="17"/>
  <c r="L2351" i="17"/>
  <c r="M2351" i="17" s="1"/>
  <c r="K2351" i="17"/>
  <c r="L2350" i="17"/>
  <c r="M2350" i="17" s="1"/>
  <c r="K2350" i="17"/>
  <c r="L2349" i="17"/>
  <c r="M2349" i="17" s="1"/>
  <c r="K2349" i="17"/>
  <c r="L2348" i="17"/>
  <c r="M2348" i="17" s="1"/>
  <c r="K2348" i="17"/>
  <c r="L2347" i="17"/>
  <c r="M2347" i="17" s="1"/>
  <c r="K2347" i="17"/>
  <c r="L2346" i="17"/>
  <c r="M2346" i="17" s="1"/>
  <c r="K2346" i="17"/>
  <c r="L2345" i="17"/>
  <c r="M2345" i="17" s="1"/>
  <c r="K2345" i="17"/>
  <c r="L2344" i="17"/>
  <c r="M2344" i="17" s="1"/>
  <c r="K2344" i="17"/>
  <c r="L2343" i="17"/>
  <c r="M2343" i="17" s="1"/>
  <c r="K2343" i="17"/>
  <c r="L2342" i="17"/>
  <c r="M2342" i="17" s="1"/>
  <c r="K2342" i="17"/>
  <c r="L2341" i="17"/>
  <c r="M2341" i="17" s="1"/>
  <c r="K2341" i="17"/>
  <c r="L2340" i="17"/>
  <c r="M2340" i="17" s="1"/>
  <c r="K2340" i="17"/>
  <c r="L2339" i="17"/>
  <c r="M2339" i="17" s="1"/>
  <c r="K2339" i="17"/>
  <c r="L2338" i="17"/>
  <c r="M2338" i="17" s="1"/>
  <c r="K2338" i="17"/>
  <c r="L2337" i="17"/>
  <c r="M2337" i="17" s="1"/>
  <c r="K2337" i="17"/>
  <c r="L2336" i="17"/>
  <c r="M2336" i="17" s="1"/>
  <c r="K2336" i="17"/>
  <c r="L2335" i="17"/>
  <c r="M2335" i="17" s="1"/>
  <c r="K2335" i="17"/>
  <c r="L2334" i="17"/>
  <c r="M2334" i="17" s="1"/>
  <c r="K2334" i="17"/>
  <c r="L2333" i="17"/>
  <c r="M2333" i="17" s="1"/>
  <c r="K2333" i="17"/>
  <c r="L2332" i="17"/>
  <c r="M2332" i="17" s="1"/>
  <c r="K2332" i="17"/>
  <c r="L2331" i="17"/>
  <c r="M2331" i="17" s="1"/>
  <c r="K2331" i="17"/>
  <c r="L2330" i="17"/>
  <c r="M2330" i="17" s="1"/>
  <c r="K2330" i="17"/>
  <c r="L2329" i="17"/>
  <c r="M2329" i="17" s="1"/>
  <c r="K2329" i="17"/>
  <c r="L2328" i="17"/>
  <c r="M2328" i="17" s="1"/>
  <c r="K2328" i="17"/>
  <c r="L2327" i="17"/>
  <c r="M2327" i="17" s="1"/>
  <c r="K2327" i="17"/>
  <c r="L2326" i="17"/>
  <c r="M2326" i="17" s="1"/>
  <c r="K2326" i="17"/>
  <c r="L2325" i="17"/>
  <c r="M2325" i="17" s="1"/>
  <c r="K2325" i="17"/>
  <c r="L2324" i="17"/>
  <c r="M2324" i="17" s="1"/>
  <c r="K2324" i="17"/>
  <c r="L2323" i="17"/>
  <c r="M2323" i="17" s="1"/>
  <c r="K2323" i="17"/>
  <c r="L2322" i="17"/>
  <c r="M2322" i="17" s="1"/>
  <c r="K2322" i="17"/>
  <c r="L2321" i="17"/>
  <c r="M2321" i="17" s="1"/>
  <c r="K2321" i="17"/>
  <c r="L2320" i="17"/>
  <c r="M2320" i="17" s="1"/>
  <c r="K2320" i="17"/>
  <c r="L2319" i="17"/>
  <c r="M2319" i="17" s="1"/>
  <c r="K2319" i="17"/>
  <c r="L2318" i="17"/>
  <c r="M2318" i="17" s="1"/>
  <c r="K2318" i="17"/>
  <c r="L2317" i="17"/>
  <c r="M2317" i="17" s="1"/>
  <c r="K2317" i="17"/>
  <c r="L2316" i="17"/>
  <c r="M2316" i="17" s="1"/>
  <c r="K2316" i="17"/>
  <c r="L2315" i="17"/>
  <c r="M2315" i="17" s="1"/>
  <c r="K2315" i="17"/>
  <c r="L2314" i="17"/>
  <c r="M2314" i="17" s="1"/>
  <c r="K2314" i="17"/>
  <c r="L2313" i="17"/>
  <c r="M2313" i="17" s="1"/>
  <c r="K2313" i="17"/>
  <c r="L2312" i="17"/>
  <c r="M2312" i="17" s="1"/>
  <c r="K2312" i="17"/>
  <c r="L2311" i="17"/>
  <c r="M2311" i="17" s="1"/>
  <c r="K2311" i="17"/>
  <c r="L2310" i="17"/>
  <c r="M2310" i="17" s="1"/>
  <c r="K2310" i="17"/>
  <c r="L2309" i="17"/>
  <c r="M2309" i="17" s="1"/>
  <c r="K2309" i="17"/>
  <c r="L2308" i="17"/>
  <c r="M2308" i="17" s="1"/>
  <c r="K2308" i="17"/>
  <c r="L2307" i="17"/>
  <c r="M2307" i="17" s="1"/>
  <c r="K2307" i="17"/>
  <c r="L2306" i="17"/>
  <c r="M2306" i="17" s="1"/>
  <c r="K2306" i="17"/>
  <c r="L2305" i="17"/>
  <c r="M2305" i="17" s="1"/>
  <c r="K2305" i="17"/>
  <c r="L2304" i="17"/>
  <c r="M2304" i="17" s="1"/>
  <c r="K2304" i="17"/>
  <c r="L2303" i="17"/>
  <c r="M2303" i="17" s="1"/>
  <c r="K2303" i="17"/>
  <c r="L2302" i="17"/>
  <c r="M2302" i="17" s="1"/>
  <c r="K2302" i="17"/>
  <c r="L2301" i="17"/>
  <c r="M2301" i="17" s="1"/>
  <c r="K2301" i="17"/>
  <c r="L2300" i="17"/>
  <c r="M2300" i="17" s="1"/>
  <c r="K2300" i="17"/>
  <c r="L2299" i="17"/>
  <c r="M2299" i="17" s="1"/>
  <c r="K2299" i="17"/>
  <c r="L2298" i="17"/>
  <c r="M2298" i="17" s="1"/>
  <c r="K2298" i="17"/>
  <c r="L2297" i="17"/>
  <c r="M2297" i="17" s="1"/>
  <c r="K2297" i="17"/>
  <c r="L2296" i="17"/>
  <c r="M2296" i="17" s="1"/>
  <c r="K2296" i="17"/>
  <c r="L2295" i="17"/>
  <c r="M2295" i="17" s="1"/>
  <c r="K2295" i="17"/>
  <c r="L2294" i="17"/>
  <c r="M2294" i="17" s="1"/>
  <c r="K2294" i="17"/>
  <c r="L2293" i="17"/>
  <c r="M2293" i="17" s="1"/>
  <c r="K2293" i="17"/>
  <c r="L2292" i="17"/>
  <c r="M2292" i="17" s="1"/>
  <c r="K2292" i="17"/>
  <c r="L2291" i="17"/>
  <c r="M2291" i="17" s="1"/>
  <c r="K2291" i="17"/>
  <c r="L2290" i="17"/>
  <c r="M2290" i="17" s="1"/>
  <c r="K2290" i="17"/>
  <c r="L2289" i="17"/>
  <c r="M2289" i="17" s="1"/>
  <c r="K2289" i="17"/>
  <c r="L2288" i="17"/>
  <c r="M2288" i="17" s="1"/>
  <c r="K2288" i="17"/>
  <c r="L2287" i="17"/>
  <c r="M2287" i="17" s="1"/>
  <c r="K2287" i="17"/>
  <c r="L2286" i="17"/>
  <c r="M2286" i="17" s="1"/>
  <c r="K2286" i="17"/>
  <c r="L2285" i="17"/>
  <c r="M2285" i="17" s="1"/>
  <c r="K2285" i="17"/>
  <c r="L2284" i="17"/>
  <c r="M2284" i="17" s="1"/>
  <c r="K2284" i="17"/>
  <c r="L2283" i="17"/>
  <c r="M2283" i="17" s="1"/>
  <c r="K2283" i="17"/>
  <c r="L2282" i="17"/>
  <c r="M2282" i="17" s="1"/>
  <c r="K2282" i="17"/>
  <c r="L2281" i="17"/>
  <c r="M2281" i="17" s="1"/>
  <c r="K2281" i="17"/>
  <c r="L2280" i="17"/>
  <c r="M2280" i="17" s="1"/>
  <c r="K2280" i="17"/>
  <c r="M2279" i="17"/>
  <c r="L2279" i="17"/>
  <c r="K2279" i="17"/>
  <c r="L2278" i="17"/>
  <c r="M2278" i="17" s="1"/>
  <c r="K2278" i="17"/>
  <c r="L2277" i="17"/>
  <c r="M2277" i="17" s="1"/>
  <c r="K2277" i="17"/>
  <c r="M2276" i="17"/>
  <c r="L2276" i="17"/>
  <c r="K2276" i="17"/>
  <c r="L2275" i="17"/>
  <c r="M2275" i="17" s="1"/>
  <c r="K2275" i="17"/>
  <c r="L2274" i="17"/>
  <c r="M2274" i="17" s="1"/>
  <c r="K2274" i="17"/>
  <c r="L2273" i="17"/>
  <c r="M2273" i="17" s="1"/>
  <c r="K2273" i="17"/>
  <c r="L2272" i="17"/>
  <c r="M2272" i="17" s="1"/>
  <c r="K2272" i="17"/>
  <c r="L2271" i="17"/>
  <c r="M2271" i="17" s="1"/>
  <c r="K2271" i="17"/>
  <c r="L2270" i="17"/>
  <c r="M2270" i="17" s="1"/>
  <c r="K2270" i="17"/>
  <c r="L2269" i="17"/>
  <c r="M2269" i="17" s="1"/>
  <c r="K2269" i="17"/>
  <c r="L2268" i="17"/>
  <c r="M2268" i="17" s="1"/>
  <c r="K2268" i="17"/>
  <c r="L2267" i="17"/>
  <c r="M2267" i="17" s="1"/>
  <c r="K2267" i="17"/>
  <c r="L2266" i="17"/>
  <c r="M2266" i="17" s="1"/>
  <c r="K2266" i="17"/>
  <c r="L2265" i="17"/>
  <c r="M2265" i="17" s="1"/>
  <c r="K2265" i="17"/>
  <c r="L2264" i="17"/>
  <c r="M2264" i="17" s="1"/>
  <c r="K2264" i="17"/>
  <c r="L2263" i="17"/>
  <c r="M2263" i="17" s="1"/>
  <c r="K2263" i="17"/>
  <c r="L2262" i="17"/>
  <c r="M2262" i="17" s="1"/>
  <c r="K2262" i="17"/>
  <c r="L2261" i="17"/>
  <c r="M2261" i="17" s="1"/>
  <c r="K2261" i="17"/>
  <c r="L2260" i="17"/>
  <c r="M2260" i="17" s="1"/>
  <c r="K2260" i="17"/>
  <c r="L2259" i="17"/>
  <c r="M2259" i="17" s="1"/>
  <c r="K2259" i="17"/>
  <c r="L2258" i="17"/>
  <c r="M2258" i="17" s="1"/>
  <c r="K2258" i="17"/>
  <c r="L2257" i="17"/>
  <c r="M2257" i="17" s="1"/>
  <c r="K2257" i="17"/>
  <c r="L2256" i="17"/>
  <c r="M2256" i="17" s="1"/>
  <c r="K2256" i="17"/>
  <c r="L2255" i="17"/>
  <c r="M2255" i="17" s="1"/>
  <c r="K2255" i="17"/>
  <c r="L2254" i="17"/>
  <c r="M2254" i="17" s="1"/>
  <c r="K2254" i="17"/>
  <c r="L2253" i="17"/>
  <c r="M2253" i="17" s="1"/>
  <c r="K2253" i="17"/>
  <c r="L2252" i="17"/>
  <c r="M2252" i="17" s="1"/>
  <c r="K2252" i="17"/>
  <c r="L2251" i="17"/>
  <c r="M2251" i="17" s="1"/>
  <c r="K2251" i="17"/>
  <c r="L2250" i="17"/>
  <c r="M2250" i="17" s="1"/>
  <c r="K2250" i="17"/>
  <c r="L2249" i="17"/>
  <c r="M2249" i="17" s="1"/>
  <c r="K2249" i="17"/>
  <c r="L2248" i="17"/>
  <c r="M2248" i="17" s="1"/>
  <c r="K2248" i="17"/>
  <c r="L2247" i="17"/>
  <c r="M2247" i="17" s="1"/>
  <c r="K2247" i="17"/>
  <c r="L2246" i="17"/>
  <c r="M2246" i="17" s="1"/>
  <c r="K2246" i="17"/>
  <c r="L2245" i="17"/>
  <c r="M2245" i="17" s="1"/>
  <c r="K2245" i="17"/>
  <c r="L2244" i="17"/>
  <c r="M2244" i="17" s="1"/>
  <c r="K2244" i="17"/>
  <c r="L2243" i="17"/>
  <c r="M2243" i="17" s="1"/>
  <c r="K2243" i="17"/>
  <c r="L2242" i="17"/>
  <c r="M2242" i="17" s="1"/>
  <c r="K2242" i="17"/>
  <c r="L2241" i="17"/>
  <c r="M2241" i="17" s="1"/>
  <c r="K2241" i="17"/>
  <c r="L2240" i="17"/>
  <c r="M2240" i="17" s="1"/>
  <c r="K2240" i="17"/>
  <c r="L2239" i="17"/>
  <c r="M2239" i="17" s="1"/>
  <c r="K2239" i="17"/>
  <c r="L2238" i="17"/>
  <c r="M2238" i="17" s="1"/>
  <c r="K2238" i="17"/>
  <c r="L2237" i="17"/>
  <c r="M2237" i="17" s="1"/>
  <c r="K2237" i="17"/>
  <c r="L2236" i="17"/>
  <c r="M2236" i="17" s="1"/>
  <c r="K2236" i="17"/>
  <c r="L2235" i="17"/>
  <c r="M2235" i="17" s="1"/>
  <c r="K2235" i="17"/>
  <c r="L2234" i="17"/>
  <c r="M2234" i="17" s="1"/>
  <c r="K2234" i="17"/>
  <c r="L2233" i="17"/>
  <c r="M2233" i="17" s="1"/>
  <c r="K2233" i="17"/>
  <c r="L2232" i="17"/>
  <c r="M2232" i="17" s="1"/>
  <c r="K2232" i="17"/>
  <c r="L2231" i="17"/>
  <c r="M2231" i="17" s="1"/>
  <c r="K2231" i="17"/>
  <c r="L2230" i="17"/>
  <c r="M2230" i="17" s="1"/>
  <c r="K2230" i="17"/>
  <c r="M2229" i="17"/>
  <c r="L2229" i="17"/>
  <c r="K2229" i="17"/>
  <c r="L2228" i="17"/>
  <c r="M2228" i="17" s="1"/>
  <c r="K2228" i="17"/>
  <c r="L2227" i="17"/>
  <c r="M2227" i="17" s="1"/>
  <c r="K2227" i="17"/>
  <c r="L2226" i="17"/>
  <c r="M2226" i="17" s="1"/>
  <c r="K2226" i="17"/>
  <c r="L2225" i="17"/>
  <c r="M2225" i="17" s="1"/>
  <c r="K2225" i="17"/>
  <c r="L2224" i="17"/>
  <c r="M2224" i="17" s="1"/>
  <c r="K2224" i="17"/>
  <c r="L2223" i="17"/>
  <c r="M2223" i="17" s="1"/>
  <c r="K2223" i="17"/>
  <c r="L2222" i="17"/>
  <c r="M2222" i="17" s="1"/>
  <c r="K2222" i="17"/>
  <c r="L2221" i="17"/>
  <c r="M2221" i="17" s="1"/>
  <c r="K2221" i="17"/>
  <c r="L2220" i="17"/>
  <c r="M2220" i="17" s="1"/>
  <c r="K2220" i="17"/>
  <c r="L2219" i="17"/>
  <c r="M2219" i="17" s="1"/>
  <c r="K2219" i="17"/>
  <c r="L2218" i="17"/>
  <c r="M2218" i="17" s="1"/>
  <c r="K2218" i="17"/>
  <c r="L2217" i="17"/>
  <c r="M2217" i="17" s="1"/>
  <c r="K2217" i="17"/>
  <c r="L2216" i="17"/>
  <c r="M2216" i="17" s="1"/>
  <c r="K2216" i="17"/>
  <c r="L2215" i="17"/>
  <c r="M2215" i="17" s="1"/>
  <c r="K2215" i="17"/>
  <c r="L2214" i="17"/>
  <c r="M2214" i="17" s="1"/>
  <c r="K2214" i="17"/>
  <c r="L2213" i="17"/>
  <c r="M2213" i="17" s="1"/>
  <c r="K2213" i="17"/>
  <c r="L2212" i="17"/>
  <c r="M2212" i="17" s="1"/>
  <c r="K2212" i="17"/>
  <c r="L2211" i="17"/>
  <c r="M2211" i="17" s="1"/>
  <c r="K2211" i="17"/>
  <c r="L2210" i="17"/>
  <c r="M2210" i="17" s="1"/>
  <c r="K2210" i="17"/>
  <c r="L2209" i="17"/>
  <c r="M2209" i="17" s="1"/>
  <c r="K2209" i="17"/>
  <c r="L2208" i="17"/>
  <c r="M2208" i="17" s="1"/>
  <c r="K2208" i="17"/>
  <c r="L2207" i="17"/>
  <c r="M2207" i="17" s="1"/>
  <c r="K2207" i="17"/>
  <c r="L2206" i="17"/>
  <c r="M2206" i="17" s="1"/>
  <c r="K2206" i="17"/>
  <c r="L2205" i="17"/>
  <c r="M2205" i="17" s="1"/>
  <c r="K2205" i="17"/>
  <c r="L2204" i="17"/>
  <c r="M2204" i="17" s="1"/>
  <c r="K2204" i="17"/>
  <c r="L2203" i="17"/>
  <c r="M2203" i="17" s="1"/>
  <c r="K2203" i="17"/>
  <c r="L2202" i="17"/>
  <c r="M2202" i="17" s="1"/>
  <c r="K2202" i="17"/>
  <c r="L2201" i="17"/>
  <c r="M2201" i="17" s="1"/>
  <c r="K2201" i="17"/>
  <c r="L2200" i="17"/>
  <c r="M2200" i="17" s="1"/>
  <c r="K2200" i="17"/>
  <c r="L2199" i="17"/>
  <c r="M2199" i="17" s="1"/>
  <c r="K2199" i="17"/>
  <c r="L2198" i="17"/>
  <c r="M2198" i="17" s="1"/>
  <c r="K2198" i="17"/>
  <c r="L2197" i="17"/>
  <c r="M2197" i="17" s="1"/>
  <c r="K2197" i="17"/>
  <c r="L2196" i="17"/>
  <c r="M2196" i="17" s="1"/>
  <c r="K2196" i="17"/>
  <c r="L2195" i="17"/>
  <c r="M2195" i="17" s="1"/>
  <c r="K2195" i="17"/>
  <c r="L2194" i="17"/>
  <c r="M2194" i="17" s="1"/>
  <c r="K2194" i="17"/>
  <c r="L2193" i="17"/>
  <c r="M2193" i="17" s="1"/>
  <c r="K2193" i="17"/>
  <c r="L2192" i="17"/>
  <c r="M2192" i="17" s="1"/>
  <c r="K2192" i="17"/>
  <c r="L2191" i="17"/>
  <c r="M2191" i="17" s="1"/>
  <c r="K2191" i="17"/>
  <c r="L2190" i="17"/>
  <c r="M2190" i="17" s="1"/>
  <c r="K2190" i="17"/>
  <c r="L2189" i="17"/>
  <c r="M2189" i="17" s="1"/>
  <c r="K2189" i="17"/>
  <c r="L2188" i="17"/>
  <c r="M2188" i="17" s="1"/>
  <c r="K2188" i="17"/>
  <c r="L2187" i="17"/>
  <c r="M2187" i="17" s="1"/>
  <c r="K2187" i="17"/>
  <c r="L2186" i="17"/>
  <c r="M2186" i="17" s="1"/>
  <c r="K2186" i="17"/>
  <c r="L2185" i="17"/>
  <c r="M2185" i="17" s="1"/>
  <c r="K2185" i="17"/>
  <c r="L2184" i="17"/>
  <c r="M2184" i="17" s="1"/>
  <c r="K2184" i="17"/>
  <c r="L2183" i="17"/>
  <c r="M2183" i="17" s="1"/>
  <c r="K2183" i="17"/>
  <c r="L2182" i="17"/>
  <c r="M2182" i="17" s="1"/>
  <c r="K2182" i="17"/>
  <c r="L2181" i="17"/>
  <c r="M2181" i="17" s="1"/>
  <c r="K2181" i="17"/>
  <c r="L2180" i="17"/>
  <c r="M2180" i="17" s="1"/>
  <c r="K2180" i="17"/>
  <c r="L2179" i="17"/>
  <c r="M2179" i="17" s="1"/>
  <c r="K2179" i="17"/>
  <c r="L2178" i="17"/>
  <c r="M2178" i="17" s="1"/>
  <c r="K2178" i="17"/>
  <c r="L2177" i="17"/>
  <c r="M2177" i="17" s="1"/>
  <c r="K2177" i="17"/>
  <c r="L2176" i="17"/>
  <c r="M2176" i="17" s="1"/>
  <c r="K2176" i="17"/>
  <c r="L2175" i="17"/>
  <c r="M2175" i="17" s="1"/>
  <c r="K2175" i="17"/>
  <c r="L2174" i="17"/>
  <c r="M2174" i="17" s="1"/>
  <c r="K2174" i="17"/>
  <c r="L2173" i="17"/>
  <c r="M2173" i="17" s="1"/>
  <c r="K2173" i="17"/>
  <c r="L2172" i="17"/>
  <c r="M2172" i="17" s="1"/>
  <c r="K2172" i="17"/>
  <c r="L2171" i="17"/>
  <c r="M2171" i="17" s="1"/>
  <c r="K2171" i="17"/>
  <c r="L2170" i="17"/>
  <c r="M2170" i="17" s="1"/>
  <c r="K2170" i="17"/>
  <c r="L2169" i="17"/>
  <c r="M2169" i="17" s="1"/>
  <c r="K2169" i="17"/>
  <c r="L2168" i="17"/>
  <c r="M2168" i="17" s="1"/>
  <c r="K2168" i="17"/>
  <c r="L2167" i="17"/>
  <c r="M2167" i="17" s="1"/>
  <c r="K2167" i="17"/>
  <c r="L2166" i="17"/>
  <c r="M2166" i="17" s="1"/>
  <c r="K2166" i="17"/>
  <c r="L2165" i="17"/>
  <c r="M2165" i="17" s="1"/>
  <c r="K2165" i="17"/>
  <c r="L2164" i="17"/>
  <c r="M2164" i="17" s="1"/>
  <c r="K2164" i="17"/>
  <c r="L2163" i="17"/>
  <c r="M2163" i="17" s="1"/>
  <c r="K2163" i="17"/>
  <c r="L2162" i="17"/>
  <c r="M2162" i="17" s="1"/>
  <c r="K2162" i="17"/>
  <c r="L2161" i="17"/>
  <c r="M2161" i="17" s="1"/>
  <c r="K2161" i="17"/>
  <c r="L2160" i="17"/>
  <c r="M2160" i="17" s="1"/>
  <c r="K2160" i="17"/>
  <c r="L2159" i="17"/>
  <c r="M2159" i="17" s="1"/>
  <c r="K2159" i="17"/>
  <c r="L2158" i="17"/>
  <c r="M2158" i="17" s="1"/>
  <c r="K2158" i="17"/>
  <c r="L2157" i="17"/>
  <c r="M2157" i="17" s="1"/>
  <c r="K2157" i="17"/>
  <c r="L2156" i="17"/>
  <c r="M2156" i="17" s="1"/>
  <c r="K2156" i="17"/>
  <c r="L2155" i="17"/>
  <c r="M2155" i="17" s="1"/>
  <c r="K2155" i="17"/>
  <c r="L2154" i="17"/>
  <c r="M2154" i="17" s="1"/>
  <c r="K2154" i="17"/>
  <c r="L2153" i="17"/>
  <c r="M2153" i="17" s="1"/>
  <c r="K2153" i="17"/>
  <c r="L2152" i="17"/>
  <c r="M2152" i="17" s="1"/>
  <c r="K2152" i="17"/>
  <c r="L2151" i="17"/>
  <c r="M2151" i="17" s="1"/>
  <c r="K2151" i="17"/>
  <c r="L2150" i="17"/>
  <c r="M2150" i="17" s="1"/>
  <c r="K2150" i="17"/>
  <c r="L2149" i="17"/>
  <c r="M2149" i="17" s="1"/>
  <c r="K2149" i="17"/>
  <c r="L2148" i="17"/>
  <c r="M2148" i="17" s="1"/>
  <c r="K2148" i="17"/>
  <c r="L2147" i="17"/>
  <c r="M2147" i="17" s="1"/>
  <c r="K2147" i="17"/>
  <c r="L2146" i="17"/>
  <c r="M2146" i="17" s="1"/>
  <c r="K2146" i="17"/>
  <c r="L2145" i="17"/>
  <c r="M2145" i="17" s="1"/>
  <c r="K2145" i="17"/>
  <c r="L2144" i="17"/>
  <c r="M2144" i="17" s="1"/>
  <c r="K2144" i="17"/>
  <c r="L2143" i="17"/>
  <c r="M2143" i="17" s="1"/>
  <c r="K2143" i="17"/>
  <c r="L2142" i="17"/>
  <c r="M2142" i="17" s="1"/>
  <c r="K2142" i="17"/>
  <c r="L2141" i="17"/>
  <c r="M2141" i="17" s="1"/>
  <c r="K2141" i="17"/>
  <c r="L2140" i="17"/>
  <c r="M2140" i="17" s="1"/>
  <c r="K2140" i="17"/>
  <c r="L2139" i="17"/>
  <c r="M2139" i="17" s="1"/>
  <c r="K2139" i="17"/>
  <c r="L2138" i="17"/>
  <c r="M2138" i="17" s="1"/>
  <c r="K2138" i="17"/>
  <c r="L2137" i="17"/>
  <c r="M2137" i="17" s="1"/>
  <c r="K2137" i="17"/>
  <c r="L2136" i="17"/>
  <c r="M2136" i="17" s="1"/>
  <c r="K2136" i="17"/>
  <c r="L2135" i="17"/>
  <c r="M2135" i="17" s="1"/>
  <c r="K2135" i="17"/>
  <c r="L2134" i="17"/>
  <c r="M2134" i="17" s="1"/>
  <c r="K2134" i="17"/>
  <c r="M2133" i="17"/>
  <c r="L2133" i="17"/>
  <c r="K2133" i="17"/>
  <c r="L2132" i="17"/>
  <c r="M2132" i="17" s="1"/>
  <c r="K2132" i="17"/>
  <c r="L2131" i="17"/>
  <c r="M2131" i="17" s="1"/>
  <c r="K2131" i="17"/>
  <c r="L2130" i="17"/>
  <c r="M2130" i="17" s="1"/>
  <c r="K2130" i="17"/>
  <c r="L2129" i="17"/>
  <c r="M2129" i="17" s="1"/>
  <c r="K2129" i="17"/>
  <c r="L2128" i="17"/>
  <c r="M2128" i="17" s="1"/>
  <c r="K2128" i="17"/>
  <c r="L2127" i="17"/>
  <c r="M2127" i="17" s="1"/>
  <c r="K2127" i="17"/>
  <c r="L2126" i="17"/>
  <c r="M2126" i="17" s="1"/>
  <c r="K2126" i="17"/>
  <c r="L2125" i="17"/>
  <c r="M2125" i="17" s="1"/>
  <c r="K2125" i="17"/>
  <c r="L2124" i="17"/>
  <c r="M2124" i="17" s="1"/>
  <c r="K2124" i="17"/>
  <c r="L2123" i="17"/>
  <c r="M2123" i="17" s="1"/>
  <c r="K2123" i="17"/>
  <c r="L2122" i="17"/>
  <c r="M2122" i="17" s="1"/>
  <c r="K2122" i="17"/>
  <c r="L2121" i="17"/>
  <c r="M2121" i="17" s="1"/>
  <c r="K2121" i="17"/>
  <c r="L2120" i="17"/>
  <c r="M2120" i="17" s="1"/>
  <c r="K2120" i="17"/>
  <c r="L2119" i="17"/>
  <c r="M2119" i="17" s="1"/>
  <c r="K2119" i="17"/>
  <c r="L2118" i="17"/>
  <c r="M2118" i="17" s="1"/>
  <c r="K2118" i="17"/>
  <c r="L2117" i="17"/>
  <c r="M2117" i="17" s="1"/>
  <c r="K2117" i="17"/>
  <c r="L2116" i="17"/>
  <c r="M2116" i="17" s="1"/>
  <c r="K2116" i="17"/>
  <c r="L2115" i="17"/>
  <c r="M2115" i="17" s="1"/>
  <c r="K2115" i="17"/>
  <c r="L2114" i="17"/>
  <c r="M2114" i="17" s="1"/>
  <c r="K2114" i="17"/>
  <c r="L2113" i="17"/>
  <c r="M2113" i="17" s="1"/>
  <c r="K2113" i="17"/>
  <c r="L2112" i="17"/>
  <c r="M2112" i="17" s="1"/>
  <c r="K2112" i="17"/>
  <c r="L2111" i="17"/>
  <c r="M2111" i="17" s="1"/>
  <c r="K2111" i="17"/>
  <c r="L2110" i="17"/>
  <c r="M2110" i="17" s="1"/>
  <c r="K2110" i="17"/>
  <c r="L2109" i="17"/>
  <c r="M2109" i="17" s="1"/>
  <c r="K2109" i="17"/>
  <c r="L2108" i="17"/>
  <c r="M2108" i="17" s="1"/>
  <c r="K2108" i="17"/>
  <c r="L2107" i="17"/>
  <c r="M2107" i="17" s="1"/>
  <c r="K2107" i="17"/>
  <c r="L2106" i="17"/>
  <c r="M2106" i="17" s="1"/>
  <c r="K2106" i="17"/>
  <c r="L2105" i="17"/>
  <c r="M2105" i="17" s="1"/>
  <c r="K2105" i="17"/>
  <c r="L2104" i="17"/>
  <c r="M2104" i="17" s="1"/>
  <c r="K2104" i="17"/>
  <c r="L2103" i="17"/>
  <c r="M2103" i="17" s="1"/>
  <c r="K2103" i="17"/>
  <c r="L2102" i="17"/>
  <c r="M2102" i="17" s="1"/>
  <c r="K2102" i="17"/>
  <c r="L2101" i="17"/>
  <c r="M2101" i="17" s="1"/>
  <c r="K2101" i="17"/>
  <c r="L2100" i="17"/>
  <c r="M2100" i="17" s="1"/>
  <c r="K2100" i="17"/>
  <c r="L2099" i="17"/>
  <c r="M2099" i="17" s="1"/>
  <c r="K2099" i="17"/>
  <c r="L2098" i="17"/>
  <c r="M2098" i="17" s="1"/>
  <c r="K2098" i="17"/>
  <c r="L2097" i="17"/>
  <c r="M2097" i="17" s="1"/>
  <c r="K2097" i="17"/>
  <c r="L2096" i="17"/>
  <c r="M2096" i="17" s="1"/>
  <c r="K2096" i="17"/>
  <c r="L2095" i="17"/>
  <c r="M2095" i="17" s="1"/>
  <c r="K2095" i="17"/>
  <c r="L2094" i="17"/>
  <c r="M2094" i="17" s="1"/>
  <c r="K2094" i="17"/>
  <c r="L2093" i="17"/>
  <c r="M2093" i="17" s="1"/>
  <c r="K2093" i="17"/>
  <c r="L2092" i="17"/>
  <c r="M2092" i="17" s="1"/>
  <c r="K2092" i="17"/>
  <c r="L2091" i="17"/>
  <c r="M2091" i="17" s="1"/>
  <c r="K2091" i="17"/>
  <c r="L2090" i="17"/>
  <c r="M2090" i="17" s="1"/>
  <c r="K2090" i="17"/>
  <c r="L2089" i="17"/>
  <c r="M2089" i="17" s="1"/>
  <c r="K2089" i="17"/>
  <c r="L2088" i="17"/>
  <c r="M2088" i="17" s="1"/>
  <c r="K2088" i="17"/>
  <c r="L2087" i="17"/>
  <c r="M2087" i="17" s="1"/>
  <c r="K2087" i="17"/>
  <c r="L2086" i="17"/>
  <c r="M2086" i="17" s="1"/>
  <c r="K2086" i="17"/>
  <c r="L2085" i="17"/>
  <c r="M2085" i="17" s="1"/>
  <c r="K2085" i="17"/>
  <c r="L2084" i="17"/>
  <c r="M2084" i="17" s="1"/>
  <c r="K2084" i="17"/>
  <c r="L2083" i="17"/>
  <c r="M2083" i="17" s="1"/>
  <c r="K2083" i="17"/>
  <c r="L2082" i="17"/>
  <c r="M2082" i="17" s="1"/>
  <c r="K2082" i="17"/>
  <c r="L2081" i="17"/>
  <c r="M2081" i="17" s="1"/>
  <c r="K2081" i="17"/>
  <c r="L2080" i="17"/>
  <c r="M2080" i="17" s="1"/>
  <c r="K2080" i="17"/>
  <c r="L2079" i="17"/>
  <c r="M2079" i="17" s="1"/>
  <c r="K2079" i="17"/>
  <c r="L2078" i="17"/>
  <c r="M2078" i="17" s="1"/>
  <c r="K2078" i="17"/>
  <c r="L2077" i="17"/>
  <c r="M2077" i="17" s="1"/>
  <c r="K2077" i="17"/>
  <c r="L2076" i="17"/>
  <c r="M2076" i="17" s="1"/>
  <c r="K2076" i="17"/>
  <c r="L2075" i="17"/>
  <c r="M2075" i="17" s="1"/>
  <c r="K2075" i="17"/>
  <c r="L2074" i="17"/>
  <c r="M2074" i="17" s="1"/>
  <c r="K2074" i="17"/>
  <c r="L2073" i="17"/>
  <c r="M2073" i="17" s="1"/>
  <c r="K2073" i="17"/>
  <c r="L2072" i="17"/>
  <c r="M2072" i="17" s="1"/>
  <c r="K2072" i="17"/>
  <c r="L2071" i="17"/>
  <c r="M2071" i="17" s="1"/>
  <c r="K2071" i="17"/>
  <c r="L2070" i="17"/>
  <c r="M2070" i="17" s="1"/>
  <c r="K2070" i="17"/>
  <c r="L2069" i="17"/>
  <c r="M2069" i="17" s="1"/>
  <c r="K2069" i="17"/>
  <c r="L2068" i="17"/>
  <c r="M2068" i="17" s="1"/>
  <c r="K2068" i="17"/>
  <c r="L2067" i="17"/>
  <c r="M2067" i="17" s="1"/>
  <c r="K2067" i="17"/>
  <c r="L2066" i="17"/>
  <c r="M2066" i="17" s="1"/>
  <c r="K2066" i="17"/>
  <c r="L2065" i="17"/>
  <c r="M2065" i="17" s="1"/>
  <c r="K2065" i="17"/>
  <c r="L2064" i="17"/>
  <c r="M2064" i="17" s="1"/>
  <c r="K2064" i="17"/>
  <c r="L2063" i="17"/>
  <c r="M2063" i="17" s="1"/>
  <c r="K2063" i="17"/>
  <c r="L2062" i="17"/>
  <c r="M2062" i="17" s="1"/>
  <c r="K2062" i="17"/>
  <c r="L2061" i="17"/>
  <c r="M2061" i="17" s="1"/>
  <c r="K2061" i="17"/>
  <c r="L2060" i="17"/>
  <c r="M2060" i="17" s="1"/>
  <c r="K2060" i="17"/>
  <c r="L2059" i="17"/>
  <c r="M2059" i="17" s="1"/>
  <c r="K2059" i="17"/>
  <c r="L2058" i="17"/>
  <c r="M2058" i="17" s="1"/>
  <c r="K2058" i="17"/>
  <c r="L2057" i="17"/>
  <c r="M2057" i="17" s="1"/>
  <c r="K2057" i="17"/>
  <c r="L2056" i="17"/>
  <c r="M2056" i="17" s="1"/>
  <c r="K2056" i="17"/>
  <c r="L2055" i="17"/>
  <c r="M2055" i="17" s="1"/>
  <c r="K2055" i="17"/>
  <c r="L2054" i="17"/>
  <c r="M2054" i="17" s="1"/>
  <c r="K2054" i="17"/>
  <c r="L2053" i="17"/>
  <c r="M2053" i="17" s="1"/>
  <c r="K2053" i="17"/>
  <c r="L2052" i="17"/>
  <c r="M2052" i="17" s="1"/>
  <c r="K2052" i="17"/>
  <c r="L2051" i="17"/>
  <c r="M2051" i="17" s="1"/>
  <c r="K2051" i="17"/>
  <c r="L2050" i="17"/>
  <c r="M2050" i="17" s="1"/>
  <c r="K2050" i="17"/>
  <c r="L2049" i="17"/>
  <c r="M2049" i="17" s="1"/>
  <c r="K2049" i="17"/>
  <c r="L2048" i="17"/>
  <c r="M2048" i="17" s="1"/>
  <c r="K2048" i="17"/>
  <c r="L2047" i="17"/>
  <c r="M2047" i="17" s="1"/>
  <c r="K2047" i="17"/>
  <c r="L2046" i="17"/>
  <c r="M2046" i="17" s="1"/>
  <c r="K2046" i="17"/>
  <c r="L2045" i="17"/>
  <c r="M2045" i="17" s="1"/>
  <c r="K2045" i="17"/>
  <c r="L2044" i="17"/>
  <c r="M2044" i="17" s="1"/>
  <c r="K2044" i="17"/>
  <c r="L2043" i="17"/>
  <c r="M2043" i="17" s="1"/>
  <c r="K2043" i="17"/>
  <c r="L2042" i="17"/>
  <c r="M2042" i="17" s="1"/>
  <c r="K2042" i="17"/>
  <c r="L2041" i="17"/>
  <c r="M2041" i="17" s="1"/>
  <c r="K2041" i="17"/>
  <c r="L2040" i="17"/>
  <c r="M2040" i="17" s="1"/>
  <c r="K2040" i="17"/>
  <c r="L2039" i="17"/>
  <c r="M2039" i="17" s="1"/>
  <c r="K2039" i="17"/>
  <c r="L2038" i="17"/>
  <c r="M2038" i="17" s="1"/>
  <c r="K2038" i="17"/>
  <c r="L2037" i="17"/>
  <c r="M2037" i="17" s="1"/>
  <c r="K2037" i="17"/>
  <c r="L2036" i="17"/>
  <c r="M2036" i="17" s="1"/>
  <c r="K2036" i="17"/>
  <c r="L2035" i="17"/>
  <c r="M2035" i="17" s="1"/>
  <c r="K2035" i="17"/>
  <c r="L2034" i="17"/>
  <c r="M2034" i="17" s="1"/>
  <c r="K2034" i="17"/>
  <c r="L2033" i="17"/>
  <c r="M2033" i="17" s="1"/>
  <c r="K2033" i="17"/>
  <c r="L2032" i="17"/>
  <c r="M2032" i="17" s="1"/>
  <c r="K2032" i="17"/>
  <c r="L2031" i="17"/>
  <c r="M2031" i="17" s="1"/>
  <c r="K2031" i="17"/>
  <c r="L2030" i="17"/>
  <c r="M2030" i="17" s="1"/>
  <c r="K2030" i="17"/>
  <c r="L2029" i="17"/>
  <c r="M2029" i="17" s="1"/>
  <c r="K2029" i="17"/>
  <c r="L2028" i="17"/>
  <c r="M2028" i="17" s="1"/>
  <c r="K2028" i="17"/>
  <c r="L2027" i="17"/>
  <c r="M2027" i="17" s="1"/>
  <c r="K2027" i="17"/>
  <c r="L2026" i="17"/>
  <c r="M2026" i="17" s="1"/>
  <c r="K2026" i="17"/>
  <c r="L2025" i="17"/>
  <c r="M2025" i="17" s="1"/>
  <c r="K2025" i="17"/>
  <c r="L2024" i="17"/>
  <c r="M2024" i="17" s="1"/>
  <c r="K2024" i="17"/>
  <c r="L2023" i="17"/>
  <c r="M2023" i="17" s="1"/>
  <c r="K2023" i="17"/>
  <c r="L2022" i="17"/>
  <c r="M2022" i="17" s="1"/>
  <c r="K2022" i="17"/>
  <c r="L2021" i="17"/>
  <c r="M2021" i="17" s="1"/>
  <c r="K2021" i="17"/>
  <c r="L2020" i="17"/>
  <c r="M2020" i="17" s="1"/>
  <c r="K2020" i="17"/>
  <c r="L2019" i="17"/>
  <c r="M2019" i="17" s="1"/>
  <c r="K2019" i="17"/>
  <c r="L2018" i="17"/>
  <c r="M2018" i="17" s="1"/>
  <c r="K2018" i="17"/>
  <c r="L2017" i="17"/>
  <c r="M2017" i="17" s="1"/>
  <c r="K2017" i="17"/>
  <c r="L2016" i="17"/>
  <c r="M2016" i="17" s="1"/>
  <c r="K2016" i="17"/>
  <c r="L2015" i="17"/>
  <c r="M2015" i="17" s="1"/>
  <c r="K2015" i="17"/>
  <c r="L2014" i="17"/>
  <c r="M2014" i="17" s="1"/>
  <c r="K2014" i="17"/>
  <c r="L2013" i="17"/>
  <c r="M2013" i="17" s="1"/>
  <c r="K2013" i="17"/>
  <c r="L2012" i="17"/>
  <c r="M2012" i="17" s="1"/>
  <c r="K2012" i="17"/>
  <c r="L2011" i="17"/>
  <c r="M2011" i="17" s="1"/>
  <c r="K2011" i="17"/>
  <c r="L2010" i="17"/>
  <c r="M2010" i="17" s="1"/>
  <c r="K2010" i="17"/>
  <c r="L2009" i="17"/>
  <c r="M2009" i="17" s="1"/>
  <c r="K2009" i="17"/>
  <c r="L2008" i="17"/>
  <c r="M2008" i="17" s="1"/>
  <c r="K2008" i="17"/>
  <c r="L2007" i="17"/>
  <c r="M2007" i="17" s="1"/>
  <c r="K2007" i="17"/>
  <c r="L2006" i="17"/>
  <c r="M2006" i="17" s="1"/>
  <c r="K2006" i="17"/>
  <c r="L2005" i="17"/>
  <c r="M2005" i="17" s="1"/>
  <c r="K2005" i="17"/>
  <c r="L2004" i="17"/>
  <c r="M2004" i="17" s="1"/>
  <c r="K2004" i="17"/>
  <c r="L2003" i="17"/>
  <c r="M2003" i="17" s="1"/>
  <c r="K2003" i="17"/>
  <c r="L2002" i="17"/>
  <c r="M2002" i="17" s="1"/>
  <c r="K2002" i="17"/>
  <c r="L2001" i="17"/>
  <c r="M2001" i="17" s="1"/>
  <c r="K2001" i="17"/>
  <c r="L2000" i="17"/>
  <c r="M2000" i="17" s="1"/>
  <c r="K2000" i="17"/>
  <c r="L1999" i="17"/>
  <c r="M1999" i="17" s="1"/>
  <c r="K1999" i="17"/>
  <c r="L1998" i="17"/>
  <c r="M1998" i="17" s="1"/>
  <c r="K1998" i="17"/>
  <c r="L1997" i="17"/>
  <c r="M1997" i="17" s="1"/>
  <c r="K1997" i="17"/>
  <c r="L1996" i="17"/>
  <c r="M1996" i="17" s="1"/>
  <c r="K1996" i="17"/>
  <c r="L1995" i="17"/>
  <c r="M1995" i="17" s="1"/>
  <c r="K1995" i="17"/>
  <c r="L1994" i="17"/>
  <c r="M1994" i="17" s="1"/>
  <c r="K1994" i="17"/>
  <c r="L1993" i="17"/>
  <c r="M1993" i="17" s="1"/>
  <c r="K1993" i="17"/>
  <c r="L1992" i="17"/>
  <c r="M1992" i="17" s="1"/>
  <c r="K1992" i="17"/>
  <c r="L1991" i="17"/>
  <c r="M1991" i="17" s="1"/>
  <c r="K1991" i="17"/>
  <c r="L1990" i="17"/>
  <c r="M1990" i="17" s="1"/>
  <c r="K1990" i="17"/>
  <c r="L1989" i="17"/>
  <c r="M1989" i="17" s="1"/>
  <c r="K1989" i="17"/>
  <c r="L1988" i="17"/>
  <c r="M1988" i="17" s="1"/>
  <c r="K1988" i="17"/>
  <c r="L1987" i="17"/>
  <c r="M1987" i="17" s="1"/>
  <c r="K1987" i="17"/>
  <c r="L1986" i="17"/>
  <c r="M1986" i="17" s="1"/>
  <c r="K1986" i="17"/>
  <c r="L1985" i="17"/>
  <c r="M1985" i="17" s="1"/>
  <c r="K1985" i="17"/>
  <c r="L1984" i="17"/>
  <c r="M1984" i="17" s="1"/>
  <c r="K1984" i="17"/>
  <c r="L1983" i="17"/>
  <c r="M1983" i="17" s="1"/>
  <c r="K1983" i="17"/>
  <c r="L1982" i="17"/>
  <c r="M1982" i="17" s="1"/>
  <c r="K1982" i="17"/>
  <c r="L1981" i="17"/>
  <c r="M1981" i="17" s="1"/>
  <c r="K1981" i="17"/>
  <c r="L1980" i="17"/>
  <c r="M1980" i="17" s="1"/>
  <c r="K1980" i="17"/>
  <c r="L1979" i="17"/>
  <c r="M1979" i="17" s="1"/>
  <c r="K1979" i="17"/>
  <c r="L1978" i="17"/>
  <c r="M1978" i="17" s="1"/>
  <c r="K1978" i="17"/>
  <c r="L1977" i="17"/>
  <c r="M1977" i="17" s="1"/>
  <c r="K1977" i="17"/>
  <c r="L1976" i="17"/>
  <c r="M1976" i="17" s="1"/>
  <c r="K1976" i="17"/>
  <c r="L1975" i="17"/>
  <c r="M1975" i="17" s="1"/>
  <c r="K1975" i="17"/>
  <c r="L1974" i="17"/>
  <c r="M1974" i="17" s="1"/>
  <c r="K1974" i="17"/>
  <c r="L1973" i="17"/>
  <c r="M1973" i="17" s="1"/>
  <c r="K1973" i="17"/>
  <c r="L1972" i="17"/>
  <c r="M1972" i="17" s="1"/>
  <c r="K1972" i="17"/>
  <c r="L1971" i="17"/>
  <c r="M1971" i="17" s="1"/>
  <c r="K1971" i="17"/>
  <c r="L1970" i="17"/>
  <c r="M1970" i="17" s="1"/>
  <c r="K1970" i="17"/>
  <c r="L1969" i="17"/>
  <c r="M1969" i="17" s="1"/>
  <c r="K1969" i="17"/>
  <c r="L1968" i="17"/>
  <c r="M1968" i="17" s="1"/>
  <c r="K1968" i="17"/>
  <c r="L1967" i="17"/>
  <c r="M1967" i="17" s="1"/>
  <c r="K1967" i="17"/>
  <c r="L1966" i="17"/>
  <c r="M1966" i="17" s="1"/>
  <c r="K1966" i="17"/>
  <c r="L1965" i="17"/>
  <c r="M1965" i="17" s="1"/>
  <c r="K1965" i="17"/>
  <c r="L1964" i="17"/>
  <c r="M1964" i="17" s="1"/>
  <c r="K1964" i="17"/>
  <c r="L1963" i="17"/>
  <c r="M1963" i="17" s="1"/>
  <c r="K1963" i="17"/>
  <c r="L1962" i="17"/>
  <c r="M1962" i="17" s="1"/>
  <c r="K1962" i="17"/>
  <c r="L1961" i="17"/>
  <c r="M1961" i="17" s="1"/>
  <c r="K1961" i="17"/>
  <c r="L1960" i="17"/>
  <c r="M1960" i="17" s="1"/>
  <c r="K1960" i="17"/>
  <c r="L1959" i="17"/>
  <c r="M1959" i="17" s="1"/>
  <c r="K1959" i="17"/>
  <c r="L1958" i="17"/>
  <c r="M1958" i="17" s="1"/>
  <c r="K1958" i="17"/>
  <c r="L1957" i="17"/>
  <c r="M1957" i="17" s="1"/>
  <c r="K1957" i="17"/>
  <c r="L1956" i="17"/>
  <c r="M1956" i="17" s="1"/>
  <c r="K1956" i="17"/>
  <c r="L1955" i="17"/>
  <c r="M1955" i="17" s="1"/>
  <c r="K1955" i="17"/>
  <c r="L1954" i="17"/>
  <c r="M1954" i="17" s="1"/>
  <c r="K1954" i="17"/>
  <c r="L1953" i="17"/>
  <c r="M1953" i="17" s="1"/>
  <c r="K1953" i="17"/>
  <c r="L1952" i="17"/>
  <c r="M1952" i="17" s="1"/>
  <c r="K1952" i="17"/>
  <c r="L1951" i="17"/>
  <c r="M1951" i="17" s="1"/>
  <c r="K1951" i="17"/>
  <c r="L1950" i="17"/>
  <c r="M1950" i="17" s="1"/>
  <c r="K1950" i="17"/>
  <c r="L1949" i="17"/>
  <c r="M1949" i="17" s="1"/>
  <c r="K1949" i="17"/>
  <c r="L1948" i="17"/>
  <c r="M1948" i="17" s="1"/>
  <c r="K1948" i="17"/>
  <c r="L1947" i="17"/>
  <c r="M1947" i="17" s="1"/>
  <c r="K1947" i="17"/>
  <c r="L1946" i="17"/>
  <c r="M1946" i="17" s="1"/>
  <c r="K1946" i="17"/>
  <c r="L1945" i="17"/>
  <c r="M1945" i="17" s="1"/>
  <c r="K1945" i="17"/>
  <c r="L1944" i="17"/>
  <c r="M1944" i="17" s="1"/>
  <c r="K1944" i="17"/>
  <c r="L1943" i="17"/>
  <c r="M1943" i="17" s="1"/>
  <c r="K1943" i="17"/>
  <c r="L1942" i="17"/>
  <c r="M1942" i="17" s="1"/>
  <c r="K1942" i="17"/>
  <c r="L1941" i="17"/>
  <c r="M1941" i="17" s="1"/>
  <c r="K1941" i="17"/>
  <c r="L1940" i="17"/>
  <c r="M1940" i="17" s="1"/>
  <c r="K1940" i="17"/>
  <c r="L1939" i="17"/>
  <c r="M1939" i="17" s="1"/>
  <c r="K1939" i="17"/>
  <c r="L1938" i="17"/>
  <c r="M1938" i="17" s="1"/>
  <c r="K1938" i="17"/>
  <c r="L1937" i="17"/>
  <c r="M1937" i="17" s="1"/>
  <c r="K1937" i="17"/>
  <c r="L1936" i="17"/>
  <c r="M1936" i="17" s="1"/>
  <c r="K1936" i="17"/>
  <c r="L1935" i="17"/>
  <c r="M1935" i="17" s="1"/>
  <c r="K1935" i="17"/>
  <c r="L1934" i="17"/>
  <c r="M1934" i="17" s="1"/>
  <c r="K1934" i="17"/>
  <c r="L1933" i="17"/>
  <c r="M1933" i="17" s="1"/>
  <c r="K1933" i="17"/>
  <c r="L1932" i="17"/>
  <c r="M1932" i="17" s="1"/>
  <c r="K1932" i="17"/>
  <c r="L1931" i="17"/>
  <c r="M1931" i="17" s="1"/>
  <c r="K1931" i="17"/>
  <c r="L1930" i="17"/>
  <c r="M1930" i="17" s="1"/>
  <c r="K1930" i="17"/>
  <c r="L1929" i="17"/>
  <c r="M1929" i="17" s="1"/>
  <c r="K1929" i="17"/>
  <c r="L1928" i="17"/>
  <c r="M1928" i="17" s="1"/>
  <c r="K1928" i="17"/>
  <c r="L1927" i="17"/>
  <c r="M1927" i="17" s="1"/>
  <c r="K1927" i="17"/>
  <c r="L1926" i="17"/>
  <c r="M1926" i="17" s="1"/>
  <c r="K1926" i="17"/>
  <c r="L1925" i="17"/>
  <c r="M1925" i="17" s="1"/>
  <c r="K1925" i="17"/>
  <c r="L1924" i="17"/>
  <c r="M1924" i="17" s="1"/>
  <c r="K1924" i="17"/>
  <c r="L1923" i="17"/>
  <c r="M1923" i="17" s="1"/>
  <c r="K1923" i="17"/>
  <c r="L1922" i="17"/>
  <c r="M1922" i="17" s="1"/>
  <c r="K1922" i="17"/>
  <c r="L1921" i="17"/>
  <c r="M1921" i="17" s="1"/>
  <c r="K1921" i="17"/>
  <c r="L1920" i="17"/>
  <c r="M1920" i="17" s="1"/>
  <c r="K1920" i="17"/>
  <c r="L1919" i="17"/>
  <c r="M1919" i="17" s="1"/>
  <c r="K1919" i="17"/>
  <c r="L1918" i="17"/>
  <c r="M1918" i="17" s="1"/>
  <c r="K1918" i="17"/>
  <c r="L1917" i="17"/>
  <c r="M1917" i="17" s="1"/>
  <c r="K1917" i="17"/>
  <c r="L1916" i="17"/>
  <c r="M1916" i="17" s="1"/>
  <c r="K1916" i="17"/>
  <c r="L1915" i="17"/>
  <c r="M1915" i="17" s="1"/>
  <c r="K1915" i="17"/>
  <c r="L1914" i="17"/>
  <c r="M1914" i="17" s="1"/>
  <c r="K1914" i="17"/>
  <c r="L1913" i="17"/>
  <c r="M1913" i="17" s="1"/>
  <c r="K1913" i="17"/>
  <c r="L1912" i="17"/>
  <c r="M1912" i="17" s="1"/>
  <c r="K1912" i="17"/>
  <c r="L1911" i="17"/>
  <c r="M1911" i="17" s="1"/>
  <c r="K1911" i="17"/>
  <c r="L1910" i="17"/>
  <c r="M1910" i="17" s="1"/>
  <c r="K1910" i="17"/>
  <c r="L1909" i="17"/>
  <c r="M1909" i="17" s="1"/>
  <c r="K1909" i="17"/>
  <c r="L1908" i="17"/>
  <c r="M1908" i="17" s="1"/>
  <c r="K1908" i="17"/>
  <c r="L1907" i="17"/>
  <c r="M1907" i="17" s="1"/>
  <c r="K1907" i="17"/>
  <c r="L1906" i="17"/>
  <c r="M1906" i="17" s="1"/>
  <c r="K1906" i="17"/>
  <c r="L1905" i="17"/>
  <c r="M1905" i="17" s="1"/>
  <c r="K1905" i="17"/>
  <c r="L1904" i="17"/>
  <c r="M1904" i="17" s="1"/>
  <c r="K1904" i="17"/>
  <c r="L1903" i="17"/>
  <c r="M1903" i="17" s="1"/>
  <c r="K1903" i="17"/>
  <c r="L1902" i="17"/>
  <c r="M1902" i="17" s="1"/>
  <c r="K1902" i="17"/>
  <c r="L1901" i="17"/>
  <c r="M1901" i="17" s="1"/>
  <c r="K1901" i="17"/>
  <c r="L1900" i="17"/>
  <c r="M1900" i="17" s="1"/>
  <c r="K1900" i="17"/>
  <c r="L1899" i="17"/>
  <c r="M1899" i="17" s="1"/>
  <c r="K1899" i="17"/>
  <c r="L1898" i="17"/>
  <c r="M1898" i="17" s="1"/>
  <c r="K1898" i="17"/>
  <c r="L1897" i="17"/>
  <c r="M1897" i="17" s="1"/>
  <c r="K1897" i="17"/>
  <c r="L1896" i="17"/>
  <c r="M1896" i="17" s="1"/>
  <c r="K1896" i="17"/>
  <c r="L1895" i="17"/>
  <c r="M1895" i="17" s="1"/>
  <c r="K1895" i="17"/>
  <c r="L1894" i="17"/>
  <c r="M1894" i="17" s="1"/>
  <c r="K1894" i="17"/>
  <c r="L1893" i="17"/>
  <c r="M1893" i="17" s="1"/>
  <c r="K1893" i="17"/>
  <c r="L1892" i="17"/>
  <c r="M1892" i="17" s="1"/>
  <c r="K1892" i="17"/>
  <c r="L1891" i="17"/>
  <c r="M1891" i="17" s="1"/>
  <c r="K1891" i="17"/>
  <c r="L1890" i="17"/>
  <c r="M1890" i="17" s="1"/>
  <c r="K1890" i="17"/>
  <c r="L1889" i="17"/>
  <c r="M1889" i="17" s="1"/>
  <c r="K1889" i="17"/>
  <c r="L1888" i="17"/>
  <c r="M1888" i="17" s="1"/>
  <c r="K1888" i="17"/>
  <c r="L1887" i="17"/>
  <c r="M1887" i="17" s="1"/>
  <c r="K1887" i="17"/>
  <c r="L1886" i="17"/>
  <c r="M1886" i="17" s="1"/>
  <c r="K1886" i="17"/>
  <c r="L1885" i="17"/>
  <c r="M1885" i="17" s="1"/>
  <c r="K1885" i="17"/>
  <c r="L1884" i="17"/>
  <c r="M1884" i="17" s="1"/>
  <c r="K1884" i="17"/>
  <c r="L1883" i="17"/>
  <c r="M1883" i="17" s="1"/>
  <c r="K1883" i="17"/>
  <c r="L1882" i="17"/>
  <c r="M1882" i="17" s="1"/>
  <c r="K1882" i="17"/>
  <c r="L1881" i="17"/>
  <c r="M1881" i="17" s="1"/>
  <c r="K1881" i="17"/>
  <c r="L1880" i="17"/>
  <c r="M1880" i="17" s="1"/>
  <c r="K1880" i="17"/>
  <c r="L1879" i="17"/>
  <c r="M1879" i="17" s="1"/>
  <c r="K1879" i="17"/>
  <c r="L1878" i="17"/>
  <c r="M1878" i="17" s="1"/>
  <c r="K1878" i="17"/>
  <c r="L1877" i="17"/>
  <c r="M1877" i="17" s="1"/>
  <c r="K1877" i="17"/>
  <c r="L1876" i="17"/>
  <c r="M1876" i="17" s="1"/>
  <c r="K1876" i="17"/>
  <c r="L1875" i="17"/>
  <c r="M1875" i="17" s="1"/>
  <c r="K1875" i="17"/>
  <c r="L1874" i="17"/>
  <c r="M1874" i="17" s="1"/>
  <c r="K1874" i="17"/>
  <c r="L1873" i="17"/>
  <c r="M1873" i="17" s="1"/>
  <c r="K1873" i="17"/>
  <c r="L1872" i="17"/>
  <c r="M1872" i="17" s="1"/>
  <c r="K1872" i="17"/>
  <c r="L1871" i="17"/>
  <c r="M1871" i="17" s="1"/>
  <c r="K1871" i="17"/>
  <c r="L1870" i="17"/>
  <c r="M1870" i="17" s="1"/>
  <c r="K1870" i="17"/>
  <c r="L1869" i="17"/>
  <c r="M1869" i="17" s="1"/>
  <c r="K1869" i="17"/>
  <c r="L1868" i="17"/>
  <c r="M1868" i="17" s="1"/>
  <c r="K1868" i="17"/>
  <c r="L1867" i="17"/>
  <c r="M1867" i="17" s="1"/>
  <c r="K1867" i="17"/>
  <c r="L1866" i="17"/>
  <c r="M1866" i="17" s="1"/>
  <c r="K1866" i="17"/>
  <c r="L1865" i="17"/>
  <c r="M1865" i="17" s="1"/>
  <c r="K1865" i="17"/>
  <c r="L1864" i="17"/>
  <c r="M1864" i="17" s="1"/>
  <c r="K1864" i="17"/>
  <c r="L1863" i="17"/>
  <c r="M1863" i="17" s="1"/>
  <c r="K1863" i="17"/>
  <c r="L1862" i="17"/>
  <c r="M1862" i="17" s="1"/>
  <c r="K1862" i="17"/>
  <c r="L1861" i="17"/>
  <c r="M1861" i="17" s="1"/>
  <c r="K1861" i="17"/>
  <c r="L1860" i="17"/>
  <c r="M1860" i="17" s="1"/>
  <c r="K1860" i="17"/>
  <c r="L1859" i="17"/>
  <c r="M1859" i="17" s="1"/>
  <c r="K1859" i="17"/>
  <c r="L1858" i="17"/>
  <c r="M1858" i="17" s="1"/>
  <c r="K1858" i="17"/>
  <c r="L1857" i="17"/>
  <c r="M1857" i="17" s="1"/>
  <c r="K1857" i="17"/>
  <c r="L1856" i="17"/>
  <c r="M1856" i="17" s="1"/>
  <c r="K1856" i="17"/>
  <c r="L1855" i="17"/>
  <c r="M1855" i="17" s="1"/>
  <c r="K1855" i="17"/>
  <c r="L1854" i="17"/>
  <c r="M1854" i="17" s="1"/>
  <c r="K1854" i="17"/>
  <c r="L1853" i="17"/>
  <c r="M1853" i="17" s="1"/>
  <c r="K1853" i="17"/>
  <c r="L1852" i="17"/>
  <c r="M1852" i="17" s="1"/>
  <c r="K1852" i="17"/>
  <c r="L1851" i="17"/>
  <c r="M1851" i="17" s="1"/>
  <c r="K1851" i="17"/>
  <c r="L1850" i="17"/>
  <c r="M1850" i="17" s="1"/>
  <c r="K1850" i="17"/>
  <c r="L1849" i="17"/>
  <c r="M1849" i="17" s="1"/>
  <c r="K1849" i="17"/>
  <c r="L1848" i="17"/>
  <c r="M1848" i="17" s="1"/>
  <c r="K1848" i="17"/>
  <c r="L1847" i="17"/>
  <c r="M1847" i="17" s="1"/>
  <c r="K1847" i="17"/>
  <c r="L1846" i="17"/>
  <c r="M1846" i="17" s="1"/>
  <c r="K1846" i="17"/>
  <c r="L1845" i="17"/>
  <c r="M1845" i="17" s="1"/>
  <c r="K1845" i="17"/>
  <c r="L1844" i="17"/>
  <c r="M1844" i="17" s="1"/>
  <c r="K1844" i="17"/>
  <c r="L1843" i="17"/>
  <c r="M1843" i="17" s="1"/>
  <c r="K1843" i="17"/>
  <c r="L1842" i="17"/>
  <c r="M1842" i="17" s="1"/>
  <c r="K1842" i="17"/>
  <c r="L1841" i="17"/>
  <c r="M1841" i="17" s="1"/>
  <c r="K1841" i="17"/>
  <c r="L1840" i="17"/>
  <c r="M1840" i="17" s="1"/>
  <c r="K1840" i="17"/>
  <c r="L1839" i="17"/>
  <c r="M1839" i="17" s="1"/>
  <c r="K1839" i="17"/>
  <c r="L1838" i="17"/>
  <c r="M1838" i="17" s="1"/>
  <c r="K1838" i="17"/>
  <c r="L1837" i="17"/>
  <c r="M1837" i="17" s="1"/>
  <c r="K1837" i="17"/>
  <c r="L1836" i="17"/>
  <c r="M1836" i="17" s="1"/>
  <c r="K1836" i="17"/>
  <c r="L1835" i="17"/>
  <c r="M1835" i="17" s="1"/>
  <c r="K1835" i="17"/>
  <c r="L1834" i="17"/>
  <c r="M1834" i="17" s="1"/>
  <c r="K1834" i="17"/>
  <c r="L1833" i="17"/>
  <c r="M1833" i="17" s="1"/>
  <c r="K1833" i="17"/>
  <c r="L1832" i="17"/>
  <c r="M1832" i="17" s="1"/>
  <c r="K1832" i="17"/>
  <c r="L1831" i="17"/>
  <c r="M1831" i="17" s="1"/>
  <c r="K1831" i="17"/>
  <c r="L1830" i="17"/>
  <c r="M1830" i="17" s="1"/>
  <c r="K1830" i="17"/>
  <c r="L1829" i="17"/>
  <c r="M1829" i="17" s="1"/>
  <c r="K1829" i="17"/>
  <c r="L1828" i="17"/>
  <c r="M1828" i="17" s="1"/>
  <c r="K1828" i="17"/>
  <c r="L1827" i="17"/>
  <c r="M1827" i="17" s="1"/>
  <c r="K1827" i="17"/>
  <c r="L1826" i="17"/>
  <c r="M1826" i="17" s="1"/>
  <c r="K1826" i="17"/>
  <c r="L1825" i="17"/>
  <c r="M1825" i="17" s="1"/>
  <c r="K1825" i="17"/>
  <c r="L1824" i="17"/>
  <c r="M1824" i="17" s="1"/>
  <c r="K1824" i="17"/>
  <c r="L1823" i="17"/>
  <c r="M1823" i="17" s="1"/>
  <c r="K1823" i="17"/>
  <c r="L1822" i="17"/>
  <c r="M1822" i="17" s="1"/>
  <c r="K1822" i="17"/>
  <c r="L1821" i="17"/>
  <c r="M1821" i="17" s="1"/>
  <c r="K1821" i="17"/>
  <c r="L1820" i="17"/>
  <c r="M1820" i="17" s="1"/>
  <c r="K1820" i="17"/>
  <c r="L1819" i="17"/>
  <c r="M1819" i="17" s="1"/>
  <c r="K1819" i="17"/>
  <c r="L1818" i="17"/>
  <c r="M1818" i="17" s="1"/>
  <c r="K1818" i="17"/>
  <c r="L1817" i="17"/>
  <c r="M1817" i="17" s="1"/>
  <c r="K1817" i="17"/>
  <c r="L1816" i="17"/>
  <c r="M1816" i="17" s="1"/>
  <c r="K1816" i="17"/>
  <c r="L1815" i="17"/>
  <c r="M1815" i="17" s="1"/>
  <c r="K1815" i="17"/>
  <c r="L1814" i="17"/>
  <c r="M1814" i="17" s="1"/>
  <c r="K1814" i="17"/>
  <c r="L1813" i="17"/>
  <c r="M1813" i="17" s="1"/>
  <c r="K1813" i="17"/>
  <c r="L1812" i="17"/>
  <c r="M1812" i="17" s="1"/>
  <c r="K1812" i="17"/>
  <c r="L1811" i="17"/>
  <c r="M1811" i="17" s="1"/>
  <c r="K1811" i="17"/>
  <c r="L1810" i="17"/>
  <c r="M1810" i="17" s="1"/>
  <c r="K1810" i="17"/>
  <c r="L1809" i="17"/>
  <c r="M1809" i="17" s="1"/>
  <c r="K1809" i="17"/>
  <c r="L1808" i="17"/>
  <c r="M1808" i="17" s="1"/>
  <c r="K1808" i="17"/>
  <c r="L1807" i="17"/>
  <c r="M1807" i="17" s="1"/>
  <c r="K1807" i="17"/>
  <c r="L1806" i="17"/>
  <c r="M1806" i="17" s="1"/>
  <c r="K1806" i="17"/>
  <c r="L1805" i="17"/>
  <c r="M1805" i="17" s="1"/>
  <c r="K1805" i="17"/>
  <c r="L1804" i="17"/>
  <c r="M1804" i="17" s="1"/>
  <c r="K1804" i="17"/>
  <c r="L1803" i="17"/>
  <c r="M1803" i="17" s="1"/>
  <c r="K1803" i="17"/>
  <c r="L1802" i="17"/>
  <c r="M1802" i="17" s="1"/>
  <c r="K1802" i="17"/>
  <c r="L1801" i="17"/>
  <c r="M1801" i="17" s="1"/>
  <c r="K1801" i="17"/>
  <c r="L1800" i="17"/>
  <c r="M1800" i="17" s="1"/>
  <c r="K1800" i="17"/>
  <c r="L1799" i="17"/>
  <c r="M1799" i="17" s="1"/>
  <c r="K1799" i="17"/>
  <c r="L1798" i="17"/>
  <c r="M1798" i="17" s="1"/>
  <c r="K1798" i="17"/>
  <c r="L1797" i="17"/>
  <c r="M1797" i="17" s="1"/>
  <c r="K1797" i="17"/>
  <c r="L1796" i="17"/>
  <c r="M1796" i="17" s="1"/>
  <c r="K1796" i="17"/>
  <c r="L1795" i="17"/>
  <c r="M1795" i="17" s="1"/>
  <c r="K1795" i="17"/>
  <c r="L1794" i="17"/>
  <c r="M1794" i="17" s="1"/>
  <c r="K1794" i="17"/>
  <c r="L1793" i="17"/>
  <c r="M1793" i="17" s="1"/>
  <c r="K1793" i="17"/>
  <c r="L1792" i="17"/>
  <c r="M1792" i="17" s="1"/>
  <c r="K1792" i="17"/>
  <c r="L1791" i="17"/>
  <c r="M1791" i="17" s="1"/>
  <c r="K1791" i="17"/>
  <c r="L1790" i="17"/>
  <c r="M1790" i="17" s="1"/>
  <c r="K1790" i="17"/>
  <c r="L1789" i="17"/>
  <c r="M1789" i="17" s="1"/>
  <c r="K1789" i="17"/>
  <c r="L1788" i="17"/>
  <c r="M1788" i="17" s="1"/>
  <c r="K1788" i="17"/>
  <c r="L1787" i="17"/>
  <c r="M1787" i="17" s="1"/>
  <c r="K1787" i="17"/>
  <c r="L1786" i="17"/>
  <c r="M1786" i="17" s="1"/>
  <c r="K1786" i="17"/>
  <c r="L1785" i="17"/>
  <c r="M1785" i="17" s="1"/>
  <c r="K1785" i="17"/>
  <c r="L1784" i="17"/>
  <c r="M1784" i="17" s="1"/>
  <c r="K1784" i="17"/>
  <c r="L1783" i="17"/>
  <c r="M1783" i="17" s="1"/>
  <c r="K1783" i="17"/>
  <c r="L1782" i="17"/>
  <c r="M1782" i="17" s="1"/>
  <c r="K1782" i="17"/>
  <c r="L1781" i="17"/>
  <c r="M1781" i="17" s="1"/>
  <c r="K1781" i="17"/>
  <c r="L1780" i="17"/>
  <c r="M1780" i="17" s="1"/>
  <c r="K1780" i="17"/>
  <c r="L1779" i="17"/>
  <c r="M1779" i="17" s="1"/>
  <c r="K1779" i="17"/>
  <c r="L1778" i="17"/>
  <c r="M1778" i="17" s="1"/>
  <c r="K1778" i="17"/>
  <c r="L1777" i="17"/>
  <c r="M1777" i="17" s="1"/>
  <c r="K1777" i="17"/>
  <c r="L1776" i="17"/>
  <c r="M1776" i="17" s="1"/>
  <c r="K1776" i="17"/>
  <c r="L1775" i="17"/>
  <c r="M1775" i="17" s="1"/>
  <c r="K1775" i="17"/>
  <c r="L1774" i="17"/>
  <c r="M1774" i="17" s="1"/>
  <c r="K1774" i="17"/>
  <c r="L1773" i="17"/>
  <c r="M1773" i="17" s="1"/>
  <c r="K1773" i="17"/>
  <c r="L1772" i="17"/>
  <c r="M1772" i="17" s="1"/>
  <c r="K1772" i="17"/>
  <c r="L1771" i="17"/>
  <c r="M1771" i="17" s="1"/>
  <c r="K1771" i="17"/>
  <c r="L1770" i="17"/>
  <c r="M1770" i="17" s="1"/>
  <c r="K1770" i="17"/>
  <c r="L1769" i="17"/>
  <c r="M1769" i="17" s="1"/>
  <c r="K1769" i="17"/>
  <c r="L1768" i="17"/>
  <c r="M1768" i="17" s="1"/>
  <c r="K1768" i="17"/>
  <c r="L1767" i="17"/>
  <c r="M1767" i="17" s="1"/>
  <c r="K1767" i="17"/>
  <c r="L1766" i="17"/>
  <c r="M1766" i="17" s="1"/>
  <c r="K1766" i="17"/>
  <c r="L1765" i="17"/>
  <c r="M1765" i="17" s="1"/>
  <c r="K1765" i="17"/>
  <c r="L1764" i="17"/>
  <c r="M1764" i="17" s="1"/>
  <c r="K1764" i="17"/>
  <c r="L1763" i="17"/>
  <c r="M1763" i="17" s="1"/>
  <c r="K1763" i="17"/>
  <c r="L1762" i="17"/>
  <c r="M1762" i="17" s="1"/>
  <c r="K1762" i="17"/>
  <c r="L1761" i="17"/>
  <c r="M1761" i="17" s="1"/>
  <c r="K1761" i="17"/>
  <c r="L1760" i="17"/>
  <c r="M1760" i="17" s="1"/>
  <c r="K1760" i="17"/>
  <c r="L1759" i="17"/>
  <c r="M1759" i="17" s="1"/>
  <c r="K1759" i="17"/>
  <c r="L1758" i="17"/>
  <c r="M1758" i="17" s="1"/>
  <c r="K1758" i="17"/>
  <c r="L1757" i="17"/>
  <c r="M1757" i="17" s="1"/>
  <c r="K1757" i="17"/>
  <c r="L1756" i="17"/>
  <c r="M1756" i="17" s="1"/>
  <c r="K1756" i="17"/>
  <c r="L1755" i="17"/>
  <c r="M1755" i="17" s="1"/>
  <c r="K1755" i="17"/>
  <c r="L1754" i="17"/>
  <c r="M1754" i="17" s="1"/>
  <c r="K1754" i="17"/>
  <c r="L1753" i="17"/>
  <c r="M1753" i="17" s="1"/>
  <c r="K1753" i="17"/>
  <c r="L1752" i="17"/>
  <c r="M1752" i="17" s="1"/>
  <c r="K1752" i="17"/>
  <c r="L1751" i="17"/>
  <c r="M1751" i="17" s="1"/>
  <c r="K1751" i="17"/>
  <c r="L1750" i="17"/>
  <c r="M1750" i="17" s="1"/>
  <c r="K1750" i="17"/>
  <c r="L1749" i="17"/>
  <c r="M1749" i="17" s="1"/>
  <c r="K1749" i="17"/>
  <c r="L1748" i="17"/>
  <c r="M1748" i="17" s="1"/>
  <c r="K1748" i="17"/>
  <c r="L1747" i="17"/>
  <c r="M1747" i="17" s="1"/>
  <c r="K1747" i="17"/>
  <c r="L1746" i="17"/>
  <c r="M1746" i="17" s="1"/>
  <c r="K1746" i="17"/>
  <c r="L1745" i="17"/>
  <c r="M1745" i="17" s="1"/>
  <c r="K1745" i="17"/>
  <c r="L1744" i="17"/>
  <c r="M1744" i="17" s="1"/>
  <c r="K1744" i="17"/>
  <c r="L1743" i="17"/>
  <c r="M1743" i="17" s="1"/>
  <c r="K1743" i="17"/>
  <c r="L1742" i="17"/>
  <c r="M1742" i="17" s="1"/>
  <c r="K1742" i="17"/>
  <c r="L1741" i="17"/>
  <c r="M1741" i="17" s="1"/>
  <c r="K1741" i="17"/>
  <c r="L1740" i="17"/>
  <c r="M1740" i="17" s="1"/>
  <c r="K1740" i="17"/>
  <c r="L1739" i="17"/>
  <c r="M1739" i="17" s="1"/>
  <c r="K1739" i="17"/>
  <c r="L1738" i="17"/>
  <c r="M1738" i="17" s="1"/>
  <c r="K1738" i="17"/>
  <c r="L1737" i="17"/>
  <c r="M1737" i="17" s="1"/>
  <c r="K1737" i="17"/>
  <c r="L1736" i="17"/>
  <c r="M1736" i="17" s="1"/>
  <c r="K1736" i="17"/>
  <c r="L1735" i="17"/>
  <c r="M1735" i="17" s="1"/>
  <c r="K1735" i="17"/>
  <c r="L1734" i="17"/>
  <c r="M1734" i="17" s="1"/>
  <c r="K1734" i="17"/>
  <c r="L1733" i="17"/>
  <c r="M1733" i="17" s="1"/>
  <c r="K1733" i="17"/>
  <c r="L1732" i="17"/>
  <c r="M1732" i="17" s="1"/>
  <c r="K1732" i="17"/>
  <c r="L1731" i="17"/>
  <c r="M1731" i="17" s="1"/>
  <c r="K1731" i="17"/>
  <c r="L1730" i="17"/>
  <c r="M1730" i="17" s="1"/>
  <c r="K1730" i="17"/>
  <c r="L1729" i="17"/>
  <c r="M1729" i="17" s="1"/>
  <c r="K1729" i="17"/>
  <c r="L1728" i="17"/>
  <c r="M1728" i="17" s="1"/>
  <c r="K1728" i="17"/>
  <c r="L1727" i="17"/>
  <c r="M1727" i="17" s="1"/>
  <c r="K1727" i="17"/>
  <c r="L1726" i="17"/>
  <c r="M1726" i="17" s="1"/>
  <c r="K1726" i="17"/>
  <c r="L1725" i="17"/>
  <c r="M1725" i="17" s="1"/>
  <c r="K1725" i="17"/>
  <c r="L1724" i="17"/>
  <c r="M1724" i="17" s="1"/>
  <c r="K1724" i="17"/>
  <c r="L1723" i="17"/>
  <c r="M1723" i="17" s="1"/>
  <c r="K1723" i="17"/>
  <c r="L1722" i="17"/>
  <c r="M1722" i="17" s="1"/>
  <c r="K1722" i="17"/>
  <c r="L1721" i="17"/>
  <c r="M1721" i="17" s="1"/>
  <c r="K1721" i="17"/>
  <c r="L1720" i="17"/>
  <c r="M1720" i="17" s="1"/>
  <c r="K1720" i="17"/>
  <c r="L1719" i="17"/>
  <c r="M1719" i="17" s="1"/>
  <c r="K1719" i="17"/>
  <c r="L1718" i="17"/>
  <c r="M1718" i="17" s="1"/>
  <c r="K1718" i="17"/>
  <c r="L1717" i="17"/>
  <c r="M1717" i="17" s="1"/>
  <c r="K1717" i="17"/>
  <c r="L1716" i="17"/>
  <c r="M1716" i="17" s="1"/>
  <c r="K1716" i="17"/>
  <c r="L1715" i="17"/>
  <c r="M1715" i="17" s="1"/>
  <c r="K1715" i="17"/>
  <c r="L1714" i="17"/>
  <c r="M1714" i="17" s="1"/>
  <c r="K1714" i="17"/>
  <c r="L1713" i="17"/>
  <c r="M1713" i="17" s="1"/>
  <c r="K1713" i="17"/>
  <c r="L1712" i="17"/>
  <c r="M1712" i="17" s="1"/>
  <c r="K1712" i="17"/>
  <c r="L1711" i="17"/>
  <c r="M1711" i="17" s="1"/>
  <c r="K1711" i="17"/>
  <c r="L1710" i="17"/>
  <c r="M1710" i="17" s="1"/>
  <c r="K1710" i="17"/>
  <c r="L1709" i="17"/>
  <c r="M1709" i="17" s="1"/>
  <c r="K1709" i="17"/>
  <c r="L1708" i="17"/>
  <c r="M1708" i="17" s="1"/>
  <c r="K1708" i="17"/>
  <c r="L1707" i="17"/>
  <c r="M1707" i="17" s="1"/>
  <c r="K1707" i="17"/>
  <c r="L1706" i="17"/>
  <c r="M1706" i="17" s="1"/>
  <c r="K1706" i="17"/>
  <c r="L1705" i="17"/>
  <c r="M1705" i="17" s="1"/>
  <c r="K1705" i="17"/>
  <c r="L1704" i="17"/>
  <c r="M1704" i="17" s="1"/>
  <c r="K1704" i="17"/>
  <c r="L1703" i="17"/>
  <c r="M1703" i="17" s="1"/>
  <c r="K1703" i="17"/>
  <c r="L1702" i="17"/>
  <c r="M1702" i="17" s="1"/>
  <c r="K1702" i="17"/>
  <c r="L1701" i="17"/>
  <c r="M1701" i="17" s="1"/>
  <c r="K1701" i="17"/>
  <c r="L1700" i="17"/>
  <c r="M1700" i="17" s="1"/>
  <c r="K1700" i="17"/>
  <c r="L1699" i="17"/>
  <c r="M1699" i="17" s="1"/>
  <c r="K1699" i="17"/>
  <c r="L1698" i="17"/>
  <c r="M1698" i="17" s="1"/>
  <c r="K1698" i="17"/>
  <c r="L1697" i="17"/>
  <c r="M1697" i="17" s="1"/>
  <c r="K1697" i="17"/>
  <c r="L1696" i="17"/>
  <c r="M1696" i="17" s="1"/>
  <c r="K1696" i="17"/>
  <c r="L1695" i="17"/>
  <c r="M1695" i="17" s="1"/>
  <c r="K1695" i="17"/>
  <c r="L1694" i="17"/>
  <c r="M1694" i="17" s="1"/>
  <c r="K1694" i="17"/>
  <c r="L1693" i="17"/>
  <c r="M1693" i="17" s="1"/>
  <c r="K1693" i="17"/>
  <c r="L1692" i="17"/>
  <c r="M1692" i="17" s="1"/>
  <c r="K1692" i="17"/>
  <c r="L1691" i="17"/>
  <c r="M1691" i="17" s="1"/>
  <c r="K1691" i="17"/>
  <c r="L1690" i="17"/>
  <c r="M1690" i="17" s="1"/>
  <c r="K1690" i="17"/>
  <c r="L1689" i="17"/>
  <c r="M1689" i="17" s="1"/>
  <c r="K1689" i="17"/>
  <c r="L1688" i="17"/>
  <c r="M1688" i="17" s="1"/>
  <c r="K1688" i="17"/>
  <c r="L1687" i="17"/>
  <c r="M1687" i="17" s="1"/>
  <c r="K1687" i="17"/>
  <c r="L1686" i="17"/>
  <c r="M1686" i="17" s="1"/>
  <c r="K1686" i="17"/>
  <c r="L1685" i="17"/>
  <c r="M1685" i="17" s="1"/>
  <c r="K1685" i="17"/>
  <c r="L1684" i="17"/>
  <c r="M1684" i="17" s="1"/>
  <c r="K1684" i="17"/>
  <c r="L1683" i="17"/>
  <c r="M1683" i="17" s="1"/>
  <c r="K1683" i="17"/>
  <c r="L1682" i="17"/>
  <c r="M1682" i="17" s="1"/>
  <c r="K1682" i="17"/>
  <c r="L1681" i="17"/>
  <c r="M1681" i="17" s="1"/>
  <c r="K1681" i="17"/>
  <c r="L1680" i="17"/>
  <c r="M1680" i="17" s="1"/>
  <c r="K1680" i="17"/>
  <c r="L1679" i="17"/>
  <c r="M1679" i="17" s="1"/>
  <c r="K1679" i="17"/>
  <c r="L1678" i="17"/>
  <c r="M1678" i="17" s="1"/>
  <c r="K1678" i="17"/>
  <c r="L1677" i="17"/>
  <c r="M1677" i="17" s="1"/>
  <c r="K1677" i="17"/>
  <c r="L1676" i="17"/>
  <c r="M1676" i="17" s="1"/>
  <c r="K1676" i="17"/>
  <c r="L1675" i="17"/>
  <c r="M1675" i="17" s="1"/>
  <c r="K1675" i="17"/>
  <c r="L1674" i="17"/>
  <c r="M1674" i="17" s="1"/>
  <c r="K1674" i="17"/>
  <c r="L1673" i="17"/>
  <c r="M1673" i="17" s="1"/>
  <c r="K1673" i="17"/>
  <c r="L1672" i="17"/>
  <c r="M1672" i="17" s="1"/>
  <c r="K1672" i="17"/>
  <c r="L1671" i="17"/>
  <c r="M1671" i="17" s="1"/>
  <c r="K1671" i="17"/>
  <c r="L1670" i="17"/>
  <c r="M1670" i="17" s="1"/>
  <c r="K1670" i="17"/>
  <c r="L1669" i="17"/>
  <c r="M1669" i="17" s="1"/>
  <c r="K1669" i="17"/>
  <c r="L1668" i="17"/>
  <c r="M1668" i="17" s="1"/>
  <c r="K1668" i="17"/>
  <c r="L1667" i="17"/>
  <c r="M1667" i="17" s="1"/>
  <c r="K1667" i="17"/>
  <c r="L1666" i="17"/>
  <c r="M1666" i="17" s="1"/>
  <c r="K1666" i="17"/>
  <c r="L1665" i="17"/>
  <c r="M1665" i="17" s="1"/>
  <c r="K1665" i="17"/>
  <c r="L1664" i="17"/>
  <c r="M1664" i="17" s="1"/>
  <c r="K1664" i="17"/>
  <c r="L1663" i="17"/>
  <c r="M1663" i="17" s="1"/>
  <c r="K1663" i="17"/>
  <c r="L1662" i="17"/>
  <c r="M1662" i="17" s="1"/>
  <c r="K1662" i="17"/>
  <c r="L1661" i="17"/>
  <c r="M1661" i="17" s="1"/>
  <c r="K1661" i="17"/>
  <c r="L1660" i="17"/>
  <c r="M1660" i="17" s="1"/>
  <c r="K1660" i="17"/>
  <c r="L1659" i="17"/>
  <c r="M1659" i="17" s="1"/>
  <c r="K1659" i="17"/>
  <c r="L1658" i="17"/>
  <c r="M1658" i="17" s="1"/>
  <c r="K1658" i="17"/>
  <c r="L1657" i="17"/>
  <c r="M1657" i="17" s="1"/>
  <c r="K1657" i="17"/>
  <c r="L1656" i="17"/>
  <c r="M1656" i="17" s="1"/>
  <c r="K1656" i="17"/>
  <c r="L1655" i="17"/>
  <c r="M1655" i="17" s="1"/>
  <c r="K1655" i="17"/>
  <c r="L1654" i="17"/>
  <c r="M1654" i="17" s="1"/>
  <c r="K1654" i="17"/>
  <c r="L1653" i="17"/>
  <c r="M1653" i="17" s="1"/>
  <c r="K1653" i="17"/>
  <c r="L1652" i="17"/>
  <c r="M1652" i="17" s="1"/>
  <c r="K1652" i="17"/>
  <c r="L1651" i="17"/>
  <c r="M1651" i="17" s="1"/>
  <c r="K1651" i="17"/>
  <c r="L1650" i="17"/>
  <c r="M1650" i="17" s="1"/>
  <c r="K1650" i="17"/>
  <c r="L1649" i="17"/>
  <c r="M1649" i="17" s="1"/>
  <c r="K1649" i="17"/>
  <c r="L1648" i="17"/>
  <c r="M1648" i="17" s="1"/>
  <c r="K1648" i="17"/>
  <c r="L1647" i="17"/>
  <c r="M1647" i="17" s="1"/>
  <c r="K1647" i="17"/>
  <c r="L1646" i="17"/>
  <c r="M1646" i="17" s="1"/>
  <c r="K1646" i="17"/>
  <c r="L1645" i="17"/>
  <c r="M1645" i="17" s="1"/>
  <c r="K1645" i="17"/>
  <c r="L1644" i="17"/>
  <c r="M1644" i="17" s="1"/>
  <c r="K1644" i="17"/>
  <c r="L1643" i="17"/>
  <c r="M1643" i="17" s="1"/>
  <c r="K1643" i="17"/>
  <c r="L1642" i="17"/>
  <c r="M1642" i="17" s="1"/>
  <c r="K1642" i="17"/>
  <c r="L1641" i="17"/>
  <c r="M1641" i="17" s="1"/>
  <c r="K1641" i="17"/>
  <c r="L1640" i="17"/>
  <c r="M1640" i="17" s="1"/>
  <c r="K1640" i="17"/>
  <c r="L1639" i="17"/>
  <c r="M1639" i="17" s="1"/>
  <c r="K1639" i="17"/>
  <c r="L1638" i="17"/>
  <c r="M1638" i="17" s="1"/>
  <c r="K1638" i="17"/>
  <c r="L1637" i="17"/>
  <c r="M1637" i="17" s="1"/>
  <c r="K1637" i="17"/>
  <c r="L1636" i="17"/>
  <c r="M1636" i="17" s="1"/>
  <c r="K1636" i="17"/>
  <c r="L1635" i="17"/>
  <c r="M1635" i="17" s="1"/>
  <c r="K1635" i="17"/>
  <c r="L1634" i="17"/>
  <c r="M1634" i="17" s="1"/>
  <c r="K1634" i="17"/>
  <c r="L1633" i="17"/>
  <c r="M1633" i="17" s="1"/>
  <c r="K1633" i="17"/>
  <c r="L1632" i="17"/>
  <c r="M1632" i="17" s="1"/>
  <c r="K1632" i="17"/>
  <c r="L1631" i="17"/>
  <c r="M1631" i="17" s="1"/>
  <c r="K1631" i="17"/>
  <c r="L1630" i="17"/>
  <c r="M1630" i="17" s="1"/>
  <c r="K1630" i="17"/>
  <c r="L1629" i="17"/>
  <c r="M1629" i="17" s="1"/>
  <c r="K1629" i="17"/>
  <c r="L1628" i="17"/>
  <c r="M1628" i="17" s="1"/>
  <c r="K1628" i="17"/>
  <c r="L1627" i="17"/>
  <c r="M1627" i="17" s="1"/>
  <c r="K1627" i="17"/>
  <c r="L1626" i="17"/>
  <c r="M1626" i="17" s="1"/>
  <c r="K1626" i="17"/>
  <c r="L1625" i="17"/>
  <c r="M1625" i="17" s="1"/>
  <c r="K1625" i="17"/>
  <c r="L1624" i="17"/>
  <c r="M1624" i="17" s="1"/>
  <c r="K1624" i="17"/>
  <c r="L1623" i="17"/>
  <c r="M1623" i="17" s="1"/>
  <c r="K1623" i="17"/>
  <c r="L1622" i="17"/>
  <c r="M1622" i="17" s="1"/>
  <c r="K1622" i="17"/>
  <c r="L1621" i="17"/>
  <c r="M1621" i="17" s="1"/>
  <c r="K1621" i="17"/>
  <c r="L1620" i="17"/>
  <c r="M1620" i="17" s="1"/>
  <c r="K1620" i="17"/>
  <c r="L1619" i="17"/>
  <c r="M1619" i="17" s="1"/>
  <c r="K1619" i="17"/>
  <c r="L1618" i="17"/>
  <c r="M1618" i="17" s="1"/>
  <c r="K1618" i="17"/>
  <c r="L1617" i="17"/>
  <c r="M1617" i="17" s="1"/>
  <c r="K1617" i="17"/>
  <c r="L1616" i="17"/>
  <c r="M1616" i="17" s="1"/>
  <c r="K1616" i="17"/>
  <c r="L1615" i="17"/>
  <c r="M1615" i="17" s="1"/>
  <c r="K1615" i="17"/>
  <c r="L1614" i="17"/>
  <c r="M1614" i="17" s="1"/>
  <c r="K1614" i="17"/>
  <c r="L1613" i="17"/>
  <c r="M1613" i="17" s="1"/>
  <c r="K1613" i="17"/>
  <c r="L1612" i="17"/>
  <c r="M1612" i="17" s="1"/>
  <c r="K1612" i="17"/>
  <c r="L1611" i="17"/>
  <c r="M1611" i="17" s="1"/>
  <c r="K1611" i="17"/>
  <c r="L1610" i="17"/>
  <c r="M1610" i="17" s="1"/>
  <c r="K1610" i="17"/>
  <c r="L1609" i="17"/>
  <c r="M1609" i="17" s="1"/>
  <c r="K1609" i="17"/>
  <c r="L1608" i="17"/>
  <c r="M1608" i="17" s="1"/>
  <c r="K1608" i="17"/>
  <c r="L1607" i="17"/>
  <c r="M1607" i="17" s="1"/>
  <c r="K1607" i="17"/>
  <c r="L1606" i="17"/>
  <c r="M1606" i="17" s="1"/>
  <c r="K1606" i="17"/>
  <c r="L1605" i="17"/>
  <c r="M1605" i="17" s="1"/>
  <c r="K1605" i="17"/>
  <c r="L1604" i="17"/>
  <c r="M1604" i="17" s="1"/>
  <c r="K1604" i="17"/>
  <c r="L1603" i="17"/>
  <c r="M1603" i="17" s="1"/>
  <c r="K1603" i="17"/>
  <c r="L1602" i="17"/>
  <c r="M1602" i="17" s="1"/>
  <c r="K1602" i="17"/>
  <c r="L1601" i="17"/>
  <c r="M1601" i="17" s="1"/>
  <c r="K1601" i="17"/>
  <c r="L1600" i="17"/>
  <c r="M1600" i="17" s="1"/>
  <c r="K1600" i="17"/>
  <c r="L1599" i="17"/>
  <c r="M1599" i="17" s="1"/>
  <c r="K1599" i="17"/>
  <c r="L1598" i="17"/>
  <c r="M1598" i="17" s="1"/>
  <c r="K1598" i="17"/>
  <c r="L1597" i="17"/>
  <c r="M1597" i="17" s="1"/>
  <c r="K1597" i="17"/>
  <c r="L1596" i="17"/>
  <c r="M1596" i="17" s="1"/>
  <c r="K1596" i="17"/>
  <c r="L1595" i="17"/>
  <c r="M1595" i="17" s="1"/>
  <c r="K1595" i="17"/>
  <c r="L1594" i="17"/>
  <c r="M1594" i="17" s="1"/>
  <c r="K1594" i="17"/>
  <c r="L1593" i="17"/>
  <c r="M1593" i="17" s="1"/>
  <c r="K1593" i="17"/>
  <c r="L1592" i="17"/>
  <c r="M1592" i="17" s="1"/>
  <c r="K1592" i="17"/>
  <c r="L1591" i="17"/>
  <c r="M1591" i="17" s="1"/>
  <c r="K1591" i="17"/>
  <c r="L1590" i="17"/>
  <c r="M1590" i="17" s="1"/>
  <c r="K1590" i="17"/>
  <c r="L1589" i="17"/>
  <c r="M1589" i="17" s="1"/>
  <c r="K1589" i="17"/>
  <c r="L1588" i="17"/>
  <c r="M1588" i="17" s="1"/>
  <c r="K1588" i="17"/>
  <c r="L1587" i="17"/>
  <c r="M1587" i="17" s="1"/>
  <c r="K1587" i="17"/>
  <c r="L1586" i="17"/>
  <c r="M1586" i="17" s="1"/>
  <c r="K1586" i="17"/>
  <c r="L1585" i="17"/>
  <c r="M1585" i="17" s="1"/>
  <c r="K1585" i="17"/>
  <c r="L1584" i="17"/>
  <c r="M1584" i="17" s="1"/>
  <c r="K1584" i="17"/>
  <c r="L1583" i="17"/>
  <c r="M1583" i="17" s="1"/>
  <c r="K1583" i="17"/>
  <c r="L1582" i="17"/>
  <c r="M1582" i="17" s="1"/>
  <c r="K1582" i="17"/>
  <c r="M1581" i="17"/>
  <c r="L1581" i="17"/>
  <c r="K1581" i="17"/>
  <c r="L1580" i="17"/>
  <c r="M1580" i="17" s="1"/>
  <c r="K1580" i="17"/>
  <c r="L1579" i="17"/>
  <c r="M1579" i="17" s="1"/>
  <c r="K1579" i="17"/>
  <c r="L1578" i="17"/>
  <c r="M1578" i="17" s="1"/>
  <c r="K1578" i="17"/>
  <c r="L1577" i="17"/>
  <c r="M1577" i="17" s="1"/>
  <c r="K1577" i="17"/>
  <c r="L1576" i="17"/>
  <c r="M1576" i="17" s="1"/>
  <c r="K1576" i="17"/>
  <c r="L1575" i="17"/>
  <c r="M1575" i="17" s="1"/>
  <c r="K1575" i="17"/>
  <c r="L1574" i="17"/>
  <c r="M1574" i="17" s="1"/>
  <c r="K1574" i="17"/>
  <c r="L1573" i="17"/>
  <c r="M1573" i="17" s="1"/>
  <c r="K1573" i="17"/>
  <c r="L1572" i="17"/>
  <c r="M1572" i="17" s="1"/>
  <c r="K1572" i="17"/>
  <c r="L1571" i="17"/>
  <c r="M1571" i="17" s="1"/>
  <c r="K1571" i="17"/>
  <c r="L1570" i="17"/>
  <c r="M1570" i="17" s="1"/>
  <c r="K1570" i="17"/>
  <c r="L1569" i="17"/>
  <c r="M1569" i="17" s="1"/>
  <c r="K1569" i="17"/>
  <c r="L1568" i="17"/>
  <c r="M1568" i="17" s="1"/>
  <c r="K1568" i="17"/>
  <c r="L1567" i="17"/>
  <c r="M1567" i="17" s="1"/>
  <c r="K1567" i="17"/>
  <c r="L1566" i="17"/>
  <c r="M1566" i="17" s="1"/>
  <c r="K1566" i="17"/>
  <c r="L1565" i="17"/>
  <c r="M1565" i="17" s="1"/>
  <c r="K1565" i="17"/>
  <c r="L1564" i="17"/>
  <c r="M1564" i="17" s="1"/>
  <c r="K1564" i="17"/>
  <c r="L1563" i="17"/>
  <c r="M1563" i="17" s="1"/>
  <c r="K1563" i="17"/>
  <c r="L1562" i="17"/>
  <c r="M1562" i="17" s="1"/>
  <c r="K1562" i="17"/>
  <c r="L1561" i="17"/>
  <c r="M1561" i="17" s="1"/>
  <c r="K1561" i="17"/>
  <c r="L1560" i="17"/>
  <c r="M1560" i="17" s="1"/>
  <c r="K1560" i="17"/>
  <c r="L1559" i="17"/>
  <c r="M1559" i="17" s="1"/>
  <c r="K1559" i="17"/>
  <c r="M1558" i="17"/>
  <c r="L1558" i="17"/>
  <c r="K1558" i="17"/>
  <c r="L1557" i="17"/>
  <c r="M1557" i="17" s="1"/>
  <c r="K1557" i="17"/>
  <c r="L1556" i="17"/>
  <c r="M1556" i="17" s="1"/>
  <c r="K1556" i="17"/>
  <c r="L1555" i="17"/>
  <c r="M1555" i="17" s="1"/>
  <c r="K1555" i="17"/>
  <c r="L1554" i="17"/>
  <c r="M1554" i="17" s="1"/>
  <c r="K1554" i="17"/>
  <c r="L1553" i="17"/>
  <c r="M1553" i="17" s="1"/>
  <c r="K1553" i="17"/>
  <c r="L1552" i="17"/>
  <c r="M1552" i="17" s="1"/>
  <c r="K1552" i="17"/>
  <c r="L1551" i="17"/>
  <c r="M1551" i="17" s="1"/>
  <c r="K1551" i="17"/>
  <c r="L1550" i="17"/>
  <c r="M1550" i="17" s="1"/>
  <c r="K1550" i="17"/>
  <c r="L1549" i="17"/>
  <c r="M1549" i="17" s="1"/>
  <c r="K1549" i="17"/>
  <c r="L1548" i="17"/>
  <c r="M1548" i="17" s="1"/>
  <c r="K1548" i="17"/>
  <c r="L1547" i="17"/>
  <c r="M1547" i="17" s="1"/>
  <c r="K1547" i="17"/>
  <c r="L1546" i="17"/>
  <c r="M1546" i="17" s="1"/>
  <c r="K1546" i="17"/>
  <c r="L1545" i="17"/>
  <c r="M1545" i="17" s="1"/>
  <c r="K1545" i="17"/>
  <c r="L1544" i="17"/>
  <c r="M1544" i="17" s="1"/>
  <c r="K1544" i="17"/>
  <c r="L1543" i="17"/>
  <c r="M1543" i="17" s="1"/>
  <c r="K1543" i="17"/>
  <c r="L1542" i="17"/>
  <c r="M1542" i="17" s="1"/>
  <c r="K1542" i="17"/>
  <c r="L1541" i="17"/>
  <c r="M1541" i="17" s="1"/>
  <c r="K1541" i="17"/>
  <c r="L1540" i="17"/>
  <c r="M1540" i="17" s="1"/>
  <c r="K1540" i="17"/>
  <c r="L1539" i="17"/>
  <c r="M1539" i="17" s="1"/>
  <c r="K1539" i="17"/>
  <c r="L1538" i="17"/>
  <c r="M1538" i="17" s="1"/>
  <c r="K1538" i="17"/>
  <c r="L1537" i="17"/>
  <c r="M1537" i="17" s="1"/>
  <c r="K1537" i="17"/>
  <c r="L1536" i="17"/>
  <c r="M1536" i="17" s="1"/>
  <c r="K1536" i="17"/>
  <c r="L1535" i="17"/>
  <c r="M1535" i="17" s="1"/>
  <c r="K1535" i="17"/>
  <c r="L1534" i="17"/>
  <c r="M1534" i="17" s="1"/>
  <c r="K1534" i="17"/>
  <c r="L1533" i="17"/>
  <c r="M1533" i="17" s="1"/>
  <c r="K1533" i="17"/>
  <c r="L1532" i="17"/>
  <c r="M1532" i="17" s="1"/>
  <c r="K1532" i="17"/>
  <c r="L1531" i="17"/>
  <c r="M1531" i="17" s="1"/>
  <c r="K1531" i="17"/>
  <c r="L1530" i="17"/>
  <c r="M1530" i="17" s="1"/>
  <c r="K1530" i="17"/>
  <c r="L1529" i="17"/>
  <c r="M1529" i="17" s="1"/>
  <c r="K1529" i="17"/>
  <c r="L1528" i="17"/>
  <c r="M1528" i="17" s="1"/>
  <c r="K1528" i="17"/>
  <c r="L1527" i="17"/>
  <c r="M1527" i="17" s="1"/>
  <c r="K1527" i="17"/>
  <c r="L1526" i="17"/>
  <c r="M1526" i="17" s="1"/>
  <c r="K1526" i="17"/>
  <c r="L1525" i="17"/>
  <c r="M1525" i="17" s="1"/>
  <c r="K1525" i="17"/>
  <c r="L1524" i="17"/>
  <c r="M1524" i="17" s="1"/>
  <c r="K1524" i="17"/>
  <c r="L1523" i="17"/>
  <c r="M1523" i="17" s="1"/>
  <c r="K1523" i="17"/>
  <c r="L1522" i="17"/>
  <c r="M1522" i="17" s="1"/>
  <c r="K1522" i="17"/>
  <c r="L1521" i="17"/>
  <c r="M1521" i="17" s="1"/>
  <c r="K1521" i="17"/>
  <c r="L1520" i="17"/>
  <c r="M1520" i="17" s="1"/>
  <c r="K1520" i="17"/>
  <c r="L1519" i="17"/>
  <c r="M1519" i="17" s="1"/>
  <c r="K1519" i="17"/>
  <c r="L1518" i="17"/>
  <c r="M1518" i="17" s="1"/>
  <c r="K1518" i="17"/>
  <c r="L1517" i="17"/>
  <c r="M1517" i="17" s="1"/>
  <c r="K1517" i="17"/>
  <c r="L1516" i="17"/>
  <c r="M1516" i="17" s="1"/>
  <c r="K1516" i="17"/>
  <c r="L1515" i="17"/>
  <c r="M1515" i="17" s="1"/>
  <c r="K1515" i="17"/>
  <c r="L1514" i="17"/>
  <c r="M1514" i="17" s="1"/>
  <c r="K1514" i="17"/>
  <c r="L1513" i="17"/>
  <c r="M1513" i="17" s="1"/>
  <c r="K1513" i="17"/>
  <c r="L1512" i="17"/>
  <c r="M1512" i="17" s="1"/>
  <c r="K1512" i="17"/>
  <c r="L1511" i="17"/>
  <c r="M1511" i="17" s="1"/>
  <c r="K1511" i="17"/>
  <c r="L1510" i="17"/>
  <c r="M1510" i="17" s="1"/>
  <c r="K1510" i="17"/>
  <c r="L1509" i="17"/>
  <c r="M1509" i="17" s="1"/>
  <c r="K1509" i="17"/>
  <c r="L1508" i="17"/>
  <c r="M1508" i="17" s="1"/>
  <c r="K1508" i="17"/>
  <c r="L1507" i="17"/>
  <c r="M1507" i="17" s="1"/>
  <c r="K1507" i="17"/>
  <c r="L1506" i="17"/>
  <c r="M1506" i="17" s="1"/>
  <c r="K1506" i="17"/>
  <c r="L1505" i="17"/>
  <c r="M1505" i="17" s="1"/>
  <c r="K1505" i="17"/>
  <c r="L1504" i="17"/>
  <c r="M1504" i="17" s="1"/>
  <c r="K1504" i="17"/>
  <c r="L1503" i="17"/>
  <c r="M1503" i="17" s="1"/>
  <c r="K1503" i="17"/>
  <c r="L1502" i="17"/>
  <c r="M1502" i="17" s="1"/>
  <c r="K1502" i="17"/>
  <c r="L1501" i="17"/>
  <c r="M1501" i="17" s="1"/>
  <c r="K1501" i="17"/>
  <c r="L1500" i="17"/>
  <c r="M1500" i="17" s="1"/>
  <c r="K1500" i="17"/>
  <c r="L1499" i="17"/>
  <c r="M1499" i="17" s="1"/>
  <c r="K1499" i="17"/>
  <c r="L1498" i="17"/>
  <c r="M1498" i="17" s="1"/>
  <c r="K1498" i="17"/>
  <c r="L1497" i="17"/>
  <c r="M1497" i="17" s="1"/>
  <c r="K1497" i="17"/>
  <c r="L1496" i="17"/>
  <c r="M1496" i="17" s="1"/>
  <c r="K1496" i="17"/>
  <c r="L1495" i="17"/>
  <c r="M1495" i="17" s="1"/>
  <c r="K1495" i="17"/>
  <c r="L1494" i="17"/>
  <c r="M1494" i="17" s="1"/>
  <c r="K1494" i="17"/>
  <c r="L1493" i="17"/>
  <c r="M1493" i="17" s="1"/>
  <c r="K1493" i="17"/>
  <c r="L1492" i="17"/>
  <c r="M1492" i="17" s="1"/>
  <c r="K1492" i="17"/>
  <c r="L1491" i="17"/>
  <c r="M1491" i="17" s="1"/>
  <c r="K1491" i="17"/>
  <c r="L1490" i="17"/>
  <c r="M1490" i="17" s="1"/>
  <c r="K1490" i="17"/>
  <c r="L1489" i="17"/>
  <c r="M1489" i="17" s="1"/>
  <c r="K1489" i="17"/>
  <c r="L1488" i="17"/>
  <c r="M1488" i="17" s="1"/>
  <c r="K1488" i="17"/>
  <c r="L1487" i="17"/>
  <c r="M1487" i="17" s="1"/>
  <c r="K1487" i="17"/>
  <c r="L1486" i="17"/>
  <c r="M1486" i="17" s="1"/>
  <c r="K1486" i="17"/>
  <c r="L1485" i="17"/>
  <c r="M1485" i="17" s="1"/>
  <c r="K1485" i="17"/>
  <c r="L1484" i="17"/>
  <c r="M1484" i="17" s="1"/>
  <c r="K1484" i="17"/>
  <c r="L1483" i="17"/>
  <c r="M1483" i="17" s="1"/>
  <c r="K1483" i="17"/>
  <c r="L1482" i="17"/>
  <c r="M1482" i="17" s="1"/>
  <c r="K1482" i="17"/>
  <c r="L1481" i="17"/>
  <c r="M1481" i="17" s="1"/>
  <c r="K1481" i="17"/>
  <c r="L1480" i="17"/>
  <c r="M1480" i="17" s="1"/>
  <c r="K1480" i="17"/>
  <c r="L1479" i="17"/>
  <c r="M1479" i="17" s="1"/>
  <c r="K1479" i="17"/>
  <c r="L1478" i="17"/>
  <c r="M1478" i="17" s="1"/>
  <c r="K1478" i="17"/>
  <c r="L1477" i="17"/>
  <c r="M1477" i="17" s="1"/>
  <c r="K1477" i="17"/>
  <c r="L1476" i="17"/>
  <c r="M1476" i="17" s="1"/>
  <c r="K1476" i="17"/>
  <c r="L1475" i="17"/>
  <c r="M1475" i="17" s="1"/>
  <c r="K1475" i="17"/>
  <c r="L1474" i="17"/>
  <c r="M1474" i="17" s="1"/>
  <c r="K1474" i="17"/>
  <c r="L1473" i="17"/>
  <c r="M1473" i="17" s="1"/>
  <c r="K1473" i="17"/>
  <c r="L1472" i="17"/>
  <c r="M1472" i="17" s="1"/>
  <c r="K1472" i="17"/>
  <c r="L1471" i="17"/>
  <c r="M1471" i="17" s="1"/>
  <c r="K1471" i="17"/>
  <c r="L1470" i="17"/>
  <c r="M1470" i="17" s="1"/>
  <c r="K1470" i="17"/>
  <c r="L1469" i="17"/>
  <c r="M1469" i="17" s="1"/>
  <c r="K1469" i="17"/>
  <c r="L1468" i="17"/>
  <c r="M1468" i="17" s="1"/>
  <c r="K1468" i="17"/>
  <c r="L1467" i="17"/>
  <c r="M1467" i="17" s="1"/>
  <c r="K1467" i="17"/>
  <c r="L1466" i="17"/>
  <c r="M1466" i="17" s="1"/>
  <c r="K1466" i="17"/>
  <c r="L1465" i="17"/>
  <c r="M1465" i="17" s="1"/>
  <c r="K1465" i="17"/>
  <c r="L1464" i="17"/>
  <c r="M1464" i="17" s="1"/>
  <c r="K1464" i="17"/>
  <c r="L1463" i="17"/>
  <c r="M1463" i="17" s="1"/>
  <c r="K1463" i="17"/>
  <c r="L1462" i="17"/>
  <c r="M1462" i="17" s="1"/>
  <c r="K1462" i="17"/>
  <c r="L1461" i="17"/>
  <c r="M1461" i="17" s="1"/>
  <c r="K1461" i="17"/>
  <c r="L1460" i="17"/>
  <c r="M1460" i="17" s="1"/>
  <c r="K1460" i="17"/>
  <c r="L1459" i="17"/>
  <c r="M1459" i="17" s="1"/>
  <c r="K1459" i="17"/>
  <c r="L1458" i="17"/>
  <c r="M1458" i="17" s="1"/>
  <c r="K1458" i="17"/>
  <c r="L1457" i="17"/>
  <c r="M1457" i="17" s="1"/>
  <c r="K1457" i="17"/>
  <c r="L1456" i="17"/>
  <c r="M1456" i="17" s="1"/>
  <c r="K1456" i="17"/>
  <c r="L1455" i="17"/>
  <c r="M1455" i="17" s="1"/>
  <c r="K1455" i="17"/>
  <c r="L1454" i="17"/>
  <c r="M1454" i="17" s="1"/>
  <c r="K1454" i="17"/>
  <c r="L1453" i="17"/>
  <c r="M1453" i="17" s="1"/>
  <c r="K1453" i="17"/>
  <c r="L1452" i="17"/>
  <c r="M1452" i="17" s="1"/>
  <c r="K1452" i="17"/>
  <c r="L1451" i="17"/>
  <c r="M1451" i="17" s="1"/>
  <c r="K1451" i="17"/>
  <c r="L1450" i="17"/>
  <c r="M1450" i="17" s="1"/>
  <c r="K1450" i="17"/>
  <c r="L1449" i="17"/>
  <c r="M1449" i="17" s="1"/>
  <c r="K1449" i="17"/>
  <c r="L1448" i="17"/>
  <c r="M1448" i="17" s="1"/>
  <c r="K1448" i="17"/>
  <c r="L1447" i="17"/>
  <c r="M1447" i="17" s="1"/>
  <c r="K1447" i="17"/>
  <c r="L1446" i="17"/>
  <c r="M1446" i="17" s="1"/>
  <c r="K1446" i="17"/>
  <c r="L1445" i="17"/>
  <c r="M1445" i="17" s="1"/>
  <c r="K1445" i="17"/>
  <c r="L1444" i="17"/>
  <c r="M1444" i="17" s="1"/>
  <c r="K1444" i="17"/>
  <c r="L1443" i="17"/>
  <c r="M1443" i="17" s="1"/>
  <c r="K1443" i="17"/>
  <c r="L1442" i="17"/>
  <c r="M1442" i="17" s="1"/>
  <c r="K1442" i="17"/>
  <c r="L1441" i="17"/>
  <c r="M1441" i="17" s="1"/>
  <c r="K1441" i="17"/>
  <c r="L1440" i="17"/>
  <c r="M1440" i="17" s="1"/>
  <c r="K1440" i="17"/>
  <c r="L1439" i="17"/>
  <c r="M1439" i="17" s="1"/>
  <c r="K1439" i="17"/>
  <c r="L1438" i="17"/>
  <c r="M1438" i="17" s="1"/>
  <c r="K1438" i="17"/>
  <c r="L1437" i="17"/>
  <c r="M1437" i="17" s="1"/>
  <c r="K1437" i="17"/>
  <c r="L1436" i="17"/>
  <c r="M1436" i="17" s="1"/>
  <c r="K1436" i="17"/>
  <c r="L1435" i="17"/>
  <c r="M1435" i="17" s="1"/>
  <c r="K1435" i="17"/>
  <c r="L1434" i="17"/>
  <c r="M1434" i="17" s="1"/>
  <c r="K1434" i="17"/>
  <c r="L1433" i="17"/>
  <c r="M1433" i="17" s="1"/>
  <c r="K1433" i="17"/>
  <c r="L1432" i="17"/>
  <c r="M1432" i="17" s="1"/>
  <c r="K1432" i="17"/>
  <c r="L1431" i="17"/>
  <c r="M1431" i="17" s="1"/>
  <c r="K1431" i="17"/>
  <c r="L1430" i="17"/>
  <c r="M1430" i="17" s="1"/>
  <c r="K1430" i="17"/>
  <c r="L1429" i="17"/>
  <c r="M1429" i="17" s="1"/>
  <c r="K1429" i="17"/>
  <c r="L1428" i="17"/>
  <c r="M1428" i="17" s="1"/>
  <c r="K1428" i="17"/>
  <c r="L1427" i="17"/>
  <c r="M1427" i="17" s="1"/>
  <c r="K1427" i="17"/>
  <c r="M1426" i="17"/>
  <c r="L1426" i="17"/>
  <c r="K1426" i="17"/>
  <c r="L1425" i="17"/>
  <c r="M1425" i="17" s="1"/>
  <c r="K1425" i="17"/>
  <c r="L1424" i="17"/>
  <c r="M1424" i="17" s="1"/>
  <c r="K1424" i="17"/>
  <c r="L1423" i="17"/>
  <c r="M1423" i="17" s="1"/>
  <c r="K1423" i="17"/>
  <c r="L1422" i="17"/>
  <c r="M1422" i="17" s="1"/>
  <c r="K1422" i="17"/>
  <c r="L1421" i="17"/>
  <c r="M1421" i="17" s="1"/>
  <c r="K1421" i="17"/>
  <c r="L1420" i="17"/>
  <c r="M1420" i="17" s="1"/>
  <c r="K1420" i="17"/>
  <c r="L1419" i="17"/>
  <c r="M1419" i="17" s="1"/>
  <c r="K1419" i="17"/>
  <c r="L1418" i="17"/>
  <c r="M1418" i="17" s="1"/>
  <c r="K1418" i="17"/>
  <c r="L1417" i="17"/>
  <c r="M1417" i="17" s="1"/>
  <c r="K1417" i="17"/>
  <c r="L1416" i="17"/>
  <c r="M1416" i="17" s="1"/>
  <c r="K1416" i="17"/>
  <c r="L1415" i="17"/>
  <c r="M1415" i="17" s="1"/>
  <c r="K1415" i="17"/>
  <c r="L1414" i="17"/>
  <c r="M1414" i="17" s="1"/>
  <c r="K1414" i="17"/>
  <c r="L1413" i="17"/>
  <c r="M1413" i="17" s="1"/>
  <c r="K1413" i="17"/>
  <c r="L1412" i="17"/>
  <c r="M1412" i="17" s="1"/>
  <c r="K1412" i="17"/>
  <c r="L1411" i="17"/>
  <c r="M1411" i="17" s="1"/>
  <c r="K1411" i="17"/>
  <c r="L1410" i="17"/>
  <c r="M1410" i="17" s="1"/>
  <c r="K1410" i="17"/>
  <c r="L1409" i="17"/>
  <c r="M1409" i="17" s="1"/>
  <c r="K1409" i="17"/>
  <c r="L1408" i="17"/>
  <c r="M1408" i="17" s="1"/>
  <c r="K1408" i="17"/>
  <c r="L1407" i="17"/>
  <c r="M1407" i="17" s="1"/>
  <c r="K1407" i="17"/>
  <c r="L1406" i="17"/>
  <c r="M1406" i="17" s="1"/>
  <c r="K1406" i="17"/>
  <c r="L1405" i="17"/>
  <c r="M1405" i="17" s="1"/>
  <c r="K1405" i="17"/>
  <c r="L1404" i="17"/>
  <c r="M1404" i="17" s="1"/>
  <c r="K1404" i="17"/>
  <c r="L1403" i="17"/>
  <c r="M1403" i="17" s="1"/>
  <c r="K1403" i="17"/>
  <c r="L1402" i="17"/>
  <c r="M1402" i="17" s="1"/>
  <c r="K1402" i="17"/>
  <c r="L1401" i="17"/>
  <c r="M1401" i="17" s="1"/>
  <c r="K1401" i="17"/>
  <c r="L1400" i="17"/>
  <c r="M1400" i="17" s="1"/>
  <c r="K1400" i="17"/>
  <c r="L1399" i="17"/>
  <c r="M1399" i="17" s="1"/>
  <c r="K1399" i="17"/>
  <c r="L1398" i="17"/>
  <c r="M1398" i="17" s="1"/>
  <c r="K1398" i="17"/>
  <c r="L1397" i="17"/>
  <c r="M1397" i="17" s="1"/>
  <c r="K1397" i="17"/>
  <c r="L1396" i="17"/>
  <c r="M1396" i="17" s="1"/>
  <c r="K1396" i="17"/>
  <c r="L1395" i="17"/>
  <c r="M1395" i="17" s="1"/>
  <c r="K1395" i="17"/>
  <c r="L1394" i="17"/>
  <c r="M1394" i="17" s="1"/>
  <c r="K1394" i="17"/>
  <c r="L1393" i="17"/>
  <c r="M1393" i="17" s="1"/>
  <c r="K1393" i="17"/>
  <c r="L1392" i="17"/>
  <c r="M1392" i="17" s="1"/>
  <c r="K1392" i="17"/>
  <c r="L1391" i="17"/>
  <c r="M1391" i="17" s="1"/>
  <c r="K1391" i="17"/>
  <c r="L1390" i="17"/>
  <c r="M1390" i="17" s="1"/>
  <c r="K1390" i="17"/>
  <c r="L1389" i="17"/>
  <c r="M1389" i="17" s="1"/>
  <c r="K1389" i="17"/>
  <c r="L1388" i="17"/>
  <c r="M1388" i="17" s="1"/>
  <c r="K1388" i="17"/>
  <c r="L1387" i="17"/>
  <c r="M1387" i="17" s="1"/>
  <c r="K1387" i="17"/>
  <c r="L1386" i="17"/>
  <c r="M1386" i="17" s="1"/>
  <c r="K1386" i="17"/>
  <c r="L1385" i="17"/>
  <c r="M1385" i="17" s="1"/>
  <c r="K1385" i="17"/>
  <c r="L1384" i="17"/>
  <c r="M1384" i="17" s="1"/>
  <c r="K1384" i="17"/>
  <c r="L1383" i="17"/>
  <c r="M1383" i="17" s="1"/>
  <c r="K1383" i="17"/>
  <c r="L1382" i="17"/>
  <c r="M1382" i="17" s="1"/>
  <c r="K1382" i="17"/>
  <c r="L1381" i="17"/>
  <c r="M1381" i="17" s="1"/>
  <c r="K1381" i="17"/>
  <c r="L1380" i="17"/>
  <c r="M1380" i="17" s="1"/>
  <c r="K1380" i="17"/>
  <c r="L1379" i="17"/>
  <c r="M1379" i="17" s="1"/>
  <c r="K1379" i="17"/>
  <c r="L1378" i="17"/>
  <c r="M1378" i="17" s="1"/>
  <c r="K1378" i="17"/>
  <c r="L1377" i="17"/>
  <c r="M1377" i="17" s="1"/>
  <c r="K1377" i="17"/>
  <c r="L1376" i="17"/>
  <c r="M1376" i="17" s="1"/>
  <c r="K1376" i="17"/>
  <c r="L1375" i="17"/>
  <c r="M1375" i="17" s="1"/>
  <c r="K1375" i="17"/>
  <c r="L1374" i="17"/>
  <c r="M1374" i="17" s="1"/>
  <c r="K1374" i="17"/>
  <c r="L1373" i="17"/>
  <c r="M1373" i="17" s="1"/>
  <c r="K1373" i="17"/>
  <c r="L1372" i="17"/>
  <c r="M1372" i="17" s="1"/>
  <c r="K1372" i="17"/>
  <c r="L1371" i="17"/>
  <c r="M1371" i="17" s="1"/>
  <c r="K1371" i="17"/>
  <c r="L1370" i="17"/>
  <c r="M1370" i="17" s="1"/>
  <c r="K1370" i="17"/>
  <c r="L1369" i="17"/>
  <c r="M1369" i="17" s="1"/>
  <c r="K1369" i="17"/>
  <c r="L1368" i="17"/>
  <c r="M1368" i="17" s="1"/>
  <c r="K1368" i="17"/>
  <c r="L1367" i="17"/>
  <c r="M1367" i="17" s="1"/>
  <c r="K1367" i="17"/>
  <c r="L1366" i="17"/>
  <c r="M1366" i="17" s="1"/>
  <c r="K1366" i="17"/>
  <c r="L1365" i="17"/>
  <c r="M1365" i="17" s="1"/>
  <c r="K1365" i="17"/>
  <c r="L1364" i="17"/>
  <c r="M1364" i="17" s="1"/>
  <c r="K1364" i="17"/>
  <c r="L1363" i="17"/>
  <c r="M1363" i="17" s="1"/>
  <c r="K1363" i="17"/>
  <c r="L1362" i="17"/>
  <c r="M1362" i="17" s="1"/>
  <c r="K1362" i="17"/>
  <c r="L1361" i="17"/>
  <c r="M1361" i="17" s="1"/>
  <c r="K1361" i="17"/>
  <c r="L1360" i="17"/>
  <c r="M1360" i="17" s="1"/>
  <c r="K1360" i="17"/>
  <c r="L1359" i="17"/>
  <c r="M1359" i="17" s="1"/>
  <c r="K1359" i="17"/>
  <c r="L1358" i="17"/>
  <c r="M1358" i="17" s="1"/>
  <c r="K1358" i="17"/>
  <c r="L1357" i="17"/>
  <c r="M1357" i="17" s="1"/>
  <c r="K1357" i="17"/>
  <c r="L1356" i="17"/>
  <c r="M1356" i="17" s="1"/>
  <c r="K1356" i="17"/>
  <c r="L1355" i="17"/>
  <c r="M1355" i="17" s="1"/>
  <c r="K1355" i="17"/>
  <c r="L1354" i="17"/>
  <c r="M1354" i="17" s="1"/>
  <c r="K1354" i="17"/>
  <c r="L1353" i="17"/>
  <c r="M1353" i="17" s="1"/>
  <c r="K1353" i="17"/>
  <c r="L1352" i="17"/>
  <c r="M1352" i="17" s="1"/>
  <c r="K1352" i="17"/>
  <c r="L1351" i="17"/>
  <c r="M1351" i="17" s="1"/>
  <c r="K1351" i="17"/>
  <c r="L1350" i="17"/>
  <c r="M1350" i="17" s="1"/>
  <c r="K1350" i="17"/>
  <c r="L1349" i="17"/>
  <c r="M1349" i="17" s="1"/>
  <c r="K1349" i="17"/>
  <c r="L1348" i="17"/>
  <c r="M1348" i="17" s="1"/>
  <c r="K1348" i="17"/>
  <c r="L1347" i="17"/>
  <c r="M1347" i="17" s="1"/>
  <c r="K1347" i="17"/>
  <c r="L1346" i="17"/>
  <c r="M1346" i="17" s="1"/>
  <c r="K1346" i="17"/>
  <c r="L1345" i="17"/>
  <c r="M1345" i="17" s="1"/>
  <c r="K1345" i="17"/>
  <c r="L1344" i="17"/>
  <c r="M1344" i="17" s="1"/>
  <c r="K1344" i="17"/>
  <c r="M1343" i="17"/>
  <c r="L1343" i="17"/>
  <c r="K1343" i="17"/>
  <c r="L1342" i="17"/>
  <c r="M1342" i="17" s="1"/>
  <c r="K1342" i="17"/>
  <c r="L1341" i="17"/>
  <c r="M1341" i="17" s="1"/>
  <c r="K1341" i="17"/>
  <c r="L1340" i="17"/>
  <c r="M1340" i="17" s="1"/>
  <c r="K1340" i="17"/>
  <c r="L1339" i="17"/>
  <c r="M1339" i="17" s="1"/>
  <c r="K1339" i="17"/>
  <c r="L1338" i="17"/>
  <c r="M1338" i="17" s="1"/>
  <c r="K1338" i="17"/>
  <c r="L1337" i="17"/>
  <c r="M1337" i="17" s="1"/>
  <c r="K1337" i="17"/>
  <c r="L1336" i="17"/>
  <c r="M1336" i="17" s="1"/>
  <c r="K1336" i="17"/>
  <c r="L1335" i="17"/>
  <c r="M1335" i="17" s="1"/>
  <c r="K1335" i="17"/>
  <c r="L1334" i="17"/>
  <c r="M1334" i="17" s="1"/>
  <c r="K1334" i="17"/>
  <c r="L1333" i="17"/>
  <c r="M1333" i="17" s="1"/>
  <c r="L1332" i="17"/>
  <c r="M1332" i="17" s="1"/>
  <c r="K1332" i="17"/>
  <c r="L1331" i="17"/>
  <c r="M1331" i="17" s="1"/>
  <c r="K1331" i="17"/>
  <c r="L1330" i="17"/>
  <c r="M1330" i="17" s="1"/>
  <c r="K1330" i="17"/>
  <c r="L1329" i="17"/>
  <c r="M1329" i="17" s="1"/>
  <c r="K1329" i="17"/>
  <c r="L1328" i="17"/>
  <c r="M1328" i="17" s="1"/>
  <c r="K1328" i="17"/>
  <c r="L1327" i="17"/>
  <c r="M1327" i="17" s="1"/>
  <c r="K1327" i="17"/>
  <c r="L1326" i="17"/>
  <c r="M1326" i="17" s="1"/>
  <c r="K1326" i="17"/>
  <c r="L1325" i="17"/>
  <c r="M1325" i="17" s="1"/>
  <c r="K1325" i="17"/>
  <c r="L1324" i="17"/>
  <c r="M1324" i="17" s="1"/>
  <c r="K1324" i="17"/>
  <c r="L1323" i="17"/>
  <c r="M1323" i="17" s="1"/>
  <c r="K1323" i="17"/>
  <c r="L1322" i="17"/>
  <c r="M1322" i="17" s="1"/>
  <c r="K1322" i="17"/>
  <c r="L1321" i="17"/>
  <c r="M1321" i="17" s="1"/>
  <c r="K1321" i="17"/>
  <c r="L1320" i="17"/>
  <c r="M1320" i="17" s="1"/>
  <c r="K1320" i="17"/>
  <c r="L1319" i="17"/>
  <c r="M1319" i="17" s="1"/>
  <c r="K1319" i="17"/>
  <c r="L1318" i="17"/>
  <c r="M1318" i="17" s="1"/>
  <c r="K1318" i="17"/>
  <c r="L1317" i="17"/>
  <c r="M1317" i="17" s="1"/>
  <c r="K1317" i="17"/>
  <c r="L1316" i="17"/>
  <c r="M1316" i="17" s="1"/>
  <c r="K1316" i="17"/>
  <c r="L1315" i="17"/>
  <c r="M1315" i="17" s="1"/>
  <c r="K1315" i="17"/>
  <c r="L1314" i="17"/>
  <c r="M1314" i="17" s="1"/>
  <c r="K1314" i="17"/>
  <c r="L1313" i="17"/>
  <c r="M1313" i="17" s="1"/>
  <c r="K1313" i="17"/>
  <c r="L1312" i="17"/>
  <c r="M1312" i="17" s="1"/>
  <c r="K1312" i="17"/>
  <c r="L1311" i="17"/>
  <c r="M1311" i="17" s="1"/>
  <c r="K1311" i="17"/>
  <c r="L1310" i="17"/>
  <c r="M1310" i="17" s="1"/>
  <c r="K1310" i="17"/>
  <c r="L1309" i="17"/>
  <c r="M1309" i="17" s="1"/>
  <c r="K1309" i="17"/>
  <c r="L1308" i="17"/>
  <c r="M1308" i="17" s="1"/>
  <c r="K1308" i="17"/>
  <c r="L1307" i="17"/>
  <c r="M1307" i="17" s="1"/>
  <c r="K1307" i="17"/>
  <c r="L1306" i="17"/>
  <c r="M1306" i="17" s="1"/>
  <c r="K1306" i="17"/>
  <c r="L1305" i="17"/>
  <c r="M1305" i="17" s="1"/>
  <c r="K1305" i="17"/>
  <c r="L1304" i="17"/>
  <c r="M1304" i="17" s="1"/>
  <c r="K1304" i="17"/>
  <c r="L1303" i="17"/>
  <c r="M1303" i="17" s="1"/>
  <c r="K1303" i="17"/>
  <c r="L1302" i="17"/>
  <c r="M1302" i="17" s="1"/>
  <c r="K1302" i="17"/>
  <c r="L1301" i="17"/>
  <c r="M1301" i="17" s="1"/>
  <c r="K1301" i="17"/>
  <c r="L1300" i="17"/>
  <c r="M1300" i="17" s="1"/>
  <c r="K1300" i="17"/>
  <c r="L1299" i="17"/>
  <c r="M1299" i="17" s="1"/>
  <c r="K1299" i="17"/>
  <c r="L1298" i="17"/>
  <c r="M1298" i="17" s="1"/>
  <c r="K1298" i="17"/>
  <c r="L1297" i="17"/>
  <c r="M1297" i="17" s="1"/>
  <c r="K1297" i="17"/>
  <c r="L1296" i="17"/>
  <c r="M1296" i="17" s="1"/>
  <c r="K1296" i="17"/>
  <c r="L1295" i="17"/>
  <c r="M1295" i="17" s="1"/>
  <c r="K1295" i="17"/>
  <c r="L1294" i="17"/>
  <c r="M1294" i="17" s="1"/>
  <c r="K1294" i="17"/>
  <c r="L1293" i="17"/>
  <c r="M1293" i="17" s="1"/>
  <c r="K1293" i="17"/>
  <c r="L1292" i="17"/>
  <c r="M1292" i="17" s="1"/>
  <c r="K1292" i="17"/>
  <c r="L1291" i="17"/>
  <c r="M1291" i="17" s="1"/>
  <c r="K1291" i="17"/>
  <c r="L1290" i="17"/>
  <c r="M1290" i="17" s="1"/>
  <c r="K1290" i="17"/>
  <c r="L1289" i="17"/>
  <c r="M1289" i="17" s="1"/>
  <c r="K1289" i="17"/>
  <c r="L1288" i="17"/>
  <c r="M1288" i="17" s="1"/>
  <c r="K1288" i="17"/>
  <c r="L1287" i="17"/>
  <c r="M1287" i="17" s="1"/>
  <c r="K1287" i="17"/>
  <c r="L1286" i="17"/>
  <c r="M1286" i="17" s="1"/>
  <c r="K1286" i="17"/>
  <c r="L1285" i="17"/>
  <c r="M1285" i="17" s="1"/>
  <c r="K1285" i="17"/>
  <c r="L1284" i="17"/>
  <c r="M1284" i="17" s="1"/>
  <c r="K1284" i="17"/>
  <c r="L1283" i="17"/>
  <c r="M1283" i="17" s="1"/>
  <c r="K1283" i="17"/>
  <c r="L1282" i="17"/>
  <c r="M1282" i="17" s="1"/>
  <c r="K1282" i="17"/>
  <c r="L1281" i="17"/>
  <c r="M1281" i="17" s="1"/>
  <c r="K1281" i="17"/>
  <c r="L1280" i="17"/>
  <c r="M1280" i="17" s="1"/>
  <c r="K1280" i="17"/>
  <c r="L1279" i="17"/>
  <c r="M1279" i="17" s="1"/>
  <c r="K1279" i="17"/>
  <c r="L1278" i="17"/>
  <c r="M1278" i="17" s="1"/>
  <c r="K1278" i="17"/>
  <c r="L1277" i="17"/>
  <c r="M1277" i="17" s="1"/>
  <c r="K1277" i="17"/>
  <c r="L1276" i="17"/>
  <c r="M1276" i="17" s="1"/>
  <c r="K1276" i="17"/>
  <c r="L1275" i="17"/>
  <c r="M1275" i="17" s="1"/>
  <c r="K1275" i="17"/>
  <c r="L1274" i="17"/>
  <c r="M1274" i="17" s="1"/>
  <c r="K1274" i="17"/>
  <c r="L1273" i="17"/>
  <c r="M1273" i="17" s="1"/>
  <c r="K1273" i="17"/>
  <c r="L1272" i="17"/>
  <c r="M1272" i="17" s="1"/>
  <c r="K1272" i="17"/>
  <c r="L1271" i="17"/>
  <c r="M1271" i="17" s="1"/>
  <c r="K1271" i="17"/>
  <c r="L1270" i="17"/>
  <c r="M1270" i="17" s="1"/>
  <c r="K1270" i="17"/>
  <c r="L1269" i="17"/>
  <c r="M1269" i="17" s="1"/>
  <c r="K1269" i="17"/>
  <c r="L1268" i="17"/>
  <c r="M1268" i="17" s="1"/>
  <c r="K1268" i="17"/>
  <c r="L1267" i="17"/>
  <c r="M1267" i="17" s="1"/>
  <c r="K1267" i="17"/>
  <c r="L1266" i="17"/>
  <c r="M1266" i="17" s="1"/>
  <c r="K1266" i="17"/>
  <c r="L1265" i="17"/>
  <c r="M1265" i="17" s="1"/>
  <c r="K1265" i="17"/>
  <c r="L1264" i="17"/>
  <c r="M1264" i="17" s="1"/>
  <c r="K1264" i="17"/>
  <c r="L1263" i="17"/>
  <c r="M1263" i="17" s="1"/>
  <c r="K1263" i="17"/>
  <c r="L1262" i="17"/>
  <c r="M1262" i="17" s="1"/>
  <c r="K1262" i="17"/>
  <c r="L1261" i="17"/>
  <c r="M1261" i="17" s="1"/>
  <c r="K1261" i="17"/>
  <c r="L1260" i="17"/>
  <c r="M1260" i="17" s="1"/>
  <c r="K1260" i="17"/>
  <c r="L1259" i="17"/>
  <c r="M1259" i="17" s="1"/>
  <c r="K1259" i="17"/>
  <c r="L1258" i="17"/>
  <c r="M1258" i="17" s="1"/>
  <c r="K1258" i="17"/>
  <c r="L1257" i="17"/>
  <c r="M1257" i="17" s="1"/>
  <c r="K1257" i="17"/>
  <c r="L1256" i="17"/>
  <c r="M1256" i="17" s="1"/>
  <c r="K1256" i="17"/>
  <c r="L1255" i="17"/>
  <c r="M1255" i="17" s="1"/>
  <c r="K1255" i="17"/>
  <c r="L1254" i="17"/>
  <c r="M1254" i="17" s="1"/>
  <c r="K1254" i="17"/>
  <c r="L1253" i="17"/>
  <c r="M1253" i="17" s="1"/>
  <c r="K1253" i="17"/>
  <c r="L1252" i="17"/>
  <c r="M1252" i="17" s="1"/>
  <c r="K1252" i="17"/>
  <c r="L1251" i="17"/>
  <c r="M1251" i="17" s="1"/>
  <c r="K1251" i="17"/>
  <c r="L1250" i="17"/>
  <c r="M1250" i="17" s="1"/>
  <c r="K1250" i="17"/>
  <c r="L1249" i="17"/>
  <c r="M1249" i="17" s="1"/>
  <c r="K1249" i="17"/>
  <c r="L1248" i="17"/>
  <c r="M1248" i="17" s="1"/>
  <c r="K1248" i="17"/>
  <c r="L1247" i="17"/>
  <c r="M1247" i="17" s="1"/>
  <c r="K1247" i="17"/>
  <c r="L1246" i="17"/>
  <c r="M1246" i="17" s="1"/>
  <c r="K1246" i="17"/>
  <c r="L1245" i="17"/>
  <c r="M1245" i="17" s="1"/>
  <c r="K1245" i="17"/>
  <c r="L1244" i="17"/>
  <c r="M1244" i="17" s="1"/>
  <c r="K1244" i="17"/>
  <c r="L1243" i="17"/>
  <c r="M1243" i="17" s="1"/>
  <c r="K1243" i="17"/>
  <c r="L1242" i="17"/>
  <c r="M1242" i="17" s="1"/>
  <c r="K1242" i="17"/>
  <c r="L1241" i="17"/>
  <c r="M1241" i="17" s="1"/>
  <c r="K1241" i="17"/>
  <c r="L1240" i="17"/>
  <c r="M1240" i="17" s="1"/>
  <c r="K1240" i="17"/>
  <c r="L1239" i="17"/>
  <c r="M1239" i="17" s="1"/>
  <c r="K1239" i="17"/>
  <c r="L1238" i="17"/>
  <c r="M1238" i="17" s="1"/>
  <c r="K1238" i="17"/>
  <c r="L1237" i="17"/>
  <c r="M1237" i="17" s="1"/>
  <c r="K1237" i="17"/>
  <c r="L1236" i="17"/>
  <c r="M1236" i="17" s="1"/>
  <c r="K1236" i="17"/>
  <c r="L1235" i="17"/>
  <c r="M1235" i="17" s="1"/>
  <c r="K1235" i="17"/>
  <c r="L1234" i="17"/>
  <c r="M1234" i="17" s="1"/>
  <c r="K1234" i="17"/>
  <c r="L1233" i="17"/>
  <c r="M1233" i="17" s="1"/>
  <c r="K1233" i="17"/>
  <c r="L1232" i="17"/>
  <c r="M1232" i="17" s="1"/>
  <c r="K1232" i="17"/>
  <c r="L1231" i="17"/>
  <c r="M1231" i="17" s="1"/>
  <c r="K1231" i="17"/>
  <c r="L1230" i="17"/>
  <c r="M1230" i="17" s="1"/>
  <c r="K1230" i="17"/>
  <c r="L1229" i="17"/>
  <c r="M1229" i="17" s="1"/>
  <c r="K1229" i="17"/>
  <c r="L1228" i="17"/>
  <c r="M1228" i="17" s="1"/>
  <c r="K1228" i="17"/>
  <c r="L1227" i="17"/>
  <c r="M1227" i="17" s="1"/>
  <c r="K1227" i="17"/>
  <c r="L1226" i="17"/>
  <c r="M1226" i="17" s="1"/>
  <c r="K1226" i="17"/>
  <c r="L1225" i="17"/>
  <c r="M1225" i="17" s="1"/>
  <c r="K1225" i="17"/>
  <c r="L1224" i="17"/>
  <c r="M1224" i="17" s="1"/>
  <c r="K1224" i="17"/>
  <c r="L1223" i="17"/>
  <c r="M1223" i="17" s="1"/>
  <c r="K1223" i="17"/>
  <c r="L1222" i="17"/>
  <c r="M1222" i="17" s="1"/>
  <c r="K1222" i="17"/>
  <c r="L1221" i="17"/>
  <c r="M1221" i="17" s="1"/>
  <c r="K1221" i="17"/>
  <c r="L1220" i="17"/>
  <c r="M1220" i="17" s="1"/>
  <c r="K1220" i="17"/>
  <c r="L1219" i="17"/>
  <c r="M1219" i="17" s="1"/>
  <c r="K1219" i="17"/>
  <c r="L1218" i="17"/>
  <c r="M1218" i="17" s="1"/>
  <c r="K1218" i="17"/>
  <c r="L1217" i="17"/>
  <c r="M1217" i="17" s="1"/>
  <c r="K1217" i="17"/>
  <c r="L1216" i="17"/>
  <c r="M1216" i="17" s="1"/>
  <c r="K1216" i="17"/>
  <c r="L1215" i="17"/>
  <c r="M1215" i="17" s="1"/>
  <c r="K1215" i="17"/>
  <c r="L1214" i="17"/>
  <c r="M1214" i="17" s="1"/>
  <c r="K1214" i="17"/>
  <c r="L1213" i="17"/>
  <c r="M1213" i="17" s="1"/>
  <c r="K1213" i="17"/>
  <c r="L1212" i="17"/>
  <c r="M1212" i="17" s="1"/>
  <c r="K1212" i="17"/>
  <c r="L1211" i="17"/>
  <c r="M1211" i="17" s="1"/>
  <c r="K1211" i="17"/>
  <c r="L1210" i="17"/>
  <c r="M1210" i="17" s="1"/>
  <c r="K1210" i="17"/>
  <c r="L1209" i="17"/>
  <c r="M1209" i="17" s="1"/>
  <c r="K1209" i="17"/>
  <c r="L1208" i="17"/>
  <c r="M1208" i="17" s="1"/>
  <c r="K1208" i="17"/>
  <c r="L1207" i="17"/>
  <c r="M1207" i="17" s="1"/>
  <c r="K1207" i="17"/>
  <c r="L1206" i="17"/>
  <c r="M1206" i="17" s="1"/>
  <c r="K1206" i="17"/>
  <c r="L1205" i="17"/>
  <c r="M1205" i="17" s="1"/>
  <c r="K1205" i="17"/>
  <c r="L1204" i="17"/>
  <c r="M1204" i="17" s="1"/>
  <c r="K1204" i="17"/>
  <c r="L1203" i="17"/>
  <c r="M1203" i="17" s="1"/>
  <c r="K1203" i="17"/>
  <c r="L1202" i="17"/>
  <c r="M1202" i="17" s="1"/>
  <c r="K1202" i="17"/>
  <c r="L1201" i="17"/>
  <c r="M1201" i="17" s="1"/>
  <c r="K1201" i="17"/>
  <c r="L1200" i="17"/>
  <c r="M1200" i="17" s="1"/>
  <c r="K1200" i="17"/>
  <c r="L1199" i="17"/>
  <c r="M1199" i="17" s="1"/>
  <c r="K1199" i="17"/>
  <c r="L1198" i="17"/>
  <c r="M1198" i="17" s="1"/>
  <c r="K1198" i="17"/>
  <c r="L1197" i="17"/>
  <c r="M1197" i="17" s="1"/>
  <c r="K1197" i="17"/>
  <c r="L1196" i="17"/>
  <c r="M1196" i="17" s="1"/>
  <c r="K1196" i="17"/>
  <c r="L1195" i="17"/>
  <c r="M1195" i="17" s="1"/>
  <c r="K1195" i="17"/>
  <c r="M1194" i="17"/>
  <c r="L1194" i="17"/>
  <c r="K1194" i="17"/>
  <c r="L1193" i="17"/>
  <c r="M1193" i="17" s="1"/>
  <c r="K1193" i="17"/>
  <c r="L1192" i="17"/>
  <c r="M1192" i="17" s="1"/>
  <c r="K1192" i="17"/>
  <c r="L1191" i="17"/>
  <c r="M1191" i="17" s="1"/>
  <c r="K1191" i="17"/>
  <c r="L1190" i="17"/>
  <c r="M1190" i="17" s="1"/>
  <c r="K1190" i="17"/>
  <c r="L1189" i="17"/>
  <c r="M1189" i="17" s="1"/>
  <c r="K1189" i="17"/>
  <c r="L1188" i="17"/>
  <c r="M1188" i="17" s="1"/>
  <c r="K1188" i="17"/>
  <c r="L1187" i="17"/>
  <c r="M1187" i="17" s="1"/>
  <c r="K1187" i="17"/>
  <c r="L1186" i="17"/>
  <c r="M1186" i="17" s="1"/>
  <c r="K1186" i="17"/>
  <c r="L1185" i="17"/>
  <c r="M1185" i="17" s="1"/>
  <c r="K1185" i="17"/>
  <c r="L1184" i="17"/>
  <c r="M1184" i="17" s="1"/>
  <c r="K1184" i="17"/>
  <c r="L1183" i="17"/>
  <c r="M1183" i="17" s="1"/>
  <c r="K1183" i="17"/>
  <c r="L1182" i="17"/>
  <c r="M1182" i="17" s="1"/>
  <c r="K1182" i="17"/>
  <c r="L1181" i="17"/>
  <c r="M1181" i="17" s="1"/>
  <c r="K1181" i="17"/>
  <c r="L1180" i="17"/>
  <c r="M1180" i="17" s="1"/>
  <c r="K1180" i="17"/>
  <c r="L1179" i="17"/>
  <c r="M1179" i="17" s="1"/>
  <c r="K1179" i="17"/>
  <c r="L1178" i="17"/>
  <c r="M1178" i="17" s="1"/>
  <c r="K1178" i="17"/>
  <c r="L1177" i="17"/>
  <c r="M1177" i="17" s="1"/>
  <c r="K1177" i="17"/>
  <c r="L1176" i="17"/>
  <c r="M1176" i="17" s="1"/>
  <c r="K1176" i="17"/>
  <c r="L1175" i="17"/>
  <c r="M1175" i="17" s="1"/>
  <c r="K1175" i="17"/>
  <c r="L1174" i="17"/>
  <c r="M1174" i="17" s="1"/>
  <c r="K1174" i="17"/>
  <c r="L1173" i="17"/>
  <c r="M1173" i="17" s="1"/>
  <c r="K1173" i="17"/>
  <c r="L1172" i="17"/>
  <c r="M1172" i="17" s="1"/>
  <c r="K1172" i="17"/>
  <c r="L1171" i="17"/>
  <c r="M1171" i="17" s="1"/>
  <c r="K1171" i="17"/>
  <c r="L1170" i="17"/>
  <c r="M1170" i="17" s="1"/>
  <c r="K1170" i="17"/>
  <c r="L1169" i="17"/>
  <c r="M1169" i="17" s="1"/>
  <c r="K1169" i="17"/>
  <c r="L1168" i="17"/>
  <c r="M1168" i="17" s="1"/>
  <c r="K1168" i="17"/>
  <c r="L1167" i="17"/>
  <c r="M1167" i="17" s="1"/>
  <c r="K1167" i="17"/>
  <c r="L1166" i="17"/>
  <c r="M1166" i="17" s="1"/>
  <c r="K1166" i="17"/>
  <c r="L1165" i="17"/>
  <c r="M1165" i="17" s="1"/>
  <c r="K1165" i="17"/>
  <c r="L1164" i="17"/>
  <c r="M1164" i="17" s="1"/>
  <c r="K1164" i="17"/>
  <c r="L1163" i="17"/>
  <c r="M1163" i="17" s="1"/>
  <c r="K1163" i="17"/>
  <c r="L1162" i="17"/>
  <c r="M1162" i="17" s="1"/>
  <c r="K1162" i="17"/>
  <c r="L1161" i="17"/>
  <c r="M1161" i="17" s="1"/>
  <c r="K1161" i="17"/>
  <c r="L1160" i="17"/>
  <c r="M1160" i="17" s="1"/>
  <c r="K1160" i="17"/>
  <c r="L1159" i="17"/>
  <c r="M1159" i="17" s="1"/>
  <c r="K1159" i="17"/>
  <c r="L1158" i="17"/>
  <c r="M1158" i="17" s="1"/>
  <c r="K1158" i="17"/>
  <c r="L1157" i="17"/>
  <c r="M1157" i="17" s="1"/>
  <c r="K1157" i="17"/>
  <c r="L1156" i="17"/>
  <c r="M1156" i="17" s="1"/>
  <c r="K1156" i="17"/>
  <c r="L1155" i="17"/>
  <c r="M1155" i="17" s="1"/>
  <c r="K1155" i="17"/>
  <c r="L1154" i="17"/>
  <c r="M1154" i="17" s="1"/>
  <c r="K1154" i="17"/>
  <c r="L1153" i="17"/>
  <c r="M1153" i="17" s="1"/>
  <c r="K1153" i="17"/>
  <c r="L1152" i="17"/>
  <c r="M1152" i="17" s="1"/>
  <c r="K1152" i="17"/>
  <c r="L1151" i="17"/>
  <c r="M1151" i="17" s="1"/>
  <c r="K1151" i="17"/>
  <c r="L1150" i="17"/>
  <c r="M1150" i="17" s="1"/>
  <c r="K1150" i="17"/>
  <c r="L1149" i="17"/>
  <c r="M1149" i="17" s="1"/>
  <c r="K1149" i="17"/>
  <c r="L1148" i="17"/>
  <c r="M1148" i="17" s="1"/>
  <c r="K1148" i="17"/>
  <c r="L1147" i="17"/>
  <c r="M1147" i="17" s="1"/>
  <c r="K1147" i="17"/>
  <c r="L1146" i="17"/>
  <c r="M1146" i="17" s="1"/>
  <c r="K1146" i="17"/>
  <c r="L1145" i="17"/>
  <c r="M1145" i="17" s="1"/>
  <c r="K1145" i="17"/>
  <c r="L1144" i="17"/>
  <c r="M1144" i="17" s="1"/>
  <c r="K1144" i="17"/>
  <c r="L1143" i="17"/>
  <c r="M1143" i="17" s="1"/>
  <c r="K1143" i="17"/>
  <c r="L1142" i="17"/>
  <c r="M1142" i="17" s="1"/>
  <c r="K1142" i="17"/>
  <c r="L1141" i="17"/>
  <c r="M1141" i="17" s="1"/>
  <c r="K1141" i="17"/>
  <c r="L1140" i="17"/>
  <c r="M1140" i="17" s="1"/>
  <c r="K1140" i="17"/>
  <c r="L1139" i="17"/>
  <c r="M1139" i="17" s="1"/>
  <c r="K1139" i="17"/>
  <c r="L1138" i="17"/>
  <c r="M1138" i="17" s="1"/>
  <c r="K1138" i="17"/>
  <c r="L1137" i="17"/>
  <c r="M1137" i="17" s="1"/>
  <c r="K1137" i="17"/>
  <c r="L1136" i="17"/>
  <c r="M1136" i="17" s="1"/>
  <c r="K1136" i="17"/>
  <c r="L1135" i="17"/>
  <c r="M1135" i="17" s="1"/>
  <c r="K1135" i="17"/>
  <c r="L1134" i="17"/>
  <c r="M1134" i="17" s="1"/>
  <c r="K1134" i="17"/>
  <c r="L1133" i="17"/>
  <c r="M1133" i="17" s="1"/>
  <c r="K1133" i="17"/>
  <c r="L1132" i="17"/>
  <c r="M1132" i="17" s="1"/>
  <c r="K1132" i="17"/>
  <c r="L1131" i="17"/>
  <c r="M1131" i="17" s="1"/>
  <c r="K1131" i="17"/>
  <c r="L1130" i="17"/>
  <c r="M1130" i="17" s="1"/>
  <c r="K1130" i="17"/>
  <c r="L1129" i="17"/>
  <c r="M1129" i="17" s="1"/>
  <c r="K1129" i="17"/>
  <c r="L1128" i="17"/>
  <c r="M1128" i="17" s="1"/>
  <c r="K1128" i="17"/>
  <c r="L1127" i="17"/>
  <c r="M1127" i="17" s="1"/>
  <c r="K1127" i="17"/>
  <c r="L1126" i="17"/>
  <c r="M1126" i="17" s="1"/>
  <c r="K1126" i="17"/>
  <c r="L1125" i="17"/>
  <c r="M1125" i="17" s="1"/>
  <c r="K1125" i="17"/>
  <c r="L1124" i="17"/>
  <c r="M1124" i="17" s="1"/>
  <c r="K1124" i="17"/>
  <c r="L1123" i="17"/>
  <c r="M1123" i="17" s="1"/>
  <c r="K1123" i="17"/>
  <c r="L1122" i="17"/>
  <c r="M1122" i="17" s="1"/>
  <c r="K1122" i="17"/>
  <c r="M1121" i="17"/>
  <c r="L1121" i="17"/>
  <c r="K1121" i="17"/>
  <c r="L1120" i="17"/>
  <c r="M1120" i="17" s="1"/>
  <c r="K1120" i="17"/>
  <c r="L1119" i="17"/>
  <c r="M1119" i="17" s="1"/>
  <c r="K1119" i="17"/>
  <c r="L1118" i="17"/>
  <c r="M1118" i="17" s="1"/>
  <c r="K1118" i="17"/>
  <c r="L1117" i="17"/>
  <c r="M1117" i="17" s="1"/>
  <c r="K1117" i="17"/>
  <c r="L1116" i="17"/>
  <c r="M1116" i="17" s="1"/>
  <c r="K1116" i="17"/>
  <c r="L1115" i="17"/>
  <c r="M1115" i="17" s="1"/>
  <c r="K1115" i="17"/>
  <c r="L1114" i="17"/>
  <c r="M1114" i="17" s="1"/>
  <c r="K1114" i="17"/>
  <c r="L1113" i="17"/>
  <c r="M1113" i="17" s="1"/>
  <c r="K1113" i="17"/>
  <c r="L1112" i="17"/>
  <c r="M1112" i="17" s="1"/>
  <c r="K1112" i="17"/>
  <c r="L1111" i="17"/>
  <c r="M1111" i="17" s="1"/>
  <c r="K1111" i="17"/>
  <c r="L1110" i="17"/>
  <c r="M1110" i="17" s="1"/>
  <c r="K1110" i="17"/>
  <c r="L1109" i="17"/>
  <c r="M1109" i="17" s="1"/>
  <c r="K1109" i="17"/>
  <c r="L1108" i="17"/>
  <c r="M1108" i="17" s="1"/>
  <c r="K1108" i="17"/>
  <c r="L1107" i="17"/>
  <c r="M1107" i="17" s="1"/>
  <c r="K1107" i="17"/>
  <c r="L1106" i="17"/>
  <c r="M1106" i="17" s="1"/>
  <c r="K1106" i="17"/>
  <c r="L1105" i="17"/>
  <c r="M1105" i="17" s="1"/>
  <c r="K1105" i="17"/>
  <c r="L1104" i="17"/>
  <c r="M1104" i="17" s="1"/>
  <c r="K1104" i="17"/>
  <c r="L1103" i="17"/>
  <c r="M1103" i="17" s="1"/>
  <c r="K1103" i="17"/>
  <c r="L1102" i="17"/>
  <c r="M1102" i="17" s="1"/>
  <c r="K1102" i="17"/>
  <c r="L1101" i="17"/>
  <c r="M1101" i="17" s="1"/>
  <c r="K1101" i="17"/>
  <c r="L1100" i="17"/>
  <c r="M1100" i="17" s="1"/>
  <c r="K1100" i="17"/>
  <c r="L1099" i="17"/>
  <c r="M1099" i="17" s="1"/>
  <c r="K1099" i="17"/>
  <c r="L1098" i="17"/>
  <c r="M1098" i="17" s="1"/>
  <c r="K1098" i="17"/>
  <c r="L1097" i="17"/>
  <c r="M1097" i="17" s="1"/>
  <c r="K1097" i="17"/>
  <c r="L1096" i="17"/>
  <c r="M1096" i="17" s="1"/>
  <c r="K1096" i="17"/>
  <c r="L1095" i="17"/>
  <c r="M1095" i="17" s="1"/>
  <c r="K1095" i="17"/>
  <c r="L1094" i="17"/>
  <c r="M1094" i="17" s="1"/>
  <c r="K1094" i="17"/>
  <c r="L1093" i="17"/>
  <c r="M1093" i="17" s="1"/>
  <c r="L1092" i="17"/>
  <c r="M1092" i="17" s="1"/>
  <c r="K1092" i="17"/>
  <c r="L1091" i="17"/>
  <c r="M1091" i="17" s="1"/>
  <c r="K1091" i="17"/>
  <c r="L1090" i="17"/>
  <c r="M1090" i="17" s="1"/>
  <c r="L1089" i="17"/>
  <c r="M1089" i="17" s="1"/>
  <c r="K1089" i="17"/>
  <c r="L1088" i="17"/>
  <c r="M1088" i="17" s="1"/>
  <c r="K1088" i="17"/>
  <c r="L1087" i="17"/>
  <c r="M1087" i="17" s="1"/>
  <c r="K1087" i="17"/>
  <c r="L1086" i="17"/>
  <c r="M1086" i="17" s="1"/>
  <c r="K1086" i="17"/>
  <c r="L1085" i="17"/>
  <c r="M1085" i="17" s="1"/>
  <c r="K1085" i="17"/>
  <c r="L1084" i="17"/>
  <c r="M1084" i="17" s="1"/>
  <c r="K1084" i="17"/>
  <c r="L1083" i="17"/>
  <c r="M1083" i="17" s="1"/>
  <c r="K1083" i="17"/>
  <c r="L1082" i="17"/>
  <c r="M1082" i="17" s="1"/>
  <c r="K1082" i="17"/>
  <c r="L1081" i="17"/>
  <c r="M1081" i="17" s="1"/>
  <c r="K1081" i="17"/>
  <c r="L1080" i="17"/>
  <c r="M1080" i="17" s="1"/>
  <c r="K1080" i="17"/>
  <c r="L1079" i="17"/>
  <c r="M1079" i="17" s="1"/>
  <c r="K1079" i="17"/>
  <c r="L1078" i="17"/>
  <c r="M1078" i="17" s="1"/>
  <c r="K1078" i="17"/>
  <c r="L1077" i="17"/>
  <c r="M1077" i="17" s="1"/>
  <c r="K1077" i="17"/>
  <c r="L1076" i="17"/>
  <c r="M1076" i="17" s="1"/>
  <c r="K1076" i="17"/>
  <c r="L1075" i="17"/>
  <c r="M1075" i="17" s="1"/>
  <c r="K1075" i="17"/>
  <c r="L1074" i="17"/>
  <c r="M1074" i="17" s="1"/>
  <c r="K1074" i="17"/>
  <c r="L1073" i="17"/>
  <c r="M1073" i="17" s="1"/>
  <c r="K1073" i="17"/>
  <c r="L1072" i="17"/>
  <c r="M1072" i="17" s="1"/>
  <c r="K1072" i="17"/>
  <c r="L1071" i="17"/>
  <c r="M1071" i="17" s="1"/>
  <c r="K1071" i="17"/>
  <c r="L1070" i="17"/>
  <c r="M1070" i="17" s="1"/>
  <c r="K1070" i="17"/>
  <c r="L1069" i="17"/>
  <c r="M1069" i="17" s="1"/>
  <c r="K1069" i="17"/>
  <c r="L1068" i="17"/>
  <c r="M1068" i="17" s="1"/>
  <c r="K1068" i="17"/>
  <c r="L1067" i="17"/>
  <c r="M1067" i="17" s="1"/>
  <c r="K1067" i="17"/>
  <c r="L1066" i="17"/>
  <c r="M1066" i="17" s="1"/>
  <c r="K1066" i="17"/>
  <c r="L1065" i="17"/>
  <c r="M1065" i="17" s="1"/>
  <c r="K1065" i="17"/>
  <c r="L1064" i="17"/>
  <c r="M1064" i="17" s="1"/>
  <c r="K1064" i="17"/>
  <c r="L1063" i="17"/>
  <c r="M1063" i="17" s="1"/>
  <c r="K1063" i="17"/>
  <c r="L1062" i="17"/>
  <c r="M1062" i="17" s="1"/>
  <c r="K1062" i="17"/>
  <c r="L1061" i="17"/>
  <c r="M1061" i="17" s="1"/>
  <c r="K1061" i="17"/>
  <c r="L1060" i="17"/>
  <c r="M1060" i="17" s="1"/>
  <c r="K1060" i="17"/>
  <c r="L1059" i="17"/>
  <c r="M1059" i="17" s="1"/>
  <c r="K1059" i="17"/>
  <c r="L1058" i="17"/>
  <c r="M1058" i="17" s="1"/>
  <c r="K1058" i="17"/>
  <c r="L1057" i="17"/>
  <c r="M1057" i="17" s="1"/>
  <c r="K1057" i="17"/>
  <c r="L1056" i="17"/>
  <c r="M1056" i="17" s="1"/>
  <c r="K1056" i="17"/>
  <c r="L1055" i="17"/>
  <c r="M1055" i="17" s="1"/>
  <c r="K1055" i="17"/>
  <c r="L1054" i="17"/>
  <c r="M1054" i="17" s="1"/>
  <c r="K1054" i="17"/>
  <c r="L1053" i="17"/>
  <c r="M1053" i="17" s="1"/>
  <c r="K1053" i="17"/>
  <c r="L1052" i="17"/>
  <c r="M1052" i="17" s="1"/>
  <c r="K1052" i="17"/>
  <c r="L1051" i="17"/>
  <c r="M1051" i="17" s="1"/>
  <c r="K1051" i="17"/>
  <c r="L1050" i="17"/>
  <c r="M1050" i="17" s="1"/>
  <c r="K1050" i="17"/>
  <c r="L1049" i="17"/>
  <c r="M1049" i="17" s="1"/>
  <c r="K1049" i="17"/>
  <c r="L1048" i="17"/>
  <c r="M1048" i="17" s="1"/>
  <c r="K1048" i="17"/>
  <c r="L1047" i="17"/>
  <c r="M1047" i="17" s="1"/>
  <c r="K1047" i="17"/>
  <c r="L1046" i="17"/>
  <c r="M1046" i="17" s="1"/>
  <c r="K1046" i="17"/>
  <c r="L1045" i="17"/>
  <c r="M1045" i="17" s="1"/>
  <c r="K1045" i="17"/>
  <c r="L1044" i="17"/>
  <c r="M1044" i="17" s="1"/>
  <c r="K1044" i="17"/>
  <c r="L1043" i="17"/>
  <c r="M1043" i="17" s="1"/>
  <c r="K1043" i="17"/>
  <c r="L1042" i="17"/>
  <c r="M1042" i="17" s="1"/>
  <c r="K1042" i="17"/>
  <c r="L1041" i="17"/>
  <c r="M1041" i="17" s="1"/>
  <c r="K1041" i="17"/>
  <c r="L1040" i="17"/>
  <c r="M1040" i="17" s="1"/>
  <c r="K1040" i="17"/>
  <c r="L1039" i="17"/>
  <c r="M1039" i="17" s="1"/>
  <c r="K1039" i="17"/>
  <c r="L1038" i="17"/>
  <c r="M1038" i="17" s="1"/>
  <c r="K1038" i="17"/>
  <c r="L1037" i="17"/>
  <c r="M1037" i="17" s="1"/>
  <c r="K1037" i="17"/>
  <c r="L1036" i="17"/>
  <c r="M1036" i="17" s="1"/>
  <c r="K1036" i="17"/>
  <c r="L1035" i="17"/>
  <c r="M1035" i="17" s="1"/>
  <c r="K1035" i="17"/>
  <c r="L1034" i="17"/>
  <c r="M1034" i="17" s="1"/>
  <c r="K1034" i="17"/>
  <c r="L1033" i="17"/>
  <c r="M1033" i="17" s="1"/>
  <c r="K1033" i="17"/>
  <c r="L1032" i="17"/>
  <c r="M1032" i="17" s="1"/>
  <c r="K1032" i="17"/>
  <c r="L1031" i="17"/>
  <c r="M1031" i="17" s="1"/>
  <c r="K1031" i="17"/>
  <c r="L1030" i="17"/>
  <c r="M1030" i="17" s="1"/>
  <c r="K1030" i="17"/>
  <c r="L1029" i="17"/>
  <c r="M1029" i="17" s="1"/>
  <c r="K1029" i="17"/>
  <c r="L1028" i="17"/>
  <c r="M1028" i="17" s="1"/>
  <c r="K1028" i="17"/>
  <c r="L1027" i="17"/>
  <c r="M1027" i="17" s="1"/>
  <c r="K1027" i="17"/>
  <c r="L1026" i="17"/>
  <c r="M1026" i="17" s="1"/>
  <c r="K1026" i="17"/>
  <c r="L1025" i="17"/>
  <c r="M1025" i="17" s="1"/>
  <c r="K1025" i="17"/>
  <c r="L1024" i="17"/>
  <c r="M1024" i="17" s="1"/>
  <c r="K1024" i="17"/>
  <c r="L1023" i="17"/>
  <c r="M1023" i="17" s="1"/>
  <c r="K1023" i="17"/>
  <c r="L1022" i="17"/>
  <c r="M1022" i="17" s="1"/>
  <c r="K1022" i="17"/>
  <c r="L1021" i="17"/>
  <c r="M1021" i="17" s="1"/>
  <c r="K1021" i="17"/>
  <c r="L1020" i="17"/>
  <c r="M1020" i="17" s="1"/>
  <c r="K1020" i="17"/>
  <c r="L1019" i="17"/>
  <c r="M1019" i="17" s="1"/>
  <c r="K1019" i="17"/>
  <c r="L1018" i="17"/>
  <c r="M1018" i="17" s="1"/>
  <c r="K1018" i="17"/>
  <c r="L1017" i="17"/>
  <c r="M1017" i="17" s="1"/>
  <c r="K1017" i="17"/>
  <c r="L1016" i="17"/>
  <c r="M1016" i="17" s="1"/>
  <c r="K1016" i="17"/>
  <c r="L1015" i="17"/>
  <c r="M1015" i="17" s="1"/>
  <c r="K1015" i="17"/>
  <c r="L1014" i="17"/>
  <c r="M1014" i="17" s="1"/>
  <c r="K1014" i="17"/>
  <c r="L1013" i="17"/>
  <c r="M1013" i="17" s="1"/>
  <c r="K1013" i="17"/>
  <c r="L1012" i="17"/>
  <c r="M1012" i="17" s="1"/>
  <c r="K1012" i="17"/>
  <c r="L1011" i="17"/>
  <c r="M1011" i="17" s="1"/>
  <c r="K1011" i="17"/>
  <c r="L1010" i="17"/>
  <c r="M1010" i="17" s="1"/>
  <c r="L1009" i="17"/>
  <c r="M1009" i="17" s="1"/>
  <c r="L1008" i="17"/>
  <c r="M1008" i="17" s="1"/>
  <c r="K1008" i="17"/>
  <c r="L1007" i="17"/>
  <c r="M1007" i="17" s="1"/>
  <c r="K1007" i="17"/>
  <c r="L1006" i="17"/>
  <c r="M1006" i="17" s="1"/>
  <c r="K1006" i="17"/>
  <c r="L1005" i="17"/>
  <c r="M1005" i="17" s="1"/>
  <c r="K1005" i="17"/>
  <c r="L1004" i="17"/>
  <c r="M1004" i="17" s="1"/>
  <c r="K1004" i="17"/>
  <c r="L1003" i="17"/>
  <c r="M1003" i="17" s="1"/>
  <c r="K1003" i="17"/>
  <c r="L1002" i="17"/>
  <c r="M1002" i="17" s="1"/>
  <c r="K1002" i="17"/>
  <c r="L1001" i="17"/>
  <c r="M1001" i="17" s="1"/>
  <c r="K1001" i="17"/>
  <c r="L1000" i="17"/>
  <c r="M1000" i="17" s="1"/>
  <c r="K1000" i="17"/>
  <c r="L999" i="17"/>
  <c r="M999" i="17" s="1"/>
  <c r="K999" i="17"/>
  <c r="L998" i="17"/>
  <c r="M998" i="17" s="1"/>
  <c r="K998" i="17"/>
  <c r="L997" i="17"/>
  <c r="M997" i="17" s="1"/>
  <c r="K997" i="17"/>
  <c r="L996" i="17"/>
  <c r="M996" i="17" s="1"/>
  <c r="K996" i="17"/>
  <c r="L995" i="17"/>
  <c r="M995" i="17" s="1"/>
  <c r="K995" i="17"/>
  <c r="L994" i="17"/>
  <c r="M994" i="17" s="1"/>
  <c r="K994" i="17"/>
  <c r="L993" i="17"/>
  <c r="M993" i="17" s="1"/>
  <c r="K993" i="17"/>
  <c r="L992" i="17"/>
  <c r="M992" i="17" s="1"/>
  <c r="K992" i="17"/>
  <c r="L991" i="17"/>
  <c r="M991" i="17" s="1"/>
  <c r="K991" i="17"/>
  <c r="L990" i="17"/>
  <c r="M990" i="17" s="1"/>
  <c r="K990" i="17"/>
  <c r="L989" i="17"/>
  <c r="M989" i="17" s="1"/>
  <c r="K989" i="17"/>
  <c r="L988" i="17"/>
  <c r="M988" i="17" s="1"/>
  <c r="K988" i="17"/>
  <c r="L987" i="17"/>
  <c r="M987" i="17" s="1"/>
  <c r="K987" i="17"/>
  <c r="L986" i="17"/>
  <c r="M986" i="17" s="1"/>
  <c r="K986" i="17"/>
  <c r="L985" i="17"/>
  <c r="M985" i="17" s="1"/>
  <c r="K985" i="17"/>
  <c r="L984" i="17"/>
  <c r="M984" i="17" s="1"/>
  <c r="K984" i="17"/>
  <c r="L983" i="17"/>
  <c r="M983" i="17" s="1"/>
  <c r="K983" i="17"/>
  <c r="L982" i="17"/>
  <c r="M982" i="17" s="1"/>
  <c r="K982" i="17"/>
  <c r="L981" i="17"/>
  <c r="M981" i="17" s="1"/>
  <c r="K981" i="17"/>
  <c r="L980" i="17"/>
  <c r="M980" i="17" s="1"/>
  <c r="K980" i="17"/>
  <c r="L979" i="17"/>
  <c r="M979" i="17" s="1"/>
  <c r="K979" i="17"/>
  <c r="L978" i="17"/>
  <c r="M978" i="17" s="1"/>
  <c r="K978" i="17"/>
  <c r="L977" i="17"/>
  <c r="M977" i="17" s="1"/>
  <c r="K977" i="17"/>
  <c r="L976" i="17"/>
  <c r="M976" i="17" s="1"/>
  <c r="K976" i="17"/>
  <c r="L975" i="17"/>
  <c r="M975" i="17" s="1"/>
  <c r="K975" i="17"/>
  <c r="L974" i="17"/>
  <c r="M974" i="17" s="1"/>
  <c r="K974" i="17"/>
  <c r="L973" i="17"/>
  <c r="M973" i="17" s="1"/>
  <c r="K973" i="17"/>
  <c r="L972" i="17"/>
  <c r="M972" i="17" s="1"/>
  <c r="K972" i="17"/>
  <c r="L971" i="17"/>
  <c r="M971" i="17" s="1"/>
  <c r="K971" i="17"/>
  <c r="L970" i="17"/>
  <c r="M970" i="17" s="1"/>
  <c r="K970" i="17"/>
  <c r="L969" i="17"/>
  <c r="M969" i="17" s="1"/>
  <c r="K969" i="17"/>
  <c r="L968" i="17"/>
  <c r="M968" i="17" s="1"/>
  <c r="K968" i="17"/>
  <c r="L967" i="17"/>
  <c r="M967" i="17" s="1"/>
  <c r="K967" i="17"/>
  <c r="L966" i="17"/>
  <c r="M966" i="17" s="1"/>
  <c r="K966" i="17"/>
  <c r="L965" i="17"/>
  <c r="M965" i="17" s="1"/>
  <c r="K965" i="17"/>
  <c r="L964" i="17"/>
  <c r="M964" i="17" s="1"/>
  <c r="K964" i="17"/>
  <c r="L963" i="17"/>
  <c r="M963" i="17" s="1"/>
  <c r="K963" i="17"/>
  <c r="L962" i="17"/>
  <c r="M962" i="17" s="1"/>
  <c r="K962" i="17"/>
  <c r="L961" i="17"/>
  <c r="M961" i="17" s="1"/>
  <c r="K961" i="17"/>
  <c r="L960" i="17"/>
  <c r="M960" i="17" s="1"/>
  <c r="K960" i="17"/>
  <c r="L959" i="17"/>
  <c r="M959" i="17" s="1"/>
  <c r="K959" i="17"/>
  <c r="L958" i="17"/>
  <c r="M958" i="17" s="1"/>
  <c r="K958" i="17"/>
  <c r="L957" i="17"/>
  <c r="M957" i="17" s="1"/>
  <c r="K957" i="17"/>
  <c r="L956" i="17"/>
  <c r="M956" i="17" s="1"/>
  <c r="K956" i="17"/>
  <c r="L955" i="17"/>
  <c r="M955" i="17" s="1"/>
  <c r="K955" i="17"/>
  <c r="L954" i="17"/>
  <c r="M954" i="17" s="1"/>
  <c r="K954" i="17"/>
  <c r="L953" i="17"/>
  <c r="M953" i="17" s="1"/>
  <c r="K953" i="17"/>
  <c r="L952" i="17"/>
  <c r="M952" i="17" s="1"/>
  <c r="K952" i="17"/>
  <c r="L951" i="17"/>
  <c r="M951" i="17" s="1"/>
  <c r="K951" i="17"/>
  <c r="L950" i="17"/>
  <c r="M950" i="17" s="1"/>
  <c r="K950" i="17"/>
  <c r="L949" i="17"/>
  <c r="M949" i="17" s="1"/>
  <c r="K949" i="17"/>
  <c r="L948" i="17"/>
  <c r="M948" i="17" s="1"/>
  <c r="K948" i="17"/>
  <c r="L947" i="17"/>
  <c r="M947" i="17" s="1"/>
  <c r="K947" i="17"/>
  <c r="L946" i="17"/>
  <c r="M946" i="17" s="1"/>
  <c r="K946" i="17"/>
  <c r="L945" i="17"/>
  <c r="M945" i="17" s="1"/>
  <c r="K945" i="17"/>
  <c r="L944" i="17"/>
  <c r="M944" i="17" s="1"/>
  <c r="K944" i="17"/>
  <c r="L943" i="17"/>
  <c r="M943" i="17" s="1"/>
  <c r="K943" i="17"/>
  <c r="L942" i="17"/>
  <c r="M942" i="17" s="1"/>
  <c r="K942" i="17"/>
  <c r="L941" i="17"/>
  <c r="M941" i="17" s="1"/>
  <c r="K941" i="17"/>
  <c r="L940" i="17"/>
  <c r="M940" i="17" s="1"/>
  <c r="K940" i="17"/>
  <c r="L939" i="17"/>
  <c r="M939" i="17" s="1"/>
  <c r="K939" i="17"/>
  <c r="L938" i="17"/>
  <c r="M938" i="17" s="1"/>
  <c r="K938" i="17"/>
  <c r="L937" i="17"/>
  <c r="M937" i="17" s="1"/>
  <c r="K937" i="17"/>
  <c r="L936" i="17"/>
  <c r="M936" i="17" s="1"/>
  <c r="K936" i="17"/>
  <c r="L935" i="17"/>
  <c r="M935" i="17" s="1"/>
  <c r="K935" i="17"/>
  <c r="L934" i="17"/>
  <c r="M934" i="17" s="1"/>
  <c r="K934" i="17"/>
  <c r="L933" i="17"/>
  <c r="M933" i="17" s="1"/>
  <c r="K933" i="17"/>
  <c r="L932" i="17"/>
  <c r="M932" i="17" s="1"/>
  <c r="K932" i="17"/>
  <c r="L931" i="17"/>
  <c r="M931" i="17" s="1"/>
  <c r="K931" i="17"/>
  <c r="L930" i="17"/>
  <c r="M930" i="17" s="1"/>
  <c r="K930" i="17"/>
  <c r="L929" i="17"/>
  <c r="M929" i="17" s="1"/>
  <c r="K929" i="17"/>
  <c r="L928" i="17"/>
  <c r="M928" i="17" s="1"/>
  <c r="K928" i="17"/>
  <c r="L927" i="17"/>
  <c r="M927" i="17" s="1"/>
  <c r="K927" i="17"/>
  <c r="L926" i="17"/>
  <c r="M926" i="17" s="1"/>
  <c r="K926" i="17"/>
  <c r="L925" i="17"/>
  <c r="M925" i="17" s="1"/>
  <c r="K925" i="17"/>
  <c r="L924" i="17"/>
  <c r="M924" i="17" s="1"/>
  <c r="K924" i="17"/>
  <c r="L923" i="17"/>
  <c r="M923" i="17" s="1"/>
  <c r="K923" i="17"/>
  <c r="L922" i="17"/>
  <c r="M922" i="17" s="1"/>
  <c r="K922" i="17"/>
  <c r="L921" i="17"/>
  <c r="M921" i="17" s="1"/>
  <c r="K921" i="17"/>
  <c r="L920" i="17"/>
  <c r="M920" i="17" s="1"/>
  <c r="K920" i="17"/>
  <c r="L919" i="17"/>
  <c r="M919" i="17" s="1"/>
  <c r="K919" i="17"/>
  <c r="L918" i="17"/>
  <c r="M918" i="17" s="1"/>
  <c r="K918" i="17"/>
  <c r="L917" i="17"/>
  <c r="M917" i="17" s="1"/>
  <c r="K917" i="17"/>
  <c r="L916" i="17"/>
  <c r="M916" i="17" s="1"/>
  <c r="K916" i="17"/>
  <c r="L915" i="17"/>
  <c r="M915" i="17" s="1"/>
  <c r="K915" i="17"/>
  <c r="L914" i="17"/>
  <c r="M914" i="17" s="1"/>
  <c r="K914" i="17"/>
  <c r="L913" i="17"/>
  <c r="M913" i="17" s="1"/>
  <c r="K913" i="17"/>
  <c r="L912" i="17"/>
  <c r="M912" i="17" s="1"/>
  <c r="K912" i="17"/>
  <c r="L911" i="17"/>
  <c r="M911" i="17" s="1"/>
  <c r="K911" i="17"/>
  <c r="L910" i="17"/>
  <c r="M910" i="17" s="1"/>
  <c r="K910" i="17"/>
  <c r="L909" i="17"/>
  <c r="M909" i="17" s="1"/>
  <c r="K909" i="17"/>
  <c r="L908" i="17"/>
  <c r="M908" i="17" s="1"/>
  <c r="K908" i="17"/>
  <c r="L907" i="17"/>
  <c r="M907" i="17" s="1"/>
  <c r="K907" i="17"/>
  <c r="L906" i="17"/>
  <c r="M906" i="17" s="1"/>
  <c r="K906" i="17"/>
  <c r="L905" i="17"/>
  <c r="M905" i="17" s="1"/>
  <c r="K905" i="17"/>
  <c r="L904" i="17"/>
  <c r="M904" i="17" s="1"/>
  <c r="K904" i="17"/>
  <c r="L903" i="17"/>
  <c r="M903" i="17" s="1"/>
  <c r="K903" i="17"/>
  <c r="L902" i="17"/>
  <c r="M902" i="17" s="1"/>
  <c r="K902" i="17"/>
  <c r="L901" i="17"/>
  <c r="M901" i="17" s="1"/>
  <c r="K901" i="17"/>
  <c r="L900" i="17"/>
  <c r="M900" i="17" s="1"/>
  <c r="K900" i="17"/>
  <c r="L899" i="17"/>
  <c r="M899" i="17" s="1"/>
  <c r="K899" i="17"/>
  <c r="M898" i="17"/>
  <c r="L898" i="17"/>
  <c r="K898" i="17"/>
  <c r="L897" i="17"/>
  <c r="M897" i="17" s="1"/>
  <c r="K897" i="17"/>
  <c r="L896" i="17"/>
  <c r="M896" i="17" s="1"/>
  <c r="K896" i="17"/>
  <c r="L895" i="17"/>
  <c r="M895" i="17" s="1"/>
  <c r="K895" i="17"/>
  <c r="L894" i="17"/>
  <c r="M894" i="17" s="1"/>
  <c r="K894" i="17"/>
  <c r="L893" i="17"/>
  <c r="M893" i="17" s="1"/>
  <c r="K893" i="17"/>
  <c r="L892" i="17"/>
  <c r="M892" i="17" s="1"/>
  <c r="K892" i="17"/>
  <c r="L891" i="17"/>
  <c r="M891" i="17" s="1"/>
  <c r="K891" i="17"/>
  <c r="L890" i="17"/>
  <c r="M890" i="17" s="1"/>
  <c r="K890" i="17"/>
  <c r="L889" i="17"/>
  <c r="M889" i="17" s="1"/>
  <c r="K889" i="17"/>
  <c r="L888" i="17"/>
  <c r="M888" i="17" s="1"/>
  <c r="K888" i="17"/>
  <c r="L887" i="17"/>
  <c r="M887" i="17" s="1"/>
  <c r="K887" i="17"/>
  <c r="L886" i="17"/>
  <c r="M886" i="17" s="1"/>
  <c r="K886" i="17"/>
  <c r="L885" i="17"/>
  <c r="M885" i="17" s="1"/>
  <c r="K885" i="17"/>
  <c r="L884" i="17"/>
  <c r="M884" i="17" s="1"/>
  <c r="K884" i="17"/>
  <c r="L883" i="17"/>
  <c r="M883" i="17" s="1"/>
  <c r="K883" i="17"/>
  <c r="L882" i="17"/>
  <c r="M882" i="17" s="1"/>
  <c r="K882" i="17"/>
  <c r="L881" i="17"/>
  <c r="M881" i="17" s="1"/>
  <c r="K881" i="17"/>
  <c r="L880" i="17"/>
  <c r="M880" i="17" s="1"/>
  <c r="K880" i="17"/>
  <c r="L879" i="17"/>
  <c r="M879" i="17" s="1"/>
  <c r="K879" i="17"/>
  <c r="L878" i="17"/>
  <c r="M878" i="17" s="1"/>
  <c r="K878" i="17"/>
  <c r="L877" i="17"/>
  <c r="M877" i="17" s="1"/>
  <c r="K877" i="17"/>
  <c r="L876" i="17"/>
  <c r="M876" i="17" s="1"/>
  <c r="K876" i="17"/>
  <c r="L875" i="17"/>
  <c r="M875" i="17" s="1"/>
  <c r="K875" i="17"/>
  <c r="L874" i="17"/>
  <c r="M874" i="17" s="1"/>
  <c r="K874" i="17"/>
  <c r="L873" i="17"/>
  <c r="M873" i="17" s="1"/>
  <c r="K873" i="17"/>
  <c r="L872" i="17"/>
  <c r="M872" i="17" s="1"/>
  <c r="K872" i="17"/>
  <c r="L871" i="17"/>
  <c r="M871" i="17" s="1"/>
  <c r="K871" i="17"/>
  <c r="L870" i="17"/>
  <c r="M870" i="17" s="1"/>
  <c r="K870" i="17"/>
  <c r="L869" i="17"/>
  <c r="M869" i="17" s="1"/>
  <c r="K869" i="17"/>
  <c r="L868" i="17"/>
  <c r="M868" i="17" s="1"/>
  <c r="K868" i="17"/>
  <c r="L867" i="17"/>
  <c r="M867" i="17" s="1"/>
  <c r="K867" i="17"/>
  <c r="L866" i="17"/>
  <c r="M866" i="17" s="1"/>
  <c r="K866" i="17"/>
  <c r="L865" i="17"/>
  <c r="M865" i="17" s="1"/>
  <c r="K865" i="17"/>
  <c r="L864" i="17"/>
  <c r="M864" i="17" s="1"/>
  <c r="K864" i="17"/>
  <c r="L863" i="17"/>
  <c r="M863" i="17" s="1"/>
  <c r="K863" i="17"/>
  <c r="L862" i="17"/>
  <c r="M862" i="17" s="1"/>
  <c r="K862" i="17"/>
  <c r="L861" i="17"/>
  <c r="M861" i="17" s="1"/>
  <c r="K861" i="17"/>
  <c r="L860" i="17"/>
  <c r="M860" i="17" s="1"/>
  <c r="K860" i="17"/>
  <c r="L859" i="17"/>
  <c r="M859" i="17" s="1"/>
  <c r="K859" i="17"/>
  <c r="L858" i="17"/>
  <c r="M858" i="17" s="1"/>
  <c r="K858" i="17"/>
  <c r="L857" i="17"/>
  <c r="M857" i="17" s="1"/>
  <c r="K857" i="17"/>
  <c r="L856" i="17"/>
  <c r="M856" i="17" s="1"/>
  <c r="K856" i="17"/>
  <c r="L855" i="17"/>
  <c r="M855" i="17" s="1"/>
  <c r="K855" i="17"/>
  <c r="L854" i="17"/>
  <c r="M854" i="17" s="1"/>
  <c r="K854" i="17"/>
  <c r="L853" i="17"/>
  <c r="M853" i="17" s="1"/>
  <c r="K853" i="17"/>
  <c r="L852" i="17"/>
  <c r="M852" i="17" s="1"/>
  <c r="K852" i="17"/>
  <c r="L851" i="17"/>
  <c r="M851" i="17" s="1"/>
  <c r="K851" i="17"/>
  <c r="L850" i="17"/>
  <c r="M850" i="17" s="1"/>
  <c r="K850" i="17"/>
  <c r="L849" i="17"/>
  <c r="M849" i="17" s="1"/>
  <c r="K849" i="17"/>
  <c r="L848" i="17"/>
  <c r="M848" i="17" s="1"/>
  <c r="K848" i="17"/>
  <c r="L847" i="17"/>
  <c r="M847" i="17" s="1"/>
  <c r="K847" i="17"/>
  <c r="L846" i="17"/>
  <c r="M846" i="17" s="1"/>
  <c r="K846" i="17"/>
  <c r="L845" i="17"/>
  <c r="M845" i="17" s="1"/>
  <c r="K845" i="17"/>
  <c r="L844" i="17"/>
  <c r="M844" i="17" s="1"/>
  <c r="K844" i="17"/>
  <c r="L843" i="17"/>
  <c r="M843" i="17" s="1"/>
  <c r="K843" i="17"/>
  <c r="L842" i="17"/>
  <c r="M842" i="17" s="1"/>
  <c r="K842" i="17"/>
  <c r="L841" i="17"/>
  <c r="M841" i="17" s="1"/>
  <c r="K841" i="17"/>
  <c r="L840" i="17"/>
  <c r="M840" i="17" s="1"/>
  <c r="K840" i="17"/>
  <c r="L839" i="17"/>
  <c r="M839" i="17" s="1"/>
  <c r="K839" i="17"/>
  <c r="L838" i="17"/>
  <c r="M838" i="17" s="1"/>
  <c r="K838" i="17"/>
  <c r="L837" i="17"/>
  <c r="M837" i="17" s="1"/>
  <c r="K837" i="17"/>
  <c r="L836" i="17"/>
  <c r="M836" i="17" s="1"/>
  <c r="K836" i="17"/>
  <c r="L835" i="17"/>
  <c r="M835" i="17" s="1"/>
  <c r="K835" i="17"/>
  <c r="L834" i="17"/>
  <c r="M834" i="17" s="1"/>
  <c r="K834" i="17"/>
  <c r="L833" i="17"/>
  <c r="M833" i="17" s="1"/>
  <c r="K833" i="17"/>
  <c r="L832" i="17"/>
  <c r="M832" i="17" s="1"/>
  <c r="K832" i="17"/>
  <c r="L831" i="17"/>
  <c r="M831" i="17" s="1"/>
  <c r="K831" i="17"/>
  <c r="L830" i="17"/>
  <c r="M830" i="17" s="1"/>
  <c r="K830" i="17"/>
  <c r="L829" i="17"/>
  <c r="M829" i="17" s="1"/>
  <c r="K829" i="17"/>
  <c r="L828" i="17"/>
  <c r="M828" i="17" s="1"/>
  <c r="K828" i="17"/>
  <c r="L827" i="17"/>
  <c r="M827" i="17" s="1"/>
  <c r="K827" i="17"/>
  <c r="L826" i="17"/>
  <c r="M826" i="17" s="1"/>
  <c r="K826" i="17"/>
  <c r="L825" i="17"/>
  <c r="M825" i="17" s="1"/>
  <c r="K825" i="17"/>
  <c r="L824" i="17"/>
  <c r="M824" i="17" s="1"/>
  <c r="K824" i="17"/>
  <c r="L823" i="17"/>
  <c r="M823" i="17" s="1"/>
  <c r="K823" i="17"/>
  <c r="L822" i="17"/>
  <c r="M822" i="17" s="1"/>
  <c r="K822" i="17"/>
  <c r="L821" i="17"/>
  <c r="M821" i="17" s="1"/>
  <c r="K821" i="17"/>
  <c r="L820" i="17"/>
  <c r="M820" i="17" s="1"/>
  <c r="K820" i="17"/>
  <c r="L819" i="17"/>
  <c r="M819" i="17" s="1"/>
  <c r="K819" i="17"/>
  <c r="L818" i="17"/>
  <c r="M818" i="17" s="1"/>
  <c r="K818" i="17"/>
  <c r="L817" i="17"/>
  <c r="M817" i="17" s="1"/>
  <c r="K817" i="17"/>
  <c r="L816" i="17"/>
  <c r="M816" i="17" s="1"/>
  <c r="K816" i="17"/>
  <c r="L815" i="17"/>
  <c r="M815" i="17" s="1"/>
  <c r="K815" i="17"/>
  <c r="M814" i="17"/>
  <c r="L814" i="17"/>
  <c r="K814" i="17"/>
  <c r="L813" i="17"/>
  <c r="M813" i="17" s="1"/>
  <c r="K813" i="17"/>
  <c r="L812" i="17"/>
  <c r="M812" i="17" s="1"/>
  <c r="K812" i="17"/>
  <c r="L811" i="17"/>
  <c r="M811" i="17" s="1"/>
  <c r="K811" i="17"/>
  <c r="L810" i="17"/>
  <c r="M810" i="17" s="1"/>
  <c r="K810" i="17"/>
  <c r="L809" i="17"/>
  <c r="M809" i="17" s="1"/>
  <c r="K809" i="17"/>
  <c r="L808" i="17"/>
  <c r="M808" i="17" s="1"/>
  <c r="K808" i="17"/>
  <c r="L807" i="17"/>
  <c r="M807" i="17" s="1"/>
  <c r="K807" i="17"/>
  <c r="L806" i="17"/>
  <c r="M806" i="17" s="1"/>
  <c r="K806" i="17"/>
  <c r="L805" i="17"/>
  <c r="M805" i="17" s="1"/>
  <c r="K805" i="17"/>
  <c r="L804" i="17"/>
  <c r="M804" i="17" s="1"/>
  <c r="K804" i="17"/>
  <c r="L803" i="17"/>
  <c r="M803" i="17" s="1"/>
  <c r="K803" i="17"/>
  <c r="L802" i="17"/>
  <c r="M802" i="17" s="1"/>
  <c r="K802" i="17"/>
  <c r="L801" i="17"/>
  <c r="M801" i="17" s="1"/>
  <c r="K801" i="17"/>
  <c r="L800" i="17"/>
  <c r="M800" i="17" s="1"/>
  <c r="K800" i="17"/>
  <c r="L799" i="17"/>
  <c r="M799" i="17" s="1"/>
  <c r="K799" i="17"/>
  <c r="L798" i="17"/>
  <c r="M798" i="17" s="1"/>
  <c r="K798" i="17"/>
  <c r="L797" i="17"/>
  <c r="M797" i="17" s="1"/>
  <c r="K797" i="17"/>
  <c r="L796" i="17"/>
  <c r="M796" i="17" s="1"/>
  <c r="K796" i="17"/>
  <c r="L795" i="17"/>
  <c r="M795" i="17" s="1"/>
  <c r="K795" i="17"/>
  <c r="L794" i="17"/>
  <c r="M794" i="17" s="1"/>
  <c r="K794" i="17"/>
  <c r="L793" i="17"/>
  <c r="M793" i="17" s="1"/>
  <c r="K793" i="17"/>
  <c r="L792" i="17"/>
  <c r="M792" i="17" s="1"/>
  <c r="K792" i="17"/>
  <c r="L791" i="17"/>
  <c r="M791" i="17" s="1"/>
  <c r="K791" i="17"/>
  <c r="L790" i="17"/>
  <c r="M790" i="17" s="1"/>
  <c r="K790" i="17"/>
  <c r="L789" i="17"/>
  <c r="M789" i="17" s="1"/>
  <c r="K789" i="17"/>
  <c r="L788" i="17"/>
  <c r="M788" i="17" s="1"/>
  <c r="K788" i="17"/>
  <c r="L787" i="17"/>
  <c r="M787" i="17" s="1"/>
  <c r="K787" i="17"/>
  <c r="L786" i="17"/>
  <c r="M786" i="17" s="1"/>
  <c r="K786" i="17"/>
  <c r="L785" i="17"/>
  <c r="M785" i="17" s="1"/>
  <c r="K785" i="17"/>
  <c r="L784" i="17"/>
  <c r="M784" i="17" s="1"/>
  <c r="K784" i="17"/>
  <c r="L783" i="17"/>
  <c r="M783" i="17" s="1"/>
  <c r="K783" i="17"/>
  <c r="L782" i="17"/>
  <c r="M782" i="17" s="1"/>
  <c r="K782" i="17"/>
  <c r="L781" i="17"/>
  <c r="M781" i="17" s="1"/>
  <c r="K781" i="17"/>
  <c r="L780" i="17"/>
  <c r="M780" i="17" s="1"/>
  <c r="K780" i="17"/>
  <c r="L779" i="17"/>
  <c r="M779" i="17" s="1"/>
  <c r="K779" i="17"/>
  <c r="L778" i="17"/>
  <c r="M778" i="17" s="1"/>
  <c r="K778" i="17"/>
  <c r="L777" i="17"/>
  <c r="M777" i="17" s="1"/>
  <c r="K777" i="17"/>
  <c r="L776" i="17"/>
  <c r="M776" i="17" s="1"/>
  <c r="K776" i="17"/>
  <c r="L775" i="17"/>
  <c r="M775" i="17" s="1"/>
  <c r="K775" i="17"/>
  <c r="L774" i="17"/>
  <c r="M774" i="17" s="1"/>
  <c r="K774" i="17"/>
  <c r="L773" i="17"/>
  <c r="M773" i="17" s="1"/>
  <c r="K773" i="17"/>
  <c r="L772" i="17"/>
  <c r="M772" i="17" s="1"/>
  <c r="K772" i="17"/>
  <c r="L771" i="17"/>
  <c r="M771" i="17" s="1"/>
  <c r="K771" i="17"/>
  <c r="L770" i="17"/>
  <c r="M770" i="17" s="1"/>
  <c r="K770" i="17"/>
  <c r="L769" i="17"/>
  <c r="M769" i="17" s="1"/>
  <c r="K769" i="17"/>
  <c r="L768" i="17"/>
  <c r="M768" i="17" s="1"/>
  <c r="K768" i="17"/>
  <c r="L767" i="17"/>
  <c r="M767" i="17" s="1"/>
  <c r="K767" i="17"/>
  <c r="L766" i="17"/>
  <c r="M766" i="17" s="1"/>
  <c r="K766" i="17"/>
  <c r="L765" i="17"/>
  <c r="M765" i="17" s="1"/>
  <c r="K765" i="17"/>
  <c r="L764" i="17"/>
  <c r="M764" i="17" s="1"/>
  <c r="K764" i="17"/>
  <c r="L763" i="17"/>
  <c r="M763" i="17" s="1"/>
  <c r="K763" i="17"/>
  <c r="L762" i="17"/>
  <c r="M762" i="17" s="1"/>
  <c r="K762" i="17"/>
  <c r="L761" i="17"/>
  <c r="M761" i="17" s="1"/>
  <c r="K761" i="17"/>
  <c r="L760" i="17"/>
  <c r="M760" i="17" s="1"/>
  <c r="K760" i="17"/>
  <c r="L759" i="17"/>
  <c r="M759" i="17" s="1"/>
  <c r="K759" i="17"/>
  <c r="L758" i="17"/>
  <c r="M758" i="17" s="1"/>
  <c r="K758" i="17"/>
  <c r="L757" i="17"/>
  <c r="M757" i="17" s="1"/>
  <c r="K757" i="17"/>
  <c r="L756" i="17"/>
  <c r="M756" i="17" s="1"/>
  <c r="K756" i="17"/>
  <c r="L755" i="17"/>
  <c r="M755" i="17" s="1"/>
  <c r="K755" i="17"/>
  <c r="L754" i="17"/>
  <c r="M754" i="17" s="1"/>
  <c r="K754" i="17"/>
  <c r="L753" i="17"/>
  <c r="M753" i="17" s="1"/>
  <c r="K753" i="17"/>
  <c r="L752" i="17"/>
  <c r="M752" i="17" s="1"/>
  <c r="K752" i="17"/>
  <c r="L751" i="17"/>
  <c r="M751" i="17" s="1"/>
  <c r="K751" i="17"/>
  <c r="L750" i="17"/>
  <c r="M750" i="17" s="1"/>
  <c r="K750" i="17"/>
  <c r="L749" i="17"/>
  <c r="M749" i="17" s="1"/>
  <c r="K749" i="17"/>
  <c r="L748" i="17"/>
  <c r="M748" i="17" s="1"/>
  <c r="K748" i="17"/>
  <c r="L747" i="17"/>
  <c r="M747" i="17" s="1"/>
  <c r="K747" i="17"/>
  <c r="L746" i="17"/>
  <c r="M746" i="17" s="1"/>
  <c r="K746" i="17"/>
  <c r="L745" i="17"/>
  <c r="M745" i="17" s="1"/>
  <c r="K745" i="17"/>
  <c r="L744" i="17"/>
  <c r="M744" i="17" s="1"/>
  <c r="K744" i="17"/>
  <c r="L743" i="17"/>
  <c r="M743" i="17" s="1"/>
  <c r="K743" i="17"/>
  <c r="L742" i="17"/>
  <c r="M742" i="17" s="1"/>
  <c r="K742" i="17"/>
  <c r="L741" i="17"/>
  <c r="M741" i="17" s="1"/>
  <c r="K741" i="17"/>
  <c r="L740" i="17"/>
  <c r="M740" i="17" s="1"/>
  <c r="K740" i="17"/>
  <c r="L739" i="17"/>
  <c r="M739" i="17" s="1"/>
  <c r="K739" i="17"/>
  <c r="L738" i="17"/>
  <c r="M738" i="17" s="1"/>
  <c r="K738" i="17"/>
  <c r="L737" i="17"/>
  <c r="M737" i="17" s="1"/>
  <c r="K737" i="17"/>
  <c r="L736" i="17"/>
  <c r="M736" i="17" s="1"/>
  <c r="K736" i="17"/>
  <c r="L735" i="17"/>
  <c r="M735" i="17" s="1"/>
  <c r="K735" i="17"/>
  <c r="L734" i="17"/>
  <c r="M734" i="17" s="1"/>
  <c r="K734" i="17"/>
  <c r="L733" i="17"/>
  <c r="M733" i="17" s="1"/>
  <c r="K733" i="17"/>
  <c r="L732" i="17"/>
  <c r="M732" i="17" s="1"/>
  <c r="K732" i="17"/>
  <c r="L731" i="17"/>
  <c r="M731" i="17" s="1"/>
  <c r="K731" i="17"/>
  <c r="L730" i="17"/>
  <c r="M730" i="17" s="1"/>
  <c r="K730" i="17"/>
  <c r="L729" i="17"/>
  <c r="M729" i="17" s="1"/>
  <c r="K729" i="17"/>
  <c r="L728" i="17"/>
  <c r="M728" i="17" s="1"/>
  <c r="K728" i="17"/>
  <c r="L727" i="17"/>
  <c r="M727" i="17" s="1"/>
  <c r="K727" i="17"/>
  <c r="L726" i="17"/>
  <c r="M726" i="17" s="1"/>
  <c r="K726" i="17"/>
  <c r="L725" i="17"/>
  <c r="M725" i="17" s="1"/>
  <c r="K725" i="17"/>
  <c r="L724" i="17"/>
  <c r="M724" i="17" s="1"/>
  <c r="K724" i="17"/>
  <c r="L723" i="17"/>
  <c r="M723" i="17" s="1"/>
  <c r="K723" i="17"/>
  <c r="L722" i="17"/>
  <c r="M722" i="17" s="1"/>
  <c r="K722" i="17"/>
  <c r="L721" i="17"/>
  <c r="M721" i="17" s="1"/>
  <c r="K721" i="17"/>
  <c r="L720" i="17"/>
  <c r="M720" i="17" s="1"/>
  <c r="K720" i="17"/>
  <c r="L719" i="17"/>
  <c r="M719" i="17" s="1"/>
  <c r="K719" i="17"/>
  <c r="L718" i="17"/>
  <c r="M718" i="17" s="1"/>
  <c r="K718" i="17"/>
  <c r="L717" i="17"/>
  <c r="M717" i="17" s="1"/>
  <c r="K717" i="17"/>
  <c r="L716" i="17"/>
  <c r="M716" i="17" s="1"/>
  <c r="K716" i="17"/>
  <c r="L715" i="17"/>
  <c r="M715" i="17" s="1"/>
  <c r="K715" i="17"/>
  <c r="L714" i="17"/>
  <c r="M714" i="17" s="1"/>
  <c r="K714" i="17"/>
  <c r="L713" i="17"/>
  <c r="M713" i="17" s="1"/>
  <c r="K713" i="17"/>
  <c r="L712" i="17"/>
  <c r="M712" i="17" s="1"/>
  <c r="K712" i="17"/>
  <c r="L711" i="17"/>
  <c r="M711" i="17" s="1"/>
  <c r="K711" i="17"/>
  <c r="L710" i="17"/>
  <c r="M710" i="17" s="1"/>
  <c r="K710" i="17"/>
  <c r="L709" i="17"/>
  <c r="M709" i="17" s="1"/>
  <c r="K709" i="17"/>
  <c r="L708" i="17"/>
  <c r="M708" i="17" s="1"/>
  <c r="K708" i="17"/>
  <c r="L707" i="17"/>
  <c r="M707" i="17" s="1"/>
  <c r="K707" i="17"/>
  <c r="L706" i="17"/>
  <c r="M706" i="17" s="1"/>
  <c r="K706" i="17"/>
  <c r="L705" i="17"/>
  <c r="M705" i="17" s="1"/>
  <c r="K705" i="17"/>
  <c r="L704" i="17"/>
  <c r="M704" i="17" s="1"/>
  <c r="K704" i="17"/>
  <c r="L703" i="17"/>
  <c r="M703" i="17" s="1"/>
  <c r="K703" i="17"/>
  <c r="L702" i="17"/>
  <c r="M702" i="17" s="1"/>
  <c r="K702" i="17"/>
  <c r="L701" i="17"/>
  <c r="M701" i="17" s="1"/>
  <c r="K701" i="17"/>
  <c r="L700" i="17"/>
  <c r="M700" i="17" s="1"/>
  <c r="K700" i="17"/>
  <c r="L699" i="17"/>
  <c r="M699" i="17" s="1"/>
  <c r="K699" i="17"/>
  <c r="L698" i="17"/>
  <c r="M698" i="17" s="1"/>
  <c r="K698" i="17"/>
  <c r="L697" i="17"/>
  <c r="M697" i="17" s="1"/>
  <c r="K697" i="17"/>
  <c r="L696" i="17"/>
  <c r="M696" i="17" s="1"/>
  <c r="K696" i="17"/>
  <c r="L695" i="17"/>
  <c r="M695" i="17" s="1"/>
  <c r="K695" i="17"/>
  <c r="L694" i="17"/>
  <c r="M694" i="17" s="1"/>
  <c r="K694" i="17"/>
  <c r="L693" i="17"/>
  <c r="M693" i="17" s="1"/>
  <c r="K693" i="17"/>
  <c r="L692" i="17"/>
  <c r="M692" i="17" s="1"/>
  <c r="K692" i="17"/>
  <c r="L691" i="17"/>
  <c r="M691" i="17" s="1"/>
  <c r="K691" i="17"/>
  <c r="L690" i="17"/>
  <c r="M690" i="17" s="1"/>
  <c r="K690" i="17"/>
  <c r="L689" i="17"/>
  <c r="M689" i="17" s="1"/>
  <c r="K689" i="17"/>
  <c r="L688" i="17"/>
  <c r="M688" i="17" s="1"/>
  <c r="K688" i="17"/>
  <c r="L687" i="17"/>
  <c r="M687" i="17" s="1"/>
  <c r="K687" i="17"/>
  <c r="L686" i="17"/>
  <c r="M686" i="17" s="1"/>
  <c r="K686" i="17"/>
  <c r="L685" i="17"/>
  <c r="M685" i="17" s="1"/>
  <c r="K685" i="17"/>
  <c r="L684" i="17"/>
  <c r="M684" i="17" s="1"/>
  <c r="K684" i="17"/>
  <c r="L683" i="17"/>
  <c r="M683" i="17" s="1"/>
  <c r="K683" i="17"/>
  <c r="L682" i="17"/>
  <c r="M682" i="17" s="1"/>
  <c r="K682" i="17"/>
  <c r="L681" i="17"/>
  <c r="M681" i="17" s="1"/>
  <c r="K681" i="17"/>
  <c r="L680" i="17"/>
  <c r="M680" i="17" s="1"/>
  <c r="K680" i="17"/>
  <c r="L679" i="17"/>
  <c r="M679" i="17" s="1"/>
  <c r="K679" i="17"/>
  <c r="L678" i="17"/>
  <c r="M678" i="17" s="1"/>
  <c r="K678" i="17"/>
  <c r="L677" i="17"/>
  <c r="M677" i="17" s="1"/>
  <c r="K677" i="17"/>
  <c r="L676" i="17"/>
  <c r="M676" i="17" s="1"/>
  <c r="K676" i="17"/>
  <c r="L675" i="17"/>
  <c r="M675" i="17" s="1"/>
  <c r="K675" i="17"/>
  <c r="L674" i="17"/>
  <c r="M674" i="17" s="1"/>
  <c r="K674" i="17"/>
  <c r="L673" i="17"/>
  <c r="M673" i="17" s="1"/>
  <c r="K673" i="17"/>
  <c r="L672" i="17"/>
  <c r="M672" i="17" s="1"/>
  <c r="K672" i="17"/>
  <c r="L671" i="17"/>
  <c r="M671" i="17" s="1"/>
  <c r="K671" i="17"/>
  <c r="L670" i="17"/>
  <c r="M670" i="17" s="1"/>
  <c r="K670" i="17"/>
  <c r="L669" i="17"/>
  <c r="M669" i="17" s="1"/>
  <c r="K669" i="17"/>
  <c r="L668" i="17"/>
  <c r="M668" i="17" s="1"/>
  <c r="K668" i="17"/>
  <c r="L667" i="17"/>
  <c r="M667" i="17" s="1"/>
  <c r="K667" i="17"/>
  <c r="L666" i="17"/>
  <c r="M666" i="17" s="1"/>
  <c r="K666" i="17"/>
  <c r="L665" i="17"/>
  <c r="M665" i="17" s="1"/>
  <c r="K665" i="17"/>
  <c r="L664" i="17"/>
  <c r="M664" i="17" s="1"/>
  <c r="K664" i="17"/>
  <c r="L663" i="17"/>
  <c r="M663" i="17" s="1"/>
  <c r="K663" i="17"/>
  <c r="L662" i="17"/>
  <c r="M662" i="17" s="1"/>
  <c r="K662" i="17"/>
  <c r="L661" i="17"/>
  <c r="M661" i="17" s="1"/>
  <c r="K661" i="17"/>
  <c r="L660" i="17"/>
  <c r="M660" i="17" s="1"/>
  <c r="K660" i="17"/>
  <c r="L659" i="17"/>
  <c r="M659" i="17" s="1"/>
  <c r="K659" i="17"/>
  <c r="L658" i="17"/>
  <c r="M658" i="17" s="1"/>
  <c r="K658" i="17"/>
  <c r="L657" i="17"/>
  <c r="M657" i="17" s="1"/>
  <c r="K657" i="17"/>
  <c r="L656" i="17"/>
  <c r="M656" i="17" s="1"/>
  <c r="K656" i="17"/>
  <c r="L655" i="17"/>
  <c r="M655" i="17" s="1"/>
  <c r="K655" i="17"/>
  <c r="L654" i="17"/>
  <c r="M654" i="17" s="1"/>
  <c r="K654" i="17"/>
  <c r="L653" i="17"/>
  <c r="M653" i="17" s="1"/>
  <c r="K653" i="17"/>
  <c r="L652" i="17"/>
  <c r="M652" i="17" s="1"/>
  <c r="K652" i="17"/>
  <c r="L651" i="17"/>
  <c r="M651" i="17" s="1"/>
  <c r="K651" i="17"/>
  <c r="L650" i="17"/>
  <c r="M650" i="17" s="1"/>
  <c r="K650" i="17"/>
  <c r="L649" i="17"/>
  <c r="M649" i="17" s="1"/>
  <c r="K649" i="17"/>
  <c r="L648" i="17"/>
  <c r="M648" i="17" s="1"/>
  <c r="K648" i="17"/>
  <c r="L647" i="17"/>
  <c r="M647" i="17" s="1"/>
  <c r="K647" i="17"/>
  <c r="L646" i="17"/>
  <c r="M646" i="17" s="1"/>
  <c r="K646" i="17"/>
  <c r="L645" i="17"/>
  <c r="M645" i="17" s="1"/>
  <c r="K645" i="17"/>
  <c r="L644" i="17"/>
  <c r="M644" i="17" s="1"/>
  <c r="K644" i="17"/>
  <c r="L643" i="17"/>
  <c r="M643" i="17" s="1"/>
  <c r="K643" i="17"/>
  <c r="L642" i="17"/>
  <c r="M642" i="17" s="1"/>
  <c r="K642" i="17"/>
  <c r="L641" i="17"/>
  <c r="M641" i="17" s="1"/>
  <c r="K641" i="17"/>
  <c r="L640" i="17"/>
  <c r="M640" i="17" s="1"/>
  <c r="K640" i="17"/>
  <c r="L639" i="17"/>
  <c r="M639" i="17" s="1"/>
  <c r="K639" i="17"/>
  <c r="L638" i="17"/>
  <c r="M638" i="17" s="1"/>
  <c r="K638" i="17"/>
  <c r="L637" i="17"/>
  <c r="M637" i="17" s="1"/>
  <c r="K637" i="17"/>
  <c r="L636" i="17"/>
  <c r="M636" i="17" s="1"/>
  <c r="K636" i="17"/>
  <c r="L635" i="17"/>
  <c r="M635" i="17" s="1"/>
  <c r="K635" i="17"/>
  <c r="L634" i="17"/>
  <c r="M634" i="17" s="1"/>
  <c r="K634" i="17"/>
  <c r="L633" i="17"/>
  <c r="M633" i="17" s="1"/>
  <c r="K633" i="17"/>
  <c r="L632" i="17"/>
  <c r="M632" i="17" s="1"/>
  <c r="K632" i="17"/>
  <c r="L631" i="17"/>
  <c r="M631" i="17" s="1"/>
  <c r="K631" i="17"/>
  <c r="L630" i="17"/>
  <c r="M630" i="17" s="1"/>
  <c r="K630" i="17"/>
  <c r="L629" i="17"/>
  <c r="M629" i="17" s="1"/>
  <c r="K629" i="17"/>
  <c r="L628" i="17"/>
  <c r="M628" i="17" s="1"/>
  <c r="K628" i="17"/>
  <c r="L627" i="17"/>
  <c r="M627" i="17" s="1"/>
  <c r="K627" i="17"/>
  <c r="L626" i="17"/>
  <c r="M626" i="17" s="1"/>
  <c r="K626" i="17"/>
  <c r="L625" i="17"/>
  <c r="M625" i="17" s="1"/>
  <c r="K625" i="17"/>
  <c r="L624" i="17"/>
  <c r="M624" i="17" s="1"/>
  <c r="K624" i="17"/>
  <c r="L623" i="17"/>
  <c r="M623" i="17" s="1"/>
  <c r="K623" i="17"/>
  <c r="L622" i="17"/>
  <c r="M622" i="17" s="1"/>
  <c r="K622" i="17"/>
  <c r="L621" i="17"/>
  <c r="M621" i="17" s="1"/>
  <c r="K621" i="17"/>
  <c r="L620" i="17"/>
  <c r="M620" i="17" s="1"/>
  <c r="K620" i="17"/>
  <c r="L619" i="17"/>
  <c r="M619" i="17" s="1"/>
  <c r="K619" i="17"/>
  <c r="L618" i="17"/>
  <c r="M618" i="17" s="1"/>
  <c r="K618" i="17"/>
  <c r="L617" i="17"/>
  <c r="M617" i="17" s="1"/>
  <c r="K617" i="17"/>
  <c r="L616" i="17"/>
  <c r="M616" i="17" s="1"/>
  <c r="K616" i="17"/>
  <c r="L615" i="17"/>
  <c r="M615" i="17" s="1"/>
  <c r="K615" i="17"/>
  <c r="L614" i="17"/>
  <c r="M614" i="17" s="1"/>
  <c r="K614" i="17"/>
  <c r="L613" i="17"/>
  <c r="M613" i="17" s="1"/>
  <c r="K613" i="17"/>
  <c r="L612" i="17"/>
  <c r="M612" i="17" s="1"/>
  <c r="K612" i="17"/>
  <c r="L611" i="17"/>
  <c r="M611" i="17" s="1"/>
  <c r="K611" i="17"/>
  <c r="L610" i="17"/>
  <c r="M610" i="17" s="1"/>
  <c r="K610" i="17"/>
  <c r="L609" i="17"/>
  <c r="M609" i="17" s="1"/>
  <c r="K609" i="17"/>
  <c r="L608" i="17"/>
  <c r="M608" i="17" s="1"/>
  <c r="K608" i="17"/>
  <c r="L607" i="17"/>
  <c r="M607" i="17" s="1"/>
  <c r="K607" i="17"/>
  <c r="L606" i="17"/>
  <c r="M606" i="17" s="1"/>
  <c r="K606" i="17"/>
  <c r="L605" i="17"/>
  <c r="M605" i="17" s="1"/>
  <c r="K605" i="17"/>
  <c r="L604" i="17"/>
  <c r="M604" i="17" s="1"/>
  <c r="K604" i="17"/>
  <c r="L603" i="17"/>
  <c r="M603" i="17" s="1"/>
  <c r="K603" i="17"/>
  <c r="L602" i="17"/>
  <c r="M602" i="17" s="1"/>
  <c r="K602" i="17"/>
  <c r="L601" i="17"/>
  <c r="M601" i="17" s="1"/>
  <c r="K601" i="17"/>
  <c r="L600" i="17"/>
  <c r="M600" i="17" s="1"/>
  <c r="K600" i="17"/>
  <c r="L599" i="17"/>
  <c r="M599" i="17" s="1"/>
  <c r="K599" i="17"/>
  <c r="L598" i="17"/>
  <c r="M598" i="17" s="1"/>
  <c r="K598" i="17"/>
  <c r="L597" i="17"/>
  <c r="M597" i="17" s="1"/>
  <c r="K597" i="17"/>
  <c r="L596" i="17"/>
  <c r="M596" i="17" s="1"/>
  <c r="K596" i="17"/>
  <c r="L595" i="17"/>
  <c r="M595" i="17" s="1"/>
  <c r="K595" i="17"/>
  <c r="L594" i="17"/>
  <c r="M594" i="17" s="1"/>
  <c r="K594" i="17"/>
  <c r="L593" i="17"/>
  <c r="M593" i="17" s="1"/>
  <c r="K593" i="17"/>
  <c r="L592" i="17"/>
  <c r="M592" i="17" s="1"/>
  <c r="K592" i="17"/>
  <c r="L591" i="17"/>
  <c r="M591" i="17" s="1"/>
  <c r="K591" i="17"/>
  <c r="L590" i="17"/>
  <c r="M590" i="17" s="1"/>
  <c r="K590" i="17"/>
  <c r="L589" i="17"/>
  <c r="M589" i="17" s="1"/>
  <c r="K589" i="17"/>
  <c r="L588" i="17"/>
  <c r="M588" i="17" s="1"/>
  <c r="K588" i="17"/>
  <c r="L587" i="17"/>
  <c r="M587" i="17" s="1"/>
  <c r="K587" i="17"/>
  <c r="L586" i="17"/>
  <c r="M586" i="17" s="1"/>
  <c r="K586" i="17"/>
  <c r="L585" i="17"/>
  <c r="M585" i="17" s="1"/>
  <c r="K585" i="17"/>
  <c r="L584" i="17"/>
  <c r="M584" i="17" s="1"/>
  <c r="K584" i="17"/>
  <c r="L583" i="17"/>
  <c r="M583" i="17" s="1"/>
  <c r="K583" i="17"/>
  <c r="L582" i="17"/>
  <c r="M582" i="17" s="1"/>
  <c r="K582" i="17"/>
  <c r="L581" i="17"/>
  <c r="M581" i="17" s="1"/>
  <c r="K581" i="17"/>
  <c r="L580" i="17"/>
  <c r="M580" i="17" s="1"/>
  <c r="K580" i="17"/>
  <c r="L579" i="17"/>
  <c r="M579" i="17" s="1"/>
  <c r="K579" i="17"/>
  <c r="L578" i="17"/>
  <c r="M578" i="17" s="1"/>
  <c r="K578" i="17"/>
  <c r="L577" i="17"/>
  <c r="M577" i="17" s="1"/>
  <c r="K577" i="17"/>
  <c r="L576" i="17"/>
  <c r="M576" i="17" s="1"/>
  <c r="K576" i="17"/>
  <c r="L575" i="17"/>
  <c r="M575" i="17" s="1"/>
  <c r="K575" i="17"/>
  <c r="L574" i="17"/>
  <c r="M574" i="17" s="1"/>
  <c r="K574" i="17"/>
  <c r="L573" i="17"/>
  <c r="M573" i="17" s="1"/>
  <c r="K573" i="17"/>
  <c r="L572" i="17"/>
  <c r="M572" i="17" s="1"/>
  <c r="K572" i="17"/>
  <c r="L571" i="17"/>
  <c r="M571" i="17" s="1"/>
  <c r="K571" i="17"/>
  <c r="L570" i="17"/>
  <c r="M570" i="17" s="1"/>
  <c r="K570" i="17"/>
  <c r="L569" i="17"/>
  <c r="M569" i="17" s="1"/>
  <c r="K569" i="17"/>
  <c r="L568" i="17"/>
  <c r="M568" i="17" s="1"/>
  <c r="K568" i="17"/>
  <c r="L567" i="17"/>
  <c r="M567" i="17" s="1"/>
  <c r="K567" i="17"/>
  <c r="L566" i="17"/>
  <c r="M566" i="17" s="1"/>
  <c r="K566" i="17"/>
  <c r="L565" i="17"/>
  <c r="M565" i="17" s="1"/>
  <c r="K565" i="17"/>
  <c r="L564" i="17"/>
  <c r="M564" i="17" s="1"/>
  <c r="K564" i="17"/>
  <c r="L563" i="17"/>
  <c r="M563" i="17" s="1"/>
  <c r="K563" i="17"/>
  <c r="L562" i="17"/>
  <c r="M562" i="17" s="1"/>
  <c r="K562" i="17"/>
  <c r="L561" i="17"/>
  <c r="M561" i="17" s="1"/>
  <c r="K561" i="17"/>
  <c r="L560" i="17"/>
  <c r="M560" i="17" s="1"/>
  <c r="K560" i="17"/>
  <c r="L559" i="17"/>
  <c r="M559" i="17" s="1"/>
  <c r="K559" i="17"/>
  <c r="L558" i="17"/>
  <c r="M558" i="17" s="1"/>
  <c r="K558" i="17"/>
  <c r="L557" i="17"/>
  <c r="M557" i="17" s="1"/>
  <c r="K557" i="17"/>
  <c r="L556" i="17"/>
  <c r="M556" i="17" s="1"/>
  <c r="K556" i="17"/>
  <c r="L555" i="17"/>
  <c r="M555" i="17" s="1"/>
  <c r="K555" i="17"/>
  <c r="L554" i="17"/>
  <c r="M554" i="17" s="1"/>
  <c r="K554" i="17"/>
  <c r="L553" i="17"/>
  <c r="M553" i="17" s="1"/>
  <c r="K553" i="17"/>
  <c r="L552" i="17"/>
  <c r="M552" i="17" s="1"/>
  <c r="K552" i="17"/>
  <c r="L551" i="17"/>
  <c r="M551" i="17" s="1"/>
  <c r="K551" i="17"/>
  <c r="L550" i="17"/>
  <c r="M550" i="17" s="1"/>
  <c r="K550" i="17"/>
  <c r="L549" i="17"/>
  <c r="M549" i="17" s="1"/>
  <c r="K549" i="17"/>
  <c r="M548" i="17"/>
  <c r="L548" i="17"/>
  <c r="K548" i="17"/>
  <c r="L547" i="17"/>
  <c r="M547" i="17" s="1"/>
  <c r="K547" i="17"/>
  <c r="L546" i="17"/>
  <c r="M546" i="17" s="1"/>
  <c r="K546" i="17"/>
  <c r="L545" i="17"/>
  <c r="M545" i="17" s="1"/>
  <c r="K545" i="17"/>
  <c r="L544" i="17"/>
  <c r="M544" i="17" s="1"/>
  <c r="K544" i="17"/>
  <c r="L543" i="17"/>
  <c r="M543" i="17" s="1"/>
  <c r="K543" i="17"/>
  <c r="L542" i="17"/>
  <c r="M542" i="17" s="1"/>
  <c r="K542" i="17"/>
  <c r="L541" i="17"/>
  <c r="M541" i="17" s="1"/>
  <c r="K541" i="17"/>
  <c r="L540" i="17"/>
  <c r="M540" i="17" s="1"/>
  <c r="K540" i="17"/>
  <c r="L539" i="17"/>
  <c r="M539" i="17" s="1"/>
  <c r="K539" i="17"/>
  <c r="L538" i="17"/>
  <c r="M538" i="17" s="1"/>
  <c r="K538" i="17"/>
  <c r="L537" i="17"/>
  <c r="M537" i="17" s="1"/>
  <c r="K537" i="17"/>
  <c r="L536" i="17"/>
  <c r="M536" i="17" s="1"/>
  <c r="K536" i="17"/>
  <c r="L535" i="17"/>
  <c r="M535" i="17" s="1"/>
  <c r="K535" i="17"/>
  <c r="L534" i="17"/>
  <c r="M534" i="17" s="1"/>
  <c r="K534" i="17"/>
  <c r="L533" i="17"/>
  <c r="M533" i="17" s="1"/>
  <c r="K533" i="17"/>
  <c r="L532" i="17"/>
  <c r="M532" i="17" s="1"/>
  <c r="K532" i="17"/>
  <c r="L531" i="17"/>
  <c r="M531" i="17" s="1"/>
  <c r="K531" i="17"/>
  <c r="L530" i="17"/>
  <c r="M530" i="17" s="1"/>
  <c r="K530" i="17"/>
  <c r="L529" i="17"/>
  <c r="M529" i="17" s="1"/>
  <c r="K529" i="17"/>
  <c r="L528" i="17"/>
  <c r="M528" i="17" s="1"/>
  <c r="K528" i="17"/>
  <c r="L527" i="17"/>
  <c r="M527" i="17" s="1"/>
  <c r="K527" i="17"/>
  <c r="L526" i="17"/>
  <c r="M526" i="17" s="1"/>
  <c r="K526" i="17"/>
  <c r="L525" i="17"/>
  <c r="M525" i="17" s="1"/>
  <c r="K525" i="17"/>
  <c r="L524" i="17"/>
  <c r="M524" i="17" s="1"/>
  <c r="K524" i="17"/>
  <c r="L523" i="17"/>
  <c r="M523" i="17" s="1"/>
  <c r="K523" i="17"/>
  <c r="L522" i="17"/>
  <c r="M522" i="17" s="1"/>
  <c r="K522" i="17"/>
  <c r="L521" i="17"/>
  <c r="M521" i="17" s="1"/>
  <c r="K521" i="17"/>
  <c r="L520" i="17"/>
  <c r="M520" i="17" s="1"/>
  <c r="K520" i="17"/>
  <c r="L519" i="17"/>
  <c r="M519" i="17" s="1"/>
  <c r="K519" i="17"/>
  <c r="L518" i="17"/>
  <c r="M518" i="17" s="1"/>
  <c r="K518" i="17"/>
  <c r="L517" i="17"/>
  <c r="M517" i="17" s="1"/>
  <c r="K517" i="17"/>
  <c r="L516" i="17"/>
  <c r="M516" i="17" s="1"/>
  <c r="K516" i="17"/>
  <c r="L515" i="17"/>
  <c r="M515" i="17" s="1"/>
  <c r="K515" i="17"/>
  <c r="L514" i="17"/>
  <c r="M514" i="17" s="1"/>
  <c r="K514" i="17"/>
  <c r="L513" i="17"/>
  <c r="M513" i="17" s="1"/>
  <c r="K513" i="17"/>
  <c r="L512" i="17"/>
  <c r="M512" i="17" s="1"/>
  <c r="K512" i="17"/>
  <c r="L511" i="17"/>
  <c r="M511" i="17" s="1"/>
  <c r="K511" i="17"/>
  <c r="L510" i="17"/>
  <c r="M510" i="17" s="1"/>
  <c r="K510" i="17"/>
  <c r="L509" i="17"/>
  <c r="M509" i="17" s="1"/>
  <c r="K509" i="17"/>
  <c r="L508" i="17"/>
  <c r="M508" i="17" s="1"/>
  <c r="K508" i="17"/>
  <c r="L507" i="17"/>
  <c r="M507" i="17" s="1"/>
  <c r="K507" i="17"/>
  <c r="L506" i="17"/>
  <c r="M506" i="17" s="1"/>
  <c r="K506" i="17"/>
  <c r="L505" i="17"/>
  <c r="M505" i="17" s="1"/>
  <c r="K505" i="17"/>
  <c r="L504" i="17"/>
  <c r="M504" i="17" s="1"/>
  <c r="K504" i="17"/>
  <c r="L503" i="17"/>
  <c r="M503" i="17" s="1"/>
  <c r="K503" i="17"/>
  <c r="L502" i="17"/>
  <c r="M502" i="17" s="1"/>
  <c r="K502" i="17"/>
  <c r="L501" i="17"/>
  <c r="M501" i="17" s="1"/>
  <c r="K501" i="17"/>
  <c r="L500" i="17"/>
  <c r="M500" i="17" s="1"/>
  <c r="K500" i="17"/>
  <c r="L499" i="17"/>
  <c r="M499" i="17" s="1"/>
  <c r="K499" i="17"/>
  <c r="L498" i="17"/>
  <c r="M498" i="17" s="1"/>
  <c r="K498" i="17"/>
  <c r="L497" i="17"/>
  <c r="M497" i="17" s="1"/>
  <c r="K497" i="17"/>
  <c r="L496" i="17"/>
  <c r="M496" i="17" s="1"/>
  <c r="K496" i="17"/>
  <c r="L495" i="17"/>
  <c r="M495" i="17" s="1"/>
  <c r="K495" i="17"/>
  <c r="L494" i="17"/>
  <c r="M494" i="17" s="1"/>
  <c r="K494" i="17"/>
  <c r="L493" i="17"/>
  <c r="M493" i="17" s="1"/>
  <c r="K493" i="17"/>
  <c r="L492" i="17"/>
  <c r="M492" i="17" s="1"/>
  <c r="K492" i="17"/>
  <c r="L491" i="17"/>
  <c r="M491" i="17" s="1"/>
  <c r="K491" i="17"/>
  <c r="L490" i="17"/>
  <c r="M490" i="17" s="1"/>
  <c r="K490" i="17"/>
  <c r="L489" i="17"/>
  <c r="M489" i="17" s="1"/>
  <c r="K489" i="17"/>
  <c r="L488" i="17"/>
  <c r="M488" i="17" s="1"/>
  <c r="K488" i="17"/>
  <c r="L487" i="17"/>
  <c r="M487" i="17" s="1"/>
  <c r="K487" i="17"/>
  <c r="L486" i="17"/>
  <c r="M486" i="17" s="1"/>
  <c r="K486" i="17"/>
  <c r="L485" i="17"/>
  <c r="M485" i="17" s="1"/>
  <c r="K485" i="17"/>
  <c r="L484" i="17"/>
  <c r="M484" i="17" s="1"/>
  <c r="K484" i="17"/>
  <c r="L483" i="17"/>
  <c r="M483" i="17" s="1"/>
  <c r="K483" i="17"/>
  <c r="L482" i="17"/>
  <c r="M482" i="17" s="1"/>
  <c r="L481" i="17"/>
  <c r="M481" i="17" s="1"/>
  <c r="K481" i="17"/>
  <c r="L480" i="17"/>
  <c r="M480" i="17" s="1"/>
  <c r="K480" i="17"/>
  <c r="L479" i="17"/>
  <c r="M479" i="17" s="1"/>
  <c r="K479" i="17"/>
  <c r="L478" i="17"/>
  <c r="M478" i="17" s="1"/>
  <c r="K478" i="17"/>
  <c r="L477" i="17"/>
  <c r="M477" i="17" s="1"/>
  <c r="K477" i="17"/>
  <c r="L476" i="17"/>
  <c r="M476" i="17" s="1"/>
  <c r="K476" i="17"/>
  <c r="L475" i="17"/>
  <c r="M475" i="17" s="1"/>
  <c r="K475" i="17"/>
  <c r="L474" i="17"/>
  <c r="M474" i="17" s="1"/>
  <c r="K474" i="17"/>
  <c r="L473" i="17"/>
  <c r="M473" i="17" s="1"/>
  <c r="K473" i="17"/>
  <c r="L472" i="17"/>
  <c r="M472" i="17" s="1"/>
  <c r="K472" i="17"/>
  <c r="L471" i="17"/>
  <c r="M471" i="17" s="1"/>
  <c r="K471" i="17"/>
  <c r="L470" i="17"/>
  <c r="M470" i="17" s="1"/>
  <c r="K470" i="17"/>
  <c r="L469" i="17"/>
  <c r="M469" i="17" s="1"/>
  <c r="K469" i="17"/>
  <c r="L468" i="17"/>
  <c r="M468" i="17" s="1"/>
  <c r="K468" i="17"/>
  <c r="L467" i="17"/>
  <c r="M467" i="17" s="1"/>
  <c r="K467" i="17"/>
  <c r="L466" i="17"/>
  <c r="M466" i="17" s="1"/>
  <c r="K466" i="17"/>
  <c r="L465" i="17"/>
  <c r="M465" i="17" s="1"/>
  <c r="K465" i="17"/>
  <c r="L464" i="17"/>
  <c r="M464" i="17" s="1"/>
  <c r="K464" i="17"/>
  <c r="L463" i="17"/>
  <c r="M463" i="17" s="1"/>
  <c r="K463" i="17"/>
  <c r="L462" i="17"/>
  <c r="M462" i="17" s="1"/>
  <c r="K462" i="17"/>
  <c r="L461" i="17"/>
  <c r="M461" i="17" s="1"/>
  <c r="K461" i="17"/>
  <c r="L460" i="17"/>
  <c r="M460" i="17" s="1"/>
  <c r="K460" i="17"/>
  <c r="L459" i="17"/>
  <c r="M459" i="17" s="1"/>
  <c r="K459" i="17"/>
  <c r="L458" i="17"/>
  <c r="M458" i="17" s="1"/>
  <c r="K458" i="17"/>
  <c r="L457" i="17"/>
  <c r="M457" i="17" s="1"/>
  <c r="K457" i="17"/>
  <c r="L456" i="17"/>
  <c r="M456" i="17" s="1"/>
  <c r="K456" i="17"/>
  <c r="L455" i="17"/>
  <c r="M455" i="17" s="1"/>
  <c r="L454" i="17"/>
  <c r="M454" i="17" s="1"/>
  <c r="K454" i="17"/>
  <c r="L453" i="17"/>
  <c r="M453" i="17" s="1"/>
  <c r="K453" i="17"/>
  <c r="L452" i="17"/>
  <c r="M452" i="17" s="1"/>
  <c r="K452" i="17"/>
  <c r="L451" i="17"/>
  <c r="M451" i="17" s="1"/>
  <c r="K451" i="17"/>
  <c r="L450" i="17"/>
  <c r="M450" i="17" s="1"/>
  <c r="K450" i="17"/>
  <c r="L449" i="17"/>
  <c r="M449" i="17" s="1"/>
  <c r="K449" i="17"/>
  <c r="L448" i="17"/>
  <c r="M448" i="17" s="1"/>
  <c r="K448" i="17"/>
  <c r="L447" i="17"/>
  <c r="M447" i="17" s="1"/>
  <c r="K447" i="17"/>
  <c r="L446" i="17"/>
  <c r="M446" i="17" s="1"/>
  <c r="K446" i="17"/>
  <c r="L445" i="17"/>
  <c r="M445" i="17" s="1"/>
  <c r="K445" i="17"/>
  <c r="L444" i="17"/>
  <c r="M444" i="17" s="1"/>
  <c r="K444" i="17"/>
  <c r="L443" i="17"/>
  <c r="M443" i="17" s="1"/>
  <c r="K443" i="17"/>
  <c r="L442" i="17"/>
  <c r="M442" i="17" s="1"/>
  <c r="K442" i="17"/>
  <c r="L441" i="17"/>
  <c r="M441" i="17" s="1"/>
  <c r="K441" i="17"/>
  <c r="L440" i="17"/>
  <c r="M440" i="17" s="1"/>
  <c r="K440" i="17"/>
  <c r="L439" i="17"/>
  <c r="M439" i="17" s="1"/>
  <c r="K439" i="17"/>
  <c r="L438" i="17"/>
  <c r="M438" i="17" s="1"/>
  <c r="K438" i="17"/>
  <c r="L437" i="17"/>
  <c r="M437" i="17" s="1"/>
  <c r="K437" i="17"/>
  <c r="L436" i="17"/>
  <c r="M436" i="17" s="1"/>
  <c r="K436" i="17"/>
  <c r="L435" i="17"/>
  <c r="M435" i="17" s="1"/>
  <c r="K435" i="17"/>
  <c r="L434" i="17"/>
  <c r="M434" i="17" s="1"/>
  <c r="K434" i="17"/>
  <c r="L433" i="17"/>
  <c r="M433" i="17" s="1"/>
  <c r="K433" i="17"/>
  <c r="L432" i="17"/>
  <c r="M432" i="17" s="1"/>
  <c r="K432" i="17"/>
  <c r="L431" i="17"/>
  <c r="M431" i="17" s="1"/>
  <c r="K431" i="17"/>
  <c r="L430" i="17"/>
  <c r="M430" i="17" s="1"/>
  <c r="K430" i="17"/>
  <c r="L429" i="17"/>
  <c r="M429" i="17" s="1"/>
  <c r="K429" i="17"/>
  <c r="L428" i="17"/>
  <c r="M428" i="17" s="1"/>
  <c r="K428" i="17"/>
  <c r="L427" i="17"/>
  <c r="M427" i="17" s="1"/>
  <c r="K427" i="17"/>
  <c r="L426" i="17"/>
  <c r="M426" i="17" s="1"/>
  <c r="K426" i="17"/>
  <c r="L425" i="17"/>
  <c r="M425" i="17" s="1"/>
  <c r="K425" i="17"/>
  <c r="L424" i="17"/>
  <c r="M424" i="17" s="1"/>
  <c r="K424" i="17"/>
  <c r="L423" i="17"/>
  <c r="M423" i="17" s="1"/>
  <c r="K423" i="17"/>
  <c r="L422" i="17"/>
  <c r="M422" i="17" s="1"/>
  <c r="K422" i="17"/>
  <c r="L421" i="17"/>
  <c r="M421" i="17" s="1"/>
  <c r="K421" i="17"/>
  <c r="L420" i="17"/>
  <c r="M420" i="17" s="1"/>
  <c r="K420" i="17"/>
  <c r="L419" i="17"/>
  <c r="M419" i="17" s="1"/>
  <c r="K419" i="17"/>
  <c r="L418" i="17"/>
  <c r="M418" i="17" s="1"/>
  <c r="K418" i="17"/>
  <c r="L417" i="17"/>
  <c r="M417" i="17" s="1"/>
  <c r="K417" i="17"/>
  <c r="L416" i="17"/>
  <c r="M416" i="17" s="1"/>
  <c r="K416" i="17"/>
  <c r="L415" i="17"/>
  <c r="M415" i="17" s="1"/>
  <c r="K415" i="17"/>
  <c r="L414" i="17"/>
  <c r="M414" i="17" s="1"/>
  <c r="K414" i="17"/>
  <c r="L413" i="17"/>
  <c r="M413" i="17" s="1"/>
  <c r="K413" i="17"/>
  <c r="L412" i="17"/>
  <c r="M412" i="17" s="1"/>
  <c r="K412" i="17"/>
  <c r="L411" i="17"/>
  <c r="M411" i="17" s="1"/>
  <c r="K411" i="17"/>
  <c r="L410" i="17"/>
  <c r="M410" i="17" s="1"/>
  <c r="K410" i="17"/>
  <c r="L409" i="17"/>
  <c r="M409" i="17" s="1"/>
  <c r="K409" i="17"/>
  <c r="L408" i="17"/>
  <c r="M408" i="17" s="1"/>
  <c r="K408" i="17"/>
  <c r="L407" i="17"/>
  <c r="M407" i="17" s="1"/>
  <c r="K407" i="17"/>
  <c r="L406" i="17"/>
  <c r="M406" i="17" s="1"/>
  <c r="K406" i="17"/>
  <c r="L405" i="17"/>
  <c r="M405" i="17" s="1"/>
  <c r="K405" i="17"/>
  <c r="L404" i="17"/>
  <c r="M404" i="17" s="1"/>
  <c r="K404" i="17"/>
  <c r="L403" i="17"/>
  <c r="M403" i="17" s="1"/>
  <c r="K403" i="17"/>
  <c r="L402" i="17"/>
  <c r="M402" i="17" s="1"/>
  <c r="K402" i="17"/>
  <c r="L401" i="17"/>
  <c r="M401" i="17" s="1"/>
  <c r="K401" i="17"/>
  <c r="L400" i="17"/>
  <c r="M400" i="17" s="1"/>
  <c r="K400" i="17"/>
  <c r="L399" i="17"/>
  <c r="M399" i="17" s="1"/>
  <c r="K399" i="17"/>
  <c r="L398" i="17"/>
  <c r="M398" i="17" s="1"/>
  <c r="K398" i="17"/>
  <c r="L397" i="17"/>
  <c r="M397" i="17" s="1"/>
  <c r="K397" i="17"/>
  <c r="L396" i="17"/>
  <c r="M396" i="17" s="1"/>
  <c r="K396" i="17"/>
  <c r="L395" i="17"/>
  <c r="M395" i="17" s="1"/>
  <c r="K395" i="17"/>
  <c r="L394" i="17"/>
  <c r="M394" i="17" s="1"/>
  <c r="K394" i="17"/>
  <c r="L393" i="17"/>
  <c r="M393" i="17" s="1"/>
  <c r="K393" i="17"/>
  <c r="L392" i="17"/>
  <c r="M392" i="17" s="1"/>
  <c r="K392" i="17"/>
  <c r="L391" i="17"/>
  <c r="M391" i="17" s="1"/>
  <c r="K391" i="17"/>
  <c r="L390" i="17"/>
  <c r="M390" i="17" s="1"/>
  <c r="K390" i="17"/>
  <c r="L389" i="17"/>
  <c r="M389" i="17" s="1"/>
  <c r="K389" i="17"/>
  <c r="L388" i="17"/>
  <c r="M388" i="17" s="1"/>
  <c r="K388" i="17"/>
  <c r="L387" i="17"/>
  <c r="M387" i="17" s="1"/>
  <c r="K387" i="17"/>
  <c r="L386" i="17"/>
  <c r="M386" i="17" s="1"/>
  <c r="K386" i="17"/>
  <c r="L385" i="17"/>
  <c r="M385" i="17" s="1"/>
  <c r="K385" i="17"/>
  <c r="L384" i="17"/>
  <c r="M384" i="17" s="1"/>
  <c r="K384" i="17"/>
  <c r="L383" i="17"/>
  <c r="M383" i="17" s="1"/>
  <c r="K383" i="17"/>
  <c r="L382" i="17"/>
  <c r="M382" i="17" s="1"/>
  <c r="K382" i="17"/>
  <c r="L381" i="17"/>
  <c r="M381" i="17" s="1"/>
  <c r="K381" i="17"/>
  <c r="L380" i="17"/>
  <c r="M380" i="17" s="1"/>
  <c r="K380" i="17"/>
  <c r="L379" i="17"/>
  <c r="M379" i="17" s="1"/>
  <c r="K379" i="17"/>
  <c r="L378" i="17"/>
  <c r="M378" i="17" s="1"/>
  <c r="K378" i="17"/>
  <c r="L377" i="17"/>
  <c r="M377" i="17" s="1"/>
  <c r="K377" i="17"/>
  <c r="L376" i="17"/>
  <c r="M376" i="17" s="1"/>
  <c r="K376" i="17"/>
  <c r="L375" i="17"/>
  <c r="M375" i="17" s="1"/>
  <c r="K375" i="17"/>
  <c r="L374" i="17"/>
  <c r="M374" i="17" s="1"/>
  <c r="K374" i="17"/>
  <c r="L373" i="17"/>
  <c r="M373" i="17" s="1"/>
  <c r="K373" i="17"/>
  <c r="L372" i="17"/>
  <c r="M372" i="17" s="1"/>
  <c r="K372" i="17"/>
  <c r="L371" i="17"/>
  <c r="M371" i="17" s="1"/>
  <c r="K371" i="17"/>
  <c r="L370" i="17"/>
  <c r="M370" i="17" s="1"/>
  <c r="K370" i="17"/>
  <c r="L369" i="17"/>
  <c r="M369" i="17" s="1"/>
  <c r="K369" i="17"/>
  <c r="L368" i="17"/>
  <c r="M368" i="17" s="1"/>
  <c r="K368" i="17"/>
  <c r="L367" i="17"/>
  <c r="M367" i="17" s="1"/>
  <c r="K367" i="17"/>
  <c r="L366" i="17"/>
  <c r="M366" i="17" s="1"/>
  <c r="K366" i="17"/>
  <c r="L365" i="17"/>
  <c r="M365" i="17" s="1"/>
  <c r="K365" i="17"/>
  <c r="L364" i="17"/>
  <c r="M364" i="17" s="1"/>
  <c r="K364" i="17"/>
  <c r="L363" i="17"/>
  <c r="M363" i="17" s="1"/>
  <c r="K363" i="17"/>
  <c r="L362" i="17"/>
  <c r="M362" i="17" s="1"/>
  <c r="K362" i="17"/>
  <c r="L361" i="17"/>
  <c r="M361" i="17" s="1"/>
  <c r="K361" i="17"/>
  <c r="L360" i="17"/>
  <c r="M360" i="17" s="1"/>
  <c r="K360" i="17"/>
  <c r="L359" i="17"/>
  <c r="M359" i="17" s="1"/>
  <c r="K359" i="17"/>
  <c r="L358" i="17"/>
  <c r="M358" i="17" s="1"/>
  <c r="K358" i="17"/>
  <c r="L357" i="17"/>
  <c r="M357" i="17" s="1"/>
  <c r="K357" i="17"/>
  <c r="L356" i="17"/>
  <c r="M356" i="17" s="1"/>
  <c r="K356" i="17"/>
  <c r="L355" i="17"/>
  <c r="M355" i="17" s="1"/>
  <c r="K355" i="17"/>
  <c r="L354" i="17"/>
  <c r="M354" i="17" s="1"/>
  <c r="K354" i="17"/>
  <c r="L353" i="17"/>
  <c r="M353" i="17" s="1"/>
  <c r="K353" i="17"/>
  <c r="L352" i="17"/>
  <c r="M352" i="17" s="1"/>
  <c r="K352" i="17"/>
  <c r="L351" i="17"/>
  <c r="M351" i="17" s="1"/>
  <c r="K351" i="17"/>
  <c r="L350" i="17"/>
  <c r="M350" i="17" s="1"/>
  <c r="K350" i="17"/>
  <c r="L349" i="17"/>
  <c r="M349" i="17" s="1"/>
  <c r="K349" i="17"/>
  <c r="L348" i="17"/>
  <c r="M348" i="17" s="1"/>
  <c r="K348" i="17"/>
  <c r="L347" i="17"/>
  <c r="M347" i="17" s="1"/>
  <c r="K347" i="17"/>
  <c r="L346" i="17"/>
  <c r="M346" i="17" s="1"/>
  <c r="K346" i="17"/>
  <c r="L345" i="17"/>
  <c r="M345" i="17" s="1"/>
  <c r="K345" i="17"/>
  <c r="L344" i="17"/>
  <c r="M344" i="17" s="1"/>
  <c r="K344" i="17"/>
  <c r="L343" i="17"/>
  <c r="M343" i="17" s="1"/>
  <c r="K343" i="17"/>
  <c r="L342" i="17"/>
  <c r="M342" i="17" s="1"/>
  <c r="K342" i="17"/>
  <c r="L341" i="17"/>
  <c r="M341" i="17" s="1"/>
  <c r="K341" i="17"/>
  <c r="L340" i="17"/>
  <c r="M340" i="17" s="1"/>
  <c r="K340" i="17"/>
  <c r="L339" i="17"/>
  <c r="M339" i="17" s="1"/>
  <c r="K339" i="17"/>
  <c r="L338" i="17"/>
  <c r="M338" i="17" s="1"/>
  <c r="K338" i="17"/>
  <c r="L337" i="17"/>
  <c r="M337" i="17" s="1"/>
  <c r="K337" i="17"/>
  <c r="M336" i="17"/>
  <c r="L336" i="17"/>
  <c r="K336" i="17"/>
  <c r="L335" i="17"/>
  <c r="M335" i="17" s="1"/>
  <c r="K335" i="17"/>
  <c r="L334" i="17"/>
  <c r="M334" i="17" s="1"/>
  <c r="K334" i="17"/>
  <c r="L333" i="17"/>
  <c r="M333" i="17" s="1"/>
  <c r="K333" i="17"/>
  <c r="L332" i="17"/>
  <c r="M332" i="17" s="1"/>
  <c r="K332" i="17"/>
  <c r="L331" i="17"/>
  <c r="M331" i="17" s="1"/>
  <c r="K331" i="17"/>
  <c r="L330" i="17"/>
  <c r="M330" i="17" s="1"/>
  <c r="K330" i="17"/>
  <c r="L329" i="17"/>
  <c r="M329" i="17" s="1"/>
  <c r="K329" i="17"/>
  <c r="L328" i="17"/>
  <c r="M328" i="17" s="1"/>
  <c r="K328" i="17"/>
  <c r="L327" i="17"/>
  <c r="M327" i="17" s="1"/>
  <c r="K327" i="17"/>
  <c r="L326" i="17"/>
  <c r="M326" i="17" s="1"/>
  <c r="K326" i="17"/>
  <c r="L325" i="17"/>
  <c r="M325" i="17" s="1"/>
  <c r="K325" i="17"/>
  <c r="L324" i="17"/>
  <c r="M324" i="17" s="1"/>
  <c r="K324" i="17"/>
  <c r="L323" i="17"/>
  <c r="M323" i="17" s="1"/>
  <c r="K323" i="17"/>
  <c r="L322" i="17"/>
  <c r="M322" i="17" s="1"/>
  <c r="K322" i="17"/>
  <c r="L321" i="17"/>
  <c r="M321" i="17" s="1"/>
  <c r="K321" i="17"/>
  <c r="L320" i="17"/>
  <c r="M320" i="17" s="1"/>
  <c r="K320" i="17"/>
  <c r="L319" i="17"/>
  <c r="M319" i="17" s="1"/>
  <c r="K319" i="17"/>
  <c r="L318" i="17"/>
  <c r="M318" i="17" s="1"/>
  <c r="K318" i="17"/>
  <c r="L317" i="17"/>
  <c r="M317" i="17" s="1"/>
  <c r="K317" i="17"/>
  <c r="L316" i="17"/>
  <c r="M316" i="17" s="1"/>
  <c r="K316" i="17"/>
  <c r="L315" i="17"/>
  <c r="M315" i="17" s="1"/>
  <c r="K315" i="17"/>
  <c r="L314" i="17"/>
  <c r="M314" i="17" s="1"/>
  <c r="K314" i="17"/>
  <c r="L313" i="17"/>
  <c r="M313" i="17" s="1"/>
  <c r="K313" i="17"/>
  <c r="L312" i="17"/>
  <c r="M312" i="17" s="1"/>
  <c r="K312" i="17"/>
  <c r="L311" i="17"/>
  <c r="M311" i="17" s="1"/>
  <c r="K311" i="17"/>
  <c r="L310" i="17"/>
  <c r="M310" i="17" s="1"/>
  <c r="K310" i="17"/>
  <c r="L309" i="17"/>
  <c r="M309" i="17" s="1"/>
  <c r="K309" i="17"/>
  <c r="L308" i="17"/>
  <c r="M308" i="17" s="1"/>
  <c r="K308" i="17"/>
  <c r="L307" i="17"/>
  <c r="M307" i="17" s="1"/>
  <c r="K307" i="17"/>
  <c r="L306" i="17"/>
  <c r="M306" i="17" s="1"/>
  <c r="K306" i="17"/>
  <c r="L305" i="17"/>
  <c r="M305" i="17" s="1"/>
  <c r="K305" i="17"/>
  <c r="L304" i="17"/>
  <c r="M304" i="17" s="1"/>
  <c r="K304" i="17"/>
  <c r="L303" i="17"/>
  <c r="M303" i="17" s="1"/>
  <c r="K303" i="17"/>
  <c r="L302" i="17"/>
  <c r="M302" i="17" s="1"/>
  <c r="K302" i="17"/>
  <c r="L301" i="17"/>
  <c r="M301" i="17" s="1"/>
  <c r="K301" i="17"/>
  <c r="L300" i="17"/>
  <c r="M300" i="17" s="1"/>
  <c r="K300" i="17"/>
  <c r="L299" i="17"/>
  <c r="M299" i="17" s="1"/>
  <c r="K299" i="17"/>
  <c r="L298" i="17"/>
  <c r="M298" i="17" s="1"/>
  <c r="K298" i="17"/>
  <c r="L297" i="17"/>
  <c r="M297" i="17" s="1"/>
  <c r="K297" i="17"/>
  <c r="L296" i="17"/>
  <c r="M296" i="17" s="1"/>
  <c r="K296" i="17"/>
  <c r="L295" i="17"/>
  <c r="M295" i="17" s="1"/>
  <c r="K295" i="17"/>
  <c r="M294" i="17"/>
  <c r="L294" i="17"/>
  <c r="K294" i="17"/>
  <c r="L293" i="17"/>
  <c r="M293" i="17" s="1"/>
  <c r="K293" i="17"/>
  <c r="L292" i="17"/>
  <c r="M292" i="17" s="1"/>
  <c r="K292" i="17"/>
  <c r="L291" i="17"/>
  <c r="M291" i="17" s="1"/>
  <c r="K291" i="17"/>
  <c r="L290" i="17"/>
  <c r="M290" i="17" s="1"/>
  <c r="K290" i="17"/>
  <c r="L289" i="17"/>
  <c r="M289" i="17" s="1"/>
  <c r="K289" i="17"/>
  <c r="L288" i="17"/>
  <c r="M288" i="17" s="1"/>
  <c r="K288" i="17"/>
  <c r="L287" i="17"/>
  <c r="M287" i="17" s="1"/>
  <c r="K287" i="17"/>
  <c r="L286" i="17"/>
  <c r="M286" i="17" s="1"/>
  <c r="K286" i="17"/>
  <c r="L285" i="17"/>
  <c r="M285" i="17" s="1"/>
  <c r="K285" i="17"/>
  <c r="L284" i="17"/>
  <c r="M284" i="17" s="1"/>
  <c r="K284" i="17"/>
  <c r="L283" i="17"/>
  <c r="M283" i="17" s="1"/>
  <c r="K283" i="17"/>
  <c r="L282" i="17"/>
  <c r="M282" i="17" s="1"/>
  <c r="K282" i="17"/>
  <c r="L281" i="17"/>
  <c r="M281" i="17" s="1"/>
  <c r="K281" i="17"/>
  <c r="L280" i="17"/>
  <c r="M280" i="17" s="1"/>
  <c r="K280" i="17"/>
  <c r="L279" i="17"/>
  <c r="M279" i="17" s="1"/>
  <c r="K279" i="17"/>
  <c r="L278" i="17"/>
  <c r="M278" i="17" s="1"/>
  <c r="K278" i="17"/>
  <c r="L277" i="17"/>
  <c r="M277" i="17" s="1"/>
  <c r="K277" i="17"/>
  <c r="L276" i="17"/>
  <c r="M276" i="17" s="1"/>
  <c r="K276" i="17"/>
  <c r="L275" i="17"/>
  <c r="M275" i="17" s="1"/>
  <c r="K275" i="17"/>
  <c r="L274" i="17"/>
  <c r="M274" i="17" s="1"/>
  <c r="K274" i="17"/>
  <c r="L273" i="17"/>
  <c r="M273" i="17" s="1"/>
  <c r="K273" i="17"/>
  <c r="L272" i="17"/>
  <c r="M272" i="17" s="1"/>
  <c r="K272" i="17"/>
  <c r="L271" i="17"/>
  <c r="M271" i="17" s="1"/>
  <c r="K271" i="17"/>
  <c r="L270" i="17"/>
  <c r="M270" i="17" s="1"/>
  <c r="K270" i="17"/>
  <c r="L269" i="17"/>
  <c r="M269" i="17" s="1"/>
  <c r="K269" i="17"/>
  <c r="L268" i="17"/>
  <c r="M268" i="17" s="1"/>
  <c r="K268" i="17"/>
  <c r="L267" i="17"/>
  <c r="M267" i="17" s="1"/>
  <c r="K267" i="17"/>
  <c r="L266" i="17"/>
  <c r="M266" i="17" s="1"/>
  <c r="K266" i="17"/>
  <c r="L265" i="17"/>
  <c r="M265" i="17" s="1"/>
  <c r="K265" i="17"/>
  <c r="L264" i="17"/>
  <c r="M264" i="17" s="1"/>
  <c r="K264" i="17"/>
  <c r="L263" i="17"/>
  <c r="M263" i="17" s="1"/>
  <c r="K263" i="17"/>
  <c r="L262" i="17"/>
  <c r="M262" i="17" s="1"/>
  <c r="K262" i="17"/>
  <c r="L261" i="17"/>
  <c r="M261" i="17" s="1"/>
  <c r="K261" i="17"/>
  <c r="L260" i="17"/>
  <c r="M260" i="17" s="1"/>
  <c r="K260" i="17"/>
  <c r="L259" i="17"/>
  <c r="M259" i="17" s="1"/>
  <c r="K259" i="17"/>
  <c r="L258" i="17"/>
  <c r="M258" i="17" s="1"/>
  <c r="K258" i="17"/>
  <c r="L257" i="17"/>
  <c r="M257" i="17" s="1"/>
  <c r="K257" i="17"/>
  <c r="L256" i="17"/>
  <c r="M256" i="17" s="1"/>
  <c r="K256" i="17"/>
  <c r="L255" i="17"/>
  <c r="M255" i="17" s="1"/>
  <c r="K255" i="17"/>
  <c r="L254" i="17"/>
  <c r="M254" i="17" s="1"/>
  <c r="K254" i="17"/>
  <c r="L253" i="17"/>
  <c r="M253" i="17" s="1"/>
  <c r="K253" i="17"/>
  <c r="L252" i="17"/>
  <c r="M252" i="17" s="1"/>
  <c r="K252" i="17"/>
  <c r="L251" i="17"/>
  <c r="M251" i="17" s="1"/>
  <c r="K251" i="17"/>
  <c r="L250" i="17"/>
  <c r="M250" i="17" s="1"/>
  <c r="K250" i="17"/>
  <c r="L249" i="17"/>
  <c r="M249" i="17" s="1"/>
  <c r="K249" i="17"/>
  <c r="L248" i="17"/>
  <c r="M248" i="17" s="1"/>
  <c r="K248" i="17"/>
  <c r="L247" i="17"/>
  <c r="M247" i="17" s="1"/>
  <c r="K247" i="17"/>
  <c r="L246" i="17"/>
  <c r="M246" i="17" s="1"/>
  <c r="K246" i="17"/>
  <c r="L245" i="17"/>
  <c r="M245" i="17" s="1"/>
  <c r="K245" i="17"/>
  <c r="L244" i="17"/>
  <c r="M244" i="17" s="1"/>
  <c r="K244" i="17"/>
  <c r="L243" i="17"/>
  <c r="M243" i="17" s="1"/>
  <c r="K243" i="17"/>
  <c r="L242" i="17"/>
  <c r="M242" i="17" s="1"/>
  <c r="K242" i="17"/>
  <c r="L241" i="17"/>
  <c r="M241" i="17" s="1"/>
  <c r="K241" i="17"/>
  <c r="L240" i="17"/>
  <c r="M240" i="17" s="1"/>
  <c r="K240" i="17"/>
  <c r="L239" i="17"/>
  <c r="M239" i="17" s="1"/>
  <c r="K239" i="17"/>
  <c r="L238" i="17"/>
  <c r="M238" i="17" s="1"/>
  <c r="K238" i="17"/>
  <c r="L237" i="17"/>
  <c r="M237" i="17" s="1"/>
  <c r="K237" i="17"/>
  <c r="L236" i="17"/>
  <c r="M236" i="17" s="1"/>
  <c r="K236" i="17"/>
  <c r="L235" i="17"/>
  <c r="M235" i="17" s="1"/>
  <c r="K235" i="17"/>
  <c r="L234" i="17"/>
  <c r="M234" i="17" s="1"/>
  <c r="K234" i="17"/>
  <c r="L233" i="17"/>
  <c r="M233" i="17" s="1"/>
  <c r="K233" i="17"/>
  <c r="L232" i="17"/>
  <c r="M232" i="17" s="1"/>
  <c r="K232" i="17"/>
  <c r="L231" i="17"/>
  <c r="M231" i="17" s="1"/>
  <c r="K231" i="17"/>
  <c r="L230" i="17"/>
  <c r="M230" i="17" s="1"/>
  <c r="K230" i="17"/>
  <c r="L229" i="17"/>
  <c r="M229" i="17" s="1"/>
  <c r="K229" i="17"/>
  <c r="L228" i="17"/>
  <c r="M228" i="17" s="1"/>
  <c r="K228" i="17"/>
  <c r="L227" i="17"/>
  <c r="M227" i="17" s="1"/>
  <c r="K227" i="17"/>
  <c r="L226" i="17"/>
  <c r="M226" i="17" s="1"/>
  <c r="K226" i="17"/>
  <c r="L225" i="17"/>
  <c r="M225" i="17" s="1"/>
  <c r="K225" i="17"/>
  <c r="L224" i="17"/>
  <c r="M224" i="17" s="1"/>
  <c r="K224" i="17"/>
  <c r="L223" i="17"/>
  <c r="M223" i="17" s="1"/>
  <c r="K223" i="17"/>
  <c r="L222" i="17"/>
  <c r="M222" i="17" s="1"/>
  <c r="K222" i="17"/>
  <c r="L221" i="17"/>
  <c r="M221" i="17" s="1"/>
  <c r="K221" i="17"/>
  <c r="L220" i="17"/>
  <c r="M220" i="17" s="1"/>
  <c r="K220" i="17"/>
  <c r="L219" i="17"/>
  <c r="M219" i="17" s="1"/>
  <c r="K219" i="17"/>
  <c r="L218" i="17"/>
  <c r="M218" i="17" s="1"/>
  <c r="K218" i="17"/>
  <c r="L217" i="17"/>
  <c r="M217" i="17" s="1"/>
  <c r="K217" i="17"/>
  <c r="L216" i="17"/>
  <c r="M216" i="17" s="1"/>
  <c r="K216" i="17"/>
  <c r="L215" i="17"/>
  <c r="M215" i="17" s="1"/>
  <c r="K215" i="17"/>
  <c r="L214" i="17"/>
  <c r="M214" i="17" s="1"/>
  <c r="K214" i="17"/>
  <c r="L213" i="17"/>
  <c r="M213" i="17" s="1"/>
  <c r="K213" i="17"/>
  <c r="L212" i="17"/>
  <c r="M212" i="17" s="1"/>
  <c r="K212" i="17"/>
  <c r="L211" i="17"/>
  <c r="M211" i="17" s="1"/>
  <c r="K211" i="17"/>
  <c r="L210" i="17"/>
  <c r="M210" i="17" s="1"/>
  <c r="K210" i="17"/>
  <c r="L209" i="17"/>
  <c r="M209" i="17" s="1"/>
  <c r="K209" i="17"/>
  <c r="L208" i="17"/>
  <c r="M208" i="17" s="1"/>
  <c r="K208" i="17"/>
  <c r="L207" i="17"/>
  <c r="M207" i="17" s="1"/>
  <c r="K207" i="17"/>
  <c r="L206" i="17"/>
  <c r="M206" i="17" s="1"/>
  <c r="K206" i="17"/>
  <c r="L205" i="17"/>
  <c r="M205" i="17" s="1"/>
  <c r="K205" i="17"/>
  <c r="L204" i="17"/>
  <c r="M204" i="17" s="1"/>
  <c r="K204" i="17"/>
  <c r="L203" i="17"/>
  <c r="M203" i="17" s="1"/>
  <c r="K203" i="17"/>
  <c r="L202" i="17"/>
  <c r="M202" i="17" s="1"/>
  <c r="K202" i="17"/>
  <c r="L201" i="17"/>
  <c r="M201" i="17" s="1"/>
  <c r="K201" i="17"/>
  <c r="L200" i="17"/>
  <c r="M200" i="17" s="1"/>
  <c r="K200" i="17"/>
  <c r="L199" i="17"/>
  <c r="M199" i="17" s="1"/>
  <c r="K199" i="17"/>
  <c r="L198" i="17"/>
  <c r="M198" i="17" s="1"/>
  <c r="K198" i="17"/>
  <c r="L197" i="17"/>
  <c r="M197" i="17" s="1"/>
  <c r="K197" i="17"/>
  <c r="L196" i="17"/>
  <c r="M196" i="17" s="1"/>
  <c r="K196" i="17"/>
  <c r="L195" i="17"/>
  <c r="M195" i="17" s="1"/>
  <c r="K195" i="17"/>
  <c r="L194" i="17"/>
  <c r="M194" i="17" s="1"/>
  <c r="K194" i="17"/>
  <c r="L193" i="17"/>
  <c r="M193" i="17" s="1"/>
  <c r="K193" i="17"/>
  <c r="L192" i="17"/>
  <c r="M192" i="17" s="1"/>
  <c r="K192" i="17"/>
  <c r="L191" i="17"/>
  <c r="M191" i="17" s="1"/>
  <c r="K191" i="17"/>
  <c r="L190" i="17"/>
  <c r="M190" i="17" s="1"/>
  <c r="K190" i="17"/>
  <c r="L189" i="17"/>
  <c r="M189" i="17" s="1"/>
  <c r="K189" i="17"/>
  <c r="L188" i="17"/>
  <c r="M188" i="17" s="1"/>
  <c r="K188" i="17"/>
  <c r="L187" i="17"/>
  <c r="M187" i="17" s="1"/>
  <c r="K187" i="17"/>
  <c r="L186" i="17"/>
  <c r="M186" i="17" s="1"/>
  <c r="K186" i="17"/>
  <c r="L185" i="17"/>
  <c r="M185" i="17" s="1"/>
  <c r="K185" i="17"/>
  <c r="L184" i="17"/>
  <c r="M184" i="17" s="1"/>
  <c r="K184" i="17"/>
  <c r="L183" i="17"/>
  <c r="M183" i="17" s="1"/>
  <c r="K183" i="17"/>
  <c r="L182" i="17"/>
  <c r="M182" i="17" s="1"/>
  <c r="K182" i="17"/>
  <c r="L181" i="17"/>
  <c r="M181" i="17" s="1"/>
  <c r="K181" i="17"/>
  <c r="L180" i="17"/>
  <c r="M180" i="17" s="1"/>
  <c r="K180" i="17"/>
  <c r="L179" i="17"/>
  <c r="M179" i="17" s="1"/>
  <c r="K179" i="17"/>
  <c r="L178" i="17"/>
  <c r="M178" i="17" s="1"/>
  <c r="K178" i="17"/>
  <c r="L177" i="17"/>
  <c r="M177" i="17" s="1"/>
  <c r="K177" i="17"/>
  <c r="L176" i="17"/>
  <c r="M176" i="17" s="1"/>
  <c r="K176" i="17"/>
  <c r="L175" i="17"/>
  <c r="M175" i="17" s="1"/>
  <c r="K175" i="17"/>
  <c r="L174" i="17"/>
  <c r="M174" i="17" s="1"/>
  <c r="K174" i="17"/>
  <c r="L173" i="17"/>
  <c r="M173" i="17" s="1"/>
  <c r="K173" i="17"/>
  <c r="L172" i="17"/>
  <c r="M172" i="17" s="1"/>
  <c r="K172" i="17"/>
  <c r="L171" i="17"/>
  <c r="M171" i="17" s="1"/>
  <c r="K171" i="17"/>
  <c r="L170" i="17"/>
  <c r="M170" i="17" s="1"/>
  <c r="K170" i="17"/>
  <c r="L169" i="17"/>
  <c r="M169" i="17" s="1"/>
  <c r="K169" i="17"/>
  <c r="L168" i="17"/>
  <c r="M168" i="17" s="1"/>
  <c r="K168" i="17"/>
  <c r="L167" i="17"/>
  <c r="M167" i="17" s="1"/>
  <c r="K167" i="17"/>
  <c r="L166" i="17"/>
  <c r="M166" i="17" s="1"/>
  <c r="K166" i="17"/>
  <c r="L165" i="17"/>
  <c r="M165" i="17" s="1"/>
  <c r="K165" i="17"/>
  <c r="L164" i="17"/>
  <c r="M164" i="17" s="1"/>
  <c r="K164" i="17"/>
  <c r="L163" i="17"/>
  <c r="M163" i="17" s="1"/>
  <c r="K163" i="17"/>
  <c r="L162" i="17"/>
  <c r="M162" i="17" s="1"/>
  <c r="K162" i="17"/>
  <c r="L161" i="17"/>
  <c r="M161" i="17" s="1"/>
  <c r="K161" i="17"/>
  <c r="L160" i="17"/>
  <c r="M160" i="17" s="1"/>
  <c r="K160" i="17"/>
  <c r="L159" i="17"/>
  <c r="M159" i="17" s="1"/>
  <c r="K159" i="17"/>
  <c r="L158" i="17"/>
  <c r="M158" i="17" s="1"/>
  <c r="K158" i="17"/>
  <c r="L157" i="17"/>
  <c r="M157" i="17" s="1"/>
  <c r="K157" i="17"/>
  <c r="L156" i="17"/>
  <c r="M156" i="17" s="1"/>
  <c r="K156" i="17"/>
  <c r="L155" i="17"/>
  <c r="M155" i="17" s="1"/>
  <c r="K155" i="17"/>
  <c r="L154" i="17"/>
  <c r="M154" i="17" s="1"/>
  <c r="K154" i="17"/>
  <c r="L153" i="17"/>
  <c r="M153" i="17" s="1"/>
  <c r="K153" i="17"/>
  <c r="L152" i="17"/>
  <c r="M152" i="17" s="1"/>
  <c r="K152" i="17"/>
  <c r="L151" i="17"/>
  <c r="M151" i="17" s="1"/>
  <c r="K151" i="17"/>
  <c r="L150" i="17"/>
  <c r="M150" i="17" s="1"/>
  <c r="K150" i="17"/>
  <c r="L149" i="17"/>
  <c r="M149" i="17" s="1"/>
  <c r="K149" i="17"/>
  <c r="L148" i="17"/>
  <c r="M148" i="17" s="1"/>
  <c r="K148" i="17"/>
  <c r="L147" i="17"/>
  <c r="M147" i="17" s="1"/>
  <c r="K147" i="17"/>
  <c r="L146" i="17"/>
  <c r="M146" i="17" s="1"/>
  <c r="K146" i="17"/>
  <c r="L145" i="17"/>
  <c r="M145" i="17" s="1"/>
  <c r="K145" i="17"/>
  <c r="L144" i="17"/>
  <c r="M144" i="17" s="1"/>
  <c r="K144" i="17"/>
  <c r="L143" i="17"/>
  <c r="M143" i="17" s="1"/>
  <c r="K143" i="17"/>
  <c r="L142" i="17"/>
  <c r="M142" i="17" s="1"/>
  <c r="K142" i="17"/>
  <c r="L141" i="17"/>
  <c r="M141" i="17" s="1"/>
  <c r="K141" i="17"/>
  <c r="L140" i="17"/>
  <c r="M140" i="17" s="1"/>
  <c r="K140" i="17"/>
  <c r="L139" i="17"/>
  <c r="M139" i="17" s="1"/>
  <c r="K139" i="17"/>
  <c r="L138" i="17"/>
  <c r="M138" i="17" s="1"/>
  <c r="K138" i="17"/>
  <c r="L137" i="17"/>
  <c r="M137" i="17" s="1"/>
  <c r="K137" i="17"/>
  <c r="L136" i="17"/>
  <c r="M136" i="17" s="1"/>
  <c r="K136" i="17"/>
  <c r="L135" i="17"/>
  <c r="M135" i="17" s="1"/>
  <c r="K135" i="17"/>
  <c r="L134" i="17"/>
  <c r="M134" i="17" s="1"/>
  <c r="K134" i="17"/>
  <c r="L133" i="17"/>
  <c r="M133" i="17" s="1"/>
  <c r="K133" i="17"/>
  <c r="L132" i="17"/>
  <c r="M132" i="17" s="1"/>
  <c r="K132" i="17"/>
  <c r="L131" i="17"/>
  <c r="M131" i="17" s="1"/>
  <c r="K131" i="17"/>
  <c r="L130" i="17"/>
  <c r="M130" i="17" s="1"/>
  <c r="K130" i="17"/>
  <c r="L129" i="17"/>
  <c r="M129" i="17" s="1"/>
  <c r="K129" i="17"/>
  <c r="L128" i="17"/>
  <c r="M128" i="17" s="1"/>
  <c r="K128" i="17"/>
  <c r="L127" i="17"/>
  <c r="M127" i="17" s="1"/>
  <c r="K127" i="17"/>
  <c r="L126" i="17"/>
  <c r="M126" i="17" s="1"/>
  <c r="K126" i="17"/>
  <c r="L125" i="17"/>
  <c r="M125" i="17" s="1"/>
  <c r="K125" i="17"/>
  <c r="L124" i="17"/>
  <c r="M124" i="17" s="1"/>
  <c r="K124" i="17"/>
  <c r="L123" i="17"/>
  <c r="M123" i="17" s="1"/>
  <c r="K123" i="17"/>
  <c r="L122" i="17"/>
  <c r="M122" i="17" s="1"/>
  <c r="K122" i="17"/>
  <c r="L121" i="17"/>
  <c r="M121" i="17" s="1"/>
  <c r="K121" i="17"/>
  <c r="L120" i="17"/>
  <c r="M120" i="17" s="1"/>
  <c r="K120" i="17"/>
  <c r="L119" i="17"/>
  <c r="M119" i="17" s="1"/>
  <c r="K119" i="17"/>
  <c r="L118" i="17"/>
  <c r="M118" i="17" s="1"/>
  <c r="K118" i="17"/>
  <c r="L117" i="17"/>
  <c r="M117" i="17" s="1"/>
  <c r="K117" i="17"/>
  <c r="L116" i="17"/>
  <c r="M116" i="17" s="1"/>
  <c r="K116" i="17"/>
  <c r="L115" i="17"/>
  <c r="M115" i="17" s="1"/>
  <c r="K115" i="17"/>
  <c r="L114" i="17"/>
  <c r="M114" i="17" s="1"/>
  <c r="K114" i="17"/>
  <c r="L113" i="17"/>
  <c r="M113" i="17" s="1"/>
  <c r="K113" i="17"/>
  <c r="L112" i="17"/>
  <c r="M112" i="17" s="1"/>
  <c r="K112" i="17"/>
  <c r="L111" i="17"/>
  <c r="M111" i="17" s="1"/>
  <c r="K111" i="17"/>
  <c r="L110" i="17"/>
  <c r="M110" i="17" s="1"/>
  <c r="K110" i="17"/>
  <c r="L109" i="17"/>
  <c r="M109" i="17" s="1"/>
  <c r="K109" i="17"/>
  <c r="L108" i="17"/>
  <c r="M108" i="17" s="1"/>
  <c r="K108" i="17"/>
  <c r="L107" i="17"/>
  <c r="M107" i="17" s="1"/>
  <c r="K107" i="17"/>
  <c r="L106" i="17"/>
  <c r="M106" i="17" s="1"/>
  <c r="K106" i="17"/>
  <c r="L105" i="17"/>
  <c r="M105" i="17" s="1"/>
  <c r="K105" i="17"/>
  <c r="L104" i="17"/>
  <c r="M104" i="17" s="1"/>
  <c r="K104" i="17"/>
  <c r="L103" i="17"/>
  <c r="M103" i="17" s="1"/>
  <c r="K103" i="17"/>
  <c r="L102" i="17"/>
  <c r="M102" i="17" s="1"/>
  <c r="K102" i="17"/>
  <c r="L101" i="17"/>
  <c r="M101" i="17" s="1"/>
  <c r="K101" i="17"/>
  <c r="L100" i="17"/>
  <c r="M100" i="17" s="1"/>
  <c r="K100" i="17"/>
  <c r="L99" i="17"/>
  <c r="M99" i="17" s="1"/>
  <c r="K99" i="17"/>
  <c r="L98" i="17"/>
  <c r="M98" i="17" s="1"/>
  <c r="K98" i="17"/>
  <c r="L97" i="17"/>
  <c r="M97" i="17" s="1"/>
  <c r="K97" i="17"/>
  <c r="L96" i="17"/>
  <c r="M96" i="17" s="1"/>
  <c r="K96" i="17"/>
  <c r="L95" i="17"/>
  <c r="M95" i="17" s="1"/>
  <c r="K95" i="17"/>
  <c r="L94" i="17"/>
  <c r="M94" i="17" s="1"/>
  <c r="K94" i="17"/>
  <c r="L93" i="17"/>
  <c r="M93" i="17" s="1"/>
  <c r="K93" i="17"/>
  <c r="L92" i="17"/>
  <c r="M92" i="17" s="1"/>
  <c r="K92" i="17"/>
  <c r="L91" i="17"/>
  <c r="M91" i="17" s="1"/>
  <c r="K91" i="17"/>
  <c r="L90" i="17"/>
  <c r="M90" i="17" s="1"/>
  <c r="K90" i="17"/>
  <c r="L89" i="17"/>
  <c r="M89" i="17" s="1"/>
  <c r="K89" i="17"/>
  <c r="L88" i="17"/>
  <c r="M88" i="17" s="1"/>
  <c r="K88" i="17"/>
  <c r="L87" i="17"/>
  <c r="M87" i="17" s="1"/>
  <c r="K87" i="17"/>
  <c r="L86" i="17"/>
  <c r="M86" i="17" s="1"/>
  <c r="K86" i="17"/>
  <c r="L85" i="17"/>
  <c r="M85" i="17" s="1"/>
  <c r="K85" i="17"/>
  <c r="L84" i="17"/>
  <c r="M84" i="17" s="1"/>
  <c r="K84" i="17"/>
  <c r="L83" i="17"/>
  <c r="M83" i="17" s="1"/>
  <c r="K83" i="17"/>
  <c r="L82" i="17"/>
  <c r="M82" i="17" s="1"/>
  <c r="K82" i="17"/>
  <c r="L81" i="17"/>
  <c r="M81" i="17" s="1"/>
  <c r="K81" i="17"/>
  <c r="L80" i="17"/>
  <c r="M80" i="17" s="1"/>
  <c r="K80" i="17"/>
  <c r="L79" i="17"/>
  <c r="M79" i="17" s="1"/>
  <c r="K79" i="17"/>
  <c r="L78" i="17"/>
  <c r="M78" i="17" s="1"/>
  <c r="K78" i="17"/>
  <c r="L77" i="17"/>
  <c r="M77" i="17" s="1"/>
  <c r="K77" i="17"/>
  <c r="L76" i="17"/>
  <c r="M76" i="17" s="1"/>
  <c r="K76" i="17"/>
  <c r="L75" i="17"/>
  <c r="M75" i="17" s="1"/>
  <c r="K75" i="17"/>
  <c r="L74" i="17"/>
  <c r="M74" i="17" s="1"/>
  <c r="K74" i="17"/>
  <c r="L73" i="17"/>
  <c r="M73" i="17" s="1"/>
  <c r="K73" i="17"/>
  <c r="L72" i="17"/>
  <c r="M72" i="17" s="1"/>
  <c r="K72" i="17"/>
  <c r="L71" i="17"/>
  <c r="M71" i="17" s="1"/>
  <c r="K71" i="17"/>
  <c r="L70" i="17"/>
  <c r="M70" i="17" s="1"/>
  <c r="K70" i="17"/>
  <c r="L69" i="17"/>
  <c r="M69" i="17" s="1"/>
  <c r="K69" i="17"/>
  <c r="L68" i="17"/>
  <c r="M68" i="17" s="1"/>
  <c r="K68" i="17"/>
  <c r="L67" i="17"/>
  <c r="M67" i="17" s="1"/>
  <c r="K67" i="17"/>
  <c r="L66" i="17"/>
  <c r="M66" i="17" s="1"/>
  <c r="K66" i="17"/>
  <c r="L65" i="17"/>
  <c r="M65" i="17" s="1"/>
  <c r="K65" i="17"/>
  <c r="L64" i="17"/>
  <c r="M64" i="17" s="1"/>
  <c r="K64" i="17"/>
  <c r="L63" i="17"/>
  <c r="M63" i="17" s="1"/>
  <c r="K63" i="17"/>
  <c r="L62" i="17"/>
  <c r="M62" i="17" s="1"/>
  <c r="K62" i="17"/>
  <c r="L61" i="17"/>
  <c r="M61" i="17" s="1"/>
  <c r="K61" i="17"/>
  <c r="L60" i="17"/>
  <c r="M60" i="17" s="1"/>
  <c r="K60" i="17"/>
  <c r="L59" i="17"/>
  <c r="M59" i="17" s="1"/>
  <c r="K59" i="17"/>
  <c r="L58" i="17"/>
  <c r="M58" i="17" s="1"/>
  <c r="K58" i="17"/>
  <c r="L57" i="17"/>
  <c r="M57" i="17" s="1"/>
  <c r="K57" i="17"/>
  <c r="L56" i="17"/>
  <c r="M56" i="17" s="1"/>
  <c r="K56" i="17"/>
  <c r="L55" i="17"/>
  <c r="M55" i="17" s="1"/>
  <c r="K55" i="17"/>
  <c r="L54" i="17"/>
  <c r="M54" i="17" s="1"/>
  <c r="K54" i="17"/>
  <c r="L53" i="17"/>
  <c r="M53" i="17" s="1"/>
  <c r="K53" i="17"/>
  <c r="L52" i="17"/>
  <c r="M52" i="17" s="1"/>
  <c r="K52" i="17"/>
  <c r="L51" i="17"/>
  <c r="M51" i="17" s="1"/>
  <c r="K51" i="17"/>
  <c r="L50" i="17"/>
  <c r="M50" i="17" s="1"/>
  <c r="K50" i="17"/>
  <c r="L49" i="17"/>
  <c r="M49" i="17" s="1"/>
  <c r="K49" i="17"/>
  <c r="L48" i="17"/>
  <c r="M48" i="17" s="1"/>
  <c r="K48" i="17"/>
  <c r="L47" i="17"/>
  <c r="M47" i="17" s="1"/>
  <c r="K47" i="17"/>
  <c r="L46" i="17"/>
  <c r="M46" i="17" s="1"/>
  <c r="K46" i="17"/>
  <c r="L45" i="17"/>
  <c r="M45" i="17" s="1"/>
  <c r="K45" i="17"/>
  <c r="L44" i="17"/>
  <c r="M44" i="17" s="1"/>
  <c r="K44" i="17"/>
  <c r="L43" i="17"/>
  <c r="M43" i="17" s="1"/>
  <c r="K43" i="17"/>
  <c r="L42" i="17"/>
  <c r="M42" i="17" s="1"/>
  <c r="K42" i="17"/>
  <c r="L41" i="17"/>
  <c r="M41" i="17" s="1"/>
  <c r="K41" i="17"/>
  <c r="L40" i="17"/>
  <c r="M40" i="17" s="1"/>
  <c r="K40" i="17"/>
  <c r="L39" i="17"/>
  <c r="M39" i="17" s="1"/>
  <c r="K39" i="17"/>
  <c r="L38" i="17"/>
  <c r="M38" i="17" s="1"/>
  <c r="K38" i="17"/>
  <c r="L37" i="17"/>
  <c r="M37" i="17" s="1"/>
  <c r="K37" i="17"/>
  <c r="L36" i="17"/>
  <c r="M36" i="17" s="1"/>
  <c r="K36" i="17"/>
  <c r="L35" i="17"/>
  <c r="M35" i="17" s="1"/>
  <c r="K35" i="17"/>
  <c r="L34" i="17"/>
  <c r="M34" i="17" s="1"/>
  <c r="K34" i="17"/>
  <c r="L33" i="17"/>
  <c r="M33" i="17" s="1"/>
  <c r="K33" i="17"/>
  <c r="L32" i="17"/>
  <c r="M32" i="17" s="1"/>
  <c r="K32" i="17"/>
  <c r="L31" i="17"/>
  <c r="M31" i="17" s="1"/>
  <c r="K31" i="17"/>
  <c r="L30" i="17"/>
  <c r="M30" i="17" s="1"/>
  <c r="K30" i="17"/>
  <c r="L29" i="17"/>
  <c r="M29" i="17" s="1"/>
  <c r="K29" i="17"/>
  <c r="L28" i="17"/>
  <c r="M28" i="17" s="1"/>
  <c r="K28" i="17"/>
  <c r="L27" i="17"/>
  <c r="M27" i="17" s="1"/>
  <c r="K27" i="17"/>
  <c r="L26" i="17"/>
  <c r="M26" i="17" s="1"/>
  <c r="K26" i="17"/>
  <c r="L25" i="17"/>
  <c r="M25" i="17" s="1"/>
  <c r="K25" i="17"/>
  <c r="L24" i="17"/>
  <c r="M24" i="17" s="1"/>
  <c r="K24" i="17"/>
  <c r="L23" i="17"/>
  <c r="M23" i="17" s="1"/>
  <c r="K23" i="17"/>
  <c r="L22" i="17"/>
  <c r="M22" i="17" s="1"/>
  <c r="K22" i="17"/>
  <c r="L21" i="17"/>
  <c r="M21" i="17" s="1"/>
  <c r="K21" i="17"/>
  <c r="L20" i="17"/>
  <c r="M20" i="17" s="1"/>
  <c r="K20" i="17"/>
  <c r="L19" i="17"/>
  <c r="M19" i="17" s="1"/>
  <c r="K19" i="17"/>
  <c r="L18" i="17"/>
  <c r="M18" i="17" s="1"/>
  <c r="K18" i="17"/>
  <c r="L17" i="17"/>
  <c r="M17" i="17" s="1"/>
  <c r="K17" i="17"/>
  <c r="L16" i="17"/>
  <c r="M16" i="17" s="1"/>
  <c r="K16" i="17"/>
  <c r="L15" i="17"/>
  <c r="M15" i="17" s="1"/>
  <c r="K15" i="17"/>
  <c r="L14" i="17"/>
  <c r="M14" i="17" s="1"/>
  <c r="K14" i="17"/>
  <c r="L13" i="17"/>
  <c r="M13" i="17" s="1"/>
  <c r="K13" i="17"/>
  <c r="L12" i="17"/>
  <c r="M12" i="17" s="1"/>
  <c r="K12" i="17"/>
  <c r="L11" i="17"/>
  <c r="M11" i="17" s="1"/>
  <c r="K11" i="17"/>
  <c r="L10" i="17"/>
  <c r="M10" i="17" s="1"/>
  <c r="K10" i="17"/>
  <c r="L9" i="17"/>
  <c r="M9" i="17" s="1"/>
  <c r="K9" i="17"/>
  <c r="L8" i="17"/>
  <c r="M8" i="17" s="1"/>
  <c r="K8" i="17"/>
  <c r="L7" i="17"/>
  <c r="M7" i="17" s="1"/>
  <c r="K7" i="17"/>
  <c r="L6" i="17"/>
  <c r="M6" i="17" s="1"/>
  <c r="K6" i="17"/>
  <c r="L5" i="17"/>
  <c r="M5" i="17" s="1"/>
  <c r="K5" i="17"/>
  <c r="L4" i="17"/>
  <c r="M4" i="17" s="1"/>
  <c r="K4" i="17"/>
  <c r="L3" i="17"/>
  <c r="M3" i="17" s="1"/>
  <c r="K3" i="17"/>
  <c r="L2" i="17"/>
  <c r="M2" i="17" s="1"/>
  <c r="K2" i="17"/>
  <c r="H53" i="16"/>
  <c r="H49" i="16"/>
  <c r="H41" i="16"/>
  <c r="F35" i="16"/>
  <c r="H33" i="16"/>
  <c r="F27" i="16"/>
  <c r="H14" i="16"/>
  <c r="B14" i="16"/>
  <c r="H13" i="16"/>
  <c r="B13" i="16"/>
  <c r="A12" i="16"/>
  <c r="H11" i="16"/>
  <c r="A11" i="16"/>
  <c r="A10" i="16"/>
  <c r="AR100" i="14"/>
  <c r="AR99" i="14"/>
  <c r="AR98" i="14"/>
  <c r="AR97" i="14"/>
  <c r="AR96" i="14"/>
  <c r="AR95" i="14"/>
  <c r="AR94" i="14"/>
  <c r="AR93" i="14"/>
  <c r="AR92" i="14"/>
  <c r="AR91" i="14"/>
  <c r="L69" i="14"/>
  <c r="J69" i="14"/>
  <c r="L68" i="14"/>
  <c r="J68" i="14"/>
  <c r="L67" i="14"/>
  <c r="J67" i="14"/>
  <c r="L66" i="14"/>
  <c r="J66" i="14"/>
  <c r="L65" i="14"/>
  <c r="J65" i="14"/>
  <c r="L64" i="14"/>
  <c r="J64" i="14"/>
  <c r="L63" i="14"/>
  <c r="J63" i="14"/>
  <c r="L62" i="14"/>
  <c r="J62" i="14"/>
  <c r="L61" i="14"/>
  <c r="J61" i="14"/>
  <c r="L60" i="14"/>
  <c r="J60" i="14"/>
  <c r="L59" i="14"/>
  <c r="J59" i="14"/>
  <c r="L58" i="14"/>
  <c r="J58" i="14"/>
  <c r="L57" i="14"/>
  <c r="J57" i="14"/>
  <c r="L56" i="14"/>
  <c r="J56" i="14"/>
  <c r="L55" i="14"/>
  <c r="J55" i="14"/>
  <c r="L54" i="14"/>
  <c r="J54" i="14"/>
  <c r="L53" i="14"/>
  <c r="J53" i="14"/>
  <c r="L52" i="14"/>
  <c r="J52" i="14"/>
  <c r="L51" i="14"/>
  <c r="J51" i="14"/>
  <c r="L50" i="14"/>
  <c r="J50" i="14"/>
  <c r="L49" i="14"/>
  <c r="J49" i="14"/>
  <c r="L48" i="14"/>
  <c r="J48" i="14"/>
  <c r="L47" i="14"/>
  <c r="J47" i="14"/>
  <c r="T46" i="14"/>
  <c r="L46" i="14"/>
  <c r="J46" i="14"/>
  <c r="L45" i="14"/>
  <c r="J45" i="14"/>
  <c r="L44" i="14"/>
  <c r="J44" i="14"/>
  <c r="L43" i="14"/>
  <c r="J43" i="14"/>
  <c r="L42" i="14"/>
  <c r="J42" i="14"/>
  <c r="L41" i="14"/>
  <c r="J41" i="14"/>
  <c r="L40" i="14"/>
  <c r="J40" i="14"/>
  <c r="L39" i="14"/>
  <c r="J39" i="14"/>
  <c r="L38" i="14"/>
  <c r="J38" i="14"/>
  <c r="BA37" i="14"/>
  <c r="L37" i="14"/>
  <c r="J37" i="14"/>
  <c r="BA36" i="14"/>
  <c r="L36" i="14"/>
  <c r="J36" i="14"/>
  <c r="BA35" i="14"/>
  <c r="L35" i="14"/>
  <c r="J35" i="14"/>
  <c r="BA34" i="14"/>
  <c r="L34" i="14"/>
  <c r="J34" i="14"/>
  <c r="BA33" i="14"/>
  <c r="L33" i="14"/>
  <c r="J33" i="14"/>
  <c r="BA32" i="14"/>
  <c r="L32" i="14"/>
  <c r="J32" i="14"/>
  <c r="BA31" i="14"/>
  <c r="L31" i="14"/>
  <c r="J31" i="14"/>
  <c r="BA30" i="14"/>
  <c r="L30" i="14"/>
  <c r="J30" i="14"/>
  <c r="BA29" i="14"/>
  <c r="U29" i="14"/>
  <c r="L29" i="14"/>
  <c r="J29" i="14"/>
  <c r="BA28" i="14"/>
  <c r="L28" i="14"/>
  <c r="J28" i="14"/>
  <c r="BA27" i="14"/>
  <c r="L27" i="14"/>
  <c r="J27" i="14"/>
  <c r="BA26" i="14"/>
  <c r="L26" i="14"/>
  <c r="J26" i="14"/>
  <c r="BA25" i="14"/>
  <c r="L25" i="14"/>
  <c r="J25" i="14"/>
  <c r="BA24" i="14"/>
  <c r="L24" i="14"/>
  <c r="J24" i="14"/>
  <c r="BA23" i="14"/>
  <c r="L23" i="14"/>
  <c r="J23" i="14"/>
  <c r="BA22" i="14"/>
  <c r="L22" i="14"/>
  <c r="J22" i="14"/>
  <c r="BA21" i="14"/>
  <c r="L21" i="14"/>
  <c r="J21" i="14"/>
  <c r="BA20" i="14"/>
  <c r="L20" i="14"/>
  <c r="J20" i="14"/>
  <c r="BA19" i="14"/>
  <c r="L19" i="14"/>
  <c r="J19" i="14"/>
  <c r="BA18" i="14"/>
  <c r="L18" i="14"/>
  <c r="J18" i="14"/>
  <c r="BA17" i="14"/>
  <c r="L17" i="14"/>
  <c r="J17" i="14"/>
  <c r="BJ16" i="14"/>
  <c r="AN16" i="14" s="1"/>
  <c r="BD16" i="14"/>
  <c r="BA16" i="14"/>
  <c r="AU16" i="14"/>
  <c r="AP629" i="14"/>
  <c r="AP628" i="14"/>
  <c r="AP627" i="14"/>
  <c r="AP626" i="14"/>
  <c r="AP625" i="14"/>
  <c r="AP623" i="14"/>
  <c r="AP621" i="14"/>
  <c r="AP620" i="14"/>
  <c r="AP619" i="14"/>
  <c r="AP618" i="14"/>
  <c r="AP617" i="14"/>
  <c r="AP615" i="14"/>
  <c r="AP613" i="14"/>
  <c r="AP612" i="14"/>
  <c r="AP611" i="14"/>
  <c r="AP610" i="14"/>
  <c r="AP609" i="14"/>
  <c r="AP607" i="14"/>
  <c r="AP605" i="14"/>
  <c r="AP604" i="14"/>
  <c r="AP603" i="14"/>
  <c r="AP602" i="14"/>
  <c r="AP601" i="14"/>
  <c r="AP599" i="14"/>
  <c r="AP597" i="14"/>
  <c r="AP596" i="14"/>
  <c r="AP595" i="14"/>
  <c r="AP594" i="14"/>
  <c r="AP593" i="14"/>
  <c r="AP591" i="14"/>
  <c r="AP589" i="14"/>
  <c r="AP588" i="14"/>
  <c r="AP587" i="14"/>
  <c r="AP586" i="14"/>
  <c r="AP585" i="14"/>
  <c r="AP583" i="14"/>
  <c r="AP581" i="14"/>
  <c r="AP580" i="14"/>
  <c r="AP579" i="14"/>
  <c r="AP578" i="14"/>
  <c r="AP577" i="14"/>
  <c r="AP575" i="14"/>
  <c r="AP573" i="14"/>
  <c r="AP572" i="14"/>
  <c r="AP571" i="14"/>
  <c r="AP570" i="14"/>
  <c r="AP569" i="14"/>
  <c r="AP567" i="14"/>
  <c r="AP565" i="14"/>
  <c r="AP564" i="14"/>
  <c r="AP563" i="14"/>
  <c r="AP562" i="14"/>
  <c r="AP561" i="14"/>
  <c r="AP559" i="14"/>
  <c r="AP557" i="14"/>
  <c r="AP556" i="14"/>
  <c r="AP555" i="14"/>
  <c r="AP554" i="14"/>
  <c r="AP553" i="14"/>
  <c r="AP551" i="14"/>
  <c r="AP549" i="14"/>
  <c r="AP548" i="14"/>
  <c r="AP547" i="14"/>
  <c r="AP546" i="14"/>
  <c r="AP545" i="14"/>
  <c r="AP543" i="14"/>
  <c r="AP541" i="14"/>
  <c r="AP540" i="14"/>
  <c r="AP539" i="14"/>
  <c r="AP538" i="14"/>
  <c r="AP537" i="14"/>
  <c r="AP535" i="14"/>
  <c r="AP533" i="14"/>
  <c r="AP532" i="14"/>
  <c r="AP531" i="14"/>
  <c r="AP530" i="14"/>
  <c r="AP529" i="14"/>
  <c r="AP527" i="14"/>
  <c r="AP525" i="14"/>
  <c r="AP524" i="14"/>
  <c r="AP523" i="14"/>
  <c r="AP522" i="14"/>
  <c r="AP521" i="14"/>
  <c r="AP519" i="14"/>
  <c r="AP517" i="14"/>
  <c r="AP516" i="14"/>
  <c r="AP515" i="14"/>
  <c r="AP514" i="14"/>
  <c r="AP513" i="14"/>
  <c r="AP511" i="14"/>
  <c r="AP509" i="14"/>
  <c r="AP508" i="14"/>
  <c r="AP507" i="14"/>
  <c r="AP506" i="14"/>
  <c r="AP505" i="14"/>
  <c r="AP503" i="14"/>
  <c r="AP501" i="14"/>
  <c r="AP500" i="14"/>
  <c r="AP499" i="14"/>
  <c r="AP498" i="14"/>
  <c r="AP497" i="14"/>
  <c r="AP495" i="14"/>
  <c r="AP493" i="14"/>
  <c r="AP492" i="14"/>
  <c r="AP491" i="14"/>
  <c r="AP490" i="14"/>
  <c r="AP489" i="14"/>
  <c r="AP487" i="14"/>
  <c r="AP485" i="14"/>
  <c r="AP484" i="14"/>
  <c r="AP483" i="14"/>
  <c r="AP482" i="14"/>
  <c r="AP481" i="14"/>
  <c r="AP479" i="14"/>
  <c r="AP477" i="14"/>
  <c r="AP476" i="14"/>
  <c r="AP475" i="14"/>
  <c r="AP474" i="14"/>
  <c r="AP473" i="14"/>
  <c r="AP471" i="14"/>
  <c r="AP469" i="14"/>
  <c r="AP468" i="14"/>
  <c r="AP467" i="14"/>
  <c r="AP466" i="14"/>
  <c r="AP465" i="14"/>
  <c r="AP463" i="14"/>
  <c r="AP461" i="14"/>
  <c r="AP460" i="14"/>
  <c r="AP459" i="14"/>
  <c r="AP458" i="14"/>
  <c r="AP457" i="14"/>
  <c r="AP455" i="14"/>
  <c r="AP453" i="14"/>
  <c r="AP452" i="14"/>
  <c r="AP451" i="14"/>
  <c r="AP450" i="14"/>
  <c r="AP449" i="14"/>
  <c r="AP447" i="14"/>
  <c r="AP445" i="14"/>
  <c r="AP444" i="14"/>
  <c r="AP443" i="14"/>
  <c r="AP442" i="14"/>
  <c r="AP441" i="14"/>
  <c r="AP439" i="14"/>
  <c r="AP437" i="14"/>
  <c r="AP436" i="14"/>
  <c r="AP435" i="14"/>
  <c r="AP434" i="14"/>
  <c r="AP433" i="14"/>
  <c r="AP431" i="14"/>
  <c r="AP429" i="14"/>
  <c r="AP428" i="14"/>
  <c r="AP427" i="14"/>
  <c r="AP426" i="14"/>
  <c r="AP425" i="14"/>
  <c r="AP423" i="14"/>
  <c r="AP421" i="14"/>
  <c r="AP420" i="14"/>
  <c r="AP419" i="14"/>
  <c r="AP418" i="14"/>
  <c r="AP417" i="14"/>
  <c r="AP415" i="14"/>
  <c r="AP413" i="14"/>
  <c r="AP412" i="14"/>
  <c r="AP411" i="14"/>
  <c r="AP410" i="14"/>
  <c r="AP409" i="14"/>
  <c r="AP407" i="14"/>
  <c r="AP405" i="14"/>
  <c r="AP404" i="14"/>
  <c r="AP403" i="14"/>
  <c r="AP402" i="14"/>
  <c r="AP401" i="14"/>
  <c r="AP399" i="14"/>
  <c r="AP397" i="14"/>
  <c r="AP396" i="14"/>
  <c r="AP395" i="14"/>
  <c r="AP394" i="14"/>
  <c r="AP393" i="14"/>
  <c r="AP391" i="14"/>
  <c r="AP389" i="14"/>
  <c r="AP388" i="14"/>
  <c r="AP387" i="14"/>
  <c r="AP386" i="14"/>
  <c r="AP385" i="14"/>
  <c r="AP383" i="14"/>
  <c r="AP381" i="14"/>
  <c r="AP380" i="14"/>
  <c r="AP379" i="14"/>
  <c r="AP378" i="14"/>
  <c r="AP377" i="14"/>
  <c r="AP375" i="14"/>
  <c r="AP373" i="14"/>
  <c r="AP372" i="14"/>
  <c r="AP371" i="14"/>
  <c r="AP370" i="14"/>
  <c r="AP369" i="14"/>
  <c r="AP367" i="14"/>
  <c r="AP365" i="14"/>
  <c r="AP364" i="14"/>
  <c r="AP363" i="14"/>
  <c r="AP362" i="14"/>
  <c r="AP361" i="14"/>
  <c r="AP359" i="14"/>
  <c r="AP357" i="14"/>
  <c r="AP356" i="14"/>
  <c r="AP355" i="14"/>
  <c r="AP354" i="14"/>
  <c r="AP353" i="14"/>
  <c r="AP351" i="14"/>
  <c r="AP349" i="14"/>
  <c r="AP348" i="14"/>
  <c r="AP347" i="14"/>
  <c r="AP346" i="14"/>
  <c r="AP345" i="14"/>
  <c r="AP343" i="14"/>
  <c r="AP341" i="14"/>
  <c r="AP340" i="14"/>
  <c r="AP339" i="14"/>
  <c r="AP338" i="14"/>
  <c r="AP337" i="14"/>
  <c r="AP335" i="14"/>
  <c r="AP333" i="14"/>
  <c r="AP332" i="14"/>
  <c r="AP331" i="14"/>
  <c r="AP330" i="14"/>
  <c r="AP329" i="14"/>
  <c r="AP327" i="14"/>
  <c r="AP325" i="14"/>
  <c r="AP324" i="14"/>
  <c r="AP323" i="14"/>
  <c r="AP322" i="14"/>
  <c r="AP321" i="14"/>
  <c r="AP319" i="14"/>
  <c r="AP317" i="14"/>
  <c r="AP316" i="14"/>
  <c r="AP315" i="14"/>
  <c r="AP314" i="14"/>
  <c r="AP313" i="14"/>
  <c r="AP311" i="14"/>
  <c r="AP309" i="14"/>
  <c r="AP308" i="14"/>
  <c r="AP307" i="14"/>
  <c r="AP306" i="14"/>
  <c r="AP305" i="14"/>
  <c r="AP303" i="14"/>
  <c r="AP301" i="14"/>
  <c r="AP300" i="14"/>
  <c r="AP299" i="14"/>
  <c r="AP298" i="14"/>
  <c r="AP297" i="14"/>
  <c r="AP295" i="14"/>
  <c r="AP293" i="14"/>
  <c r="AP292" i="14"/>
  <c r="AP291" i="14"/>
  <c r="AP290" i="14"/>
  <c r="AP289" i="14"/>
  <c r="AP287" i="14"/>
  <c r="AP285" i="14"/>
  <c r="AP284" i="14"/>
  <c r="AP283" i="14"/>
  <c r="AP282" i="14"/>
  <c r="AP281" i="14"/>
  <c r="AP279" i="14"/>
  <c r="AP277" i="14"/>
  <c r="AP276" i="14"/>
  <c r="AP275" i="14"/>
  <c r="AP274" i="14"/>
  <c r="AP273" i="14"/>
  <c r="AP271" i="14"/>
  <c r="AP269" i="14"/>
  <c r="AP268" i="14"/>
  <c r="AP267" i="14"/>
  <c r="AP266" i="14"/>
  <c r="AP265" i="14"/>
  <c r="AP263" i="14"/>
  <c r="AP261" i="14"/>
  <c r="AP260" i="14"/>
  <c r="AP259" i="14"/>
  <c r="AP258" i="14"/>
  <c r="AP257" i="14"/>
  <c r="AP255" i="14"/>
  <c r="AP253" i="14"/>
  <c r="AP252" i="14"/>
  <c r="AP251" i="14"/>
  <c r="AP250" i="14"/>
  <c r="AP249" i="14"/>
  <c r="AP247" i="14"/>
  <c r="AP245" i="14"/>
  <c r="AP244" i="14"/>
  <c r="AP243" i="14"/>
  <c r="AP242" i="14"/>
  <c r="AP241" i="14"/>
  <c r="AP239" i="14"/>
  <c r="AP237" i="14"/>
  <c r="AP236" i="14"/>
  <c r="AP235" i="14"/>
  <c r="AP234" i="14"/>
  <c r="AP233" i="14"/>
  <c r="AP231" i="14"/>
  <c r="AP229" i="14"/>
  <c r="AP228" i="14"/>
  <c r="AP227" i="14"/>
  <c r="AP226" i="14"/>
  <c r="AP225" i="14"/>
  <c r="AP223" i="14"/>
  <c r="AP221" i="14"/>
  <c r="AP220" i="14"/>
  <c r="AP219" i="14"/>
  <c r="AP218" i="14"/>
  <c r="AP217" i="14"/>
  <c r="AP215" i="14"/>
  <c r="AP213" i="14"/>
  <c r="AP212" i="14"/>
  <c r="AP211" i="14"/>
  <c r="AP210" i="14"/>
  <c r="AP209" i="14"/>
  <c r="AP207" i="14"/>
  <c r="AP205" i="14"/>
  <c r="AP204" i="14"/>
  <c r="AP203" i="14"/>
  <c r="AP202" i="14"/>
  <c r="AP201" i="14"/>
  <c r="AP199" i="14"/>
  <c r="AP197" i="14"/>
  <c r="AP196" i="14"/>
  <c r="AP195" i="14"/>
  <c r="AP194" i="14"/>
  <c r="AP193" i="14"/>
  <c r="AP191" i="14"/>
  <c r="AP189" i="14"/>
  <c r="AP188" i="14"/>
  <c r="AP187" i="14"/>
  <c r="AP186" i="14"/>
  <c r="AP185" i="14"/>
  <c r="AP183" i="14"/>
  <c r="AP181" i="14"/>
  <c r="AP180" i="14"/>
  <c r="AP179" i="14"/>
  <c r="AP178" i="14"/>
  <c r="AP177" i="14"/>
  <c r="AP175" i="14"/>
  <c r="AP173" i="14"/>
  <c r="AP172" i="14"/>
  <c r="AP171" i="14"/>
  <c r="AP170" i="14"/>
  <c r="AP169" i="14"/>
  <c r="AP167" i="14"/>
  <c r="AP165" i="14"/>
  <c r="AP164" i="14"/>
  <c r="AP163" i="14"/>
  <c r="AP162" i="14"/>
  <c r="AP161" i="14"/>
  <c r="AP159" i="14"/>
  <c r="AP157" i="14"/>
  <c r="AP156" i="14"/>
  <c r="AP155" i="14"/>
  <c r="AP154" i="14"/>
  <c r="AP153" i="14"/>
  <c r="AP151" i="14"/>
  <c r="AP149" i="14"/>
  <c r="AP148" i="14"/>
  <c r="AP147" i="14"/>
  <c r="AP146" i="14"/>
  <c r="AP145" i="14"/>
  <c r="AP143" i="14"/>
  <c r="AP141" i="14"/>
  <c r="AP140" i="14"/>
  <c r="AP139" i="14"/>
  <c r="AP138" i="14"/>
  <c r="AP137" i="14"/>
  <c r="AP135" i="14"/>
  <c r="AP133" i="14"/>
  <c r="AP132" i="14"/>
  <c r="AP131" i="14"/>
  <c r="AP130" i="14"/>
  <c r="AP129" i="14"/>
  <c r="AP127" i="14"/>
  <c r="AP125" i="14"/>
  <c r="AP124" i="14"/>
  <c r="AP123" i="14"/>
  <c r="AP122" i="14"/>
  <c r="AP121" i="14"/>
  <c r="AP119" i="14"/>
  <c r="AP117" i="14"/>
  <c r="AP116" i="14"/>
  <c r="AP115" i="14"/>
  <c r="AP114" i="14"/>
  <c r="AP113" i="14"/>
  <c r="AP111" i="14"/>
  <c r="AP109" i="14"/>
  <c r="AP108" i="14"/>
  <c r="AP107" i="14"/>
  <c r="AP106" i="14"/>
  <c r="AP105" i="14"/>
  <c r="AP103" i="14"/>
  <c r="AP101" i="14"/>
  <c r="AP100" i="14"/>
  <c r="AP99" i="14"/>
  <c r="AP98" i="14"/>
  <c r="AP97" i="14"/>
  <c r="AP95" i="14"/>
  <c r="AP93" i="14"/>
  <c r="AP92" i="14"/>
  <c r="AP91" i="14"/>
  <c r="AP90" i="14"/>
  <c r="AP89" i="14"/>
  <c r="AP87" i="14"/>
  <c r="AP85" i="14"/>
  <c r="AP84" i="14"/>
  <c r="AP83" i="14"/>
  <c r="AP82" i="14"/>
  <c r="AP81" i="14"/>
  <c r="AP79" i="14"/>
  <c r="AP77" i="14"/>
  <c r="AP76" i="14"/>
  <c r="AP75" i="14"/>
  <c r="AP74" i="14"/>
  <c r="AP73" i="14"/>
  <c r="AP71" i="14"/>
  <c r="AP69" i="14"/>
  <c r="AP68" i="14"/>
  <c r="AP67" i="14"/>
  <c r="AP66" i="14"/>
  <c r="AP65" i="14"/>
  <c r="AP63" i="14"/>
  <c r="AP61" i="14"/>
  <c r="AP60" i="14"/>
  <c r="AP59" i="14"/>
  <c r="AP58" i="14"/>
  <c r="AP57" i="14"/>
  <c r="AP55" i="14"/>
  <c r="AP53" i="14"/>
  <c r="AP52" i="14"/>
  <c r="AP51" i="14"/>
  <c r="AP50" i="14"/>
  <c r="AP49" i="14"/>
  <c r="AP47" i="14"/>
  <c r="AP45" i="14"/>
  <c r="AP44" i="14"/>
  <c r="AP43" i="14"/>
  <c r="AP42" i="14"/>
  <c r="AP41" i="14"/>
  <c r="AP39" i="14"/>
  <c r="AP37" i="14"/>
  <c r="AP36" i="14"/>
  <c r="AP35" i="14"/>
  <c r="AP34" i="14"/>
  <c r="AP33" i="14"/>
  <c r="AP31" i="14"/>
  <c r="AP29" i="14"/>
  <c r="AP28" i="14"/>
  <c r="AP27" i="14"/>
  <c r="AP26" i="14"/>
  <c r="AP25" i="14"/>
  <c r="AP23" i="14"/>
  <c r="AP21" i="14"/>
  <c r="AP20" i="14"/>
  <c r="AP19" i="14"/>
  <c r="AP18" i="14"/>
  <c r="AP17" i="14"/>
  <c r="AP16" i="14" a="1"/>
  <c r="AP624" i="14" s="1"/>
  <c r="AP16" i="14"/>
  <c r="AO16" i="14"/>
  <c r="AM630" i="14"/>
  <c r="AM629" i="14"/>
  <c r="AM628" i="14"/>
  <c r="AM627" i="14"/>
  <c r="AM626" i="14"/>
  <c r="AM625" i="14"/>
  <c r="AM620" i="14"/>
  <c r="AM619" i="14"/>
  <c r="AM618" i="14"/>
  <c r="AM617" i="14"/>
  <c r="AM615" i="14"/>
  <c r="AM614" i="14"/>
  <c r="AM610" i="14"/>
  <c r="AM609" i="14"/>
  <c r="AM607" i="14"/>
  <c r="AM606" i="14"/>
  <c r="AM605" i="14"/>
  <c r="AM603" i="14"/>
  <c r="AM599" i="14"/>
  <c r="AM598" i="14"/>
  <c r="AM597" i="14"/>
  <c r="AM596" i="14"/>
  <c r="AM594" i="14"/>
  <c r="AM593" i="14"/>
  <c r="AM589" i="14"/>
  <c r="AM588" i="14"/>
  <c r="AM587" i="14"/>
  <c r="AM585" i="14"/>
  <c r="AM583" i="14"/>
  <c r="AM582" i="14"/>
  <c r="AM579" i="14"/>
  <c r="AM578" i="14"/>
  <c r="AM575" i="14"/>
  <c r="AM574" i="14"/>
  <c r="AM573" i="14"/>
  <c r="AM572" i="14"/>
  <c r="AM569" i="14"/>
  <c r="AM566" i="14"/>
  <c r="AM565" i="14"/>
  <c r="AM564" i="14"/>
  <c r="AM563" i="14"/>
  <c r="AM562" i="14"/>
  <c r="AM557" i="14"/>
  <c r="AM556" i="14"/>
  <c r="AM555" i="14"/>
  <c r="AM554" i="14"/>
  <c r="AM553" i="14"/>
  <c r="AM551" i="14"/>
  <c r="AM547" i="14"/>
  <c r="AM546" i="14"/>
  <c r="AM545" i="14"/>
  <c r="AM543" i="14"/>
  <c r="AM542" i="14"/>
  <c r="AM541" i="14"/>
  <c r="AM537" i="14"/>
  <c r="AM535" i="14"/>
  <c r="AM534" i="14"/>
  <c r="AM533" i="14"/>
  <c r="AM532" i="14"/>
  <c r="AM530" i="14"/>
  <c r="AM526" i="14"/>
  <c r="AM525" i="14"/>
  <c r="AM524" i="14"/>
  <c r="AM523" i="14"/>
  <c r="AM521" i="14"/>
  <c r="AM519" i="14"/>
  <c r="AM516" i="14"/>
  <c r="AM515" i="14"/>
  <c r="AM514" i="14"/>
  <c r="AM511" i="14"/>
  <c r="AM510" i="14"/>
  <c r="AM509" i="14"/>
  <c r="AM506" i="14"/>
  <c r="AM505" i="14"/>
  <c r="AM502" i="14"/>
  <c r="AM501" i="14"/>
  <c r="AM500" i="14"/>
  <c r="AM499" i="14"/>
  <c r="AM495" i="14"/>
  <c r="AM493" i="14"/>
  <c r="AM492" i="14"/>
  <c r="AM491" i="14"/>
  <c r="AM490" i="14"/>
  <c r="AM489" i="14"/>
  <c r="AM484" i="14"/>
  <c r="AM483" i="14"/>
  <c r="AM482" i="14"/>
  <c r="AM481" i="14"/>
  <c r="AM479" i="14"/>
  <c r="AM478" i="14"/>
  <c r="AM474" i="14"/>
  <c r="AM473" i="14"/>
  <c r="AM471" i="14"/>
  <c r="AM470" i="14"/>
  <c r="AM469" i="14"/>
  <c r="AM468" i="14"/>
  <c r="AM463" i="14"/>
  <c r="AM462" i="14"/>
  <c r="AM461" i="14"/>
  <c r="AM460" i="14"/>
  <c r="AM459" i="14"/>
  <c r="AM457" i="14"/>
  <c r="AM453" i="14"/>
  <c r="AM452" i="14"/>
  <c r="AM451" i="14"/>
  <c r="AM450" i="14"/>
  <c r="AM447" i="14"/>
  <c r="AM446" i="14"/>
  <c r="AM443" i="14"/>
  <c r="AM442" i="14"/>
  <c r="AM441" i="14"/>
  <c r="AM438" i="14"/>
  <c r="AM437" i="14"/>
  <c r="AM436" i="14"/>
  <c r="AM433" i="14"/>
  <c r="AM431" i="14"/>
  <c r="AM429" i="14"/>
  <c r="AM428" i="14"/>
  <c r="AM427" i="14"/>
  <c r="AM426" i="14"/>
  <c r="AM422" i="14"/>
  <c r="AM420" i="14"/>
  <c r="AM419" i="14"/>
  <c r="AM418" i="14"/>
  <c r="AM417" i="14"/>
  <c r="AM415" i="14"/>
  <c r="AM411" i="14"/>
  <c r="AM410" i="14"/>
  <c r="AM409" i="14"/>
  <c r="AM407" i="14"/>
  <c r="AM406" i="14"/>
  <c r="AM405" i="14"/>
  <c r="AM401" i="14"/>
  <c r="AM399" i="14"/>
  <c r="AM398" i="14"/>
  <c r="AM397" i="14"/>
  <c r="AM396" i="14"/>
  <c r="AM395" i="14"/>
  <c r="AM390" i="14"/>
  <c r="AM389" i="14"/>
  <c r="AM388" i="14"/>
  <c r="AM387" i="14"/>
  <c r="AM386" i="14"/>
  <c r="AM384" i="14"/>
  <c r="AM381" i="14"/>
  <c r="AM380" i="14"/>
  <c r="AM379" i="14"/>
  <c r="AM378" i="14"/>
  <c r="AM376" i="14"/>
  <c r="AM375" i="14"/>
  <c r="AM372" i="14"/>
  <c r="AM371" i="14"/>
  <c r="AM370" i="14"/>
  <c r="AM368" i="14"/>
  <c r="AM367" i="14"/>
  <c r="AM366" i="14"/>
  <c r="AM363" i="14"/>
  <c r="AM362" i="14"/>
  <c r="AM360" i="14"/>
  <c r="AM359" i="14"/>
  <c r="AM358" i="14"/>
  <c r="AM357" i="14"/>
  <c r="AM354" i="14"/>
  <c r="AM352" i="14"/>
  <c r="AM351" i="14"/>
  <c r="AM350" i="14"/>
  <c r="AM349" i="14"/>
  <c r="AM348" i="14"/>
  <c r="AM344" i="14"/>
  <c r="AM343" i="14"/>
  <c r="AM342" i="14"/>
  <c r="AM341" i="14"/>
  <c r="AM340" i="14"/>
  <c r="AM339" i="14"/>
  <c r="AM335" i="14"/>
  <c r="AM334" i="14"/>
  <c r="AM333" i="14"/>
  <c r="AM332" i="14"/>
  <c r="AM331" i="14"/>
  <c r="AM330" i="14"/>
  <c r="AM326" i="14"/>
  <c r="AM325" i="14"/>
  <c r="AM324" i="14"/>
  <c r="AM323" i="14"/>
  <c r="AM322" i="14"/>
  <c r="AM320" i="14"/>
  <c r="AM317" i="14"/>
  <c r="AM316" i="14"/>
  <c r="AM315" i="14"/>
  <c r="AM314" i="14"/>
  <c r="AM312" i="14"/>
  <c r="AM311" i="14"/>
  <c r="AM308" i="14"/>
  <c r="AM307" i="14"/>
  <c r="AM306" i="14"/>
  <c r="AM304" i="14"/>
  <c r="AM303" i="14"/>
  <c r="AM302" i="14"/>
  <c r="AM299" i="14"/>
  <c r="AM298" i="14"/>
  <c r="AM296" i="14"/>
  <c r="AM295" i="14"/>
  <c r="AM294" i="14"/>
  <c r="AM293" i="14"/>
  <c r="AM290" i="14"/>
  <c r="AM288" i="14"/>
  <c r="AM287" i="14"/>
  <c r="AM286" i="14"/>
  <c r="AM285" i="14"/>
  <c r="AM284" i="14"/>
  <c r="AM280" i="14"/>
  <c r="AM279" i="14"/>
  <c r="AM278" i="14"/>
  <c r="AM277" i="14"/>
  <c r="AM276" i="14"/>
  <c r="AM275" i="14"/>
  <c r="AM271" i="14"/>
  <c r="AM270" i="14"/>
  <c r="AM269" i="14"/>
  <c r="AM268" i="14"/>
  <c r="AM267" i="14"/>
  <c r="AM266" i="14"/>
  <c r="AM262" i="14"/>
  <c r="AM261" i="14"/>
  <c r="AM260" i="14"/>
  <c r="AM259" i="14"/>
  <c r="AM258" i="14"/>
  <c r="AM256" i="14"/>
  <c r="AM253" i="14"/>
  <c r="AM252" i="14"/>
  <c r="AM251" i="14"/>
  <c r="AM250" i="14"/>
  <c r="AM248" i="14"/>
  <c r="AM247" i="14"/>
  <c r="AM244" i="14"/>
  <c r="AM243" i="14"/>
  <c r="AM242" i="14"/>
  <c r="AM240" i="14"/>
  <c r="AM239" i="14"/>
  <c r="AM238" i="14"/>
  <c r="AM235" i="14"/>
  <c r="AM234" i="14"/>
  <c r="AM232" i="14"/>
  <c r="AM231" i="14"/>
  <c r="AM230" i="14"/>
  <c r="AM229" i="14"/>
  <c r="AM226" i="14"/>
  <c r="AM224" i="14"/>
  <c r="AM223" i="14"/>
  <c r="AM222" i="14"/>
  <c r="AM221" i="14"/>
  <c r="AM220" i="14"/>
  <c r="AM216" i="14"/>
  <c r="AM215" i="14"/>
  <c r="AM214" i="14"/>
  <c r="AM213" i="14"/>
  <c r="AM212" i="14"/>
  <c r="AM211" i="14"/>
  <c r="AM207" i="14"/>
  <c r="AM206" i="14"/>
  <c r="AM205" i="14"/>
  <c r="AM204" i="14"/>
  <c r="AM203" i="14"/>
  <c r="AM202" i="14"/>
  <c r="AM198" i="14"/>
  <c r="AM197" i="14"/>
  <c r="AM196" i="14"/>
  <c r="AM195" i="14"/>
  <c r="AM194" i="14"/>
  <c r="AM192" i="14"/>
  <c r="AM189" i="14"/>
  <c r="AM188" i="14"/>
  <c r="AM187" i="14"/>
  <c r="AM186" i="14"/>
  <c r="AM184" i="14"/>
  <c r="AM183" i="14"/>
  <c r="AM180" i="14"/>
  <c r="AM179" i="14"/>
  <c r="AM178" i="14"/>
  <c r="AM176" i="14"/>
  <c r="AM175" i="14"/>
  <c r="AM174" i="14"/>
  <c r="AM171" i="14"/>
  <c r="AM170" i="14"/>
  <c r="AM168" i="14"/>
  <c r="AM167" i="14"/>
  <c r="AM166" i="14"/>
  <c r="AM165" i="14"/>
  <c r="AM162" i="14"/>
  <c r="AM160" i="14"/>
  <c r="AM159" i="14"/>
  <c r="AM158" i="14"/>
  <c r="AM157" i="14"/>
  <c r="AM156" i="14"/>
  <c r="AM152" i="14"/>
  <c r="AM151" i="14"/>
  <c r="AM150" i="14"/>
  <c r="AM149" i="14"/>
  <c r="AM148" i="14"/>
  <c r="AM147" i="14"/>
  <c r="AM143" i="14"/>
  <c r="AM142" i="14"/>
  <c r="AM141" i="14"/>
  <c r="AM140" i="14"/>
  <c r="AM139" i="14"/>
  <c r="AM138" i="14"/>
  <c r="AM134" i="14"/>
  <c r="AM133" i="14"/>
  <c r="AM132" i="14"/>
  <c r="AM131" i="14"/>
  <c r="AM130" i="14"/>
  <c r="AM128" i="14"/>
  <c r="AM125" i="14"/>
  <c r="AM124" i="14"/>
  <c r="AM123" i="14"/>
  <c r="AM122" i="14"/>
  <c r="AM120" i="14"/>
  <c r="AM119" i="14"/>
  <c r="AM116" i="14"/>
  <c r="AM115" i="14"/>
  <c r="AM114" i="14"/>
  <c r="AM112" i="14"/>
  <c r="AM111" i="14"/>
  <c r="AM110" i="14"/>
  <c r="AM107" i="14"/>
  <c r="AM106" i="14"/>
  <c r="AM104" i="14"/>
  <c r="AM103" i="14"/>
  <c r="AM102" i="14"/>
  <c r="AM101" i="14"/>
  <c r="AM98" i="14"/>
  <c r="AM96" i="14"/>
  <c r="AM95" i="14"/>
  <c r="AM94" i="14"/>
  <c r="AM93" i="14"/>
  <c r="AM92" i="14"/>
  <c r="AM88" i="14"/>
  <c r="AM87" i="14"/>
  <c r="AM86" i="14"/>
  <c r="AM85" i="14"/>
  <c r="AM84" i="14"/>
  <c r="AM83" i="14"/>
  <c r="AM79" i="14"/>
  <c r="AM78" i="14"/>
  <c r="AM77" i="14"/>
  <c r="AM76" i="14"/>
  <c r="AM75" i="14"/>
  <c r="AM74" i="14"/>
  <c r="AM70" i="14"/>
  <c r="AM69" i="14"/>
  <c r="AM68" i="14"/>
  <c r="AM67" i="14"/>
  <c r="AM66" i="14"/>
  <c r="AM64" i="14"/>
  <c r="AM61" i="14"/>
  <c r="AM60" i="14"/>
  <c r="AM59" i="14"/>
  <c r="AM58" i="14"/>
  <c r="AM56" i="14"/>
  <c r="AM55" i="14"/>
  <c r="AM52" i="14"/>
  <c r="AM51" i="14"/>
  <c r="AM50" i="14"/>
  <c r="AM48" i="14"/>
  <c r="AM47" i="14"/>
  <c r="AM46" i="14"/>
  <c r="AM43" i="14"/>
  <c r="AM42" i="14"/>
  <c r="AM40" i="14"/>
  <c r="AM39" i="14"/>
  <c r="AM38" i="14"/>
  <c r="AM37" i="14"/>
  <c r="AM34" i="14"/>
  <c r="AM32" i="14"/>
  <c r="AM31" i="14"/>
  <c r="AM30" i="14"/>
  <c r="AM29" i="14"/>
  <c r="AM28" i="14"/>
  <c r="AM24" i="14"/>
  <c r="AM23" i="14"/>
  <c r="AM22" i="14"/>
  <c r="AM21" i="14"/>
  <c r="AM20" i="14"/>
  <c r="AM19" i="14"/>
  <c r="AM16" i="14" a="1"/>
  <c r="AM16" i="14"/>
  <c r="AL630" i="14"/>
  <c r="AL629" i="14"/>
  <c r="AL628" i="14"/>
  <c r="AL627" i="14"/>
  <c r="AL626" i="14"/>
  <c r="AL621" i="14"/>
  <c r="AL620" i="14"/>
  <c r="AL619" i="14"/>
  <c r="AL618" i="14"/>
  <c r="AL616" i="14"/>
  <c r="AL612" i="14"/>
  <c r="AL611" i="14"/>
  <c r="AL610" i="14"/>
  <c r="AL608" i="14"/>
  <c r="AL607" i="14"/>
  <c r="AL603" i="14"/>
  <c r="AL602" i="14"/>
  <c r="AL600" i="14"/>
  <c r="AL599" i="14"/>
  <c r="AL598" i="14"/>
  <c r="AL594" i="14"/>
  <c r="AL592" i="14"/>
  <c r="AL591" i="14"/>
  <c r="AL590" i="14"/>
  <c r="AL589" i="14"/>
  <c r="AL584" i="14"/>
  <c r="AL583" i="14"/>
  <c r="AL582" i="14"/>
  <c r="AL581" i="14"/>
  <c r="AL580" i="14"/>
  <c r="AL575" i="14"/>
  <c r="AL574" i="14"/>
  <c r="AL573" i="14"/>
  <c r="AL572" i="14"/>
  <c r="AL571" i="14"/>
  <c r="AL566" i="14"/>
  <c r="AL565" i="14"/>
  <c r="AL564" i="14"/>
  <c r="AL563" i="14"/>
  <c r="AL562" i="14"/>
  <c r="AL557" i="14"/>
  <c r="AL556" i="14"/>
  <c r="AL555" i="14"/>
  <c r="AL554" i="14"/>
  <c r="AL552" i="14"/>
  <c r="AL548" i="14"/>
  <c r="AL547" i="14"/>
  <c r="AL546" i="14"/>
  <c r="AL544" i="14"/>
  <c r="AL543" i="14"/>
  <c r="AL539" i="14"/>
  <c r="AL538" i="14"/>
  <c r="AL536" i="14"/>
  <c r="AL535" i="14"/>
  <c r="AL534" i="14"/>
  <c r="AL530" i="14"/>
  <c r="AL528" i="14"/>
  <c r="AL527" i="14"/>
  <c r="AL526" i="14"/>
  <c r="AL525" i="14"/>
  <c r="AL520" i="14"/>
  <c r="AL519" i="14"/>
  <c r="AL518" i="14"/>
  <c r="AL517" i="14"/>
  <c r="AL516" i="14"/>
  <c r="AL511" i="14"/>
  <c r="AL510" i="14"/>
  <c r="AL509" i="14"/>
  <c r="AL508" i="14"/>
  <c r="AL507" i="14"/>
  <c r="AL502" i="14"/>
  <c r="AL501" i="14"/>
  <c r="AL500" i="14"/>
  <c r="AL499" i="14"/>
  <c r="AL498" i="14"/>
  <c r="AL493" i="14"/>
  <c r="AL492" i="14"/>
  <c r="AL491" i="14"/>
  <c r="AL490" i="14"/>
  <c r="AL488" i="14"/>
  <c r="AL484" i="14"/>
  <c r="AL483" i="14"/>
  <c r="AL482" i="14"/>
  <c r="AL480" i="14"/>
  <c r="AL479" i="14"/>
  <c r="AL475" i="14"/>
  <c r="AL474" i="14"/>
  <c r="AL472" i="14"/>
  <c r="AL471" i="14"/>
  <c r="AL470" i="14"/>
  <c r="AL466" i="14"/>
  <c r="AL464" i="14"/>
  <c r="AL463" i="14"/>
  <c r="AL462" i="14"/>
  <c r="AL461" i="14"/>
  <c r="AL456" i="14"/>
  <c r="AL455" i="14"/>
  <c r="AL454" i="14"/>
  <c r="AL453" i="14"/>
  <c r="AL452" i="14"/>
  <c r="AL447" i="14"/>
  <c r="AL446" i="14"/>
  <c r="AL445" i="14"/>
  <c r="AL444" i="14"/>
  <c r="AL443" i="14"/>
  <c r="AL438" i="14"/>
  <c r="AL437" i="14"/>
  <c r="AL436" i="14"/>
  <c r="AL435" i="14"/>
  <c r="AL434" i="14"/>
  <c r="AL429" i="14"/>
  <c r="AL428" i="14"/>
  <c r="AL427" i="14"/>
  <c r="AL426" i="14"/>
  <c r="AL424" i="14"/>
  <c r="AL420" i="14"/>
  <c r="AL419" i="14"/>
  <c r="AL418" i="14"/>
  <c r="AL416" i="14"/>
  <c r="AL415" i="14"/>
  <c r="AL411" i="14"/>
  <c r="AL410" i="14"/>
  <c r="AL408" i="14"/>
  <c r="AL407" i="14"/>
  <c r="AL406" i="14"/>
  <c r="AL402" i="14"/>
  <c r="AL400" i="14"/>
  <c r="AL399" i="14"/>
  <c r="AL398" i="14"/>
  <c r="AL397" i="14"/>
  <c r="AL392" i="14"/>
  <c r="AL391" i="14"/>
  <c r="AL390" i="14"/>
  <c r="AL389" i="14"/>
  <c r="AL388" i="14"/>
  <c r="AL383" i="14"/>
  <c r="AL382" i="14"/>
  <c r="AL381" i="14"/>
  <c r="AL380" i="14"/>
  <c r="AL379" i="14"/>
  <c r="AL374" i="14"/>
  <c r="AL373" i="14"/>
  <c r="AL372" i="14"/>
  <c r="AL371" i="14"/>
  <c r="AL370" i="14"/>
  <c r="AL365" i="14"/>
  <c r="AL364" i="14"/>
  <c r="AL363" i="14"/>
  <c r="AL362" i="14"/>
  <c r="AL360" i="14"/>
  <c r="AL356" i="14"/>
  <c r="AL355" i="14"/>
  <c r="AL354" i="14"/>
  <c r="AL352" i="14"/>
  <c r="AL351" i="14"/>
  <c r="AL347" i="14"/>
  <c r="AL346" i="14"/>
  <c r="AL344" i="14"/>
  <c r="AL343" i="14"/>
  <c r="AL342" i="14"/>
  <c r="AL338" i="14"/>
  <c r="AL336" i="14"/>
  <c r="AL335" i="14"/>
  <c r="AL334" i="14"/>
  <c r="AL333" i="14"/>
  <c r="AL328" i="14"/>
  <c r="AL327" i="14"/>
  <c r="AL326" i="14"/>
  <c r="AL325" i="14"/>
  <c r="AL324" i="14"/>
  <c r="AL319" i="14"/>
  <c r="AL318" i="14"/>
  <c r="AL317" i="14"/>
  <c r="AL316" i="14"/>
  <c r="AL315" i="14"/>
  <c r="AL310" i="14"/>
  <c r="AL309" i="14"/>
  <c r="AL308" i="14"/>
  <c r="AL307" i="14"/>
  <c r="AL306" i="14"/>
  <c r="AL302" i="14"/>
  <c r="AL301" i="14"/>
  <c r="AL300" i="14"/>
  <c r="AL299" i="14"/>
  <c r="AL298" i="14"/>
  <c r="AL294" i="14"/>
  <c r="AL293" i="14"/>
  <c r="AL292" i="14"/>
  <c r="AL291" i="14"/>
  <c r="AL290" i="14"/>
  <c r="AL286" i="14"/>
  <c r="AL285" i="14"/>
  <c r="AL284" i="14"/>
  <c r="AL283" i="14"/>
  <c r="AL282" i="14"/>
  <c r="AL278" i="14"/>
  <c r="AL277" i="14"/>
  <c r="AL276" i="14"/>
  <c r="AL275" i="14"/>
  <c r="AL274" i="14"/>
  <c r="AL270" i="14"/>
  <c r="AL269" i="14"/>
  <c r="AL268" i="14"/>
  <c r="AL267" i="14"/>
  <c r="AL266" i="14"/>
  <c r="AL262" i="14"/>
  <c r="AL261" i="14"/>
  <c r="AL260" i="14"/>
  <c r="AL259" i="14"/>
  <c r="AL258" i="14"/>
  <c r="AL254" i="14"/>
  <c r="AL253" i="14"/>
  <c r="AL252" i="14"/>
  <c r="AL251" i="14"/>
  <c r="AL250" i="14"/>
  <c r="AL246" i="14"/>
  <c r="AL245" i="14"/>
  <c r="AL244" i="14"/>
  <c r="AL243" i="14"/>
  <c r="AL242" i="14"/>
  <c r="AL238" i="14"/>
  <c r="AL237" i="14"/>
  <c r="AL236" i="14"/>
  <c r="AL235" i="14"/>
  <c r="AL234" i="14"/>
  <c r="AL230" i="14"/>
  <c r="AL229" i="14"/>
  <c r="AL228" i="14"/>
  <c r="AL227" i="14"/>
  <c r="AL226" i="14"/>
  <c r="AL222" i="14"/>
  <c r="AL221" i="14"/>
  <c r="AL220" i="14"/>
  <c r="AL219" i="14"/>
  <c r="AL218" i="14"/>
  <c r="AL214" i="14"/>
  <c r="AL213" i="14"/>
  <c r="AL212" i="14"/>
  <c r="AL211" i="14"/>
  <c r="AL210" i="14"/>
  <c r="AL206" i="14"/>
  <c r="AL205" i="14"/>
  <c r="AL204" i="14"/>
  <c r="AL203" i="14"/>
  <c r="AL202" i="14"/>
  <c r="AL198" i="14"/>
  <c r="AL197" i="14"/>
  <c r="AL196" i="14"/>
  <c r="AL195" i="14"/>
  <c r="AL194" i="14"/>
  <c r="AL190" i="14"/>
  <c r="AL189" i="14"/>
  <c r="AL188" i="14"/>
  <c r="AL187" i="14"/>
  <c r="AL186" i="14"/>
  <c r="AL182" i="14"/>
  <c r="AL181" i="14"/>
  <c r="AL180" i="14"/>
  <c r="AL179" i="14"/>
  <c r="AL178" i="14"/>
  <c r="AL174" i="14"/>
  <c r="AL173" i="14"/>
  <c r="AL172" i="14"/>
  <c r="AL171" i="14"/>
  <c r="AL170" i="14"/>
  <c r="AL166" i="14"/>
  <c r="AL165" i="14"/>
  <c r="AL164" i="14"/>
  <c r="AL163" i="14"/>
  <c r="AL162" i="14"/>
  <c r="AL158" i="14"/>
  <c r="AL157" i="14"/>
  <c r="AL156" i="14"/>
  <c r="AL155" i="14"/>
  <c r="AL154" i="14"/>
  <c r="AL150" i="14"/>
  <c r="AL149" i="14"/>
  <c r="AL148" i="14"/>
  <c r="AL147" i="14"/>
  <c r="AL146" i="14"/>
  <c r="AL142" i="14"/>
  <c r="AL141" i="14"/>
  <c r="AL140" i="14"/>
  <c r="AL139" i="14"/>
  <c r="AL138" i="14"/>
  <c r="AL134" i="14"/>
  <c r="AL133" i="14"/>
  <c r="AL132" i="14"/>
  <c r="AL131" i="14"/>
  <c r="AL130" i="14"/>
  <c r="AL126" i="14"/>
  <c r="AL125" i="14"/>
  <c r="AL124" i="14"/>
  <c r="AL123" i="14"/>
  <c r="AL122" i="14"/>
  <c r="AL118" i="14"/>
  <c r="AL117" i="14"/>
  <c r="AL116" i="14"/>
  <c r="AL115" i="14"/>
  <c r="AL114" i="14"/>
  <c r="AL110" i="14"/>
  <c r="AL109" i="14"/>
  <c r="AL108" i="14"/>
  <c r="AL107" i="14"/>
  <c r="AL106" i="14"/>
  <c r="AL102" i="14"/>
  <c r="AL101" i="14"/>
  <c r="AL100" i="14"/>
  <c r="AL99" i="14"/>
  <c r="AL98" i="14"/>
  <c r="AL94" i="14"/>
  <c r="AL93" i="14"/>
  <c r="AL92" i="14"/>
  <c r="AL91" i="14"/>
  <c r="AL90" i="14"/>
  <c r="AL86" i="14"/>
  <c r="AL85" i="14"/>
  <c r="AL84" i="14"/>
  <c r="AL83" i="14"/>
  <c r="AL82" i="14"/>
  <c r="AL78" i="14"/>
  <c r="AL77" i="14"/>
  <c r="AL76" i="14"/>
  <c r="AL75" i="14"/>
  <c r="AL74" i="14"/>
  <c r="AL70" i="14"/>
  <c r="AL69" i="14"/>
  <c r="AL68" i="14"/>
  <c r="AL67" i="14"/>
  <c r="AL66" i="14"/>
  <c r="AL62" i="14"/>
  <c r="AL61" i="14"/>
  <c r="AL60" i="14"/>
  <c r="AL59" i="14"/>
  <c r="AL58" i="14"/>
  <c r="AL54" i="14"/>
  <c r="AL53" i="14"/>
  <c r="AL52" i="14"/>
  <c r="AL51" i="14"/>
  <c r="AL50" i="14"/>
  <c r="AL46" i="14"/>
  <c r="AL45" i="14"/>
  <c r="AL44" i="14"/>
  <c r="AL43" i="14"/>
  <c r="AL42" i="14"/>
  <c r="AL38" i="14"/>
  <c r="AL37" i="14"/>
  <c r="AL36" i="14"/>
  <c r="AL35" i="14"/>
  <c r="AL34" i="14"/>
  <c r="AL30" i="14"/>
  <c r="AL29" i="14"/>
  <c r="AL28" i="14"/>
  <c r="AL27" i="14"/>
  <c r="AL26" i="14"/>
  <c r="AL22" i="14"/>
  <c r="AL21" i="14"/>
  <c r="AL20" i="14"/>
  <c r="AL19" i="14"/>
  <c r="AL18" i="14"/>
  <c r="AL16" i="14" a="1"/>
  <c r="AL622" i="14" s="1"/>
  <c r="U16" i="14"/>
  <c r="L16" i="14"/>
  <c r="J16" i="14"/>
  <c r="S15" i="14"/>
  <c r="R15" i="14"/>
  <c r="P15" i="14"/>
  <c r="L15" i="14"/>
  <c r="J15" i="14"/>
  <c r="S14" i="14"/>
  <c r="R14" i="14"/>
  <c r="P14" i="14"/>
  <c r="L14" i="14"/>
  <c r="J14" i="14"/>
  <c r="S13" i="14"/>
  <c r="R13" i="14"/>
  <c r="P13" i="14"/>
  <c r="L13" i="14"/>
  <c r="J13" i="14"/>
  <c r="T12" i="14"/>
  <c r="U9" i="14" s="1"/>
  <c r="U13" i="14" s="1"/>
  <c r="S12" i="14"/>
  <c r="R12" i="14"/>
  <c r="P12" i="14"/>
  <c r="L12" i="14"/>
  <c r="J12" i="14"/>
  <c r="U11" i="14"/>
  <c r="U12" i="14" s="1"/>
  <c r="T11" i="14"/>
  <c r="S11" i="14"/>
  <c r="R11" i="14"/>
  <c r="P11" i="14"/>
  <c r="L11" i="14"/>
  <c r="J11" i="14"/>
  <c r="X10" i="14"/>
  <c r="S10" i="14"/>
  <c r="T10" i="14" s="1"/>
  <c r="U10" i="14" s="1"/>
  <c r="R10" i="14"/>
  <c r="P10" i="14"/>
  <c r="L10" i="14"/>
  <c r="J10" i="14"/>
  <c r="AG10" i="14" s="1"/>
  <c r="D10" i="14"/>
  <c r="B10" i="14"/>
  <c r="I69" i="14" s="1"/>
  <c r="M69" i="14" s="1"/>
  <c r="O69" i="14" s="1"/>
  <c r="X9" i="14"/>
  <c r="AK6" i="14"/>
  <c r="AJ6" i="14"/>
  <c r="AI6" i="14"/>
  <c r="AH6" i="14"/>
  <c r="AG6" i="14"/>
  <c r="AF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B6" i="14"/>
  <c r="K5" i="14"/>
  <c r="AK4" i="14"/>
  <c r="AJ4" i="14"/>
  <c r="AI4" i="14"/>
  <c r="AH4" i="14"/>
  <c r="AG4" i="14"/>
  <c r="AF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G6" i="14" s="1"/>
  <c r="B4" i="14"/>
  <c r="V3" i="14"/>
  <c r="V5" i="14" s="1"/>
  <c r="R3" i="14"/>
  <c r="R5" i="14" s="1"/>
  <c r="E3" i="14"/>
  <c r="E5" i="14" s="1"/>
  <c r="AU2" i="14" a="1"/>
  <c r="AU7" i="14" s="1"/>
  <c r="AT2" i="14" a="1"/>
  <c r="AT2" i="14" s="1"/>
  <c r="AK2" i="14"/>
  <c r="AJ2" i="14"/>
  <c r="AI2" i="14"/>
  <c r="AH2" i="14"/>
  <c r="AG2" i="14"/>
  <c r="AF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F4" i="14" s="1"/>
  <c r="F6" i="14" s="1"/>
  <c r="E2" i="14"/>
  <c r="E4" i="14" s="1"/>
  <c r="E6" i="14" s="1"/>
  <c r="D2" i="14"/>
  <c r="D4" i="14" s="1"/>
  <c r="D6" i="14" s="1"/>
  <c r="C2" i="14"/>
  <c r="U1" i="14"/>
  <c r="U3" i="14" s="1"/>
  <c r="U5" i="14" s="1"/>
  <c r="T1" i="14"/>
  <c r="T3" i="14" s="1"/>
  <c r="T5" i="14" s="1"/>
  <c r="S1" i="14"/>
  <c r="S3" i="14" s="1"/>
  <c r="S5" i="14" s="1"/>
  <c r="R1" i="14"/>
  <c r="Q1" i="14"/>
  <c r="Q3" i="14" s="1"/>
  <c r="Q5" i="14" s="1"/>
  <c r="P1" i="14"/>
  <c r="P3" i="14" s="1"/>
  <c r="P5" i="14" s="1"/>
  <c r="O1" i="14"/>
  <c r="O3" i="14" s="1"/>
  <c r="O5" i="14" s="1"/>
  <c r="N1" i="14"/>
  <c r="N3" i="14" s="1"/>
  <c r="N5" i="14" s="1"/>
  <c r="M1" i="14"/>
  <c r="M3" i="14" s="1"/>
  <c r="M5" i="14" s="1"/>
  <c r="L1" i="14"/>
  <c r="L3" i="14" s="1"/>
  <c r="L5" i="14" s="1"/>
  <c r="K1" i="14"/>
  <c r="K3" i="14" s="1"/>
  <c r="J1" i="14"/>
  <c r="J3" i="14" s="1"/>
  <c r="J5" i="14" s="1"/>
  <c r="I1" i="14"/>
  <c r="I3" i="14" s="1"/>
  <c r="I5" i="14" s="1"/>
  <c r="H1" i="14"/>
  <c r="H3" i="14" s="1"/>
  <c r="H5" i="14" s="1"/>
  <c r="G1" i="14"/>
  <c r="G3" i="14" s="1"/>
  <c r="G5" i="14" s="1"/>
  <c r="F1" i="14"/>
  <c r="F3" i="14" s="1"/>
  <c r="F5" i="14" s="1"/>
  <c r="E1" i="14"/>
  <c r="D1" i="14"/>
  <c r="D3" i="14" s="1"/>
  <c r="D5" i="14" s="1"/>
  <c r="C1" i="14"/>
  <c r="C3" i="14" s="1"/>
  <c r="C5" i="14" s="1"/>
  <c r="B1" i="14"/>
  <c r="B3" i="14" s="1"/>
  <c r="B5" i="14" s="1"/>
  <c r="AR100" i="13"/>
  <c r="AR99" i="13"/>
  <c r="AR98" i="13"/>
  <c r="AR97" i="13"/>
  <c r="AR96" i="13"/>
  <c r="AR95" i="13"/>
  <c r="AR94" i="13"/>
  <c r="AR93" i="13"/>
  <c r="AR92" i="13"/>
  <c r="AR91" i="13"/>
  <c r="L69" i="13"/>
  <c r="J69" i="13"/>
  <c r="L68" i="13"/>
  <c r="J68" i="13"/>
  <c r="L67" i="13"/>
  <c r="J67" i="13"/>
  <c r="L66" i="13"/>
  <c r="J66" i="13"/>
  <c r="L65" i="13"/>
  <c r="J65" i="13"/>
  <c r="L64" i="13"/>
  <c r="J64" i="13"/>
  <c r="L63" i="13"/>
  <c r="J63" i="13"/>
  <c r="L62" i="13"/>
  <c r="J62" i="13"/>
  <c r="L61" i="13"/>
  <c r="J61" i="13"/>
  <c r="L60" i="13"/>
  <c r="J60" i="13"/>
  <c r="L59" i="13"/>
  <c r="J59" i="13"/>
  <c r="L58" i="13"/>
  <c r="J58" i="13"/>
  <c r="L57" i="13"/>
  <c r="J57" i="13"/>
  <c r="L56" i="13"/>
  <c r="J56" i="13"/>
  <c r="L55" i="13"/>
  <c r="J55" i="13"/>
  <c r="L54" i="13"/>
  <c r="J54" i="13"/>
  <c r="L53" i="13"/>
  <c r="J53" i="13"/>
  <c r="L52" i="13"/>
  <c r="J52" i="13"/>
  <c r="L51" i="13"/>
  <c r="J51" i="13"/>
  <c r="L50" i="13"/>
  <c r="J50" i="13"/>
  <c r="L49" i="13"/>
  <c r="J49" i="13"/>
  <c r="L48" i="13"/>
  <c r="J48" i="13"/>
  <c r="L47" i="13"/>
  <c r="J47" i="13"/>
  <c r="T46" i="13"/>
  <c r="L46" i="13"/>
  <c r="J46" i="13"/>
  <c r="L45" i="13"/>
  <c r="J45" i="13"/>
  <c r="L44" i="13"/>
  <c r="J44" i="13"/>
  <c r="L43" i="13"/>
  <c r="J43" i="13"/>
  <c r="L42" i="13"/>
  <c r="J42" i="13"/>
  <c r="L41" i="13"/>
  <c r="J41" i="13"/>
  <c r="L40" i="13"/>
  <c r="J40" i="13"/>
  <c r="L39" i="13"/>
  <c r="J39" i="13"/>
  <c r="L38" i="13"/>
  <c r="J38" i="13"/>
  <c r="BA37" i="13"/>
  <c r="L37" i="13"/>
  <c r="J37" i="13"/>
  <c r="BA36" i="13"/>
  <c r="L36" i="13"/>
  <c r="J36" i="13"/>
  <c r="BA35" i="13"/>
  <c r="L35" i="13"/>
  <c r="J35" i="13"/>
  <c r="BA34" i="13"/>
  <c r="L34" i="13"/>
  <c r="J34" i="13"/>
  <c r="BA33" i="13"/>
  <c r="L33" i="13"/>
  <c r="J33" i="13"/>
  <c r="BA32" i="13"/>
  <c r="L32" i="13"/>
  <c r="J32" i="13"/>
  <c r="BA31" i="13"/>
  <c r="L31" i="13"/>
  <c r="J31" i="13"/>
  <c r="BA30" i="13"/>
  <c r="L30" i="13"/>
  <c r="J30" i="13"/>
  <c r="BA29" i="13"/>
  <c r="U29" i="13"/>
  <c r="T12" i="13" s="1"/>
  <c r="U9" i="13" s="1"/>
  <c r="U13" i="13" s="1"/>
  <c r="L29" i="13"/>
  <c r="J29" i="13"/>
  <c r="BA28" i="13"/>
  <c r="L28" i="13"/>
  <c r="J28" i="13"/>
  <c r="BA27" i="13"/>
  <c r="L27" i="13"/>
  <c r="J27" i="13"/>
  <c r="BA26" i="13"/>
  <c r="L26" i="13"/>
  <c r="J26" i="13"/>
  <c r="BA25" i="13"/>
  <c r="L25" i="13"/>
  <c r="J25" i="13"/>
  <c r="BA24" i="13"/>
  <c r="L24" i="13"/>
  <c r="J24" i="13"/>
  <c r="BA23" i="13"/>
  <c r="L23" i="13"/>
  <c r="J23" i="13"/>
  <c r="BA22" i="13"/>
  <c r="L22" i="13"/>
  <c r="J22" i="13"/>
  <c r="BA21" i="13"/>
  <c r="L21" i="13"/>
  <c r="J21" i="13"/>
  <c r="BA20" i="13"/>
  <c r="L20" i="13"/>
  <c r="J20" i="13"/>
  <c r="BA19" i="13"/>
  <c r="L19" i="13"/>
  <c r="J19" i="13"/>
  <c r="BA18" i="13"/>
  <c r="L18" i="13"/>
  <c r="J18" i="13"/>
  <c r="BA17" i="13"/>
  <c r="L17" i="13"/>
  <c r="J17" i="13"/>
  <c r="BJ16" i="13"/>
  <c r="AN16" i="13" s="1"/>
  <c r="BD16" i="13"/>
  <c r="BA16" i="13"/>
  <c r="AU16" i="13"/>
  <c r="AP630" i="13"/>
  <c r="AP629" i="13"/>
  <c r="AP622" i="13"/>
  <c r="AP621" i="13"/>
  <c r="AP620" i="13"/>
  <c r="AP618" i="13"/>
  <c r="AP612" i="13"/>
  <c r="AP610" i="13"/>
  <c r="AP608" i="13"/>
  <c r="AP607" i="13"/>
  <c r="AP600" i="13"/>
  <c r="AP599" i="13"/>
  <c r="AP598" i="13"/>
  <c r="AP597" i="13"/>
  <c r="AP590" i="13"/>
  <c r="AP589" i="13"/>
  <c r="AP588" i="13"/>
  <c r="AP586" i="13"/>
  <c r="AP580" i="13"/>
  <c r="AP578" i="13"/>
  <c r="AP576" i="13"/>
  <c r="AP575" i="13"/>
  <c r="AP568" i="13"/>
  <c r="AP567" i="13"/>
  <c r="AP566" i="13"/>
  <c r="AP565" i="13"/>
  <c r="AP558" i="13"/>
  <c r="AP557" i="13"/>
  <c r="AP556" i="13"/>
  <c r="AP554" i="13"/>
  <c r="AP548" i="13"/>
  <c r="AP546" i="13"/>
  <c r="AP544" i="13"/>
  <c r="AP543" i="13"/>
  <c r="AP536" i="13"/>
  <c r="AP535" i="13"/>
  <c r="AP534" i="13"/>
  <c r="AP533" i="13"/>
  <c r="AP526" i="13"/>
  <c r="AP525" i="13"/>
  <c r="AP524" i="13"/>
  <c r="AP522" i="13"/>
  <c r="AP516" i="13"/>
  <c r="AP514" i="13"/>
  <c r="AP512" i="13"/>
  <c r="AP511" i="13"/>
  <c r="AP504" i="13"/>
  <c r="AP503" i="13"/>
  <c r="AP502" i="13"/>
  <c r="AP501" i="13"/>
  <c r="AP494" i="13"/>
  <c r="AP493" i="13"/>
  <c r="AP492" i="13"/>
  <c r="AP490" i="13"/>
  <c r="AP484" i="13"/>
  <c r="AP482" i="13"/>
  <c r="AP480" i="13"/>
  <c r="AP479" i="13"/>
  <c r="AP472" i="13"/>
  <c r="AP471" i="13"/>
  <c r="AP470" i="13"/>
  <c r="AP469" i="13"/>
  <c r="AP462" i="13"/>
  <c r="AP461" i="13"/>
  <c r="AP460" i="13"/>
  <c r="AP458" i="13"/>
  <c r="AP452" i="13"/>
  <c r="AP450" i="13"/>
  <c r="AP448" i="13"/>
  <c r="AP447" i="13"/>
  <c r="AP440" i="13"/>
  <c r="AP439" i="13"/>
  <c r="AP438" i="13"/>
  <c r="AP437" i="13"/>
  <c r="AP430" i="13"/>
  <c r="AP429" i="13"/>
  <c r="AP428" i="13"/>
  <c r="AP426" i="13"/>
  <c r="AP420" i="13"/>
  <c r="AP418" i="13"/>
  <c r="AP416" i="13"/>
  <c r="AP415" i="13"/>
  <c r="AP408" i="13"/>
  <c r="AP407" i="13"/>
  <c r="AP406" i="13"/>
  <c r="AP405" i="13"/>
  <c r="AP398" i="13"/>
  <c r="AP397" i="13"/>
  <c r="AP396" i="13"/>
  <c r="AP394" i="13"/>
  <c r="AP388" i="13"/>
  <c r="AP386" i="13"/>
  <c r="AP384" i="13"/>
  <c r="AP383" i="13"/>
  <c r="AP376" i="13"/>
  <c r="AP375" i="13"/>
  <c r="AP374" i="13"/>
  <c r="AP373" i="13"/>
  <c r="AP366" i="13"/>
  <c r="AP365" i="13"/>
  <c r="AP364" i="13"/>
  <c r="AP362" i="13"/>
  <c r="AP356" i="13"/>
  <c r="AP354" i="13"/>
  <c r="AP352" i="13"/>
  <c r="AP351" i="13"/>
  <c r="AP344" i="13"/>
  <c r="AP343" i="13"/>
  <c r="AP342" i="13"/>
  <c r="AP341" i="13"/>
  <c r="AP334" i="13"/>
  <c r="AP333" i="13"/>
  <c r="AP332" i="13"/>
  <c r="AP330" i="13"/>
  <c r="AP324" i="13"/>
  <c r="AP322" i="13"/>
  <c r="AP320" i="13"/>
  <c r="AP319" i="13"/>
  <c r="AP312" i="13"/>
  <c r="AP311" i="13"/>
  <c r="AP310" i="13"/>
  <c r="AP309" i="13"/>
  <c r="AP302" i="13"/>
  <c r="AP301" i="13"/>
  <c r="AP300" i="13"/>
  <c r="AP298" i="13"/>
  <c r="AP292" i="13"/>
  <c r="AP290" i="13"/>
  <c r="AP288" i="13"/>
  <c r="AP287" i="13"/>
  <c r="AP280" i="13"/>
  <c r="AP279" i="13"/>
  <c r="AP278" i="13"/>
  <c r="AP277" i="13"/>
  <c r="AP270" i="13"/>
  <c r="AP269" i="13"/>
  <c r="AP268" i="13"/>
  <c r="AP266" i="13"/>
  <c r="AP260" i="13"/>
  <c r="AP258" i="13"/>
  <c r="AP256" i="13"/>
  <c r="AP255" i="13"/>
  <c r="AP248" i="13"/>
  <c r="AP247" i="13"/>
  <c r="AP246" i="13"/>
  <c r="AP245" i="13"/>
  <c r="AP238" i="13"/>
  <c r="AP237" i="13"/>
  <c r="AP236" i="13"/>
  <c r="AP234" i="13"/>
  <c r="AP228" i="13"/>
  <c r="AP226" i="13"/>
  <c r="AP224" i="13"/>
  <c r="AP223" i="13"/>
  <c r="AP216" i="13"/>
  <c r="AP215" i="13"/>
  <c r="AP214" i="13"/>
  <c r="AP213" i="13"/>
  <c r="AP206" i="13"/>
  <c r="AP205" i="13"/>
  <c r="AP204" i="13"/>
  <c r="AP202" i="13"/>
  <c r="AP196" i="13"/>
  <c r="AP194" i="13"/>
  <c r="AP192" i="13"/>
  <c r="AP191" i="13"/>
  <c r="AP184" i="13"/>
  <c r="AP183" i="13"/>
  <c r="AP182" i="13"/>
  <c r="AP181" i="13"/>
  <c r="AP174" i="13"/>
  <c r="AP173" i="13"/>
  <c r="AP172" i="13"/>
  <c r="AP170" i="13"/>
  <c r="AP164" i="13"/>
  <c r="AP162" i="13"/>
  <c r="AP160" i="13"/>
  <c r="AP159" i="13"/>
  <c r="AP152" i="13"/>
  <c r="AP151" i="13"/>
  <c r="AP150" i="13"/>
  <c r="AP149" i="13"/>
  <c r="AP142" i="13"/>
  <c r="AP141" i="13"/>
  <c r="AP140" i="13"/>
  <c r="AP138" i="13"/>
  <c r="AP132" i="13"/>
  <c r="AP130" i="13"/>
  <c r="AP128" i="13"/>
  <c r="AP127" i="13"/>
  <c r="AP120" i="13"/>
  <c r="AP119" i="13"/>
  <c r="AP118" i="13"/>
  <c r="AP117" i="13"/>
  <c r="AP110" i="13"/>
  <c r="AP109" i="13"/>
  <c r="AP108" i="13"/>
  <c r="AP106" i="13"/>
  <c r="AP100" i="13"/>
  <c r="AP98" i="13"/>
  <c r="AP96" i="13"/>
  <c r="AP95" i="13"/>
  <c r="AP88" i="13"/>
  <c r="AP87" i="13"/>
  <c r="AP86" i="13"/>
  <c r="AP85" i="13"/>
  <c r="AP78" i="13"/>
  <c r="AP77" i="13"/>
  <c r="AP76" i="13"/>
  <c r="AP74" i="13"/>
  <c r="AP68" i="13"/>
  <c r="AP66" i="13"/>
  <c r="AP64" i="13"/>
  <c r="AP63" i="13"/>
  <c r="AP56" i="13"/>
  <c r="AP55" i="13"/>
  <c r="AP54" i="13"/>
  <c r="AP53" i="13"/>
  <c r="AP46" i="13"/>
  <c r="AP45" i="13"/>
  <c r="AP44" i="13"/>
  <c r="AP42" i="13"/>
  <c r="AP36" i="13"/>
  <c r="AP34" i="13"/>
  <c r="AP32" i="13"/>
  <c r="AP31" i="13"/>
  <c r="AP24" i="13"/>
  <c r="AP23" i="13"/>
  <c r="AP22" i="13"/>
  <c r="AP21" i="13"/>
  <c r="AP16" i="13" a="1"/>
  <c r="AP623" i="13" s="1"/>
  <c r="AO16" i="13"/>
  <c r="AM630" i="13"/>
  <c r="AM628" i="13"/>
  <c r="AM622" i="13"/>
  <c r="AM620" i="13"/>
  <c r="AM618" i="13"/>
  <c r="AM617" i="13"/>
  <c r="AM610" i="13"/>
  <c r="AM609" i="13"/>
  <c r="AM608" i="13"/>
  <c r="AM607" i="13"/>
  <c r="AM600" i="13"/>
  <c r="AM599" i="13"/>
  <c r="AM598" i="13"/>
  <c r="AM596" i="13"/>
  <c r="AM590" i="13"/>
  <c r="AM588" i="13"/>
  <c r="AM586" i="13"/>
  <c r="AM585" i="13"/>
  <c r="AM578" i="13"/>
  <c r="AM577" i="13"/>
  <c r="AM576" i="13"/>
  <c r="AM575" i="13"/>
  <c r="AM568" i="13"/>
  <c r="AM567" i="13"/>
  <c r="AM566" i="13"/>
  <c r="AM564" i="13"/>
  <c r="AM558" i="13"/>
  <c r="AM556" i="13"/>
  <c r="AM554" i="13"/>
  <c r="AM553" i="13"/>
  <c r="AM546" i="13"/>
  <c r="AM545" i="13"/>
  <c r="AM544" i="13"/>
  <c r="AM543" i="13"/>
  <c r="AM536" i="13"/>
  <c r="AM535" i="13"/>
  <c r="AM534" i="13"/>
  <c r="AM532" i="13"/>
  <c r="AM526" i="13"/>
  <c r="AM524" i="13"/>
  <c r="AM522" i="13"/>
  <c r="AM521" i="13"/>
  <c r="AM514" i="13"/>
  <c r="AM513" i="13"/>
  <c r="AM512" i="13"/>
  <c r="AM511" i="13"/>
  <c r="AM504" i="13"/>
  <c r="AM503" i="13"/>
  <c r="AM502" i="13"/>
  <c r="AM500" i="13"/>
  <c r="AM494" i="13"/>
  <c r="AM492" i="13"/>
  <c r="AM490" i="13"/>
  <c r="AM489" i="13"/>
  <c r="AM482" i="13"/>
  <c r="AM481" i="13"/>
  <c r="AM480" i="13"/>
  <c r="AM479" i="13"/>
  <c r="AM472" i="13"/>
  <c r="AM471" i="13"/>
  <c r="AM470" i="13"/>
  <c r="AM468" i="13"/>
  <c r="AM462" i="13"/>
  <c r="AM460" i="13"/>
  <c r="AM458" i="13"/>
  <c r="AM457" i="13"/>
  <c r="AM450" i="13"/>
  <c r="AM449" i="13"/>
  <c r="AM448" i="13"/>
  <c r="AM447" i="13"/>
  <c r="AM440" i="13"/>
  <c r="AM439" i="13"/>
  <c r="AM438" i="13"/>
  <c r="AM436" i="13"/>
  <c r="AM430" i="13"/>
  <c r="AM428" i="13"/>
  <c r="AM426" i="13"/>
  <c r="AM425" i="13"/>
  <c r="AM418" i="13"/>
  <c r="AM417" i="13"/>
  <c r="AM416" i="13"/>
  <c r="AM415" i="13"/>
  <c r="AM408" i="13"/>
  <c r="AM407" i="13"/>
  <c r="AM406" i="13"/>
  <c r="AM404" i="13"/>
  <c r="AM398" i="13"/>
  <c r="AM396" i="13"/>
  <c r="AM394" i="13"/>
  <c r="AM393" i="13"/>
  <c r="AM386" i="13"/>
  <c r="AM385" i="13"/>
  <c r="AM384" i="13"/>
  <c r="AM383" i="13"/>
  <c r="AM376" i="13"/>
  <c r="AM375" i="13"/>
  <c r="AM374" i="13"/>
  <c r="AM372" i="13"/>
  <c r="AM366" i="13"/>
  <c r="AM364" i="13"/>
  <c r="AM362" i="13"/>
  <c r="AM361" i="13"/>
  <c r="AM354" i="13"/>
  <c r="AM353" i="13"/>
  <c r="AM352" i="13"/>
  <c r="AM351" i="13"/>
  <c r="AM344" i="13"/>
  <c r="AM343" i="13"/>
  <c r="AM342" i="13"/>
  <c r="AM340" i="13"/>
  <c r="AM334" i="13"/>
  <c r="AM332" i="13"/>
  <c r="AM330" i="13"/>
  <c r="AM329" i="13"/>
  <c r="AM322" i="13"/>
  <c r="AM321" i="13"/>
  <c r="AM320" i="13"/>
  <c r="AM319" i="13"/>
  <c r="AM312" i="13"/>
  <c r="AM311" i="13"/>
  <c r="AM310" i="13"/>
  <c r="AM308" i="13"/>
  <c r="AM302" i="13"/>
  <c r="AM300" i="13"/>
  <c r="AM298" i="13"/>
  <c r="AM297" i="13"/>
  <c r="AM290" i="13"/>
  <c r="AM289" i="13"/>
  <c r="AM288" i="13"/>
  <c r="AM287" i="13"/>
  <c r="AM280" i="13"/>
  <c r="AM279" i="13"/>
  <c r="AM278" i="13"/>
  <c r="AM276" i="13"/>
  <c r="AM270" i="13"/>
  <c r="AM268" i="13"/>
  <c r="AM266" i="13"/>
  <c r="AM265" i="13"/>
  <c r="AM258" i="13"/>
  <c r="AM257" i="13"/>
  <c r="AM256" i="13"/>
  <c r="AM255" i="13"/>
  <c r="AM248" i="13"/>
  <c r="AM247" i="13"/>
  <c r="AM246" i="13"/>
  <c r="AM244" i="13"/>
  <c r="AM238" i="13"/>
  <c r="AM236" i="13"/>
  <c r="AM234" i="13"/>
  <c r="AM233" i="13"/>
  <c r="AM226" i="13"/>
  <c r="AM225" i="13"/>
  <c r="AM224" i="13"/>
  <c r="AM223" i="13"/>
  <c r="AM216" i="13"/>
  <c r="AM215" i="13"/>
  <c r="AM214" i="13"/>
  <c r="AM212" i="13"/>
  <c r="AM206" i="13"/>
  <c r="AM204" i="13"/>
  <c r="AM202" i="13"/>
  <c r="AM201" i="13"/>
  <c r="AM194" i="13"/>
  <c r="AM193" i="13"/>
  <c r="AM192" i="13"/>
  <c r="AM191" i="13"/>
  <c r="AM184" i="13"/>
  <c r="AM183" i="13"/>
  <c r="AM182" i="13"/>
  <c r="AM180" i="13"/>
  <c r="AM174" i="13"/>
  <c r="AM172" i="13"/>
  <c r="AM170" i="13"/>
  <c r="AM169" i="13"/>
  <c r="AM162" i="13"/>
  <c r="AM161" i="13"/>
  <c r="AM160" i="13"/>
  <c r="AM159" i="13"/>
  <c r="AM152" i="13"/>
  <c r="AM151" i="13"/>
  <c r="AM150" i="13"/>
  <c r="AM148" i="13"/>
  <c r="AM142" i="13"/>
  <c r="AM140" i="13"/>
  <c r="AM138" i="13"/>
  <c r="AM137" i="13"/>
  <c r="AM130" i="13"/>
  <c r="AM129" i="13"/>
  <c r="AM128" i="13"/>
  <c r="AM127" i="13"/>
  <c r="AM120" i="13"/>
  <c r="AM119" i="13"/>
  <c r="AM118" i="13"/>
  <c r="AM116" i="13"/>
  <c r="AM110" i="13"/>
  <c r="AM108" i="13"/>
  <c r="AM106" i="13"/>
  <c r="AM105" i="13"/>
  <c r="AM98" i="13"/>
  <c r="AM97" i="13"/>
  <c r="AM96" i="13"/>
  <c r="AM95" i="13"/>
  <c r="AM88" i="13"/>
  <c r="AM87" i="13"/>
  <c r="AM86" i="13"/>
  <c r="AM84" i="13"/>
  <c r="AM78" i="13"/>
  <c r="AM76" i="13"/>
  <c r="AM74" i="13"/>
  <c r="AM73" i="13"/>
  <c r="AM66" i="13"/>
  <c r="AM65" i="13"/>
  <c r="AM64" i="13"/>
  <c r="AM63" i="13"/>
  <c r="AM56" i="13"/>
  <c r="AM55" i="13"/>
  <c r="AM54" i="13"/>
  <c r="AM52" i="13"/>
  <c r="AM46" i="13"/>
  <c r="AM44" i="13"/>
  <c r="AM42" i="13"/>
  <c r="AM41" i="13"/>
  <c r="AM34" i="13"/>
  <c r="AM33" i="13"/>
  <c r="AM32" i="13"/>
  <c r="AM31" i="13"/>
  <c r="AM24" i="13"/>
  <c r="AM23" i="13"/>
  <c r="AM22" i="13"/>
  <c r="AM20" i="13"/>
  <c r="AM16" i="13" a="1"/>
  <c r="AM623" i="13" s="1"/>
  <c r="AL630" i="13"/>
  <c r="AL628" i="13"/>
  <c r="AL626" i="13"/>
  <c r="AL625" i="13"/>
  <c r="AL623" i="13"/>
  <c r="AL622" i="13"/>
  <c r="AL618" i="13"/>
  <c r="AL617" i="13"/>
  <c r="AL616" i="13"/>
  <c r="AL615" i="13"/>
  <c r="AL612" i="13"/>
  <c r="AL610" i="13"/>
  <c r="AL608" i="13"/>
  <c r="AL607" i="13"/>
  <c r="AL606" i="13"/>
  <c r="AL604" i="13"/>
  <c r="AL601" i="13"/>
  <c r="AL600" i="13"/>
  <c r="AL598" i="13"/>
  <c r="AL596" i="13"/>
  <c r="AL594" i="13"/>
  <c r="AL593" i="13"/>
  <c r="AL591" i="13"/>
  <c r="AL590" i="13"/>
  <c r="AL586" i="13"/>
  <c r="AL585" i="13"/>
  <c r="AL584" i="13"/>
  <c r="AL583" i="13"/>
  <c r="AL580" i="13"/>
  <c r="AL578" i="13"/>
  <c r="AL576" i="13"/>
  <c r="AL575" i="13"/>
  <c r="AL574" i="13"/>
  <c r="AL572" i="13"/>
  <c r="AL569" i="13"/>
  <c r="AL568" i="13"/>
  <c r="AL566" i="13"/>
  <c r="AL564" i="13"/>
  <c r="AL562" i="13"/>
  <c r="AL561" i="13"/>
  <c r="AL559" i="13"/>
  <c r="AL558" i="13"/>
  <c r="AL554" i="13"/>
  <c r="AL553" i="13"/>
  <c r="AL552" i="13"/>
  <c r="AL551" i="13"/>
  <c r="AL548" i="13"/>
  <c r="AL546" i="13"/>
  <c r="AL544" i="13"/>
  <c r="AL543" i="13"/>
  <c r="AL542" i="13"/>
  <c r="AL540" i="13"/>
  <c r="AL537" i="13"/>
  <c r="AL536" i="13"/>
  <c r="AL534" i="13"/>
  <c r="AL532" i="13"/>
  <c r="AL530" i="13"/>
  <c r="AL529" i="13"/>
  <c r="AL527" i="13"/>
  <c r="AL526" i="13"/>
  <c r="AL522" i="13"/>
  <c r="AL521" i="13"/>
  <c r="AL520" i="13"/>
  <c r="AL519" i="13"/>
  <c r="AL516" i="13"/>
  <c r="AL514" i="13"/>
  <c r="AL512" i="13"/>
  <c r="AL511" i="13"/>
  <c r="AL510" i="13"/>
  <c r="AL508" i="13"/>
  <c r="AL505" i="13"/>
  <c r="AL504" i="13"/>
  <c r="AL502" i="13"/>
  <c r="AL500" i="13"/>
  <c r="AL498" i="13"/>
  <c r="AL497" i="13"/>
  <c r="AL495" i="13"/>
  <c r="AL494" i="13"/>
  <c r="AL490" i="13"/>
  <c r="AL489" i="13"/>
  <c r="AL488" i="13"/>
  <c r="AL487" i="13"/>
  <c r="AL484" i="13"/>
  <c r="AL482" i="13"/>
  <c r="AL480" i="13"/>
  <c r="AL479" i="13"/>
  <c r="AL478" i="13"/>
  <c r="AL476" i="13"/>
  <c r="AL473" i="13"/>
  <c r="AL472" i="13"/>
  <c r="AL470" i="13"/>
  <c r="AL468" i="13"/>
  <c r="AL466" i="13"/>
  <c r="AL465" i="13"/>
  <c r="AL463" i="13"/>
  <c r="AL462" i="13"/>
  <c r="AL458" i="13"/>
  <c r="AL457" i="13"/>
  <c r="AL456" i="13"/>
  <c r="AL455" i="13"/>
  <c r="AL452" i="13"/>
  <c r="AL450" i="13"/>
  <c r="AL448" i="13"/>
  <c r="AL447" i="13"/>
  <c r="AL446" i="13"/>
  <c r="AL444" i="13"/>
  <c r="AL441" i="13"/>
  <c r="AL440" i="13"/>
  <c r="AL438" i="13"/>
  <c r="AL436" i="13"/>
  <c r="AL434" i="13"/>
  <c r="AL433" i="13"/>
  <c r="AL431" i="13"/>
  <c r="AL430" i="13"/>
  <c r="AL426" i="13"/>
  <c r="AL425" i="13"/>
  <c r="AL424" i="13"/>
  <c r="AL423" i="13"/>
  <c r="AL420" i="13"/>
  <c r="AL418" i="13"/>
  <c r="AL416" i="13"/>
  <c r="AL415" i="13"/>
  <c r="AL414" i="13"/>
  <c r="AL412" i="13"/>
  <c r="AL409" i="13"/>
  <c r="AL408" i="13"/>
  <c r="AL406" i="13"/>
  <c r="AL404" i="13"/>
  <c r="AL402" i="13"/>
  <c r="AL401" i="13"/>
  <c r="AL399" i="13"/>
  <c r="AL398" i="13"/>
  <c r="AL394" i="13"/>
  <c r="AL393" i="13"/>
  <c r="AL392" i="13"/>
  <c r="AL391" i="13"/>
  <c r="AL388" i="13"/>
  <c r="AL386" i="13"/>
  <c r="AL384" i="13"/>
  <c r="AL383" i="13"/>
  <c r="AL382" i="13"/>
  <c r="AL380" i="13"/>
  <c r="AL377" i="13"/>
  <c r="AL376" i="13"/>
  <c r="AL374" i="13"/>
  <c r="AL372" i="13"/>
  <c r="AL370" i="13"/>
  <c r="AL369" i="13"/>
  <c r="AL367" i="13"/>
  <c r="AL366" i="13"/>
  <c r="AL362" i="13"/>
  <c r="AL361" i="13"/>
  <c r="AL360" i="13"/>
  <c r="AL359" i="13"/>
  <c r="AL356" i="13"/>
  <c r="AL354" i="13"/>
  <c r="AL352" i="13"/>
  <c r="AL351" i="13"/>
  <c r="AL350" i="13"/>
  <c r="AL348" i="13"/>
  <c r="AL345" i="13"/>
  <c r="AL344" i="13"/>
  <c r="AL342" i="13"/>
  <c r="AL340" i="13"/>
  <c r="AL338" i="13"/>
  <c r="AL337" i="13"/>
  <c r="AL335" i="13"/>
  <c r="AL334" i="13"/>
  <c r="AL330" i="13"/>
  <c r="AL329" i="13"/>
  <c r="AL328" i="13"/>
  <c r="AL327" i="13"/>
  <c r="AL324" i="13"/>
  <c r="AL322" i="13"/>
  <c r="AL320" i="13"/>
  <c r="AL319" i="13"/>
  <c r="AL318" i="13"/>
  <c r="AL316" i="13"/>
  <c r="AL313" i="13"/>
  <c r="AL312" i="13"/>
  <c r="AL310" i="13"/>
  <c r="AL308" i="13"/>
  <c r="AL306" i="13"/>
  <c r="AL305" i="13"/>
  <c r="AL303" i="13"/>
  <c r="AL302" i="13"/>
  <c r="AL298" i="13"/>
  <c r="AL297" i="13"/>
  <c r="AL296" i="13"/>
  <c r="AL295" i="13"/>
  <c r="AL292" i="13"/>
  <c r="AL290" i="13"/>
  <c r="AL288" i="13"/>
  <c r="AL287" i="13"/>
  <c r="AL286" i="13"/>
  <c r="AL284" i="13"/>
  <c r="AL281" i="13"/>
  <c r="AL280" i="13"/>
  <c r="AL278" i="13"/>
  <c r="AL276" i="13"/>
  <c r="AL274" i="13"/>
  <c r="AL273" i="13"/>
  <c r="AL271" i="13"/>
  <c r="AL270" i="13"/>
  <c r="AL266" i="13"/>
  <c r="AL265" i="13"/>
  <c r="AL264" i="13"/>
  <c r="AL263" i="13"/>
  <c r="AL260" i="13"/>
  <c r="AL258" i="13"/>
  <c r="AL256" i="13"/>
  <c r="AL255" i="13"/>
  <c r="AL254" i="13"/>
  <c r="AL252" i="13"/>
  <c r="AL249" i="13"/>
  <c r="AL248" i="13"/>
  <c r="AL246" i="13"/>
  <c r="AL244" i="13"/>
  <c r="AL242" i="13"/>
  <c r="AL241" i="13"/>
  <c r="AL239" i="13"/>
  <c r="AL238" i="13"/>
  <c r="AL234" i="13"/>
  <c r="AL233" i="13"/>
  <c r="AL232" i="13"/>
  <c r="AL231" i="13"/>
  <c r="AL228" i="13"/>
  <c r="AL226" i="13"/>
  <c r="AL224" i="13"/>
  <c r="AL223" i="13"/>
  <c r="AL222" i="13"/>
  <c r="AL220" i="13"/>
  <c r="AL217" i="13"/>
  <c r="AL216" i="13"/>
  <c r="AL214" i="13"/>
  <c r="AL212" i="13"/>
  <c r="AL210" i="13"/>
  <c r="AL209" i="13"/>
  <c r="AL207" i="13"/>
  <c r="AL206" i="13"/>
  <c r="AL202" i="13"/>
  <c r="AL201" i="13"/>
  <c r="AL200" i="13"/>
  <c r="AL199" i="13"/>
  <c r="AL196" i="13"/>
  <c r="AL194" i="13"/>
  <c r="AL192" i="13"/>
  <c r="AL191" i="13"/>
  <c r="AL190" i="13"/>
  <c r="AL188" i="13"/>
  <c r="AL185" i="13"/>
  <c r="AL184" i="13"/>
  <c r="AL182" i="13"/>
  <c r="AL180" i="13"/>
  <c r="AL178" i="13"/>
  <c r="AL177" i="13"/>
  <c r="AL175" i="13"/>
  <c r="AL174" i="13"/>
  <c r="AL170" i="13"/>
  <c r="AL169" i="13"/>
  <c r="AL168" i="13"/>
  <c r="AL167" i="13"/>
  <c r="AL164" i="13"/>
  <c r="AL162" i="13"/>
  <c r="AL160" i="13"/>
  <c r="AL159" i="13"/>
  <c r="AL158" i="13"/>
  <c r="AL156" i="13"/>
  <c r="AL153" i="13"/>
  <c r="AL152" i="13"/>
  <c r="AL150" i="13"/>
  <c r="AL148" i="13"/>
  <c r="AL146" i="13"/>
  <c r="AL145" i="13"/>
  <c r="AL143" i="13"/>
  <c r="AL142" i="13"/>
  <c r="AL138" i="13"/>
  <c r="AL137" i="13"/>
  <c r="AL136" i="13"/>
  <c r="AL135" i="13"/>
  <c r="AL132" i="13"/>
  <c r="AL130" i="13"/>
  <c r="AL128" i="13"/>
  <c r="AL127" i="13"/>
  <c r="AL126" i="13"/>
  <c r="AL124" i="13"/>
  <c r="AL121" i="13"/>
  <c r="AL120" i="13"/>
  <c r="AL118" i="13"/>
  <c r="AL116" i="13"/>
  <c r="AL114" i="13"/>
  <c r="AL113" i="13"/>
  <c r="AL111" i="13"/>
  <c r="AL110" i="13"/>
  <c r="AL106" i="13"/>
  <c r="AL105" i="13"/>
  <c r="AL104" i="13"/>
  <c r="AL103" i="13"/>
  <c r="AL100" i="13"/>
  <c r="AL98" i="13"/>
  <c r="AL96" i="13"/>
  <c r="AL95" i="13"/>
  <c r="AL94" i="13"/>
  <c r="AL92" i="13"/>
  <c r="AL89" i="13"/>
  <c r="AL88" i="13"/>
  <c r="AL86" i="13"/>
  <c r="AL84" i="13"/>
  <c r="AL82" i="13"/>
  <c r="AL81" i="13"/>
  <c r="AL79" i="13"/>
  <c r="AL78" i="13"/>
  <c r="AL74" i="13"/>
  <c r="AL73" i="13"/>
  <c r="AL72" i="13"/>
  <c r="AL71" i="13"/>
  <c r="AL68" i="13"/>
  <c r="AL66" i="13"/>
  <c r="AL64" i="13"/>
  <c r="AL63" i="13"/>
  <c r="AL62" i="13"/>
  <c r="AL60" i="13"/>
  <c r="AL57" i="13"/>
  <c r="AL56" i="13"/>
  <c r="AL54" i="13"/>
  <c r="AL52" i="13"/>
  <c r="AL50" i="13"/>
  <c r="AL49" i="13"/>
  <c r="AL47" i="13"/>
  <c r="AL46" i="13"/>
  <c r="AL42" i="13"/>
  <c r="AL41" i="13"/>
  <c r="AL40" i="13"/>
  <c r="AL39" i="13"/>
  <c r="AL36" i="13"/>
  <c r="AL34" i="13"/>
  <c r="AL32" i="13"/>
  <c r="AL31" i="13"/>
  <c r="AL30" i="13"/>
  <c r="AL28" i="13"/>
  <c r="AL25" i="13"/>
  <c r="AL24" i="13"/>
  <c r="AL22" i="13"/>
  <c r="AL20" i="13"/>
  <c r="AL18" i="13"/>
  <c r="AL17" i="13"/>
  <c r="AL16" i="13" a="1"/>
  <c r="AL620" i="13" s="1"/>
  <c r="AL16" i="13"/>
  <c r="U16" i="13"/>
  <c r="L16" i="13"/>
  <c r="J16" i="13"/>
  <c r="S15" i="13"/>
  <c r="R15" i="13"/>
  <c r="P15" i="13"/>
  <c r="L15" i="13"/>
  <c r="J15" i="13"/>
  <c r="S14" i="13"/>
  <c r="R14" i="13"/>
  <c r="P14" i="13"/>
  <c r="L14" i="13"/>
  <c r="J14" i="13"/>
  <c r="S13" i="13"/>
  <c r="R13" i="13"/>
  <c r="P13" i="13"/>
  <c r="L13" i="13"/>
  <c r="J13" i="13"/>
  <c r="S12" i="13"/>
  <c r="R12" i="13"/>
  <c r="P12" i="13"/>
  <c r="L12" i="13"/>
  <c r="J12" i="13"/>
  <c r="X11" i="13"/>
  <c r="T11" i="13"/>
  <c r="U11" i="13" s="1"/>
  <c r="U12" i="13" s="1"/>
  <c r="S11" i="13"/>
  <c r="R11" i="13"/>
  <c r="P11" i="13"/>
  <c r="L11" i="13"/>
  <c r="J11" i="13"/>
  <c r="AG10" i="13"/>
  <c r="X10" i="13"/>
  <c r="S10" i="13"/>
  <c r="T10" i="13" s="1"/>
  <c r="U10" i="13" s="1"/>
  <c r="R10" i="13"/>
  <c r="P10" i="13"/>
  <c r="L10" i="13"/>
  <c r="J10" i="13"/>
  <c r="D10" i="13"/>
  <c r="B10" i="13"/>
  <c r="X9" i="13"/>
  <c r="AK6" i="13"/>
  <c r="AJ6" i="13"/>
  <c r="AI6" i="13"/>
  <c r="AH6" i="13"/>
  <c r="AG6" i="13"/>
  <c r="AF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AL5" i="13"/>
  <c r="AK4" i="13"/>
  <c r="AJ4" i="13"/>
  <c r="AI4" i="13"/>
  <c r="AH4" i="13"/>
  <c r="AG4" i="13"/>
  <c r="AF4" i="13"/>
  <c r="U4" i="13"/>
  <c r="T4" i="13"/>
  <c r="O4" i="13"/>
  <c r="N4" i="13"/>
  <c r="M4" i="13"/>
  <c r="L4" i="13"/>
  <c r="K4" i="13"/>
  <c r="J4" i="13"/>
  <c r="I4" i="13"/>
  <c r="H4" i="13"/>
  <c r="B4" i="13"/>
  <c r="B6" i="13" s="1"/>
  <c r="AL3" i="13"/>
  <c r="V3" i="13"/>
  <c r="V5" i="13" s="1"/>
  <c r="AU2" i="13" a="1"/>
  <c r="AU2" i="13" s="1"/>
  <c r="AT2" i="13" a="1"/>
  <c r="AK2" i="13"/>
  <c r="AJ2" i="13"/>
  <c r="AI2" i="13"/>
  <c r="AH2" i="13"/>
  <c r="AG2" i="13"/>
  <c r="AF2" i="13"/>
  <c r="U2" i="13"/>
  <c r="T2" i="13"/>
  <c r="O2" i="13"/>
  <c r="N2" i="13"/>
  <c r="M2" i="13"/>
  <c r="L2" i="13"/>
  <c r="K2" i="13"/>
  <c r="J2" i="13"/>
  <c r="I2" i="13"/>
  <c r="H2" i="13"/>
  <c r="G2" i="13"/>
  <c r="G4" i="13" s="1"/>
  <c r="G6" i="13" s="1"/>
  <c r="F2" i="13"/>
  <c r="F4" i="13" s="1"/>
  <c r="F6" i="13" s="1"/>
  <c r="E2" i="13"/>
  <c r="E4" i="13" s="1"/>
  <c r="E6" i="13" s="1"/>
  <c r="D2" i="13"/>
  <c r="D4" i="13" s="1"/>
  <c r="D6" i="13" s="1"/>
  <c r="C2" i="13"/>
  <c r="Z9" i="13" s="1"/>
  <c r="X1" i="13"/>
  <c r="U1" i="13"/>
  <c r="U3" i="13" s="1"/>
  <c r="U5" i="13" s="1"/>
  <c r="T1" i="13"/>
  <c r="T3" i="13" s="1"/>
  <c r="T5" i="13" s="1"/>
  <c r="S1" i="13"/>
  <c r="S3" i="13" s="1"/>
  <c r="S5" i="13" s="1"/>
  <c r="R1" i="13"/>
  <c r="R3" i="13" s="1"/>
  <c r="R5" i="13" s="1"/>
  <c r="Q1" i="13"/>
  <c r="Q3" i="13" s="1"/>
  <c r="Q5" i="13" s="1"/>
  <c r="P1" i="13"/>
  <c r="P3" i="13" s="1"/>
  <c r="P5" i="13" s="1"/>
  <c r="O1" i="13"/>
  <c r="O3" i="13" s="1"/>
  <c r="O5" i="13" s="1"/>
  <c r="N1" i="13"/>
  <c r="N3" i="13" s="1"/>
  <c r="N5" i="13" s="1"/>
  <c r="M1" i="13"/>
  <c r="M3" i="13" s="1"/>
  <c r="M5" i="13" s="1"/>
  <c r="L1" i="13"/>
  <c r="L3" i="13" s="1"/>
  <c r="L5" i="13" s="1"/>
  <c r="K1" i="13"/>
  <c r="K3" i="13" s="1"/>
  <c r="K5" i="13" s="1"/>
  <c r="J1" i="13"/>
  <c r="J3" i="13" s="1"/>
  <c r="J5" i="13" s="1"/>
  <c r="I1" i="13"/>
  <c r="I3" i="13" s="1"/>
  <c r="I5" i="13" s="1"/>
  <c r="H1" i="13"/>
  <c r="H3" i="13" s="1"/>
  <c r="H5" i="13" s="1"/>
  <c r="G1" i="13"/>
  <c r="G3" i="13" s="1"/>
  <c r="G5" i="13" s="1"/>
  <c r="F1" i="13"/>
  <c r="F3" i="13" s="1"/>
  <c r="F5" i="13" s="1"/>
  <c r="E1" i="13"/>
  <c r="E3" i="13" s="1"/>
  <c r="E5" i="13" s="1"/>
  <c r="D1" i="13"/>
  <c r="D3" i="13" s="1"/>
  <c r="D5" i="13" s="1"/>
  <c r="C1" i="13"/>
  <c r="C3" i="13" s="1"/>
  <c r="C5" i="13" s="1"/>
  <c r="B1" i="13"/>
  <c r="B3" i="13" s="1"/>
  <c r="B5" i="13" s="1"/>
  <c r="CG110" i="12"/>
  <c r="CF110" i="12"/>
  <c r="CH93" i="12"/>
  <c r="CG93" i="12"/>
  <c r="CF93" i="12"/>
  <c r="CD90" i="12"/>
  <c r="CD91" i="12" s="1"/>
  <c r="CD92" i="12" s="1"/>
  <c r="BW90" i="12"/>
  <c r="BY89" i="12"/>
  <c r="CF87" i="12"/>
  <c r="CE87" i="12"/>
  <c r="BZ85" i="12"/>
  <c r="BY85" i="12"/>
  <c r="BX85" i="12"/>
  <c r="BW85" i="12"/>
  <c r="CD84" i="12"/>
  <c r="CD85" i="12" s="1"/>
  <c r="CD86" i="12" s="1"/>
  <c r="BZ84" i="12"/>
  <c r="BY84" i="12"/>
  <c r="BX84" i="12"/>
  <c r="BW84" i="12"/>
  <c r="BZ83" i="12"/>
  <c r="BY83" i="12"/>
  <c r="BX83" i="12"/>
  <c r="BW83" i="12"/>
  <c r="CB81" i="12"/>
  <c r="CA81" i="12"/>
  <c r="BZ81" i="12"/>
  <c r="BY81" i="12"/>
  <c r="CB80" i="12"/>
  <c r="CA80" i="12"/>
  <c r="BZ80" i="12"/>
  <c r="BY80" i="12"/>
  <c r="CB79" i="12"/>
  <c r="CA79" i="12"/>
  <c r="BZ79" i="12"/>
  <c r="BY79" i="12"/>
  <c r="CB78" i="12"/>
  <c r="CA78" i="12"/>
  <c r="BZ78" i="12"/>
  <c r="BY78" i="12"/>
  <c r="CB77" i="12"/>
  <c r="CA77" i="12"/>
  <c r="BZ77" i="12"/>
  <c r="BY77" i="12"/>
  <c r="CC76" i="12"/>
  <c r="CB76" i="12"/>
  <c r="CA76" i="12"/>
  <c r="BZ76" i="12"/>
  <c r="BY76" i="12"/>
  <c r="CC75" i="12"/>
  <c r="CB75" i="12"/>
  <c r="CA75" i="12"/>
  <c r="BZ75" i="12"/>
  <c r="BY75" i="12"/>
  <c r="CG74" i="12"/>
  <c r="CF74" i="12"/>
  <c r="CE74" i="12"/>
  <c r="CD74" i="12"/>
  <c r="CC74" i="12"/>
  <c r="CB74" i="12"/>
  <c r="CA74" i="12"/>
  <c r="BZ74" i="12"/>
  <c r="BY74" i="12"/>
  <c r="CB72" i="12"/>
  <c r="CA72" i="12"/>
  <c r="BZ72" i="12"/>
  <c r="BY72" i="12"/>
  <c r="CB71" i="12"/>
  <c r="CA71" i="12"/>
  <c r="BZ71" i="12"/>
  <c r="BY71" i="12"/>
  <c r="CB70" i="12"/>
  <c r="CA70" i="12"/>
  <c r="BZ70" i="12"/>
  <c r="BY70" i="12"/>
  <c r="CB69" i="12"/>
  <c r="CA69" i="12"/>
  <c r="BZ69" i="12"/>
  <c r="BY69" i="12"/>
  <c r="CB68" i="12"/>
  <c r="CA68" i="12"/>
  <c r="BZ68" i="12"/>
  <c r="BY68" i="12"/>
  <c r="CB67" i="12"/>
  <c r="CA67" i="12"/>
  <c r="BZ67" i="12"/>
  <c r="BY67" i="12"/>
  <c r="CB65" i="12"/>
  <c r="CB66" i="12" s="1"/>
  <c r="CA65" i="12"/>
  <c r="CA66" i="12" s="1"/>
  <c r="CB64" i="12"/>
  <c r="CA64" i="12"/>
  <c r="BZ64" i="12"/>
  <c r="BZ65" i="12" s="1"/>
  <c r="BZ66" i="12" s="1"/>
  <c r="BY64" i="12"/>
  <c r="BY65" i="12" s="1"/>
  <c r="BY66" i="12" s="1"/>
  <c r="BZ62" i="12"/>
  <c r="BZ63" i="12" s="1"/>
  <c r="CD59" i="12"/>
  <c r="BN58" i="12"/>
  <c r="BM58" i="12"/>
  <c r="BL58" i="12"/>
  <c r="BH58" i="12"/>
  <c r="BQ45" i="12"/>
  <c r="BP45" i="12"/>
  <c r="BN45" i="12"/>
  <c r="BM45" i="12"/>
  <c r="BL45" i="12"/>
  <c r="BJ45" i="12"/>
  <c r="BI45" i="12"/>
  <c r="W7" i="14" s="1"/>
  <c r="X7" i="14" s="1"/>
  <c r="X8" i="14" s="1"/>
  <c r="BH45" i="12"/>
  <c r="CE42" i="12"/>
  <c r="CD42" i="12"/>
  <c r="CE41" i="12"/>
  <c r="CD41" i="12"/>
  <c r="CD40" i="12"/>
  <c r="CE40" i="12" s="1"/>
  <c r="CE39" i="12"/>
  <c r="CD39" i="12"/>
  <c r="CE38" i="12"/>
  <c r="CD38" i="12"/>
  <c r="CD37" i="12"/>
  <c r="CE37" i="12" s="1"/>
  <c r="CE36" i="12"/>
  <c r="CD36" i="12"/>
  <c r="CE35" i="12"/>
  <c r="CD35" i="12"/>
  <c r="CD34" i="12"/>
  <c r="CE34" i="12" s="1"/>
  <c r="CD33" i="12"/>
  <c r="CE33" i="12" s="1"/>
  <c r="CD32" i="12"/>
  <c r="CE32" i="12" s="1"/>
  <c r="CD31" i="12"/>
  <c r="CE31" i="12" s="1"/>
  <c r="CD30" i="12"/>
  <c r="CE30" i="12" s="1"/>
  <c r="CE29" i="12"/>
  <c r="CD29" i="12"/>
  <c r="CD28" i="12"/>
  <c r="CE28" i="12" s="1"/>
  <c r="CE27" i="12"/>
  <c r="CD27" i="12"/>
  <c r="CE26" i="12"/>
  <c r="CD26" i="12"/>
  <c r="CD25" i="12"/>
  <c r="CE25" i="12" s="1"/>
  <c r="CD24" i="12"/>
  <c r="CE24" i="12" s="1"/>
  <c r="CD23" i="12"/>
  <c r="CE23" i="12" s="1"/>
  <c r="BV23" i="12"/>
  <c r="CE22" i="12"/>
  <c r="CD22" i="12"/>
  <c r="CD21" i="12"/>
  <c r="CE21" i="12" s="1"/>
  <c r="CD20" i="12"/>
  <c r="CE20" i="12" s="1"/>
  <c r="BD20" i="12"/>
  <c r="BC20" i="12"/>
  <c r="CD19" i="12"/>
  <c r="CE19" i="12" s="1"/>
  <c r="BD19" i="12"/>
  <c r="BC19" i="12"/>
  <c r="CE18" i="12"/>
  <c r="CD18" i="12"/>
  <c r="BD18" i="12"/>
  <c r="BC18" i="12"/>
  <c r="CD17" i="12"/>
  <c r="CE17" i="12" s="1"/>
  <c r="BR17" i="12"/>
  <c r="BQ17" i="12"/>
  <c r="BP17" i="12"/>
  <c r="BO17" i="12"/>
  <c r="BN17" i="12"/>
  <c r="BM17" i="12"/>
  <c r="BL17" i="12"/>
  <c r="BK17" i="12"/>
  <c r="BJ17" i="12"/>
  <c r="BI17" i="12"/>
  <c r="BH17" i="12"/>
  <c r="BG17" i="12"/>
  <c r="BD17" i="12"/>
  <c r="BC17" i="12"/>
  <c r="Q17" i="12"/>
  <c r="P17" i="12"/>
  <c r="N17" i="12"/>
  <c r="M17" i="12"/>
  <c r="I17" i="12"/>
  <c r="H17" i="12"/>
  <c r="G17" i="12"/>
  <c r="F17" i="12"/>
  <c r="E17" i="12"/>
  <c r="D17" i="12"/>
  <c r="C17" i="12"/>
  <c r="B17" i="12"/>
  <c r="A17" i="12"/>
  <c r="CD16" i="12"/>
  <c r="CE16" i="12" s="1"/>
  <c r="BX16" i="12"/>
  <c r="BW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D16" i="12"/>
  <c r="BC16" i="12"/>
  <c r="AX16" i="12"/>
  <c r="AW16" i="12"/>
  <c r="AV16" i="12"/>
  <c r="AR16" i="12"/>
  <c r="AQ16" i="12"/>
  <c r="AP16" i="12"/>
  <c r="AO16" i="12"/>
  <c r="AN16" i="12"/>
  <c r="AM16" i="12"/>
  <c r="AL16" i="12"/>
  <c r="AK16" i="12"/>
  <c r="AJ16" i="12"/>
  <c r="Q16" i="12"/>
  <c r="P16" i="12"/>
  <c r="O16" i="12"/>
  <c r="N16" i="12"/>
  <c r="M16" i="12"/>
  <c r="I16" i="12"/>
  <c r="H16" i="12"/>
  <c r="G16" i="12"/>
  <c r="F16" i="12"/>
  <c r="E16" i="12"/>
  <c r="D16" i="12"/>
  <c r="C16" i="12"/>
  <c r="B16" i="12"/>
  <c r="A16" i="12"/>
  <c r="CC15" i="12"/>
  <c r="CB15" i="12"/>
  <c r="CA15" i="12"/>
  <c r="BZ15" i="12"/>
  <c r="BY15" i="12"/>
  <c r="CD15" i="12" s="1"/>
  <c r="CE15" i="12" s="1"/>
  <c r="BX15" i="12"/>
  <c r="BW15" i="12"/>
  <c r="BR15" i="12"/>
  <c r="BQ15" i="12"/>
  <c r="BP15" i="12"/>
  <c r="BO15" i="12"/>
  <c r="BN15" i="12"/>
  <c r="BM15" i="12"/>
  <c r="BL15" i="12"/>
  <c r="BK15" i="12"/>
  <c r="BJ15" i="12"/>
  <c r="BI15" i="12"/>
  <c r="BH15" i="12"/>
  <c r="BG15" i="12"/>
  <c r="BD15" i="12"/>
  <c r="BC15" i="12"/>
  <c r="BB15" i="12" a="1"/>
  <c r="BB15" i="12" s="1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O15" i="12"/>
  <c r="H15" i="12"/>
  <c r="G15" i="12"/>
  <c r="E15" i="12"/>
  <c r="C15" i="12"/>
  <c r="CC14" i="12"/>
  <c r="CB14" i="12"/>
  <c r="CA14" i="12"/>
  <c r="BZ14" i="12"/>
  <c r="BY14" i="12"/>
  <c r="CD14" i="12" s="1"/>
  <c r="CE14" i="12" s="1"/>
  <c r="BX14" i="12"/>
  <c r="BW14" i="12"/>
  <c r="BR14" i="12"/>
  <c r="BQ14" i="12"/>
  <c r="BP14" i="12"/>
  <c r="BO14" i="12"/>
  <c r="BN14" i="12"/>
  <c r="BM14" i="12"/>
  <c r="BL14" i="12"/>
  <c r="BK14" i="12"/>
  <c r="BJ14" i="12"/>
  <c r="BI14" i="12"/>
  <c r="BH14" i="12"/>
  <c r="BG14" i="12"/>
  <c r="BD14" i="12"/>
  <c r="BC14" i="12"/>
  <c r="CC13" i="12"/>
  <c r="CB13" i="12"/>
  <c r="CA13" i="12"/>
  <c r="BZ13" i="12"/>
  <c r="BY13" i="12"/>
  <c r="CD13" i="12" s="1"/>
  <c r="CE13" i="12" s="1"/>
  <c r="BX13" i="12"/>
  <c r="BW13" i="12"/>
  <c r="BR13" i="12"/>
  <c r="BQ13" i="12"/>
  <c r="BP13" i="12"/>
  <c r="BO13" i="12"/>
  <c r="BN13" i="12"/>
  <c r="BM13" i="12"/>
  <c r="BL13" i="12"/>
  <c r="BK13" i="12"/>
  <c r="BJ13" i="12"/>
  <c r="BI13" i="12"/>
  <c r="BH13" i="12"/>
  <c r="BG13" i="12"/>
  <c r="BD13" i="12"/>
  <c r="BC13" i="12"/>
  <c r="O13" i="12"/>
  <c r="N13" i="12"/>
  <c r="M13" i="12"/>
  <c r="I13" i="12"/>
  <c r="H13" i="12"/>
  <c r="G13" i="12"/>
  <c r="F13" i="12"/>
  <c r="E13" i="12"/>
  <c r="D13" i="12"/>
  <c r="C13" i="12"/>
  <c r="B13" i="12"/>
  <c r="A13" i="12"/>
  <c r="G45" i="16" s="1"/>
  <c r="CC12" i="12"/>
  <c r="CB12" i="12"/>
  <c r="CA12" i="12"/>
  <c r="BZ12" i="12"/>
  <c r="BY12" i="12"/>
  <c r="CD12" i="12" s="1"/>
  <c r="CE12" i="12" s="1"/>
  <c r="BX12" i="12"/>
  <c r="BW12" i="12"/>
  <c r="BR12" i="12"/>
  <c r="BQ12" i="12"/>
  <c r="BP12" i="12"/>
  <c r="BO12" i="12"/>
  <c r="BN12" i="12"/>
  <c r="BM12" i="12"/>
  <c r="BL12" i="12"/>
  <c r="BK12" i="12"/>
  <c r="BJ12" i="12"/>
  <c r="BI12" i="12"/>
  <c r="BH12" i="12"/>
  <c r="BG12" i="12"/>
  <c r="BD12" i="12"/>
  <c r="BC12" i="12"/>
  <c r="CC11" i="12"/>
  <c r="CB11" i="12"/>
  <c r="CA11" i="12"/>
  <c r="BZ11" i="12"/>
  <c r="BY11" i="12"/>
  <c r="CD11" i="12" s="1"/>
  <c r="CE11" i="12" s="1"/>
  <c r="BX11" i="12"/>
  <c r="BW11" i="12"/>
  <c r="BR11" i="12"/>
  <c r="BQ11" i="12"/>
  <c r="BP11" i="12"/>
  <c r="BO11" i="12"/>
  <c r="BN11" i="12"/>
  <c r="BM11" i="12"/>
  <c r="BL11" i="12"/>
  <c r="BK11" i="12"/>
  <c r="BJ11" i="12"/>
  <c r="BI11" i="12"/>
  <c r="BH11" i="12"/>
  <c r="BG11" i="12"/>
  <c r="BD11" i="12"/>
  <c r="BC11" i="12"/>
  <c r="I11" i="12"/>
  <c r="D11" i="12"/>
  <c r="D12" i="12" s="1"/>
  <c r="B11" i="12"/>
  <c r="F11" i="12" s="1"/>
  <c r="I12" i="12" s="1"/>
  <c r="CC10" i="12"/>
  <c r="CB10" i="12"/>
  <c r="CA10" i="12"/>
  <c r="BZ10" i="12"/>
  <c r="BY10" i="12"/>
  <c r="CD10" i="12" s="1"/>
  <c r="CE10" i="12" s="1"/>
  <c r="BX10" i="12"/>
  <c r="BW10" i="12"/>
  <c r="BR10" i="12"/>
  <c r="BQ10" i="12"/>
  <c r="BP10" i="12"/>
  <c r="BO10" i="12"/>
  <c r="BN10" i="12"/>
  <c r="BM10" i="12"/>
  <c r="BL10" i="12"/>
  <c r="BK10" i="12"/>
  <c r="BJ10" i="12"/>
  <c r="BI10" i="12"/>
  <c r="BH10" i="12"/>
  <c r="BG10" i="12"/>
  <c r="BD10" i="12"/>
  <c r="BC10" i="12"/>
  <c r="F10" i="12"/>
  <c r="D10" i="12"/>
  <c r="B10" i="12"/>
  <c r="CC9" i="12"/>
  <c r="CB9" i="12"/>
  <c r="CA9" i="12"/>
  <c r="BZ9" i="12"/>
  <c r="BY9" i="12"/>
  <c r="CD9" i="12" s="1"/>
  <c r="CE9" i="12" s="1"/>
  <c r="BX9" i="12"/>
  <c r="BW9" i="12"/>
  <c r="BR9" i="12"/>
  <c r="BQ9" i="12"/>
  <c r="BP9" i="12"/>
  <c r="BO9" i="12"/>
  <c r="BN9" i="12"/>
  <c r="BM9" i="12"/>
  <c r="BL9" i="12"/>
  <c r="BK9" i="12"/>
  <c r="BJ9" i="12"/>
  <c r="BI9" i="12"/>
  <c r="BH9" i="12"/>
  <c r="BG9" i="12"/>
  <c r="BD9" i="12"/>
  <c r="BC9" i="12"/>
  <c r="D9" i="12"/>
  <c r="B9" i="12"/>
  <c r="F9" i="12" s="1"/>
  <c r="CC8" i="12"/>
  <c r="CB8" i="12"/>
  <c r="CA8" i="12"/>
  <c r="BZ8" i="12"/>
  <c r="BY8" i="12"/>
  <c r="CD8" i="12" s="1"/>
  <c r="CE8" i="12" s="1"/>
  <c r="BX8" i="12"/>
  <c r="BW8" i="12"/>
  <c r="BV8" i="12"/>
  <c r="BV9" i="12" s="1"/>
  <c r="BR8" i="12"/>
  <c r="BQ8" i="12"/>
  <c r="BP8" i="12"/>
  <c r="BO8" i="12"/>
  <c r="BN8" i="12"/>
  <c r="BM8" i="12"/>
  <c r="BL8" i="12"/>
  <c r="BK8" i="12"/>
  <c r="BJ8" i="12"/>
  <c r="BI8" i="12"/>
  <c r="BH8" i="12"/>
  <c r="BG8" i="12"/>
  <c r="BF8" i="12"/>
  <c r="BE8" i="12"/>
  <c r="BD8" i="12"/>
  <c r="BC8" i="12"/>
  <c r="B8" i="12"/>
  <c r="CC7" i="12"/>
  <c r="CB7" i="12"/>
  <c r="CA7" i="12"/>
  <c r="BZ7" i="12"/>
  <c r="BY7" i="12"/>
  <c r="CD7" i="12" s="1"/>
  <c r="CE7" i="12" s="1"/>
  <c r="BX7" i="12"/>
  <c r="BW7" i="12"/>
  <c r="BR7" i="12"/>
  <c r="BQ7" i="12"/>
  <c r="BP7" i="12"/>
  <c r="BO7" i="12"/>
  <c r="BN7" i="12"/>
  <c r="BM7" i="12"/>
  <c r="BL7" i="12"/>
  <c r="BK7" i="12"/>
  <c r="BJ7" i="12"/>
  <c r="BI7" i="12"/>
  <c r="BH7" i="12"/>
  <c r="BG7" i="12"/>
  <c r="BF7" i="12"/>
  <c r="BE7" i="12"/>
  <c r="BD7" i="12"/>
  <c r="BC7" i="12"/>
  <c r="F7" i="12"/>
  <c r="B7" i="12"/>
  <c r="F8" i="12" s="1"/>
  <c r="CC6" i="12"/>
  <c r="CB6" i="12"/>
  <c r="CA6" i="12"/>
  <c r="BZ6" i="12"/>
  <c r="BY6" i="12"/>
  <c r="CD6" i="12" s="1"/>
  <c r="CE6" i="12" s="1"/>
  <c r="BX6" i="12"/>
  <c r="BW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AG6" i="12"/>
  <c r="S6" i="12"/>
  <c r="R6" i="12"/>
  <c r="Q6" i="12"/>
  <c r="P6" i="12"/>
  <c r="H6" i="12"/>
  <c r="CG5" i="12"/>
  <c r="CF5" i="12"/>
  <c r="CC5" i="12"/>
  <c r="CB5" i="12"/>
  <c r="CA5" i="12"/>
  <c r="BZ5" i="12"/>
  <c r="BY5" i="12"/>
  <c r="CD5" i="12" s="1"/>
  <c r="CE5" i="12" s="1"/>
  <c r="BX5" i="12"/>
  <c r="BW5" i="12"/>
  <c r="CE4" i="12"/>
  <c r="BM4" i="12"/>
  <c r="BK4" i="12"/>
  <c r="AG4" i="12"/>
  <c r="S4" i="12"/>
  <c r="R4" i="12"/>
  <c r="Q4" i="12"/>
  <c r="P4" i="12"/>
  <c r="H4" i="12"/>
  <c r="G4" i="12"/>
  <c r="BM3" i="12"/>
  <c r="BL3" i="12"/>
  <c r="BL4" i="12" s="1"/>
  <c r="BK3" i="12"/>
  <c r="BJ3" i="12"/>
  <c r="BJ4" i="12" s="1"/>
  <c r="AN3" i="12"/>
  <c r="AN5" i="12" s="1"/>
  <c r="F3" i="12"/>
  <c r="F5" i="12" s="1"/>
  <c r="CD2" i="12"/>
  <c r="CD3" i="12" s="1"/>
  <c r="AG2" i="12"/>
  <c r="S2" i="12"/>
  <c r="R2" i="12"/>
  <c r="Q2" i="12"/>
  <c r="P2" i="12"/>
  <c r="H2" i="12"/>
  <c r="G2" i="12"/>
  <c r="G6" i="12" s="1"/>
  <c r="CD1" i="12"/>
  <c r="BZ1" i="12"/>
  <c r="BZ2" i="12" s="1"/>
  <c r="BZ3" i="12" s="1"/>
  <c r="BS1" i="12"/>
  <c r="BS2" i="12" s="1"/>
  <c r="BS3" i="12" s="1"/>
  <c r="BO1" i="12"/>
  <c r="BO3" i="12" s="1"/>
  <c r="BO4" i="12" s="1"/>
  <c r="BL1" i="12"/>
  <c r="BN3" i="12" s="1"/>
  <c r="BN4" i="12" s="1"/>
  <c r="BK1" i="12"/>
  <c r="BJ1" i="12"/>
  <c r="BI1" i="12"/>
  <c r="BH1" i="12"/>
  <c r="BG1" i="12"/>
  <c r="BI3" i="12" s="1"/>
  <c r="BI4" i="12" s="1"/>
  <c r="BF1" i="12"/>
  <c r="BH3" i="12" s="1"/>
  <c r="BH4" i="12" s="1"/>
  <c r="BE1" i="12"/>
  <c r="BE3" i="12" s="1"/>
  <c r="BE4" i="12" s="1"/>
  <c r="AM1" i="12"/>
  <c r="AM3" i="12" s="1"/>
  <c r="AM5" i="12" s="1"/>
  <c r="AL1" i="12"/>
  <c r="AL3" i="12" s="1"/>
  <c r="AL5" i="12" s="1"/>
  <c r="AK1" i="12"/>
  <c r="AK3" i="12" s="1"/>
  <c r="AK5" i="12" s="1"/>
  <c r="AJ1" i="12"/>
  <c r="AJ3" i="12" s="1"/>
  <c r="AJ5" i="12" s="1"/>
  <c r="AI1" i="12"/>
  <c r="AI3" i="12" s="1"/>
  <c r="AI5" i="12" s="1"/>
  <c r="AH1" i="12"/>
  <c r="AH3" i="12" s="1"/>
  <c r="AH5" i="12" s="1"/>
  <c r="AG1" i="12"/>
  <c r="AG3" i="12" s="1"/>
  <c r="AG5" i="12" s="1"/>
  <c r="S1" i="12"/>
  <c r="S3" i="12" s="1"/>
  <c r="S5" i="12" s="1"/>
  <c r="R1" i="12"/>
  <c r="R3" i="12" s="1"/>
  <c r="R5" i="12" s="1"/>
  <c r="Q1" i="12"/>
  <c r="Q3" i="12" s="1"/>
  <c r="Q5" i="12" s="1"/>
  <c r="P1" i="12"/>
  <c r="P3" i="12" s="1"/>
  <c r="P5" i="12" s="1"/>
  <c r="O1" i="12"/>
  <c r="O3" i="12" s="1"/>
  <c r="O5" i="12" s="1"/>
  <c r="N1" i="12"/>
  <c r="M1" i="12"/>
  <c r="M3" i="12" s="1"/>
  <c r="L1" i="12"/>
  <c r="L3" i="12" s="1"/>
  <c r="K1" i="12"/>
  <c r="K3" i="12" s="1"/>
  <c r="J1" i="12"/>
  <c r="J3" i="12" s="1"/>
  <c r="J5" i="12" s="1"/>
  <c r="I1" i="12"/>
  <c r="I3" i="12" s="1"/>
  <c r="I5" i="12" s="1"/>
  <c r="H1" i="12"/>
  <c r="H3" i="12" s="1"/>
  <c r="H5" i="12" s="1"/>
  <c r="G1" i="12"/>
  <c r="G3" i="12" s="1"/>
  <c r="G5" i="12" s="1"/>
  <c r="F1" i="12"/>
  <c r="E1" i="12"/>
  <c r="E3" i="12" s="1"/>
  <c r="E5" i="12" s="1"/>
  <c r="D1" i="12"/>
  <c r="D3" i="12" s="1"/>
  <c r="D5" i="12" s="1"/>
  <c r="C1" i="12"/>
  <c r="C3" i="12" s="1"/>
  <c r="C5" i="12" s="1"/>
  <c r="B1" i="12"/>
  <c r="B3" i="12" s="1"/>
  <c r="B5" i="12" s="1"/>
  <c r="A1" i="12"/>
  <c r="A3" i="12" s="1"/>
  <c r="A5" i="12" s="1"/>
  <c r="CG110" i="11"/>
  <c r="CF110" i="11"/>
  <c r="CH93" i="11"/>
  <c r="CG93" i="11"/>
  <c r="CF93" i="11"/>
  <c r="CD92" i="11"/>
  <c r="CD91" i="11"/>
  <c r="CD90" i="11"/>
  <c r="BW90" i="11"/>
  <c r="BY89" i="11"/>
  <c r="CF87" i="11"/>
  <c r="CE87" i="11"/>
  <c r="BZ85" i="11"/>
  <c r="CA85" i="11" s="1"/>
  <c r="BY85" i="11"/>
  <c r="BX85" i="11"/>
  <c r="BW85" i="11"/>
  <c r="CD84" i="11"/>
  <c r="CD85" i="11" s="1"/>
  <c r="CD86" i="11" s="1"/>
  <c r="BZ84" i="11"/>
  <c r="CA84" i="11" s="1"/>
  <c r="BY84" i="11"/>
  <c r="BX84" i="11"/>
  <c r="BW84" i="11"/>
  <c r="BZ83" i="11"/>
  <c r="CA83" i="11" s="1"/>
  <c r="BY83" i="11"/>
  <c r="BX83" i="11"/>
  <c r="BW83" i="11"/>
  <c r="CB81" i="11"/>
  <c r="CA81" i="11"/>
  <c r="BZ81" i="11"/>
  <c r="BY81" i="11"/>
  <c r="CB80" i="11"/>
  <c r="CA80" i="11"/>
  <c r="BZ80" i="11"/>
  <c r="BY80" i="11"/>
  <c r="CB79" i="11"/>
  <c r="CA79" i="11"/>
  <c r="BZ79" i="11"/>
  <c r="BY79" i="11"/>
  <c r="CB78" i="11"/>
  <c r="CA78" i="11"/>
  <c r="BZ78" i="11"/>
  <c r="BY78" i="11"/>
  <c r="CB77" i="11"/>
  <c r="CA77" i="11"/>
  <c r="BZ77" i="11"/>
  <c r="BY77" i="11"/>
  <c r="CC76" i="11"/>
  <c r="CB76" i="11"/>
  <c r="CA76" i="11"/>
  <c r="BZ76" i="11"/>
  <c r="BY76" i="11"/>
  <c r="CC75" i="11"/>
  <c r="CB75" i="11"/>
  <c r="CA75" i="11"/>
  <c r="BZ75" i="11"/>
  <c r="BY75" i="11"/>
  <c r="CG74" i="11"/>
  <c r="CF74" i="11"/>
  <c r="CE74" i="11"/>
  <c r="CD74" i="11"/>
  <c r="CC74" i="11"/>
  <c r="CB74" i="11"/>
  <c r="CA74" i="11"/>
  <c r="BZ74" i="11"/>
  <c r="BY74" i="11"/>
  <c r="CB72" i="11"/>
  <c r="CA72" i="11"/>
  <c r="BZ72" i="11"/>
  <c r="BY72" i="11"/>
  <c r="CB71" i="11"/>
  <c r="CA71" i="11"/>
  <c r="BZ71" i="11"/>
  <c r="BY71" i="11"/>
  <c r="CB70" i="11"/>
  <c r="CA70" i="11"/>
  <c r="BZ70" i="11"/>
  <c r="BY70" i="11"/>
  <c r="CB69" i="11"/>
  <c r="CA69" i="11"/>
  <c r="BZ69" i="11"/>
  <c r="BY69" i="11"/>
  <c r="BD69" i="11"/>
  <c r="BC69" i="11"/>
  <c r="CB68" i="11"/>
  <c r="CA68" i="11"/>
  <c r="BZ68" i="11"/>
  <c r="BY68" i="11"/>
  <c r="BD68" i="11"/>
  <c r="BC68" i="11"/>
  <c r="CB67" i="11"/>
  <c r="CA67" i="11"/>
  <c r="BZ67" i="11"/>
  <c r="BY67" i="11"/>
  <c r="BD67" i="11"/>
  <c r="BC67" i="11"/>
  <c r="CB66" i="11"/>
  <c r="BZ66" i="11"/>
  <c r="BD66" i="11"/>
  <c r="BC66" i="11"/>
  <c r="CB65" i="11"/>
  <c r="CA65" i="11"/>
  <c r="CA66" i="11" s="1"/>
  <c r="BY65" i="11"/>
  <c r="BY66" i="11" s="1"/>
  <c r="BD65" i="11"/>
  <c r="BC65" i="11"/>
  <c r="CB64" i="11"/>
  <c r="CA64" i="11"/>
  <c r="BZ64" i="11"/>
  <c r="BZ65" i="11" s="1"/>
  <c r="BY64" i="11"/>
  <c r="BD64" i="11"/>
  <c r="BC64" i="11"/>
  <c r="BZ63" i="11"/>
  <c r="BD63" i="11"/>
  <c r="BC63" i="11"/>
  <c r="BZ62" i="11"/>
  <c r="BD62" i="11"/>
  <c r="BC62" i="11"/>
  <c r="BD61" i="11"/>
  <c r="BC61" i="11"/>
  <c r="BD60" i="11"/>
  <c r="BC60" i="11"/>
  <c r="CD59" i="11"/>
  <c r="BD59" i="11"/>
  <c r="BC59" i="11"/>
  <c r="BN58" i="11"/>
  <c r="BM58" i="11"/>
  <c r="BL58" i="11"/>
  <c r="BH58" i="11"/>
  <c r="BD58" i="11"/>
  <c r="BC58" i="11"/>
  <c r="BD57" i="11"/>
  <c r="BC57" i="11"/>
  <c r="BD56" i="11"/>
  <c r="BC56" i="11"/>
  <c r="BD55" i="11"/>
  <c r="BC55" i="11"/>
  <c r="BD54" i="11"/>
  <c r="BC54" i="11"/>
  <c r="BD53" i="11"/>
  <c r="BC53" i="11"/>
  <c r="BD52" i="11"/>
  <c r="BC52" i="11"/>
  <c r="BD51" i="11"/>
  <c r="BC51" i="11"/>
  <c r="BD50" i="11"/>
  <c r="BC50" i="11"/>
  <c r="BD49" i="11"/>
  <c r="BC49" i="11"/>
  <c r="BD48" i="11"/>
  <c r="BC48" i="11"/>
  <c r="BD47" i="11"/>
  <c r="BC47" i="11"/>
  <c r="BD46" i="11"/>
  <c r="BC46" i="11"/>
  <c r="BQ45" i="11"/>
  <c r="BP45" i="11"/>
  <c r="BO45" i="11"/>
  <c r="BN45" i="11"/>
  <c r="BL45" i="11"/>
  <c r="BJ45" i="11"/>
  <c r="BI45" i="11"/>
  <c r="W7" i="13" s="1"/>
  <c r="X7" i="13" s="1"/>
  <c r="X8" i="13" s="1"/>
  <c r="BH45" i="11"/>
  <c r="BD45" i="11"/>
  <c r="BC45" i="11"/>
  <c r="BD44" i="11"/>
  <c r="BC44" i="11"/>
  <c r="BD43" i="11"/>
  <c r="BC43" i="11"/>
  <c r="CD42" i="11"/>
  <c r="CE42" i="11" s="1"/>
  <c r="BD42" i="11"/>
  <c r="BC42" i="11"/>
  <c r="CE41" i="11"/>
  <c r="CD41" i="11"/>
  <c r="BD41" i="11"/>
  <c r="BC41" i="11"/>
  <c r="CD40" i="11"/>
  <c r="CE40" i="11" s="1"/>
  <c r="BD40" i="11"/>
  <c r="BC40" i="11"/>
  <c r="CE39" i="11"/>
  <c r="CD39" i="11"/>
  <c r="BD39" i="11"/>
  <c r="BC39" i="11"/>
  <c r="CE38" i="11"/>
  <c r="CD38" i="11"/>
  <c r="BD38" i="11"/>
  <c r="BC38" i="11"/>
  <c r="CE37" i="11"/>
  <c r="CD37" i="11"/>
  <c r="BD37" i="11"/>
  <c r="BC37" i="11"/>
  <c r="CD36" i="11"/>
  <c r="CE36" i="11" s="1"/>
  <c r="BD36" i="11"/>
  <c r="BC36" i="11"/>
  <c r="CE35" i="11"/>
  <c r="CD35" i="11"/>
  <c r="BD35" i="11"/>
  <c r="BC35" i="11"/>
  <c r="CD34" i="11"/>
  <c r="CE34" i="11" s="1"/>
  <c r="BD34" i="11"/>
  <c r="BC34" i="11"/>
  <c r="CD33" i="11"/>
  <c r="CE33" i="11" s="1"/>
  <c r="BD33" i="11"/>
  <c r="BC33" i="11"/>
  <c r="CD32" i="11"/>
  <c r="CE32" i="11" s="1"/>
  <c r="BD32" i="11"/>
  <c r="BC32" i="11"/>
  <c r="CE31" i="11"/>
  <c r="CD31" i="11"/>
  <c r="BD31" i="11"/>
  <c r="BC31" i="11"/>
  <c r="CE30" i="11"/>
  <c r="CD30" i="11"/>
  <c r="BD30" i="11"/>
  <c r="BC30" i="11"/>
  <c r="CD29" i="11"/>
  <c r="CE29" i="11" s="1"/>
  <c r="BD29" i="11"/>
  <c r="BC29" i="11"/>
  <c r="CE28" i="11"/>
  <c r="CD28" i="11"/>
  <c r="BD28" i="11"/>
  <c r="BC28" i="11"/>
  <c r="CE27" i="11"/>
  <c r="CD27" i="11"/>
  <c r="BD27" i="11"/>
  <c r="BC27" i="11"/>
  <c r="Q27" i="11"/>
  <c r="P27" i="11"/>
  <c r="N27" i="11"/>
  <c r="I27" i="11"/>
  <c r="H27" i="11"/>
  <c r="G27" i="11"/>
  <c r="F27" i="11"/>
  <c r="E27" i="11"/>
  <c r="D27" i="11"/>
  <c r="C27" i="11"/>
  <c r="B27" i="11"/>
  <c r="A27" i="11"/>
  <c r="CD26" i="11"/>
  <c r="CE26" i="11" s="1"/>
  <c r="BD26" i="11"/>
  <c r="BC26" i="11"/>
  <c r="Q26" i="11"/>
  <c r="P26" i="11"/>
  <c r="N26" i="11"/>
  <c r="I26" i="11"/>
  <c r="H26" i="11"/>
  <c r="G26" i="11"/>
  <c r="F26" i="11"/>
  <c r="E26" i="11"/>
  <c r="D26" i="11"/>
  <c r="C26" i="11"/>
  <c r="B26" i="11"/>
  <c r="A26" i="11"/>
  <c r="CE25" i="11"/>
  <c r="CD25" i="11"/>
  <c r="BD25" i="11"/>
  <c r="BC25" i="11"/>
  <c r="Q25" i="11"/>
  <c r="P25" i="11"/>
  <c r="N25" i="11"/>
  <c r="I25" i="11"/>
  <c r="H25" i="11"/>
  <c r="G25" i="11"/>
  <c r="F25" i="11"/>
  <c r="E25" i="11"/>
  <c r="D25" i="11"/>
  <c r="C25" i="11"/>
  <c r="B25" i="11"/>
  <c r="A25" i="11"/>
  <c r="CE24" i="11"/>
  <c r="CD24" i="11"/>
  <c r="BD24" i="11"/>
  <c r="BC24" i="11"/>
  <c r="Q24" i="11"/>
  <c r="P24" i="11"/>
  <c r="N24" i="11"/>
  <c r="M24" i="11"/>
  <c r="I24" i="11"/>
  <c r="H24" i="11"/>
  <c r="G24" i="11"/>
  <c r="F24" i="11"/>
  <c r="E24" i="11"/>
  <c r="D24" i="11"/>
  <c r="C24" i="11"/>
  <c r="B24" i="11"/>
  <c r="A24" i="11"/>
  <c r="CD23" i="11"/>
  <c r="CE23" i="11" s="1"/>
  <c r="BV23" i="11"/>
  <c r="BD23" i="11"/>
  <c r="BC23" i="11"/>
  <c r="Q23" i="11"/>
  <c r="P23" i="11"/>
  <c r="N23" i="11"/>
  <c r="I23" i="11"/>
  <c r="H23" i="11"/>
  <c r="G23" i="11"/>
  <c r="F23" i="11"/>
  <c r="E23" i="11"/>
  <c r="D23" i="11"/>
  <c r="C23" i="11"/>
  <c r="B23" i="11"/>
  <c r="A23" i="11"/>
  <c r="CE22" i="11"/>
  <c r="CD22" i="11"/>
  <c r="BD22" i="11"/>
  <c r="BC22" i="11"/>
  <c r="Q22" i="11"/>
  <c r="P22" i="11"/>
  <c r="N22" i="11"/>
  <c r="I22" i="11"/>
  <c r="H22" i="11"/>
  <c r="G22" i="11"/>
  <c r="F22" i="11"/>
  <c r="E22" i="11"/>
  <c r="D22" i="11"/>
  <c r="C22" i="11"/>
  <c r="B22" i="11"/>
  <c r="A22" i="11"/>
  <c r="CD21" i="11"/>
  <c r="CE21" i="11" s="1"/>
  <c r="BD21" i="11"/>
  <c r="BC21" i="11"/>
  <c r="Q21" i="11"/>
  <c r="P21" i="11"/>
  <c r="N21" i="11"/>
  <c r="M21" i="11"/>
  <c r="I21" i="11"/>
  <c r="H21" i="11"/>
  <c r="G21" i="11"/>
  <c r="F21" i="11"/>
  <c r="E21" i="11"/>
  <c r="D21" i="11"/>
  <c r="C21" i="11"/>
  <c r="B21" i="11"/>
  <c r="A21" i="11"/>
  <c r="CE20" i="11"/>
  <c r="CD20" i="11"/>
  <c r="BD20" i="11"/>
  <c r="BC20" i="11"/>
  <c r="Q20" i="11"/>
  <c r="P20" i="11"/>
  <c r="N20" i="11"/>
  <c r="M20" i="11"/>
  <c r="I20" i="11"/>
  <c r="H20" i="11"/>
  <c r="G20" i="11"/>
  <c r="F20" i="11"/>
  <c r="E20" i="11"/>
  <c r="D20" i="11"/>
  <c r="C20" i="11"/>
  <c r="B20" i="11"/>
  <c r="A20" i="11"/>
  <c r="CE19" i="11"/>
  <c r="CD19" i="11"/>
  <c r="BD19" i="11"/>
  <c r="BC19" i="11"/>
  <c r="Q19" i="11"/>
  <c r="P19" i="11"/>
  <c r="N19" i="11"/>
  <c r="M19" i="11"/>
  <c r="I19" i="11"/>
  <c r="H19" i="11"/>
  <c r="G19" i="11"/>
  <c r="F19" i="11"/>
  <c r="E19" i="11"/>
  <c r="D19" i="11"/>
  <c r="C19" i="11"/>
  <c r="B19" i="11"/>
  <c r="A19" i="11"/>
  <c r="CD18" i="11"/>
  <c r="CE18" i="11" s="1"/>
  <c r="BD18" i="11"/>
  <c r="BC18" i="11"/>
  <c r="AW18" i="11"/>
  <c r="AR18" i="11"/>
  <c r="AQ18" i="11"/>
  <c r="AP18" i="11"/>
  <c r="AO18" i="11"/>
  <c r="AN18" i="11"/>
  <c r="AM18" i="11"/>
  <c r="AL18" i="11"/>
  <c r="AK18" i="11"/>
  <c r="AJ18" i="11"/>
  <c r="Q18" i="11"/>
  <c r="P18" i="11"/>
  <c r="N18" i="11"/>
  <c r="M18" i="11"/>
  <c r="I18" i="11"/>
  <c r="H18" i="11"/>
  <c r="G18" i="11"/>
  <c r="F18" i="11"/>
  <c r="E18" i="11"/>
  <c r="D18" i="11"/>
  <c r="C18" i="11"/>
  <c r="B18" i="11"/>
  <c r="A18" i="11"/>
  <c r="CD17" i="11"/>
  <c r="CE17" i="11" s="1"/>
  <c r="BD17" i="11"/>
  <c r="BC17" i="11"/>
  <c r="AW17" i="11"/>
  <c r="AV17" i="11"/>
  <c r="AR17" i="11"/>
  <c r="AQ17" i="11"/>
  <c r="AP17" i="11"/>
  <c r="AO17" i="11"/>
  <c r="AN17" i="11"/>
  <c r="AM17" i="11"/>
  <c r="AL17" i="11"/>
  <c r="AK17" i="11"/>
  <c r="AJ17" i="11"/>
  <c r="Q17" i="11"/>
  <c r="P17" i="11"/>
  <c r="N17" i="11"/>
  <c r="I17" i="11"/>
  <c r="H17" i="11"/>
  <c r="G17" i="11"/>
  <c r="F17" i="11"/>
  <c r="E17" i="11"/>
  <c r="D17" i="11"/>
  <c r="C17" i="11"/>
  <c r="B17" i="11"/>
  <c r="A17" i="11"/>
  <c r="CD16" i="11"/>
  <c r="CE16" i="11" s="1"/>
  <c r="BD16" i="11"/>
  <c r="BC16" i="11"/>
  <c r="AW16" i="11"/>
  <c r="AV16" i="11"/>
  <c r="AR16" i="11"/>
  <c r="AQ16" i="11"/>
  <c r="AP16" i="11"/>
  <c r="AO16" i="11"/>
  <c r="AN16" i="11"/>
  <c r="AM16" i="11"/>
  <c r="AL16" i="11"/>
  <c r="AK16" i="11"/>
  <c r="AJ16" i="11"/>
  <c r="Q16" i="11"/>
  <c r="P16" i="11"/>
  <c r="N16" i="11"/>
  <c r="I16" i="11"/>
  <c r="H16" i="11"/>
  <c r="G16" i="11"/>
  <c r="F16" i="11"/>
  <c r="E16" i="11"/>
  <c r="D16" i="11"/>
  <c r="C16" i="11"/>
  <c r="B16" i="11"/>
  <c r="A16" i="11"/>
  <c r="CD15" i="11"/>
  <c r="CE15" i="11" s="1"/>
  <c r="BD15" i="11"/>
  <c r="BC15" i="11"/>
  <c r="BB15" i="11" a="1"/>
  <c r="BB15" i="11" s="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O15" i="11"/>
  <c r="H15" i="11"/>
  <c r="G15" i="11"/>
  <c r="CD14" i="11"/>
  <c r="CE14" i="11" s="1"/>
  <c r="BR14" i="11"/>
  <c r="BQ14" i="11"/>
  <c r="BP14" i="11"/>
  <c r="BN14" i="11"/>
  <c r="BM14" i="11"/>
  <c r="BL14" i="11"/>
  <c r="BK14" i="11"/>
  <c r="BJ14" i="11"/>
  <c r="BI14" i="11"/>
  <c r="BH14" i="11"/>
  <c r="BG14" i="11"/>
  <c r="BD14" i="11"/>
  <c r="BC14" i="11"/>
  <c r="CD13" i="11"/>
  <c r="CE13" i="11" s="1"/>
  <c r="BR13" i="11"/>
  <c r="BQ13" i="11"/>
  <c r="BP13" i="11"/>
  <c r="BO13" i="11"/>
  <c r="BN13" i="11"/>
  <c r="BM13" i="11"/>
  <c r="BL13" i="11"/>
  <c r="BK13" i="11"/>
  <c r="BJ13" i="11"/>
  <c r="BI13" i="11"/>
  <c r="BH13" i="11"/>
  <c r="BG13" i="11"/>
  <c r="BD13" i="11"/>
  <c r="BC13" i="11"/>
  <c r="D13" i="11"/>
  <c r="C13" i="11"/>
  <c r="B13" i="11"/>
  <c r="A13" i="11"/>
  <c r="CE12" i="11"/>
  <c r="CD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D12" i="11"/>
  <c r="BC12" i="11"/>
  <c r="I12" i="11"/>
  <c r="CE11" i="11"/>
  <c r="CD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D11" i="11"/>
  <c r="BC11" i="11"/>
  <c r="F11" i="11"/>
  <c r="D11" i="11"/>
  <c r="D12" i="11" s="1"/>
  <c r="B11" i="11"/>
  <c r="CE10" i="11"/>
  <c r="CD10" i="11"/>
  <c r="BR10" i="11"/>
  <c r="BQ10" i="11"/>
  <c r="BP10" i="11"/>
  <c r="BO10" i="11"/>
  <c r="BN10" i="11"/>
  <c r="BM10" i="11"/>
  <c r="BL10" i="11"/>
  <c r="BK10" i="11"/>
  <c r="BJ10" i="11"/>
  <c r="BI10" i="11"/>
  <c r="BH10" i="11"/>
  <c r="BG10" i="11"/>
  <c r="BD10" i="11"/>
  <c r="BC10" i="11"/>
  <c r="F10" i="11"/>
  <c r="I11" i="11" s="1"/>
  <c r="D10" i="11"/>
  <c r="B10" i="11"/>
  <c r="C15" i="11" s="1"/>
  <c r="CE9" i="11"/>
  <c r="CD9" i="11"/>
  <c r="BR9" i="11"/>
  <c r="BQ9" i="11"/>
  <c r="BP9" i="11"/>
  <c r="BO9" i="11"/>
  <c r="BN9" i="11"/>
  <c r="BM9" i="11"/>
  <c r="BL9" i="11"/>
  <c r="BK9" i="11"/>
  <c r="BJ9" i="11"/>
  <c r="BI9" i="11"/>
  <c r="BH9" i="11"/>
  <c r="BG9" i="11"/>
  <c r="BD9" i="11"/>
  <c r="BC9" i="11"/>
  <c r="D9" i="11"/>
  <c r="B9" i="11"/>
  <c r="F9" i="11" s="1"/>
  <c r="CD8" i="11"/>
  <c r="CE8" i="11" s="1"/>
  <c r="BV8" i="11"/>
  <c r="BV9" i="11" s="1"/>
  <c r="BV15" i="11" s="1"/>
  <c r="BR8" i="11"/>
  <c r="BQ8" i="11"/>
  <c r="BP8" i="11"/>
  <c r="BO8" i="11"/>
  <c r="BN8" i="11"/>
  <c r="BM8" i="11"/>
  <c r="BL8" i="11"/>
  <c r="BK8" i="11"/>
  <c r="BJ8" i="11"/>
  <c r="BI8" i="11"/>
  <c r="BH8" i="11"/>
  <c r="BG8" i="11"/>
  <c r="BF8" i="11"/>
  <c r="BE8" i="11"/>
  <c r="BD8" i="11"/>
  <c r="BC8" i="11"/>
  <c r="B8" i="11"/>
  <c r="F7" i="11" s="1"/>
  <c r="CD7" i="11"/>
  <c r="CE7" i="11" s="1"/>
  <c r="BR7" i="11"/>
  <c r="BQ7" i="11"/>
  <c r="BP7" i="11"/>
  <c r="BO7" i="11"/>
  <c r="BN7" i="11"/>
  <c r="BM7" i="11"/>
  <c r="BL7" i="11"/>
  <c r="BK7" i="11"/>
  <c r="BJ7" i="11"/>
  <c r="BI7" i="11"/>
  <c r="BH7" i="11"/>
  <c r="BG7" i="11"/>
  <c r="BF7" i="11"/>
  <c r="BE7" i="11"/>
  <c r="BD7" i="11"/>
  <c r="BC7" i="11"/>
  <c r="B7" i="11"/>
  <c r="F8" i="11" s="1"/>
  <c r="CE6" i="11"/>
  <c r="CD6" i="11"/>
  <c r="BR6" i="11"/>
  <c r="BQ6" i="11"/>
  <c r="BP6" i="11"/>
  <c r="BO6" i="11"/>
  <c r="BN6" i="11"/>
  <c r="BM6" i="11"/>
  <c r="BL6" i="11"/>
  <c r="BK6" i="11"/>
  <c r="BJ6" i="11"/>
  <c r="BI6" i="11"/>
  <c r="BH6" i="11"/>
  <c r="BG6" i="11"/>
  <c r="BF6" i="11"/>
  <c r="BE6" i="11"/>
  <c r="BD6" i="11"/>
  <c r="BC6" i="11"/>
  <c r="AG6" i="11"/>
  <c r="S6" i="11"/>
  <c r="R6" i="11"/>
  <c r="Q6" i="11"/>
  <c r="P6" i="11"/>
  <c r="H6" i="11"/>
  <c r="CG5" i="11"/>
  <c r="CF5" i="11"/>
  <c r="CD5" i="11"/>
  <c r="CE5" i="11" s="1"/>
  <c r="CC5" i="11"/>
  <c r="CA5" i="11"/>
  <c r="BZ5" i="11"/>
  <c r="BX5" i="11"/>
  <c r="BW5" i="11"/>
  <c r="AX5" i="11"/>
  <c r="AN5" i="11"/>
  <c r="AJ5" i="11"/>
  <c r="AI5" i="11"/>
  <c r="CE4" i="11"/>
  <c r="BJ4" i="11"/>
  <c r="AG4" i="11"/>
  <c r="S4" i="11"/>
  <c r="R4" i="11"/>
  <c r="Q4" i="11"/>
  <c r="P4" i="11"/>
  <c r="H4" i="11"/>
  <c r="BO3" i="11"/>
  <c r="BO4" i="11" s="1"/>
  <c r="BN3" i="11"/>
  <c r="BN4" i="11" s="1"/>
  <c r="BI3" i="11"/>
  <c r="BI4" i="11" s="1"/>
  <c r="BG3" i="11"/>
  <c r="BG4" i="11" s="1"/>
  <c r="BF3" i="11"/>
  <c r="BF4" i="11" s="1"/>
  <c r="AX3" i="11"/>
  <c r="AN3" i="11"/>
  <c r="O3" i="11"/>
  <c r="G3" i="11"/>
  <c r="F3" i="11"/>
  <c r="BZ2" i="11"/>
  <c r="BZ3" i="11" s="1"/>
  <c r="BS2" i="11"/>
  <c r="BS3" i="11" s="1"/>
  <c r="AG2" i="11"/>
  <c r="S2" i="11"/>
  <c r="R2" i="11"/>
  <c r="Q2" i="11"/>
  <c r="P2" i="11"/>
  <c r="H2" i="11"/>
  <c r="G2" i="11"/>
  <c r="G4" i="11" s="1"/>
  <c r="CD1" i="11"/>
  <c r="CD2" i="11" s="1"/>
  <c r="CD3" i="11" s="1"/>
  <c r="BZ1" i="11"/>
  <c r="BS1" i="11"/>
  <c r="BO1" i="11"/>
  <c r="BL1" i="11"/>
  <c r="BK1" i="11"/>
  <c r="BM3" i="11" s="1"/>
  <c r="BM4" i="11" s="1"/>
  <c r="BJ1" i="11"/>
  <c r="BL3" i="11" s="1"/>
  <c r="BL4" i="11" s="1"/>
  <c r="BI1" i="11"/>
  <c r="BK3" i="11" s="1"/>
  <c r="BK4" i="11" s="1"/>
  <c r="BH1" i="11"/>
  <c r="BJ3" i="11" s="1"/>
  <c r="BG1" i="11"/>
  <c r="BF1" i="11"/>
  <c r="BH3" i="11" s="1"/>
  <c r="BH4" i="11" s="1"/>
  <c r="BE1" i="11"/>
  <c r="BE3" i="11" s="1"/>
  <c r="BE4" i="11" s="1"/>
  <c r="AM1" i="11"/>
  <c r="AM3" i="11" s="1"/>
  <c r="AL1" i="11"/>
  <c r="AL5" i="11" s="1"/>
  <c r="AK1" i="11"/>
  <c r="AK3" i="11" s="1"/>
  <c r="AJ1" i="11"/>
  <c r="AJ3" i="11" s="1"/>
  <c r="AI1" i="11"/>
  <c r="AI3" i="11" s="1"/>
  <c r="AH1" i="11"/>
  <c r="AH5" i="11" s="1"/>
  <c r="AG1" i="11"/>
  <c r="S1" i="11"/>
  <c r="R1" i="11"/>
  <c r="R3" i="11" s="1"/>
  <c r="Q1" i="11"/>
  <c r="Q5" i="11" s="1"/>
  <c r="P1" i="11"/>
  <c r="P3" i="11" s="1"/>
  <c r="O1" i="11"/>
  <c r="O5" i="11" s="1"/>
  <c r="N1" i="11"/>
  <c r="N5" i="11" s="1"/>
  <c r="M1" i="11"/>
  <c r="M5" i="11" s="1"/>
  <c r="L1" i="11"/>
  <c r="K1" i="11"/>
  <c r="J1" i="11"/>
  <c r="J5" i="11" s="1"/>
  <c r="I1" i="11"/>
  <c r="I5" i="11" s="1"/>
  <c r="H1" i="11"/>
  <c r="H3" i="11" s="1"/>
  <c r="G1" i="11"/>
  <c r="G5" i="11" s="1"/>
  <c r="F1" i="11"/>
  <c r="F5" i="11" s="1"/>
  <c r="E1" i="11"/>
  <c r="E3" i="11" s="1"/>
  <c r="D1" i="11"/>
  <c r="C1" i="11"/>
  <c r="B1" i="11"/>
  <c r="B3" i="11" s="1"/>
  <c r="A1" i="11"/>
  <c r="A5" i="11" s="1"/>
  <c r="O73" i="9"/>
  <c r="L70" i="9"/>
  <c r="O69" i="9"/>
  <c r="L68" i="9"/>
  <c r="O67" i="9" s="1"/>
  <c r="L67" i="9"/>
  <c r="L66" i="9"/>
  <c r="O66" i="9" s="1"/>
  <c r="L64" i="9"/>
  <c r="O63" i="9" s="1"/>
  <c r="L63" i="9"/>
  <c r="O62" i="9" s="1"/>
  <c r="L60" i="9"/>
  <c r="O65" i="9" s="1"/>
  <c r="O59" i="9"/>
  <c r="L59" i="9"/>
  <c r="O58" i="9"/>
  <c r="L58" i="9"/>
  <c r="O57" i="9"/>
  <c r="L54" i="9"/>
  <c r="O53" i="9"/>
  <c r="L53" i="9"/>
  <c r="J53" i="9"/>
  <c r="I53" i="9"/>
  <c r="H53" i="9"/>
  <c r="G53" i="9"/>
  <c r="L52" i="9"/>
  <c r="O52" i="9" s="1"/>
  <c r="J52" i="9"/>
  <c r="I52" i="9"/>
  <c r="H52" i="9"/>
  <c r="G52" i="9"/>
  <c r="L51" i="9"/>
  <c r="O51" i="9" s="1"/>
  <c r="J51" i="9"/>
  <c r="I51" i="9"/>
  <c r="H51" i="9"/>
  <c r="G51" i="9"/>
  <c r="J50" i="9"/>
  <c r="I50" i="9"/>
  <c r="H50" i="9"/>
  <c r="G50" i="9"/>
  <c r="O49" i="9"/>
  <c r="J49" i="9"/>
  <c r="I49" i="9"/>
  <c r="H49" i="9"/>
  <c r="G49" i="9"/>
  <c r="L48" i="9"/>
  <c r="O47" i="9" s="1"/>
  <c r="J48" i="9"/>
  <c r="I48" i="9"/>
  <c r="H48" i="9"/>
  <c r="G48" i="9"/>
  <c r="J47" i="9"/>
  <c r="I47" i="9"/>
  <c r="H47" i="9"/>
  <c r="G47" i="9"/>
  <c r="L46" i="9"/>
  <c r="O45" i="9"/>
  <c r="F44" i="9"/>
  <c r="G44" i="9" s="1"/>
  <c r="G45" i="9" s="1"/>
  <c r="L43" i="9"/>
  <c r="O43" i="9" s="1"/>
  <c r="H42" i="9"/>
  <c r="G42" i="9"/>
  <c r="L41" i="9"/>
  <c r="H41" i="9"/>
  <c r="G41" i="9"/>
  <c r="O40" i="9"/>
  <c r="L40" i="9"/>
  <c r="H40" i="9"/>
  <c r="G40" i="9"/>
  <c r="O39" i="9"/>
  <c r="L39" i="9"/>
  <c r="O41" i="9" s="1"/>
  <c r="H39" i="9"/>
  <c r="G39" i="9"/>
  <c r="F39" i="9"/>
  <c r="H38" i="9"/>
  <c r="G38" i="9"/>
  <c r="L37" i="9"/>
  <c r="O30" i="9" s="1"/>
  <c r="H37" i="9"/>
  <c r="G37" i="9"/>
  <c r="L36" i="9"/>
  <c r="H36" i="9"/>
  <c r="G36" i="9"/>
  <c r="O35" i="9"/>
  <c r="L35" i="9"/>
  <c r="O28" i="9" s="1"/>
  <c r="F35" i="9"/>
  <c r="F42" i="9" s="1"/>
  <c r="O32" i="9"/>
  <c r="L32" i="9"/>
  <c r="O31" i="9"/>
  <c r="O29" i="9"/>
  <c r="L28" i="9"/>
  <c r="G28" i="9"/>
  <c r="L26" i="9"/>
  <c r="O25" i="9"/>
  <c r="L25" i="9"/>
  <c r="O33" i="9" s="1"/>
  <c r="F25" i="9"/>
  <c r="G25" i="9" s="1"/>
  <c r="F24" i="9"/>
  <c r="H25" i="9" s="1"/>
  <c r="G26" i="9" s="1"/>
  <c r="M22" i="9"/>
  <c r="L73" i="9" s="1"/>
  <c r="O72" i="9" s="1"/>
  <c r="L22" i="9"/>
  <c r="L72" i="9" s="1"/>
  <c r="O71" i="9" s="1"/>
  <c r="K22" i="9"/>
  <c r="L71" i="9" s="1"/>
  <c r="O70" i="9" s="1"/>
  <c r="J22" i="9"/>
  <c r="I22" i="9"/>
  <c r="L69" i="9" s="1"/>
  <c r="O68" i="9" s="1"/>
  <c r="H22" i="9"/>
  <c r="M19" i="9"/>
  <c r="L19" i="9"/>
  <c r="L65" i="9" s="1"/>
  <c r="O64" i="9" s="1"/>
  <c r="K19" i="9"/>
  <c r="J19" i="9"/>
  <c r="I19" i="9"/>
  <c r="L62" i="9" s="1"/>
  <c r="O61" i="9" s="1"/>
  <c r="H19" i="9"/>
  <c r="L61" i="9" s="1"/>
  <c r="O60" i="9" s="1"/>
  <c r="M16" i="9"/>
  <c r="L16" i="9"/>
  <c r="K16" i="9"/>
  <c r="L57" i="9" s="1"/>
  <c r="O56" i="9" s="1"/>
  <c r="J16" i="9"/>
  <c r="L56" i="9" s="1"/>
  <c r="O55" i="9" s="1"/>
  <c r="I16" i="9"/>
  <c r="L55" i="9" s="1"/>
  <c r="O54" i="9" s="1"/>
  <c r="H16" i="9"/>
  <c r="E16" i="9"/>
  <c r="D16" i="9"/>
  <c r="C16" i="9"/>
  <c r="B16" i="9"/>
  <c r="M13" i="9"/>
  <c r="L13" i="9"/>
  <c r="K13" i="9"/>
  <c r="L50" i="9" s="1"/>
  <c r="O50" i="9" s="1"/>
  <c r="J13" i="9"/>
  <c r="L49" i="9" s="1"/>
  <c r="O48" i="9" s="1"/>
  <c r="I13" i="9"/>
  <c r="H13" i="9"/>
  <c r="L47" i="9" s="1"/>
  <c r="O46" i="9" s="1"/>
  <c r="E13" i="9"/>
  <c r="D13" i="9"/>
  <c r="C13" i="9"/>
  <c r="B13" i="9"/>
  <c r="M10" i="9"/>
  <c r="L45" i="9" s="1"/>
  <c r="L10" i="9"/>
  <c r="L44" i="9" s="1"/>
  <c r="O44" i="9" s="1"/>
  <c r="K10" i="9"/>
  <c r="J10" i="9"/>
  <c r="L42" i="9" s="1"/>
  <c r="O42" i="9" s="1"/>
  <c r="I10" i="9"/>
  <c r="H10" i="9"/>
  <c r="E10" i="9"/>
  <c r="D10" i="9"/>
  <c r="C10" i="9"/>
  <c r="B10" i="9"/>
  <c r="M7" i="9"/>
  <c r="L31" i="9" s="1"/>
  <c r="O38" i="9" s="1"/>
  <c r="L7" i="9"/>
  <c r="L30" i="9" s="1"/>
  <c r="O37" i="9" s="1"/>
  <c r="K7" i="9"/>
  <c r="L29" i="9" s="1"/>
  <c r="O36" i="9" s="1"/>
  <c r="J7" i="9"/>
  <c r="I7" i="9"/>
  <c r="L27" i="9" s="1"/>
  <c r="O34" i="9" s="1"/>
  <c r="H7" i="9"/>
  <c r="E7" i="9"/>
  <c r="D7" i="9"/>
  <c r="C7" i="9"/>
  <c r="B7" i="9"/>
  <c r="M4" i="9"/>
  <c r="L38" i="9" s="1"/>
  <c r="L4" i="9"/>
  <c r="K4" i="9"/>
  <c r="J4" i="9"/>
  <c r="I4" i="9"/>
  <c r="L34" i="9" s="1"/>
  <c r="O27" i="9" s="1"/>
  <c r="H4" i="9"/>
  <c r="L33" i="9" s="1"/>
  <c r="O26" i="9" s="1"/>
  <c r="E4" i="9"/>
  <c r="D4" i="9"/>
  <c r="C4" i="9"/>
  <c r="B4" i="9"/>
  <c r="BA100" i="8"/>
  <c r="BA99" i="8"/>
  <c r="BA98" i="8"/>
  <c r="BA97" i="8"/>
  <c r="BA96" i="8"/>
  <c r="BA95" i="8"/>
  <c r="BA94" i="8"/>
  <c r="BA93" i="8"/>
  <c r="BA92" i="8"/>
  <c r="BA91" i="8"/>
  <c r="BA90" i="8"/>
  <c r="BA89" i="8"/>
  <c r="BA88" i="8"/>
  <c r="BA87" i="8"/>
  <c r="BA86" i="8"/>
  <c r="BA85" i="8"/>
  <c r="BA84" i="8"/>
  <c r="BA83" i="8"/>
  <c r="BA82" i="8"/>
  <c r="BA81" i="8"/>
  <c r="BA80" i="8"/>
  <c r="BA79" i="8"/>
  <c r="BA78" i="8"/>
  <c r="BA77" i="8"/>
  <c r="BA76" i="8"/>
  <c r="BA75" i="8"/>
  <c r="BA74" i="8"/>
  <c r="BA73" i="8"/>
  <c r="BA72" i="8"/>
  <c r="BA71" i="8"/>
  <c r="BA70" i="8"/>
  <c r="BA69" i="8"/>
  <c r="L69" i="8"/>
  <c r="J69" i="8"/>
  <c r="BA68" i="8"/>
  <c r="L68" i="8"/>
  <c r="J68" i="8"/>
  <c r="BA67" i="8"/>
  <c r="L67" i="8"/>
  <c r="J67" i="8"/>
  <c r="BA66" i="8"/>
  <c r="L66" i="8"/>
  <c r="J66" i="8"/>
  <c r="BA65" i="8"/>
  <c r="L65" i="8"/>
  <c r="J65" i="8"/>
  <c r="BA64" i="8"/>
  <c r="L64" i="8"/>
  <c r="J64" i="8"/>
  <c r="BA63" i="8"/>
  <c r="L63" i="8"/>
  <c r="J63" i="8"/>
  <c r="BA62" i="8"/>
  <c r="L62" i="8"/>
  <c r="J62" i="8"/>
  <c r="BA61" i="8"/>
  <c r="L61" i="8"/>
  <c r="J61" i="8"/>
  <c r="BA60" i="8"/>
  <c r="L60" i="8"/>
  <c r="J60" i="8"/>
  <c r="BA59" i="8"/>
  <c r="L59" i="8"/>
  <c r="J59" i="8"/>
  <c r="BA58" i="8"/>
  <c r="L58" i="8"/>
  <c r="J58" i="8"/>
  <c r="BA57" i="8"/>
  <c r="L57" i="8"/>
  <c r="J57" i="8"/>
  <c r="BA56" i="8"/>
  <c r="L56" i="8"/>
  <c r="J56" i="8"/>
  <c r="BA55" i="8"/>
  <c r="L55" i="8"/>
  <c r="J55" i="8"/>
  <c r="BA54" i="8"/>
  <c r="L54" i="8"/>
  <c r="J54" i="8"/>
  <c r="BA53" i="8"/>
  <c r="L53" i="8"/>
  <c r="J53" i="8"/>
  <c r="BA52" i="8"/>
  <c r="L52" i="8"/>
  <c r="J52" i="8"/>
  <c r="BA51" i="8"/>
  <c r="L51" i="8"/>
  <c r="J51" i="8"/>
  <c r="BA50" i="8"/>
  <c r="L50" i="8"/>
  <c r="J50" i="8"/>
  <c r="BA49" i="8"/>
  <c r="L49" i="8"/>
  <c r="J49" i="8"/>
  <c r="BA48" i="8"/>
  <c r="L48" i="8"/>
  <c r="J48" i="8"/>
  <c r="BA47" i="8"/>
  <c r="L47" i="8"/>
  <c r="J47" i="8"/>
  <c r="BA46" i="8"/>
  <c r="T46" i="8"/>
  <c r="L46" i="8"/>
  <c r="J46" i="8"/>
  <c r="BA45" i="8"/>
  <c r="L45" i="8"/>
  <c r="J45" i="8"/>
  <c r="BA44" i="8"/>
  <c r="L44" i="8"/>
  <c r="J44" i="8"/>
  <c r="BA43" i="8"/>
  <c r="L43" i="8"/>
  <c r="J43" i="8"/>
  <c r="BA42" i="8"/>
  <c r="L42" i="8"/>
  <c r="J42" i="8"/>
  <c r="BA41" i="8"/>
  <c r="L41" i="8"/>
  <c r="J41" i="8"/>
  <c r="BA40" i="8"/>
  <c r="L40" i="8"/>
  <c r="J40" i="8"/>
  <c r="BA39" i="8"/>
  <c r="L39" i="8"/>
  <c r="J39" i="8"/>
  <c r="BA38" i="8"/>
  <c r="L38" i="8"/>
  <c r="J38" i="8"/>
  <c r="BA37" i="8"/>
  <c r="L37" i="8"/>
  <c r="J37" i="8"/>
  <c r="BA36" i="8"/>
  <c r="L36" i="8"/>
  <c r="J36" i="8"/>
  <c r="BA35" i="8"/>
  <c r="L35" i="8"/>
  <c r="J35" i="8"/>
  <c r="BA34" i="8"/>
  <c r="L34" i="8"/>
  <c r="J34" i="8"/>
  <c r="BA33" i="8"/>
  <c r="L33" i="8"/>
  <c r="J33" i="8"/>
  <c r="BA32" i="8"/>
  <c r="L32" i="8"/>
  <c r="J32" i="8"/>
  <c r="BA31" i="8"/>
  <c r="L31" i="8"/>
  <c r="J31" i="8"/>
  <c r="BA30" i="8"/>
  <c r="L30" i="8"/>
  <c r="J30" i="8"/>
  <c r="BA29" i="8"/>
  <c r="U29" i="8"/>
  <c r="T12" i="8" s="1"/>
  <c r="U9" i="8" s="1"/>
  <c r="U13" i="8" s="1"/>
  <c r="L29" i="8"/>
  <c r="J29" i="8"/>
  <c r="BA28" i="8"/>
  <c r="L28" i="8"/>
  <c r="J28" i="8"/>
  <c r="BA27" i="8"/>
  <c r="L27" i="8"/>
  <c r="J27" i="8"/>
  <c r="BA26" i="8"/>
  <c r="L26" i="8"/>
  <c r="J26" i="8"/>
  <c r="BA25" i="8"/>
  <c r="L25" i="8"/>
  <c r="J25" i="8"/>
  <c r="BA24" i="8"/>
  <c r="L24" i="8"/>
  <c r="J24" i="8"/>
  <c r="BA23" i="8"/>
  <c r="L23" i="8"/>
  <c r="J23" i="8"/>
  <c r="BA22" i="8"/>
  <c r="L22" i="8"/>
  <c r="J22" i="8"/>
  <c r="BA21" i="8"/>
  <c r="L21" i="8"/>
  <c r="J21" i="8"/>
  <c r="BA20" i="8"/>
  <c r="L20" i="8"/>
  <c r="J20" i="8"/>
  <c r="BA19" i="8"/>
  <c r="L19" i="8"/>
  <c r="J19" i="8"/>
  <c r="BA18" i="8"/>
  <c r="L18" i="8"/>
  <c r="J18" i="8"/>
  <c r="BA17" i="8"/>
  <c r="L17" i="8"/>
  <c r="J17" i="8"/>
  <c r="BJ16" i="8"/>
  <c r="AN16" i="8" s="1"/>
  <c r="BD16" i="8"/>
  <c r="BA16" i="8"/>
  <c r="AU16" i="8"/>
  <c r="AP1029" i="8"/>
  <c r="AP1028" i="8"/>
  <c r="AP1027" i="8"/>
  <c r="AP1026" i="8"/>
  <c r="AP1025" i="8"/>
  <c r="AP1021" i="8"/>
  <c r="AP1020" i="8"/>
  <c r="AP1019" i="8"/>
  <c r="AP1018" i="8"/>
  <c r="AP1017" i="8"/>
  <c r="AP1015" i="8"/>
  <c r="AP1013" i="8"/>
  <c r="AP1012" i="8"/>
  <c r="AP1011" i="8"/>
  <c r="AP1010" i="8"/>
  <c r="AP1009" i="8"/>
  <c r="AP1007" i="8"/>
  <c r="AP1005" i="8"/>
  <c r="AP1004" i="8"/>
  <c r="AP1003" i="8"/>
  <c r="AP1002" i="8"/>
  <c r="AP1001" i="8"/>
  <c r="AP999" i="8"/>
  <c r="AP997" i="8"/>
  <c r="AP996" i="8"/>
  <c r="AP995" i="8"/>
  <c r="AP994" i="8"/>
  <c r="AP993" i="8"/>
  <c r="AP991" i="8"/>
  <c r="AP989" i="8"/>
  <c r="AP988" i="8"/>
  <c r="AP987" i="8"/>
  <c r="AP986" i="8"/>
  <c r="AP985" i="8"/>
  <c r="AP983" i="8"/>
  <c r="AP981" i="8"/>
  <c r="AP980" i="8"/>
  <c r="AP979" i="8"/>
  <c r="AP978" i="8"/>
  <c r="AP977" i="8"/>
  <c r="AP975" i="8"/>
  <c r="AP973" i="8"/>
  <c r="AP972" i="8"/>
  <c r="AP971" i="8"/>
  <c r="AP970" i="8"/>
  <c r="AP969" i="8"/>
  <c r="AP967" i="8"/>
  <c r="AP965" i="8"/>
  <c r="AP964" i="8"/>
  <c r="AP963" i="8"/>
  <c r="AP962" i="8"/>
  <c r="AP961" i="8"/>
  <c r="AP959" i="8"/>
  <c r="AP957" i="8"/>
  <c r="AP956" i="8"/>
  <c r="AP955" i="8"/>
  <c r="AP954" i="8"/>
  <c r="AP953" i="8"/>
  <c r="AP951" i="8"/>
  <c r="AP949" i="8"/>
  <c r="AP948" i="8"/>
  <c r="AP947" i="8"/>
  <c r="AP946" i="8"/>
  <c r="AP945" i="8"/>
  <c r="AP943" i="8"/>
  <c r="AP941" i="8"/>
  <c r="AP940" i="8"/>
  <c r="AP939" i="8"/>
  <c r="AP938" i="8"/>
  <c r="AP937" i="8"/>
  <c r="AP935" i="8"/>
  <c r="AP933" i="8"/>
  <c r="AP932" i="8"/>
  <c r="AP931" i="8"/>
  <c r="AP930" i="8"/>
  <c r="AP929" i="8"/>
  <c r="AP927" i="8"/>
  <c r="AP925" i="8"/>
  <c r="AP924" i="8"/>
  <c r="AP923" i="8"/>
  <c r="AP922" i="8"/>
  <c r="AP921" i="8"/>
  <c r="AP919" i="8"/>
  <c r="AP917" i="8"/>
  <c r="AP916" i="8"/>
  <c r="AP915" i="8"/>
  <c r="AP914" i="8"/>
  <c r="AP913" i="8"/>
  <c r="AP911" i="8"/>
  <c r="AP909" i="8"/>
  <c r="AP908" i="8"/>
  <c r="AP907" i="8"/>
  <c r="AP906" i="8"/>
  <c r="AP905" i="8"/>
  <c r="AP903" i="8"/>
  <c r="AP901" i="8"/>
  <c r="AP900" i="8"/>
  <c r="AP899" i="8"/>
  <c r="AP898" i="8"/>
  <c r="AP897" i="8"/>
  <c r="AP895" i="8"/>
  <c r="AP893" i="8"/>
  <c r="AP892" i="8"/>
  <c r="AP891" i="8"/>
  <c r="AP890" i="8"/>
  <c r="AP889" i="8"/>
  <c r="AP887" i="8"/>
  <c r="AP885" i="8"/>
  <c r="AP884" i="8"/>
  <c r="AP883" i="8"/>
  <c r="AP882" i="8"/>
  <c r="AP881" i="8"/>
  <c r="AP879" i="8"/>
  <c r="AP877" i="8"/>
  <c r="AP876" i="8"/>
  <c r="AP875" i="8"/>
  <c r="AP874" i="8"/>
  <c r="AP873" i="8"/>
  <c r="AP871" i="8"/>
  <c r="AP869" i="8"/>
  <c r="AP868" i="8"/>
  <c r="AP867" i="8"/>
  <c r="AP866" i="8"/>
  <c r="AP865" i="8"/>
  <c r="AP863" i="8"/>
  <c r="AP861" i="8"/>
  <c r="AP860" i="8"/>
  <c r="AP859" i="8"/>
  <c r="AP858" i="8"/>
  <c r="AP857" i="8"/>
  <c r="AP855" i="8"/>
  <c r="AP853" i="8"/>
  <c r="AP852" i="8"/>
  <c r="AP851" i="8"/>
  <c r="AP850" i="8"/>
  <c r="AP849" i="8"/>
  <c r="AP847" i="8"/>
  <c r="AP845" i="8"/>
  <c r="AP844" i="8"/>
  <c r="AP843" i="8"/>
  <c r="AP842" i="8"/>
  <c r="AP841" i="8"/>
  <c r="AP839" i="8"/>
  <c r="AP837" i="8"/>
  <c r="AP836" i="8"/>
  <c r="AP835" i="8"/>
  <c r="AP834" i="8"/>
  <c r="AP833" i="8"/>
  <c r="AP831" i="8"/>
  <c r="AP829" i="8"/>
  <c r="AP828" i="8"/>
  <c r="AP827" i="8"/>
  <c r="AP826" i="8"/>
  <c r="AP825" i="8"/>
  <c r="AP823" i="8"/>
  <c r="AP821" i="8"/>
  <c r="AP820" i="8"/>
  <c r="AP819" i="8"/>
  <c r="AP818" i="8"/>
  <c r="AP817" i="8"/>
  <c r="AP815" i="8"/>
  <c r="AP813" i="8"/>
  <c r="AP812" i="8"/>
  <c r="AP811" i="8"/>
  <c r="AP810" i="8"/>
  <c r="AP809" i="8"/>
  <c r="AP807" i="8"/>
  <c r="AP805" i="8"/>
  <c r="AP804" i="8"/>
  <c r="AP803" i="8"/>
  <c r="AP802" i="8"/>
  <c r="AP801" i="8"/>
  <c r="AP799" i="8"/>
  <c r="AP797" i="8"/>
  <c r="AP796" i="8"/>
  <c r="AP795" i="8"/>
  <c r="AP794" i="8"/>
  <c r="AP793" i="8"/>
  <c r="AP791" i="8"/>
  <c r="AP789" i="8"/>
  <c r="AP788" i="8"/>
  <c r="AP787" i="8"/>
  <c r="AP786" i="8"/>
  <c r="AP785" i="8"/>
  <c r="AP783" i="8"/>
  <c r="AP781" i="8"/>
  <c r="AP780" i="8"/>
  <c r="AP779" i="8"/>
  <c r="AP778" i="8"/>
  <c r="AP777" i="8"/>
  <c r="AP775" i="8"/>
  <c r="AP773" i="8"/>
  <c r="AP772" i="8"/>
  <c r="AP771" i="8"/>
  <c r="AP770" i="8"/>
  <c r="AP769" i="8"/>
  <c r="AP767" i="8"/>
  <c r="AP765" i="8"/>
  <c r="AP764" i="8"/>
  <c r="AP763" i="8"/>
  <c r="AP762" i="8"/>
  <c r="AP761" i="8"/>
  <c r="AP759" i="8"/>
  <c r="AP757" i="8"/>
  <c r="AP756" i="8"/>
  <c r="AP755" i="8"/>
  <c r="AP754" i="8"/>
  <c r="AP753" i="8"/>
  <c r="AP751" i="8"/>
  <c r="AP749" i="8"/>
  <c r="AP748" i="8"/>
  <c r="AP747" i="8"/>
  <c r="AP746" i="8"/>
  <c r="AP745" i="8"/>
  <c r="AP743" i="8"/>
  <c r="AP741" i="8"/>
  <c r="AP740" i="8"/>
  <c r="AP739" i="8"/>
  <c r="AP738" i="8"/>
  <c r="AP737" i="8"/>
  <c r="AP735" i="8"/>
  <c r="AP733" i="8"/>
  <c r="AP732" i="8"/>
  <c r="AP731" i="8"/>
  <c r="AP730" i="8"/>
  <c r="AP729" i="8"/>
  <c r="AP727" i="8"/>
  <c r="AP725" i="8"/>
  <c r="AP724" i="8"/>
  <c r="AP723" i="8"/>
  <c r="AP722" i="8"/>
  <c r="AP721" i="8"/>
  <c r="AP719" i="8"/>
  <c r="AP717" i="8"/>
  <c r="AP716" i="8"/>
  <c r="AP715" i="8"/>
  <c r="AP714" i="8"/>
  <c r="AP713" i="8"/>
  <c r="AP711" i="8"/>
  <c r="AP709" i="8"/>
  <c r="AP708" i="8"/>
  <c r="AP707" i="8"/>
  <c r="AP706" i="8"/>
  <c r="AP705" i="8"/>
  <c r="AP703" i="8"/>
  <c r="AP701" i="8"/>
  <c r="AP700" i="8"/>
  <c r="AP699" i="8"/>
  <c r="AP698" i="8"/>
  <c r="AP697" i="8"/>
  <c r="AP695" i="8"/>
  <c r="AP693" i="8"/>
  <c r="AP692" i="8"/>
  <c r="AP691" i="8"/>
  <c r="AP690" i="8"/>
  <c r="AP689" i="8"/>
  <c r="AP687" i="8"/>
  <c r="AP685" i="8"/>
  <c r="AP684" i="8"/>
  <c r="AP683" i="8"/>
  <c r="AP682" i="8"/>
  <c r="AP681" i="8"/>
  <c r="AP679" i="8"/>
  <c r="AP677" i="8"/>
  <c r="AP676" i="8"/>
  <c r="AP675" i="8"/>
  <c r="AP674" i="8"/>
  <c r="AP673" i="8"/>
  <c r="AP671" i="8"/>
  <c r="AP669" i="8"/>
  <c r="AP668" i="8"/>
  <c r="AP667" i="8"/>
  <c r="AP666" i="8"/>
  <c r="AP665" i="8"/>
  <c r="AP663" i="8"/>
  <c r="AP661" i="8"/>
  <c r="AP660" i="8"/>
  <c r="AP659" i="8"/>
  <c r="AP658" i="8"/>
  <c r="AP657" i="8"/>
  <c r="AP655" i="8"/>
  <c r="AP653" i="8"/>
  <c r="AP652" i="8"/>
  <c r="AP651" i="8"/>
  <c r="AP650" i="8"/>
  <c r="AP649" i="8"/>
  <c r="AP647" i="8"/>
  <c r="AP645" i="8"/>
  <c r="AP644" i="8"/>
  <c r="AP643" i="8"/>
  <c r="AP642" i="8"/>
  <c r="AP641" i="8"/>
  <c r="AP639" i="8"/>
  <c r="AP637" i="8"/>
  <c r="AP636" i="8"/>
  <c r="AP635" i="8"/>
  <c r="AP634" i="8"/>
  <c r="AP633" i="8"/>
  <c r="AP631" i="8"/>
  <c r="AP629" i="8"/>
  <c r="AP628" i="8"/>
  <c r="AP627" i="8"/>
  <c r="AP626" i="8"/>
  <c r="AP625" i="8"/>
  <c r="AP623" i="8"/>
  <c r="AP621" i="8"/>
  <c r="AP620" i="8"/>
  <c r="AP619" i="8"/>
  <c r="AP618" i="8"/>
  <c r="AP617" i="8"/>
  <c r="AP615" i="8"/>
  <c r="AP613" i="8"/>
  <c r="AP612" i="8"/>
  <c r="AP611" i="8"/>
  <c r="AP610" i="8"/>
  <c r="AP609" i="8"/>
  <c r="AP607" i="8"/>
  <c r="AP605" i="8"/>
  <c r="AP604" i="8"/>
  <c r="AP603" i="8"/>
  <c r="AP602" i="8"/>
  <c r="AP601" i="8"/>
  <c r="AP599" i="8"/>
  <c r="AP597" i="8"/>
  <c r="AP596" i="8"/>
  <c r="AP595" i="8"/>
  <c r="AP594" i="8"/>
  <c r="AP593" i="8"/>
  <c r="AP591" i="8"/>
  <c r="AP589" i="8"/>
  <c r="AP588" i="8"/>
  <c r="AP587" i="8"/>
  <c r="AP586" i="8"/>
  <c r="AP585" i="8"/>
  <c r="AP583" i="8"/>
  <c r="AP581" i="8"/>
  <c r="AP580" i="8"/>
  <c r="AP579" i="8"/>
  <c r="AP578" i="8"/>
  <c r="AP577" i="8"/>
  <c r="AP575" i="8"/>
  <c r="AP573" i="8"/>
  <c r="AP572" i="8"/>
  <c r="AP571" i="8"/>
  <c r="AP570" i="8"/>
  <c r="AP569" i="8"/>
  <c r="AP567" i="8"/>
  <c r="AP565" i="8"/>
  <c r="AP564" i="8"/>
  <c r="AP563" i="8"/>
  <c r="AP562" i="8"/>
  <c r="AP561" i="8"/>
  <c r="AP559" i="8"/>
  <c r="AP557" i="8"/>
  <c r="AP556" i="8"/>
  <c r="AP555" i="8"/>
  <c r="AP554" i="8"/>
  <c r="AP553" i="8"/>
  <c r="AP551" i="8"/>
  <c r="AP549" i="8"/>
  <c r="AP548" i="8"/>
  <c r="AP547" i="8"/>
  <c r="AP546" i="8"/>
  <c r="AP545" i="8"/>
  <c r="AP543" i="8"/>
  <c r="AP541" i="8"/>
  <c r="AP540" i="8"/>
  <c r="AP539" i="8"/>
  <c r="AP538" i="8"/>
  <c r="AP537" i="8"/>
  <c r="AP535" i="8"/>
  <c r="AP533" i="8"/>
  <c r="AP532" i="8"/>
  <c r="AP531" i="8"/>
  <c r="AP530" i="8"/>
  <c r="AP529" i="8"/>
  <c r="AP527" i="8"/>
  <c r="AP525" i="8"/>
  <c r="AP524" i="8"/>
  <c r="AP523" i="8"/>
  <c r="AP522" i="8"/>
  <c r="AP521" i="8"/>
  <c r="AP519" i="8"/>
  <c r="AP517" i="8"/>
  <c r="AP516" i="8"/>
  <c r="AP515" i="8"/>
  <c r="AP514" i="8"/>
  <c r="AP513" i="8"/>
  <c r="AP511" i="8"/>
  <c r="AP509" i="8"/>
  <c r="AP508" i="8"/>
  <c r="AP507" i="8"/>
  <c r="AP506" i="8"/>
  <c r="AP505" i="8"/>
  <c r="AP503" i="8"/>
  <c r="AP501" i="8"/>
  <c r="AP500" i="8"/>
  <c r="AP499" i="8"/>
  <c r="AP498" i="8"/>
  <c r="AP497" i="8"/>
  <c r="AP495" i="8"/>
  <c r="AP493" i="8"/>
  <c r="AP492" i="8"/>
  <c r="AP491" i="8"/>
  <c r="AP490" i="8"/>
  <c r="AP489" i="8"/>
  <c r="AP487" i="8"/>
  <c r="AP485" i="8"/>
  <c r="AP484" i="8"/>
  <c r="AP483" i="8"/>
  <c r="AP482" i="8"/>
  <c r="AP481" i="8"/>
  <c r="AP479" i="8"/>
  <c r="AP477" i="8"/>
  <c r="AP476" i="8"/>
  <c r="AP475" i="8"/>
  <c r="AP474" i="8"/>
  <c r="AP473" i="8"/>
  <c r="AP471" i="8"/>
  <c r="AP469" i="8"/>
  <c r="AP468" i="8"/>
  <c r="AP467" i="8"/>
  <c r="AP466" i="8"/>
  <c r="AP465" i="8"/>
  <c r="AP463" i="8"/>
  <c r="AP461" i="8"/>
  <c r="AP460" i="8"/>
  <c r="AP459" i="8"/>
  <c r="AP458" i="8"/>
  <c r="AP457" i="8"/>
  <c r="AP455" i="8"/>
  <c r="AP453" i="8"/>
  <c r="AP452" i="8"/>
  <c r="AP451" i="8"/>
  <c r="AP450" i="8"/>
  <c r="AP449" i="8"/>
  <c r="AP447" i="8"/>
  <c r="AP445" i="8"/>
  <c r="AP444" i="8"/>
  <c r="AP443" i="8"/>
  <c r="AP442" i="8"/>
  <c r="AP441" i="8"/>
  <c r="AP439" i="8"/>
  <c r="AP437" i="8"/>
  <c r="AP436" i="8"/>
  <c r="AP435" i="8"/>
  <c r="AP434" i="8"/>
  <c r="AP433" i="8"/>
  <c r="AP431" i="8"/>
  <c r="AP429" i="8"/>
  <c r="AP428" i="8"/>
  <c r="AP427" i="8"/>
  <c r="AP426" i="8"/>
  <c r="AP425" i="8"/>
  <c r="AP423" i="8"/>
  <c r="AP421" i="8"/>
  <c r="AP420" i="8"/>
  <c r="AP419" i="8"/>
  <c r="AP418" i="8"/>
  <c r="AP417" i="8"/>
  <c r="AP415" i="8"/>
  <c r="AP413" i="8"/>
  <c r="AP412" i="8"/>
  <c r="AP411" i="8"/>
  <c r="AP410" i="8"/>
  <c r="AP409" i="8"/>
  <c r="AP407" i="8"/>
  <c r="AP405" i="8"/>
  <c r="AP404" i="8"/>
  <c r="AP403" i="8"/>
  <c r="AP402" i="8"/>
  <c r="AP401" i="8"/>
  <c r="AP399" i="8"/>
  <c r="AP397" i="8"/>
  <c r="AP396" i="8"/>
  <c r="AP395" i="8"/>
  <c r="AP394" i="8"/>
  <c r="AP393" i="8"/>
  <c r="AP391" i="8"/>
  <c r="AP389" i="8"/>
  <c r="AP388" i="8"/>
  <c r="AP387" i="8"/>
  <c r="AP386" i="8"/>
  <c r="AP385" i="8"/>
  <c r="AP383" i="8"/>
  <c r="AP381" i="8"/>
  <c r="AP380" i="8"/>
  <c r="AP379" i="8"/>
  <c r="AP378" i="8"/>
  <c r="AP377" i="8"/>
  <c r="AP375" i="8"/>
  <c r="AP373" i="8"/>
  <c r="AP372" i="8"/>
  <c r="AP371" i="8"/>
  <c r="AP370" i="8"/>
  <c r="AP369" i="8"/>
  <c r="AP367" i="8"/>
  <c r="AP365" i="8"/>
  <c r="AP364" i="8"/>
  <c r="AP363" i="8"/>
  <c r="AP362" i="8"/>
  <c r="AP361" i="8"/>
  <c r="AP359" i="8"/>
  <c r="AP357" i="8"/>
  <c r="AP356" i="8"/>
  <c r="AP355" i="8"/>
  <c r="AP354" i="8"/>
  <c r="AP353" i="8"/>
  <c r="AP351" i="8"/>
  <c r="AP349" i="8"/>
  <c r="AP348" i="8"/>
  <c r="AP347" i="8"/>
  <c r="AP346" i="8"/>
  <c r="AP345" i="8"/>
  <c r="AP343" i="8"/>
  <c r="AP341" i="8"/>
  <c r="AP340" i="8"/>
  <c r="AP339" i="8"/>
  <c r="AP338" i="8"/>
  <c r="AP337" i="8"/>
  <c r="AP335" i="8"/>
  <c r="AP333" i="8"/>
  <c r="AP332" i="8"/>
  <c r="AP331" i="8"/>
  <c r="AP330" i="8"/>
  <c r="AP329" i="8"/>
  <c r="AP327" i="8"/>
  <c r="AP325" i="8"/>
  <c r="AP324" i="8"/>
  <c r="AP323" i="8"/>
  <c r="AP322" i="8"/>
  <c r="AP321" i="8"/>
  <c r="AP319" i="8"/>
  <c r="AP317" i="8"/>
  <c r="AP316" i="8"/>
  <c r="AP315" i="8"/>
  <c r="AP314" i="8"/>
  <c r="AP313" i="8"/>
  <c r="AP311" i="8"/>
  <c r="AP309" i="8"/>
  <c r="AP308" i="8"/>
  <c r="AP307" i="8"/>
  <c r="AP306" i="8"/>
  <c r="AP305" i="8"/>
  <c r="AP303" i="8"/>
  <c r="AP301" i="8"/>
  <c r="AP300" i="8"/>
  <c r="AP299" i="8"/>
  <c r="AP298" i="8"/>
  <c r="AP297" i="8"/>
  <c r="AP295" i="8"/>
  <c r="AP293" i="8"/>
  <c r="AP292" i="8"/>
  <c r="AP291" i="8"/>
  <c r="AP290" i="8"/>
  <c r="AP289" i="8"/>
  <c r="AP287" i="8"/>
  <c r="AP285" i="8"/>
  <c r="AP284" i="8"/>
  <c r="AP283" i="8"/>
  <c r="AP282" i="8"/>
  <c r="AP281" i="8"/>
  <c r="AP279" i="8"/>
  <c r="AP277" i="8"/>
  <c r="AP276" i="8"/>
  <c r="AP275" i="8"/>
  <c r="AP274" i="8"/>
  <c r="AP273" i="8"/>
  <c r="AP271" i="8"/>
  <c r="AP269" i="8"/>
  <c r="AP268" i="8"/>
  <c r="AP267" i="8"/>
  <c r="AP266" i="8"/>
  <c r="AP265" i="8"/>
  <c r="AP263" i="8"/>
  <c r="AP261" i="8"/>
  <c r="AP260" i="8"/>
  <c r="AP259" i="8"/>
  <c r="AP258" i="8"/>
  <c r="AP257" i="8"/>
  <c r="AP255" i="8"/>
  <c r="AP253" i="8"/>
  <c r="AP252" i="8"/>
  <c r="AP251" i="8"/>
  <c r="AP250" i="8"/>
  <c r="AP249" i="8"/>
  <c r="AP247" i="8"/>
  <c r="AP245" i="8"/>
  <c r="AP244" i="8"/>
  <c r="AP243" i="8"/>
  <c r="AP242" i="8"/>
  <c r="AP241" i="8"/>
  <c r="AP239" i="8"/>
  <c r="AP237" i="8"/>
  <c r="AP236" i="8"/>
  <c r="AP235" i="8"/>
  <c r="AP234" i="8"/>
  <c r="AP233" i="8"/>
  <c r="AP231" i="8"/>
  <c r="AP229" i="8"/>
  <c r="AP228" i="8"/>
  <c r="AP227" i="8"/>
  <c r="AP226" i="8"/>
  <c r="AP225" i="8"/>
  <c r="AP223" i="8"/>
  <c r="AP221" i="8"/>
  <c r="AP220" i="8"/>
  <c r="AP219" i="8"/>
  <c r="AP218" i="8"/>
  <c r="AP217" i="8"/>
  <c r="AP215" i="8"/>
  <c r="AP213" i="8"/>
  <c r="AP212" i="8"/>
  <c r="AP211" i="8"/>
  <c r="AP210" i="8"/>
  <c r="AP209" i="8"/>
  <c r="AP207" i="8"/>
  <c r="AP205" i="8"/>
  <c r="AP204" i="8"/>
  <c r="AP203" i="8"/>
  <c r="AP202" i="8"/>
  <c r="AP201" i="8"/>
  <c r="AP199" i="8"/>
  <c r="AP197" i="8"/>
  <c r="AP196" i="8"/>
  <c r="AP195" i="8"/>
  <c r="AP194" i="8"/>
  <c r="AP193" i="8"/>
  <c r="AP191" i="8"/>
  <c r="AP189" i="8"/>
  <c r="AP188" i="8"/>
  <c r="AP187" i="8"/>
  <c r="AP186" i="8"/>
  <c r="AP185" i="8"/>
  <c r="AP183" i="8"/>
  <c r="AP181" i="8"/>
  <c r="AP180" i="8"/>
  <c r="AP179" i="8"/>
  <c r="AP178" i="8"/>
  <c r="AP177" i="8"/>
  <c r="AP175" i="8"/>
  <c r="AP173" i="8"/>
  <c r="AP172" i="8"/>
  <c r="AP171" i="8"/>
  <c r="AP170" i="8"/>
  <c r="AP169" i="8"/>
  <c r="AP167" i="8"/>
  <c r="AP165" i="8"/>
  <c r="AP164" i="8"/>
  <c r="AP163" i="8"/>
  <c r="AP162" i="8"/>
  <c r="AP161" i="8"/>
  <c r="AP159" i="8"/>
  <c r="AP157" i="8"/>
  <c r="AP156" i="8"/>
  <c r="AP155" i="8"/>
  <c r="AP154" i="8"/>
  <c r="AP153" i="8"/>
  <c r="AP151" i="8"/>
  <c r="AP149" i="8"/>
  <c r="AP148" i="8"/>
  <c r="AP147" i="8"/>
  <c r="AP146" i="8"/>
  <c r="AP145" i="8"/>
  <c r="AP143" i="8"/>
  <c r="AP141" i="8"/>
  <c r="AP140" i="8"/>
  <c r="AP139" i="8"/>
  <c r="AP138" i="8"/>
  <c r="AP137" i="8"/>
  <c r="AP135" i="8"/>
  <c r="AP133" i="8"/>
  <c r="AP132" i="8"/>
  <c r="AP131" i="8"/>
  <c r="AP130" i="8"/>
  <c r="AP129" i="8"/>
  <c r="AP127" i="8"/>
  <c r="AP125" i="8"/>
  <c r="AP124" i="8"/>
  <c r="AP123" i="8"/>
  <c r="AP122" i="8"/>
  <c r="AP121" i="8"/>
  <c r="AP119" i="8"/>
  <c r="AP117" i="8"/>
  <c r="AP116" i="8"/>
  <c r="AP115" i="8"/>
  <c r="AP114" i="8"/>
  <c r="AP113" i="8"/>
  <c r="AP111" i="8"/>
  <c r="AP109" i="8"/>
  <c r="AP108" i="8"/>
  <c r="AP107" i="8"/>
  <c r="AP106" i="8"/>
  <c r="AP105" i="8"/>
  <c r="AP103" i="8"/>
  <c r="AP101" i="8"/>
  <c r="AP100" i="8"/>
  <c r="AP99" i="8"/>
  <c r="AP98" i="8"/>
  <c r="AP97" i="8"/>
  <c r="AP95" i="8"/>
  <c r="AP93" i="8"/>
  <c r="AP92" i="8"/>
  <c r="AP91" i="8"/>
  <c r="AP90" i="8"/>
  <c r="AP89" i="8"/>
  <c r="AP87" i="8"/>
  <c r="AP85" i="8"/>
  <c r="AP84" i="8"/>
  <c r="AP83" i="8"/>
  <c r="AP82" i="8"/>
  <c r="AP81" i="8"/>
  <c r="AP79" i="8"/>
  <c r="AP77" i="8"/>
  <c r="AP76" i="8"/>
  <c r="AP75" i="8"/>
  <c r="AP74" i="8"/>
  <c r="AP73" i="8"/>
  <c r="AP71" i="8"/>
  <c r="AP69" i="8"/>
  <c r="AP68" i="8"/>
  <c r="AP67" i="8"/>
  <c r="AP66" i="8"/>
  <c r="AP65" i="8"/>
  <c r="AP63" i="8"/>
  <c r="AP61" i="8"/>
  <c r="AP60" i="8"/>
  <c r="AP59" i="8"/>
  <c r="AP58" i="8"/>
  <c r="AP57" i="8"/>
  <c r="AP55" i="8"/>
  <c r="AP53" i="8"/>
  <c r="AP52" i="8"/>
  <c r="AP51" i="8"/>
  <c r="AP50" i="8"/>
  <c r="AP49" i="8"/>
  <c r="AP47" i="8"/>
  <c r="AP45" i="8"/>
  <c r="AP44" i="8"/>
  <c r="AP43" i="8"/>
  <c r="AP42" i="8"/>
  <c r="AP41" i="8"/>
  <c r="AP39" i="8"/>
  <c r="AP37" i="8"/>
  <c r="AP36" i="8"/>
  <c r="AP35" i="8"/>
  <c r="AP34" i="8"/>
  <c r="AP33" i="8"/>
  <c r="AP31" i="8"/>
  <c r="AP29" i="8"/>
  <c r="AP28" i="8"/>
  <c r="AP27" i="8"/>
  <c r="AP26" i="8"/>
  <c r="AP25" i="8"/>
  <c r="AP23" i="8"/>
  <c r="AP21" i="8"/>
  <c r="AP20" i="8"/>
  <c r="AP19" i="8"/>
  <c r="AP18" i="8"/>
  <c r="AP17" i="8"/>
  <c r="AP16" i="8" a="1"/>
  <c r="AP1024" i="8" s="1"/>
  <c r="AP16" i="8"/>
  <c r="AO16" i="8"/>
  <c r="AM1030" i="8"/>
  <c r="AM1029" i="8"/>
  <c r="AM1028" i="8"/>
  <c r="AM1027" i="8"/>
  <c r="AM1025" i="8"/>
  <c r="AM1022" i="8"/>
  <c r="AM1021" i="8"/>
  <c r="AM1020" i="8"/>
  <c r="AM1019" i="8"/>
  <c r="AM1018" i="8"/>
  <c r="AM1015" i="8"/>
  <c r="AM1013" i="8"/>
  <c r="AM1012" i="8"/>
  <c r="AM1011" i="8"/>
  <c r="AM1010" i="8"/>
  <c r="AM1009" i="8"/>
  <c r="AM1007" i="8"/>
  <c r="AM1005" i="8"/>
  <c r="AM1004" i="8"/>
  <c r="AM1003" i="8"/>
  <c r="AM1002" i="8"/>
  <c r="AM1001" i="8"/>
  <c r="AM999" i="8"/>
  <c r="AM997" i="8"/>
  <c r="AM996" i="8"/>
  <c r="AM995" i="8"/>
  <c r="AM994" i="8"/>
  <c r="AM993" i="8"/>
  <c r="AM991" i="8"/>
  <c r="AM989" i="8"/>
  <c r="AM988" i="8"/>
  <c r="AM987" i="8"/>
  <c r="AM986" i="8"/>
  <c r="AM985" i="8"/>
  <c r="AM983" i="8"/>
  <c r="AM981" i="8"/>
  <c r="AM980" i="8"/>
  <c r="AM979" i="8"/>
  <c r="AM978" i="8"/>
  <c r="AM977" i="8"/>
  <c r="AM975" i="8"/>
  <c r="AM973" i="8"/>
  <c r="AM972" i="8"/>
  <c r="AM971" i="8"/>
  <c r="AM970" i="8"/>
  <c r="AM969" i="8"/>
  <c r="AM967" i="8"/>
  <c r="AM965" i="8"/>
  <c r="AM964" i="8"/>
  <c r="AM963" i="8"/>
  <c r="AM962" i="8"/>
  <c r="AM961" i="8"/>
  <c r="AM959" i="8"/>
  <c r="AM957" i="8"/>
  <c r="AM956" i="8"/>
  <c r="AM955" i="8"/>
  <c r="AM954" i="8"/>
  <c r="AM953" i="8"/>
  <c r="AM951" i="8"/>
  <c r="AM949" i="8"/>
  <c r="AM948" i="8"/>
  <c r="AM947" i="8"/>
  <c r="AM946" i="8"/>
  <c r="AM945" i="8"/>
  <c r="AM943" i="8"/>
  <c r="AM941" i="8"/>
  <c r="AM940" i="8"/>
  <c r="AM939" i="8"/>
  <c r="AM938" i="8"/>
  <c r="AM937" i="8"/>
  <c r="AM935" i="8"/>
  <c r="AM933" i="8"/>
  <c r="AM932" i="8"/>
  <c r="AM931" i="8"/>
  <c r="AM930" i="8"/>
  <c r="AM929" i="8"/>
  <c r="AM927" i="8"/>
  <c r="AM925" i="8"/>
  <c r="AM924" i="8"/>
  <c r="AM923" i="8"/>
  <c r="AM922" i="8"/>
  <c r="AM921" i="8"/>
  <c r="AM919" i="8"/>
  <c r="AM917" i="8"/>
  <c r="AM916" i="8"/>
  <c r="AM915" i="8"/>
  <c r="AM914" i="8"/>
  <c r="AM913" i="8"/>
  <c r="AM911" i="8"/>
  <c r="AM909" i="8"/>
  <c r="AM908" i="8"/>
  <c r="AM907" i="8"/>
  <c r="AM906" i="8"/>
  <c r="AM905" i="8"/>
  <c r="AM903" i="8"/>
  <c r="AM901" i="8"/>
  <c r="AM900" i="8"/>
  <c r="AM899" i="8"/>
  <c r="AM898" i="8"/>
  <c r="AM897" i="8"/>
  <c r="AM895" i="8"/>
  <c r="AM893" i="8"/>
  <c r="AM892" i="8"/>
  <c r="AM891" i="8"/>
  <c r="AM890" i="8"/>
  <c r="AM889" i="8"/>
  <c r="AM887" i="8"/>
  <c r="AM885" i="8"/>
  <c r="AM884" i="8"/>
  <c r="AM883" i="8"/>
  <c r="AM882" i="8"/>
  <c r="AM881" i="8"/>
  <c r="AM879" i="8"/>
  <c r="AM877" i="8"/>
  <c r="AM876" i="8"/>
  <c r="AM875" i="8"/>
  <c r="AM874" i="8"/>
  <c r="AM873" i="8"/>
  <c r="AM871" i="8"/>
  <c r="AM869" i="8"/>
  <c r="AM868" i="8"/>
  <c r="AM867" i="8"/>
  <c r="AM866" i="8"/>
  <c r="AM865" i="8"/>
  <c r="AM863" i="8"/>
  <c r="AM861" i="8"/>
  <c r="AM860" i="8"/>
  <c r="AM859" i="8"/>
  <c r="AM858" i="8"/>
  <c r="AM857" i="8"/>
  <c r="AM855" i="8"/>
  <c r="AM853" i="8"/>
  <c r="AM852" i="8"/>
  <c r="AM851" i="8"/>
  <c r="AM850" i="8"/>
  <c r="AM849" i="8"/>
  <c r="AM847" i="8"/>
  <c r="AM845" i="8"/>
  <c r="AM844" i="8"/>
  <c r="AM843" i="8"/>
  <c r="AM842" i="8"/>
  <c r="AM841" i="8"/>
  <c r="AM839" i="8"/>
  <c r="AM837" i="8"/>
  <c r="AM836" i="8"/>
  <c r="AM835" i="8"/>
  <c r="AM834" i="8"/>
  <c r="AM833" i="8"/>
  <c r="AM831" i="8"/>
  <c r="AM829" i="8"/>
  <c r="AM828" i="8"/>
  <c r="AM827" i="8"/>
  <c r="AM826" i="8"/>
  <c r="AM825" i="8"/>
  <c r="AM823" i="8"/>
  <c r="AM821" i="8"/>
  <c r="AM820" i="8"/>
  <c r="AM819" i="8"/>
  <c r="AM818" i="8"/>
  <c r="AM817" i="8"/>
  <c r="AM815" i="8"/>
  <c r="AM813" i="8"/>
  <c r="AM812" i="8"/>
  <c r="AM811" i="8"/>
  <c r="AM810" i="8"/>
  <c r="AM809" i="8"/>
  <c r="AM807" i="8"/>
  <c r="AM805" i="8"/>
  <c r="AM804" i="8"/>
  <c r="AM803" i="8"/>
  <c r="AM802" i="8"/>
  <c r="AM801" i="8"/>
  <c r="AM799" i="8"/>
  <c r="AM797" i="8"/>
  <c r="AM796" i="8"/>
  <c r="AM795" i="8"/>
  <c r="AM794" i="8"/>
  <c r="AM793" i="8"/>
  <c r="AM791" i="8"/>
  <c r="AM789" i="8"/>
  <c r="AM788" i="8"/>
  <c r="AM787" i="8"/>
  <c r="AM786" i="8"/>
  <c r="AM785" i="8"/>
  <c r="AM783" i="8"/>
  <c r="AM781" i="8"/>
  <c r="AM780" i="8"/>
  <c r="AM779" i="8"/>
  <c r="AM778" i="8"/>
  <c r="AM777" i="8"/>
  <c r="AM775" i="8"/>
  <c r="AM773" i="8"/>
  <c r="AM772" i="8"/>
  <c r="AM771" i="8"/>
  <c r="AM770" i="8"/>
  <c r="AM769" i="8"/>
  <c r="AM767" i="8"/>
  <c r="AM765" i="8"/>
  <c r="AM764" i="8"/>
  <c r="AM763" i="8"/>
  <c r="AM762" i="8"/>
  <c r="AM761" i="8"/>
  <c r="AM759" i="8"/>
  <c r="AM757" i="8"/>
  <c r="AM756" i="8"/>
  <c r="AM755" i="8"/>
  <c r="AM754" i="8"/>
  <c r="AM753" i="8"/>
  <c r="AM751" i="8"/>
  <c r="AM749" i="8"/>
  <c r="AM748" i="8"/>
  <c r="AM747" i="8"/>
  <c r="AM746" i="8"/>
  <c r="AM745" i="8"/>
  <c r="AM743" i="8"/>
  <c r="AM741" i="8"/>
  <c r="AM740" i="8"/>
  <c r="AM739" i="8"/>
  <c r="AM738" i="8"/>
  <c r="AM737" i="8"/>
  <c r="AM735" i="8"/>
  <c r="AM733" i="8"/>
  <c r="AM732" i="8"/>
  <c r="AM731" i="8"/>
  <c r="AM730" i="8"/>
  <c r="AM729" i="8"/>
  <c r="AM727" i="8"/>
  <c r="AM725" i="8"/>
  <c r="AM724" i="8"/>
  <c r="AM723" i="8"/>
  <c r="AM722" i="8"/>
  <c r="AM721" i="8"/>
  <c r="AM719" i="8"/>
  <c r="AM717" i="8"/>
  <c r="AM716" i="8"/>
  <c r="AM715" i="8"/>
  <c r="AM714" i="8"/>
  <c r="AM713" i="8"/>
  <c r="AM711" i="8"/>
  <c r="AM709" i="8"/>
  <c r="AM708" i="8"/>
  <c r="AM707" i="8"/>
  <c r="AM706" i="8"/>
  <c r="AM705" i="8"/>
  <c r="AM703" i="8"/>
  <c r="AM701" i="8"/>
  <c r="AM700" i="8"/>
  <c r="AM699" i="8"/>
  <c r="AM698" i="8"/>
  <c r="AM697" i="8"/>
  <c r="AM695" i="8"/>
  <c r="AM693" i="8"/>
  <c r="AM692" i="8"/>
  <c r="AM691" i="8"/>
  <c r="AM690" i="8"/>
  <c r="AM689" i="8"/>
  <c r="AM687" i="8"/>
  <c r="AM685" i="8"/>
  <c r="AM684" i="8"/>
  <c r="AM683" i="8"/>
  <c r="AM682" i="8"/>
  <c r="AM681" i="8"/>
  <c r="AM679" i="8"/>
  <c r="AM677" i="8"/>
  <c r="AM676" i="8"/>
  <c r="AM675" i="8"/>
  <c r="AM674" i="8"/>
  <c r="AM673" i="8"/>
  <c r="AM671" i="8"/>
  <c r="AM669" i="8"/>
  <c r="AM668" i="8"/>
  <c r="AM667" i="8"/>
  <c r="AM666" i="8"/>
  <c r="AM665" i="8"/>
  <c r="AM663" i="8"/>
  <c r="AM661" i="8"/>
  <c r="AM660" i="8"/>
  <c r="AM659" i="8"/>
  <c r="AM658" i="8"/>
  <c r="AM657" i="8"/>
  <c r="AM655" i="8"/>
  <c r="AM653" i="8"/>
  <c r="AM652" i="8"/>
  <c r="AM651" i="8"/>
  <c r="AM650" i="8"/>
  <c r="AM649" i="8"/>
  <c r="AM647" i="8"/>
  <c r="AM645" i="8"/>
  <c r="AM644" i="8"/>
  <c r="AM643" i="8"/>
  <c r="AM642" i="8"/>
  <c r="AM641" i="8"/>
  <c r="AM639" i="8"/>
  <c r="AM637" i="8"/>
  <c r="AM636" i="8"/>
  <c r="AM635" i="8"/>
  <c r="AM634" i="8"/>
  <c r="AM633" i="8"/>
  <c r="AM631" i="8"/>
  <c r="AM629" i="8"/>
  <c r="AM628" i="8"/>
  <c r="AM627" i="8"/>
  <c r="AM626" i="8"/>
  <c r="AM625" i="8"/>
  <c r="AM623" i="8"/>
  <c r="AM621" i="8"/>
  <c r="AM620" i="8"/>
  <c r="AM619" i="8"/>
  <c r="AM618" i="8"/>
  <c r="AM617" i="8"/>
  <c r="AM615" i="8"/>
  <c r="AM613" i="8"/>
  <c r="AM612" i="8"/>
  <c r="AM611" i="8"/>
  <c r="AM610" i="8"/>
  <c r="AM609" i="8"/>
  <c r="AM607" i="8"/>
  <c r="AM605" i="8"/>
  <c r="AM604" i="8"/>
  <c r="AM603" i="8"/>
  <c r="AM602" i="8"/>
  <c r="AM601" i="8"/>
  <c r="AM599" i="8"/>
  <c r="AM597" i="8"/>
  <c r="AM596" i="8"/>
  <c r="AM595" i="8"/>
  <c r="AM594" i="8"/>
  <c r="AM593" i="8"/>
  <c r="AM591" i="8"/>
  <c r="AM589" i="8"/>
  <c r="AM588" i="8"/>
  <c r="AM587" i="8"/>
  <c r="AM586" i="8"/>
  <c r="AM585" i="8"/>
  <c r="AM583" i="8"/>
  <c r="AM581" i="8"/>
  <c r="AM580" i="8"/>
  <c r="AM579" i="8"/>
  <c r="AM578" i="8"/>
  <c r="AM577" i="8"/>
  <c r="AM575" i="8"/>
  <c r="AM573" i="8"/>
  <c r="AM572" i="8"/>
  <c r="AM571" i="8"/>
  <c r="AM570" i="8"/>
  <c r="AM569" i="8"/>
  <c r="AM567" i="8"/>
  <c r="AM565" i="8"/>
  <c r="AM564" i="8"/>
  <c r="AM563" i="8"/>
  <c r="AM562" i="8"/>
  <c r="AM561" i="8"/>
  <c r="AM559" i="8"/>
  <c r="AM557" i="8"/>
  <c r="AM556" i="8"/>
  <c r="AM555" i="8"/>
  <c r="AM554" i="8"/>
  <c r="AM553" i="8"/>
  <c r="AM551" i="8"/>
  <c r="AM549" i="8"/>
  <c r="AM548" i="8"/>
  <c r="AM547" i="8"/>
  <c r="AM546" i="8"/>
  <c r="AM545" i="8"/>
  <c r="AM543" i="8"/>
  <c r="AM541" i="8"/>
  <c r="AM540" i="8"/>
  <c r="AM539" i="8"/>
  <c r="AM538" i="8"/>
  <c r="AM537" i="8"/>
  <c r="AM535" i="8"/>
  <c r="AM533" i="8"/>
  <c r="AM532" i="8"/>
  <c r="AM531" i="8"/>
  <c r="AM530" i="8"/>
  <c r="AM529" i="8"/>
  <c r="AM527" i="8"/>
  <c r="AM525" i="8"/>
  <c r="AM524" i="8"/>
  <c r="AM523" i="8"/>
  <c r="AM522" i="8"/>
  <c r="AM521" i="8"/>
  <c r="AM519" i="8"/>
  <c r="AM517" i="8"/>
  <c r="AM516" i="8"/>
  <c r="AM515" i="8"/>
  <c r="AM514" i="8"/>
  <c r="AM513" i="8"/>
  <c r="AM511" i="8"/>
  <c r="AM509" i="8"/>
  <c r="AM508" i="8"/>
  <c r="AM507" i="8"/>
  <c r="AM506" i="8"/>
  <c r="AM505" i="8"/>
  <c r="AM503" i="8"/>
  <c r="AM501" i="8"/>
  <c r="AM500" i="8"/>
  <c r="AM499" i="8"/>
  <c r="AM498" i="8"/>
  <c r="AM497" i="8"/>
  <c r="AM495" i="8"/>
  <c r="AM493" i="8"/>
  <c r="AM492" i="8"/>
  <c r="AM491" i="8"/>
  <c r="AM490" i="8"/>
  <c r="AM489" i="8"/>
  <c r="AM487" i="8"/>
  <c r="AM485" i="8"/>
  <c r="AM484" i="8"/>
  <c r="AM483" i="8"/>
  <c r="AM482" i="8"/>
  <c r="AM481" i="8"/>
  <c r="AM479" i="8"/>
  <c r="AM477" i="8"/>
  <c r="AM476" i="8"/>
  <c r="AM475" i="8"/>
  <c r="AM474" i="8"/>
  <c r="AM473" i="8"/>
  <c r="AM471" i="8"/>
  <c r="AM469" i="8"/>
  <c r="AM468" i="8"/>
  <c r="AM467" i="8"/>
  <c r="AM466" i="8"/>
  <c r="AM465" i="8"/>
  <c r="AM463" i="8"/>
  <c r="AM461" i="8"/>
  <c r="AM460" i="8"/>
  <c r="AM459" i="8"/>
  <c r="AM458" i="8"/>
  <c r="AM457" i="8"/>
  <c r="AM455" i="8"/>
  <c r="AM453" i="8"/>
  <c r="AM452" i="8"/>
  <c r="AM451" i="8"/>
  <c r="AM450" i="8"/>
  <c r="AM449" i="8"/>
  <c r="AM447" i="8"/>
  <c r="AM445" i="8"/>
  <c r="AM444" i="8"/>
  <c r="AM443" i="8"/>
  <c r="AM442" i="8"/>
  <c r="AM441" i="8"/>
  <c r="AM439" i="8"/>
  <c r="AM437" i="8"/>
  <c r="AM436" i="8"/>
  <c r="AM435" i="8"/>
  <c r="AM434" i="8"/>
  <c r="AM433" i="8"/>
  <c r="AM431" i="8"/>
  <c r="AM429" i="8"/>
  <c r="AM428" i="8"/>
  <c r="AM427" i="8"/>
  <c r="AM426" i="8"/>
  <c r="AM425" i="8"/>
  <c r="AM423" i="8"/>
  <c r="AM421" i="8"/>
  <c r="AM420" i="8"/>
  <c r="AM419" i="8"/>
  <c r="AM418" i="8"/>
  <c r="AM417" i="8"/>
  <c r="AM415" i="8"/>
  <c r="AM413" i="8"/>
  <c r="AM412" i="8"/>
  <c r="AM411" i="8"/>
  <c r="AM410" i="8"/>
  <c r="AM409" i="8"/>
  <c r="AM407" i="8"/>
  <c r="AM405" i="8"/>
  <c r="AM404" i="8"/>
  <c r="AM403" i="8"/>
  <c r="AM402" i="8"/>
  <c r="AM401" i="8"/>
  <c r="AM399" i="8"/>
  <c r="AM397" i="8"/>
  <c r="AM396" i="8"/>
  <c r="AM395" i="8"/>
  <c r="AM394" i="8"/>
  <c r="AM393" i="8"/>
  <c r="AM391" i="8"/>
  <c r="AM389" i="8"/>
  <c r="AM388" i="8"/>
  <c r="AM387" i="8"/>
  <c r="AM386" i="8"/>
  <c r="AM385" i="8"/>
  <c r="AM383" i="8"/>
  <c r="AM381" i="8"/>
  <c r="AM380" i="8"/>
  <c r="AM379" i="8"/>
  <c r="AM378" i="8"/>
  <c r="AM377" i="8"/>
  <c r="AM375" i="8"/>
  <c r="AM373" i="8"/>
  <c r="AM372" i="8"/>
  <c r="AM371" i="8"/>
  <c r="AM370" i="8"/>
  <c r="AM369" i="8"/>
  <c r="AM367" i="8"/>
  <c r="AM365" i="8"/>
  <c r="AM364" i="8"/>
  <c r="AM363" i="8"/>
  <c r="AM362" i="8"/>
  <c r="AM361" i="8"/>
  <c r="AM359" i="8"/>
  <c r="AM357" i="8"/>
  <c r="AM356" i="8"/>
  <c r="AM355" i="8"/>
  <c r="AM354" i="8"/>
  <c r="AM353" i="8"/>
  <c r="AM351" i="8"/>
  <c r="AM349" i="8"/>
  <c r="AM348" i="8"/>
  <c r="AM347" i="8"/>
  <c r="AM346" i="8"/>
  <c r="AM345" i="8"/>
  <c r="AM343" i="8"/>
  <c r="AM341" i="8"/>
  <c r="AM340" i="8"/>
  <c r="AM339" i="8"/>
  <c r="AM338" i="8"/>
  <c r="AM337" i="8"/>
  <c r="AM335" i="8"/>
  <c r="AM333" i="8"/>
  <c r="AM332" i="8"/>
  <c r="AM331" i="8"/>
  <c r="AM330" i="8"/>
  <c r="AM329" i="8"/>
  <c r="AM327" i="8"/>
  <c r="AM325" i="8"/>
  <c r="AM324" i="8"/>
  <c r="AM323" i="8"/>
  <c r="AM322" i="8"/>
  <c r="AM321" i="8"/>
  <c r="AM319" i="8"/>
  <c r="AM317" i="8"/>
  <c r="AM316" i="8"/>
  <c r="AM315" i="8"/>
  <c r="AM314" i="8"/>
  <c r="AM313" i="8"/>
  <c r="AM311" i="8"/>
  <c r="AM309" i="8"/>
  <c r="AM308" i="8"/>
  <c r="AM307" i="8"/>
  <c r="AM306" i="8"/>
  <c r="AM305" i="8"/>
  <c r="AM303" i="8"/>
  <c r="AM301" i="8"/>
  <c r="AM300" i="8"/>
  <c r="AM299" i="8"/>
  <c r="AM298" i="8"/>
  <c r="AM297" i="8"/>
  <c r="AM295" i="8"/>
  <c r="AM293" i="8"/>
  <c r="AM292" i="8"/>
  <c r="AM291" i="8"/>
  <c r="AM290" i="8"/>
  <c r="AM289" i="8"/>
  <c r="AM287" i="8"/>
  <c r="AM285" i="8"/>
  <c r="AM284" i="8"/>
  <c r="AM283" i="8"/>
  <c r="AM282" i="8"/>
  <c r="AM281" i="8"/>
  <c r="AM279" i="8"/>
  <c r="AM277" i="8"/>
  <c r="AM276" i="8"/>
  <c r="AM275" i="8"/>
  <c r="AM274" i="8"/>
  <c r="AM273" i="8"/>
  <c r="AM271" i="8"/>
  <c r="AM269" i="8"/>
  <c r="AM268" i="8"/>
  <c r="AM267" i="8"/>
  <c r="AM266" i="8"/>
  <c r="AM265" i="8"/>
  <c r="AM263" i="8"/>
  <c r="AM261" i="8"/>
  <c r="AM260" i="8"/>
  <c r="AM259" i="8"/>
  <c r="AM258" i="8"/>
  <c r="AM257" i="8"/>
  <c r="AM255" i="8"/>
  <c r="AM253" i="8"/>
  <c r="AM252" i="8"/>
  <c r="AM251" i="8"/>
  <c r="AM250" i="8"/>
  <c r="AM249" i="8"/>
  <c r="AM247" i="8"/>
  <c r="AM245" i="8"/>
  <c r="AM244" i="8"/>
  <c r="AM243" i="8"/>
  <c r="AM242" i="8"/>
  <c r="AM241" i="8"/>
  <c r="AM239" i="8"/>
  <c r="AM237" i="8"/>
  <c r="AM236" i="8"/>
  <c r="AM235" i="8"/>
  <c r="AM234" i="8"/>
  <c r="AM233" i="8"/>
  <c r="AM231" i="8"/>
  <c r="AM229" i="8"/>
  <c r="AM228" i="8"/>
  <c r="AM227" i="8"/>
  <c r="AM226" i="8"/>
  <c r="AM225" i="8"/>
  <c r="AM223" i="8"/>
  <c r="AM221" i="8"/>
  <c r="AM220" i="8"/>
  <c r="AM219" i="8"/>
  <c r="AM218" i="8"/>
  <c r="AM217" i="8"/>
  <c r="AM215" i="8"/>
  <c r="AM213" i="8"/>
  <c r="AM212" i="8"/>
  <c r="AM211" i="8"/>
  <c r="AM210" i="8"/>
  <c r="AM209" i="8"/>
  <c r="AM207" i="8"/>
  <c r="AM205" i="8"/>
  <c r="AM204" i="8"/>
  <c r="AM203" i="8"/>
  <c r="AM202" i="8"/>
  <c r="AM201" i="8"/>
  <c r="AM199" i="8"/>
  <c r="AM197" i="8"/>
  <c r="AM196" i="8"/>
  <c r="AM195" i="8"/>
  <c r="AM194" i="8"/>
  <c r="AM193" i="8"/>
  <c r="AM191" i="8"/>
  <c r="AM189" i="8"/>
  <c r="AM188" i="8"/>
  <c r="AM187" i="8"/>
  <c r="AM186" i="8"/>
  <c r="AM185" i="8"/>
  <c r="AM183" i="8"/>
  <c r="AM181" i="8"/>
  <c r="AM180" i="8"/>
  <c r="AM179" i="8"/>
  <c r="AM178" i="8"/>
  <c r="AM177" i="8"/>
  <c r="AM175" i="8"/>
  <c r="AM173" i="8"/>
  <c r="AM172" i="8"/>
  <c r="AM171" i="8"/>
  <c r="AM170" i="8"/>
  <c r="AM169" i="8"/>
  <c r="AM167" i="8"/>
  <c r="AM165" i="8"/>
  <c r="AM164" i="8"/>
  <c r="AM163" i="8"/>
  <c r="AM162" i="8"/>
  <c r="AM161" i="8"/>
  <c r="AM159" i="8"/>
  <c r="AM157" i="8"/>
  <c r="AM156" i="8"/>
  <c r="AM155" i="8"/>
  <c r="AM154" i="8"/>
  <c r="AM153" i="8"/>
  <c r="AM151" i="8"/>
  <c r="AM149" i="8"/>
  <c r="AM148" i="8"/>
  <c r="AM147" i="8"/>
  <c r="AM146" i="8"/>
  <c r="AM145" i="8"/>
  <c r="AM143" i="8"/>
  <c r="AM141" i="8"/>
  <c r="AM140" i="8"/>
  <c r="AM139" i="8"/>
  <c r="AM138" i="8"/>
  <c r="AM137" i="8"/>
  <c r="AM135" i="8"/>
  <c r="AM133" i="8"/>
  <c r="AM132" i="8"/>
  <c r="AM131" i="8"/>
  <c r="AM130" i="8"/>
  <c r="AM129" i="8"/>
  <c r="AM127" i="8"/>
  <c r="AM125" i="8"/>
  <c r="AM124" i="8"/>
  <c r="AM123" i="8"/>
  <c r="AM122" i="8"/>
  <c r="AM121" i="8"/>
  <c r="AM119" i="8"/>
  <c r="AM117" i="8"/>
  <c r="AM116" i="8"/>
  <c r="AM115" i="8"/>
  <c r="AM114" i="8"/>
  <c r="AM113" i="8"/>
  <c r="AM111" i="8"/>
  <c r="AM109" i="8"/>
  <c r="AM108" i="8"/>
  <c r="AM107" i="8"/>
  <c r="AM106" i="8"/>
  <c r="AM105" i="8"/>
  <c r="AM103" i="8"/>
  <c r="AM101" i="8"/>
  <c r="AM100" i="8"/>
  <c r="AM99" i="8"/>
  <c r="AM98" i="8"/>
  <c r="AM97" i="8"/>
  <c r="AM95" i="8"/>
  <c r="AM93" i="8"/>
  <c r="AM92" i="8"/>
  <c r="AM91" i="8"/>
  <c r="AM90" i="8"/>
  <c r="AM89" i="8"/>
  <c r="AM87" i="8"/>
  <c r="AM85" i="8"/>
  <c r="AM84" i="8"/>
  <c r="AM83" i="8"/>
  <c r="AM82" i="8"/>
  <c r="AM81" i="8"/>
  <c r="AM79" i="8"/>
  <c r="AM77" i="8"/>
  <c r="AM76" i="8"/>
  <c r="AM75" i="8"/>
  <c r="AM74" i="8"/>
  <c r="AM73" i="8"/>
  <c r="AM71" i="8"/>
  <c r="AM69" i="8"/>
  <c r="AM68" i="8"/>
  <c r="AM67" i="8"/>
  <c r="AM66" i="8"/>
  <c r="AM65" i="8"/>
  <c r="AM63" i="8"/>
  <c r="AM61" i="8"/>
  <c r="AM60" i="8"/>
  <c r="AM59" i="8"/>
  <c r="AM58" i="8"/>
  <c r="AM57" i="8"/>
  <c r="AM55" i="8"/>
  <c r="AM53" i="8"/>
  <c r="AM52" i="8"/>
  <c r="AM51" i="8"/>
  <c r="AM50" i="8"/>
  <c r="AM49" i="8"/>
  <c r="AM47" i="8"/>
  <c r="AM45" i="8"/>
  <c r="AM44" i="8"/>
  <c r="AM43" i="8"/>
  <c r="AM42" i="8"/>
  <c r="AM41" i="8"/>
  <c r="AM39" i="8"/>
  <c r="AM37" i="8"/>
  <c r="AM36" i="8"/>
  <c r="AM35" i="8"/>
  <c r="AM34" i="8"/>
  <c r="AM33" i="8"/>
  <c r="AM31" i="8"/>
  <c r="AM29" i="8"/>
  <c r="AM28" i="8"/>
  <c r="AM27" i="8"/>
  <c r="AM26" i="8"/>
  <c r="AM25" i="8"/>
  <c r="AM23" i="8"/>
  <c r="AM21" i="8"/>
  <c r="AM20" i="8"/>
  <c r="AM19" i="8"/>
  <c r="AM18" i="8"/>
  <c r="AM17" i="8"/>
  <c r="AM16" i="8" a="1"/>
  <c r="AM1023" i="8" s="1"/>
  <c r="AM16" i="8"/>
  <c r="AL1029" i="8"/>
  <c r="AL1028" i="8"/>
  <c r="AL1027" i="8"/>
  <c r="AL1026" i="8"/>
  <c r="AL1025" i="8"/>
  <c r="AL1023" i="8"/>
  <c r="AL1021" i="8"/>
  <c r="AL1020" i="8"/>
  <c r="AL1019" i="8"/>
  <c r="AL1018" i="8"/>
  <c r="AL1017" i="8"/>
  <c r="AL1015" i="8"/>
  <c r="AL1013" i="8"/>
  <c r="AL1012" i="8"/>
  <c r="AL1011" i="8"/>
  <c r="AL1010" i="8"/>
  <c r="AL1009" i="8"/>
  <c r="AL1007" i="8"/>
  <c r="AL1005" i="8"/>
  <c r="AL1004" i="8"/>
  <c r="AL1003" i="8"/>
  <c r="AL1002" i="8"/>
  <c r="AL1001" i="8"/>
  <c r="AL999" i="8"/>
  <c r="AL997" i="8"/>
  <c r="AL996" i="8"/>
  <c r="AL995" i="8"/>
  <c r="AL994" i="8"/>
  <c r="AL993" i="8"/>
  <c r="AL991" i="8"/>
  <c r="AL989" i="8"/>
  <c r="AL988" i="8"/>
  <c r="AL987" i="8"/>
  <c r="AL986" i="8"/>
  <c r="AL985" i="8"/>
  <c r="AL983" i="8"/>
  <c r="AL981" i="8"/>
  <c r="AL980" i="8"/>
  <c r="AL979" i="8"/>
  <c r="AL978" i="8"/>
  <c r="AL977" i="8"/>
  <c r="AL975" i="8"/>
  <c r="AL973" i="8"/>
  <c r="AL972" i="8"/>
  <c r="AL971" i="8"/>
  <c r="AL970" i="8"/>
  <c r="AL969" i="8"/>
  <c r="AL967" i="8"/>
  <c r="AL965" i="8"/>
  <c r="AL964" i="8"/>
  <c r="AL963" i="8"/>
  <c r="AL962" i="8"/>
  <c r="AL961" i="8"/>
  <c r="AL959" i="8"/>
  <c r="AL957" i="8"/>
  <c r="AL956" i="8"/>
  <c r="AL955" i="8"/>
  <c r="AL954" i="8"/>
  <c r="AL953" i="8"/>
  <c r="AL951" i="8"/>
  <c r="AL949" i="8"/>
  <c r="AL948" i="8"/>
  <c r="AL947" i="8"/>
  <c r="AL946" i="8"/>
  <c r="AL945" i="8"/>
  <c r="AL943" i="8"/>
  <c r="AL941" i="8"/>
  <c r="AL940" i="8"/>
  <c r="AL939" i="8"/>
  <c r="AL938" i="8"/>
  <c r="AL937" i="8"/>
  <c r="AL935" i="8"/>
  <c r="AL933" i="8"/>
  <c r="AL932" i="8"/>
  <c r="AL931" i="8"/>
  <c r="AL930" i="8"/>
  <c r="AL929" i="8"/>
  <c r="AL927" i="8"/>
  <c r="AL925" i="8"/>
  <c r="AL924" i="8"/>
  <c r="AL923" i="8"/>
  <c r="AL922" i="8"/>
  <c r="AL921" i="8"/>
  <c r="AL919" i="8"/>
  <c r="AL917" i="8"/>
  <c r="AL916" i="8"/>
  <c r="AL915" i="8"/>
  <c r="AL914" i="8"/>
  <c r="AL913" i="8"/>
  <c r="AL911" i="8"/>
  <c r="AL909" i="8"/>
  <c r="AL908" i="8"/>
  <c r="AL907" i="8"/>
  <c r="AL906" i="8"/>
  <c r="AL905" i="8"/>
  <c r="AL903" i="8"/>
  <c r="AL901" i="8"/>
  <c r="AL900" i="8"/>
  <c r="AL899" i="8"/>
  <c r="AL898" i="8"/>
  <c r="AL897" i="8"/>
  <c r="AL895" i="8"/>
  <c r="AL893" i="8"/>
  <c r="AL892" i="8"/>
  <c r="AL891" i="8"/>
  <c r="AL890" i="8"/>
  <c r="AL889" i="8"/>
  <c r="AL887" i="8"/>
  <c r="AL885" i="8"/>
  <c r="AL884" i="8"/>
  <c r="AL883" i="8"/>
  <c r="AL882" i="8"/>
  <c r="AL881" i="8"/>
  <c r="AL879" i="8"/>
  <c r="AL877" i="8"/>
  <c r="AL876" i="8"/>
  <c r="AL875" i="8"/>
  <c r="AL874" i="8"/>
  <c r="AL873" i="8"/>
  <c r="AL871" i="8"/>
  <c r="AL869" i="8"/>
  <c r="AL868" i="8"/>
  <c r="AL867" i="8"/>
  <c r="AL866" i="8"/>
  <c r="AL865" i="8"/>
  <c r="AL863" i="8"/>
  <c r="AL861" i="8"/>
  <c r="AL860" i="8"/>
  <c r="AL859" i="8"/>
  <c r="AL858" i="8"/>
  <c r="AL857" i="8"/>
  <c r="AL855" i="8"/>
  <c r="AL853" i="8"/>
  <c r="AL852" i="8"/>
  <c r="AL851" i="8"/>
  <c r="AL850" i="8"/>
  <c r="AL849" i="8"/>
  <c r="AL847" i="8"/>
  <c r="AL845" i="8"/>
  <c r="AL844" i="8"/>
  <c r="AL843" i="8"/>
  <c r="AL842" i="8"/>
  <c r="AL841" i="8"/>
  <c r="AL839" i="8"/>
  <c r="AL837" i="8"/>
  <c r="AL836" i="8"/>
  <c r="AL835" i="8"/>
  <c r="AL834" i="8"/>
  <c r="AL833" i="8"/>
  <c r="AL831" i="8"/>
  <c r="AL829" i="8"/>
  <c r="AL828" i="8"/>
  <c r="AL827" i="8"/>
  <c r="AL826" i="8"/>
  <c r="AL825" i="8"/>
  <c r="AL823" i="8"/>
  <c r="AL821" i="8"/>
  <c r="AL820" i="8"/>
  <c r="AL819" i="8"/>
  <c r="AL818" i="8"/>
  <c r="AL817" i="8"/>
  <c r="AL815" i="8"/>
  <c r="AL813" i="8"/>
  <c r="AL812" i="8"/>
  <c r="AL811" i="8"/>
  <c r="AL810" i="8"/>
  <c r="AL809" i="8"/>
  <c r="AL807" i="8"/>
  <c r="AL805" i="8"/>
  <c r="AL804" i="8"/>
  <c r="AL803" i="8"/>
  <c r="AL802" i="8"/>
  <c r="AL801" i="8"/>
  <c r="AL799" i="8"/>
  <c r="AL797" i="8"/>
  <c r="AL796" i="8"/>
  <c r="AL795" i="8"/>
  <c r="AL794" i="8"/>
  <c r="AL793" i="8"/>
  <c r="AL791" i="8"/>
  <c r="AL789" i="8"/>
  <c r="AL788" i="8"/>
  <c r="AL787" i="8"/>
  <c r="AL786" i="8"/>
  <c r="AL785" i="8"/>
  <c r="AL783" i="8"/>
  <c r="AL781" i="8"/>
  <c r="AL780" i="8"/>
  <c r="AL779" i="8"/>
  <c r="AL778" i="8"/>
  <c r="AL777" i="8"/>
  <c r="AL775" i="8"/>
  <c r="AL773" i="8"/>
  <c r="AL772" i="8"/>
  <c r="AL771" i="8"/>
  <c r="AL770" i="8"/>
  <c r="AL769" i="8"/>
  <c r="AL767" i="8"/>
  <c r="AL765" i="8"/>
  <c r="AL764" i="8"/>
  <c r="AL763" i="8"/>
  <c r="AL762" i="8"/>
  <c r="AL761" i="8"/>
  <c r="AL759" i="8"/>
  <c r="AL757" i="8"/>
  <c r="AL756" i="8"/>
  <c r="AL755" i="8"/>
  <c r="AL754" i="8"/>
  <c r="AL753" i="8"/>
  <c r="AL751" i="8"/>
  <c r="AL749" i="8"/>
  <c r="AL748" i="8"/>
  <c r="AL747" i="8"/>
  <c r="AL746" i="8"/>
  <c r="AL745" i="8"/>
  <c r="AL743" i="8"/>
  <c r="AL741" i="8"/>
  <c r="AL740" i="8"/>
  <c r="AL739" i="8"/>
  <c r="AL738" i="8"/>
  <c r="AL737" i="8"/>
  <c r="AL735" i="8"/>
  <c r="AL733" i="8"/>
  <c r="AL732" i="8"/>
  <c r="AL731" i="8"/>
  <c r="AL730" i="8"/>
  <c r="AL729" i="8"/>
  <c r="AL727" i="8"/>
  <c r="AL725" i="8"/>
  <c r="AL724" i="8"/>
  <c r="AL723" i="8"/>
  <c r="AL722" i="8"/>
  <c r="AL721" i="8"/>
  <c r="AL719" i="8"/>
  <c r="AL717" i="8"/>
  <c r="AL716" i="8"/>
  <c r="AL715" i="8"/>
  <c r="AL714" i="8"/>
  <c r="AL713" i="8"/>
  <c r="AL711" i="8"/>
  <c r="AL709" i="8"/>
  <c r="AL708" i="8"/>
  <c r="AL707" i="8"/>
  <c r="AL706" i="8"/>
  <c r="AL705" i="8"/>
  <c r="AL703" i="8"/>
  <c r="AL701" i="8"/>
  <c r="AL700" i="8"/>
  <c r="AL699" i="8"/>
  <c r="AL698" i="8"/>
  <c r="AL697" i="8"/>
  <c r="AL695" i="8"/>
  <c r="AL693" i="8"/>
  <c r="AL692" i="8"/>
  <c r="AL691" i="8"/>
  <c r="AL690" i="8"/>
  <c r="AL689" i="8"/>
  <c r="AL687" i="8"/>
  <c r="AL685" i="8"/>
  <c r="AL684" i="8"/>
  <c r="AL683" i="8"/>
  <c r="AL682" i="8"/>
  <c r="AL681" i="8"/>
  <c r="AL679" i="8"/>
  <c r="AL677" i="8"/>
  <c r="AL676" i="8"/>
  <c r="AL675" i="8"/>
  <c r="AL674" i="8"/>
  <c r="AL673" i="8"/>
  <c r="AL671" i="8"/>
  <c r="AL669" i="8"/>
  <c r="AL668" i="8"/>
  <c r="AL667" i="8"/>
  <c r="AL666" i="8"/>
  <c r="AL665" i="8"/>
  <c r="AL663" i="8"/>
  <c r="AL661" i="8"/>
  <c r="AL660" i="8"/>
  <c r="AL659" i="8"/>
  <c r="AL658" i="8"/>
  <c r="AL657" i="8"/>
  <c r="AL655" i="8"/>
  <c r="AL653" i="8"/>
  <c r="AL652" i="8"/>
  <c r="AL651" i="8"/>
  <c r="AL650" i="8"/>
  <c r="AL649" i="8"/>
  <c r="AL647" i="8"/>
  <c r="AL645" i="8"/>
  <c r="AL644" i="8"/>
  <c r="AL643" i="8"/>
  <c r="AL642" i="8"/>
  <c r="AL641" i="8"/>
  <c r="AL639" i="8"/>
  <c r="AL637" i="8"/>
  <c r="AL636" i="8"/>
  <c r="AL635" i="8"/>
  <c r="AL634" i="8"/>
  <c r="AL633" i="8"/>
  <c r="AL631" i="8"/>
  <c r="AL629" i="8"/>
  <c r="AL628" i="8"/>
  <c r="AL627" i="8"/>
  <c r="AL626" i="8"/>
  <c r="AL625" i="8"/>
  <c r="AL623" i="8"/>
  <c r="AL621" i="8"/>
  <c r="AL620" i="8"/>
  <c r="AL619" i="8"/>
  <c r="AL618" i="8"/>
  <c r="AL617" i="8"/>
  <c r="AL615" i="8"/>
  <c r="AL613" i="8"/>
  <c r="AL612" i="8"/>
  <c r="AL611" i="8"/>
  <c r="AL610" i="8"/>
  <c r="AL609" i="8"/>
  <c r="AL607" i="8"/>
  <c r="AL605" i="8"/>
  <c r="AL604" i="8"/>
  <c r="AL603" i="8"/>
  <c r="AL602" i="8"/>
  <c r="AL601" i="8"/>
  <c r="AL599" i="8"/>
  <c r="AL597" i="8"/>
  <c r="AL596" i="8"/>
  <c r="AL595" i="8"/>
  <c r="AL594" i="8"/>
  <c r="AL593" i="8"/>
  <c r="AL591" i="8"/>
  <c r="AL589" i="8"/>
  <c r="AL588" i="8"/>
  <c r="AL587" i="8"/>
  <c r="AL586" i="8"/>
  <c r="AL585" i="8"/>
  <c r="AL583" i="8"/>
  <c r="AL581" i="8"/>
  <c r="AL580" i="8"/>
  <c r="AL579" i="8"/>
  <c r="AL578" i="8"/>
  <c r="AL577" i="8"/>
  <c r="AL575" i="8"/>
  <c r="AL573" i="8"/>
  <c r="AL572" i="8"/>
  <c r="AL571" i="8"/>
  <c r="AL570" i="8"/>
  <c r="AL569" i="8"/>
  <c r="AL567" i="8"/>
  <c r="AL565" i="8"/>
  <c r="AL564" i="8"/>
  <c r="AL563" i="8"/>
  <c r="AL562" i="8"/>
  <c r="AL561" i="8"/>
  <c r="AL559" i="8"/>
  <c r="AL557" i="8"/>
  <c r="AL556" i="8"/>
  <c r="AL555" i="8"/>
  <c r="AL554" i="8"/>
  <c r="AL553" i="8"/>
  <c r="AL551" i="8"/>
  <c r="AL549" i="8"/>
  <c r="AL548" i="8"/>
  <c r="AL547" i="8"/>
  <c r="AL546" i="8"/>
  <c r="AL545" i="8"/>
  <c r="AL543" i="8"/>
  <c r="AL541" i="8"/>
  <c r="AL540" i="8"/>
  <c r="AL539" i="8"/>
  <c r="AL538" i="8"/>
  <c r="AL537" i="8"/>
  <c r="AL535" i="8"/>
  <c r="AL533" i="8"/>
  <c r="AL532" i="8"/>
  <c r="AL531" i="8"/>
  <c r="AL530" i="8"/>
  <c r="AL529" i="8"/>
  <c r="AL527" i="8"/>
  <c r="AL525" i="8"/>
  <c r="AL524" i="8"/>
  <c r="AL523" i="8"/>
  <c r="AL522" i="8"/>
  <c r="AL521" i="8"/>
  <c r="AL519" i="8"/>
  <c r="AL517" i="8"/>
  <c r="AL516" i="8"/>
  <c r="AL515" i="8"/>
  <c r="AL514" i="8"/>
  <c r="AL513" i="8"/>
  <c r="AL511" i="8"/>
  <c r="AL509" i="8"/>
  <c r="AL508" i="8"/>
  <c r="AL507" i="8"/>
  <c r="AL506" i="8"/>
  <c r="AL505" i="8"/>
  <c r="AL503" i="8"/>
  <c r="AL501" i="8"/>
  <c r="AL500" i="8"/>
  <c r="AL499" i="8"/>
  <c r="AL498" i="8"/>
  <c r="AL497" i="8"/>
  <c r="AL495" i="8"/>
  <c r="AL493" i="8"/>
  <c r="AL492" i="8"/>
  <c r="AL491" i="8"/>
  <c r="AL490" i="8"/>
  <c r="AL489" i="8"/>
  <c r="AL487" i="8"/>
  <c r="AL485" i="8"/>
  <c r="AL484" i="8"/>
  <c r="AL483" i="8"/>
  <c r="AL482" i="8"/>
  <c r="AL481" i="8"/>
  <c r="AL479" i="8"/>
  <c r="AL477" i="8"/>
  <c r="AL476" i="8"/>
  <c r="AL475" i="8"/>
  <c r="AL474" i="8"/>
  <c r="AL473" i="8"/>
  <c r="AL471" i="8"/>
  <c r="AL469" i="8"/>
  <c r="AL468" i="8"/>
  <c r="AL467" i="8"/>
  <c r="AL466" i="8"/>
  <c r="AL465" i="8"/>
  <c r="AL463" i="8"/>
  <c r="AL461" i="8"/>
  <c r="AL460" i="8"/>
  <c r="AL459" i="8"/>
  <c r="AL458" i="8"/>
  <c r="AL457" i="8"/>
  <c r="AL455" i="8"/>
  <c r="AL453" i="8"/>
  <c r="AL452" i="8"/>
  <c r="AL451" i="8"/>
  <c r="AL450" i="8"/>
  <c r="AL449" i="8"/>
  <c r="AL447" i="8"/>
  <c r="AL445" i="8"/>
  <c r="AL444" i="8"/>
  <c r="AL443" i="8"/>
  <c r="AL442" i="8"/>
  <c r="AL441" i="8"/>
  <c r="AL439" i="8"/>
  <c r="AL437" i="8"/>
  <c r="AL436" i="8"/>
  <c r="AL435" i="8"/>
  <c r="AL434" i="8"/>
  <c r="AL433" i="8"/>
  <c r="AL431" i="8"/>
  <c r="AL429" i="8"/>
  <c r="AL428" i="8"/>
  <c r="AL427" i="8"/>
  <c r="AL426" i="8"/>
  <c r="AL425" i="8"/>
  <c r="AL423" i="8"/>
  <c r="AL421" i="8"/>
  <c r="AL420" i="8"/>
  <c r="AL419" i="8"/>
  <c r="AL418" i="8"/>
  <c r="AL417" i="8"/>
  <c r="AL415" i="8"/>
  <c r="AL413" i="8"/>
  <c r="AL412" i="8"/>
  <c r="AL411" i="8"/>
  <c r="AL410" i="8"/>
  <c r="AL409" i="8"/>
  <c r="AL407" i="8"/>
  <c r="AL405" i="8"/>
  <c r="AL404" i="8"/>
  <c r="AL403" i="8"/>
  <c r="AL402" i="8"/>
  <c r="AL401" i="8"/>
  <c r="AL399" i="8"/>
  <c r="AL397" i="8"/>
  <c r="AL396" i="8"/>
  <c r="AL395" i="8"/>
  <c r="AL394" i="8"/>
  <c r="AL393" i="8"/>
  <c r="AL391" i="8"/>
  <c r="AL389" i="8"/>
  <c r="AL388" i="8"/>
  <c r="AL387" i="8"/>
  <c r="AL386" i="8"/>
  <c r="AL385" i="8"/>
  <c r="AL383" i="8"/>
  <c r="AL381" i="8"/>
  <c r="AL380" i="8"/>
  <c r="AL379" i="8"/>
  <c r="AL378" i="8"/>
  <c r="AL377" i="8"/>
  <c r="AL375" i="8"/>
  <c r="AL373" i="8"/>
  <c r="AL372" i="8"/>
  <c r="AL371" i="8"/>
  <c r="AL370" i="8"/>
  <c r="AL369" i="8"/>
  <c r="AL367" i="8"/>
  <c r="AL365" i="8"/>
  <c r="AL364" i="8"/>
  <c r="AL363" i="8"/>
  <c r="AL362" i="8"/>
  <c r="AL361" i="8"/>
  <c r="AL359" i="8"/>
  <c r="AL357" i="8"/>
  <c r="AL356" i="8"/>
  <c r="AL355" i="8"/>
  <c r="AL354" i="8"/>
  <c r="AL353" i="8"/>
  <c r="AL351" i="8"/>
  <c r="AL349" i="8"/>
  <c r="AL348" i="8"/>
  <c r="AL347" i="8"/>
  <c r="AL346" i="8"/>
  <c r="AL345" i="8"/>
  <c r="AL343" i="8"/>
  <c r="AL341" i="8"/>
  <c r="AL340" i="8"/>
  <c r="AL339" i="8"/>
  <c r="AL338" i="8"/>
  <c r="AL337" i="8"/>
  <c r="AL335" i="8"/>
  <c r="AL333" i="8"/>
  <c r="AL332" i="8"/>
  <c r="AL331" i="8"/>
  <c r="AL330" i="8"/>
  <c r="AL329" i="8"/>
  <c r="AL327" i="8"/>
  <c r="AL325" i="8"/>
  <c r="AL324" i="8"/>
  <c r="AL323" i="8"/>
  <c r="AL322" i="8"/>
  <c r="AL321" i="8"/>
  <c r="AL319" i="8"/>
  <c r="AL317" i="8"/>
  <c r="AL316" i="8"/>
  <c r="AL315" i="8"/>
  <c r="AL314" i="8"/>
  <c r="AL313" i="8"/>
  <c r="AL311" i="8"/>
  <c r="AL309" i="8"/>
  <c r="AL308" i="8"/>
  <c r="AL307" i="8"/>
  <c r="AL306" i="8"/>
  <c r="AL305" i="8"/>
  <c r="AL303" i="8"/>
  <c r="AL301" i="8"/>
  <c r="AL300" i="8"/>
  <c r="AL299" i="8"/>
  <c r="AL298" i="8"/>
  <c r="AL297" i="8"/>
  <c r="AL295" i="8"/>
  <c r="AL293" i="8"/>
  <c r="AL292" i="8"/>
  <c r="AL291" i="8"/>
  <c r="AL290" i="8"/>
  <c r="AL289" i="8"/>
  <c r="AL287" i="8"/>
  <c r="AL285" i="8"/>
  <c r="AL284" i="8"/>
  <c r="AL283" i="8"/>
  <c r="AL282" i="8"/>
  <c r="AL281" i="8"/>
  <c r="AL279" i="8"/>
  <c r="AL277" i="8"/>
  <c r="AL276" i="8"/>
  <c r="AL275" i="8"/>
  <c r="AL274" i="8"/>
  <c r="AL273" i="8"/>
  <c r="AL271" i="8"/>
  <c r="AL269" i="8"/>
  <c r="AL268" i="8"/>
  <c r="AL267" i="8"/>
  <c r="AL266" i="8"/>
  <c r="AL265" i="8"/>
  <c r="AL263" i="8"/>
  <c r="AL261" i="8"/>
  <c r="AL260" i="8"/>
  <c r="AL259" i="8"/>
  <c r="AL258" i="8"/>
  <c r="AL257" i="8"/>
  <c r="AL255" i="8"/>
  <c r="AL253" i="8"/>
  <c r="AL252" i="8"/>
  <c r="AL251" i="8"/>
  <c r="AL250" i="8"/>
  <c r="AL249" i="8"/>
  <c r="AL247" i="8"/>
  <c r="AL245" i="8"/>
  <c r="AL244" i="8"/>
  <c r="AL243" i="8"/>
  <c r="AL242" i="8"/>
  <c r="AL241" i="8"/>
  <c r="AL239" i="8"/>
  <c r="AL237" i="8"/>
  <c r="AL236" i="8"/>
  <c r="AL235" i="8"/>
  <c r="AL234" i="8"/>
  <c r="AL233" i="8"/>
  <c r="AL231" i="8"/>
  <c r="AL229" i="8"/>
  <c r="AL228" i="8"/>
  <c r="AL227" i="8"/>
  <c r="AL226" i="8"/>
  <c r="AL225" i="8"/>
  <c r="AL223" i="8"/>
  <c r="AL221" i="8"/>
  <c r="AL220" i="8"/>
  <c r="AL219" i="8"/>
  <c r="AL218" i="8"/>
  <c r="AL217" i="8"/>
  <c r="AL215" i="8"/>
  <c r="AL213" i="8"/>
  <c r="AL212" i="8"/>
  <c r="AL211" i="8"/>
  <c r="AL210" i="8"/>
  <c r="AL209" i="8"/>
  <c r="AL207" i="8"/>
  <c r="AL205" i="8"/>
  <c r="AL204" i="8"/>
  <c r="AL203" i="8"/>
  <c r="AL202" i="8"/>
  <c r="AL201" i="8"/>
  <c r="AL199" i="8"/>
  <c r="AL197" i="8"/>
  <c r="AL196" i="8"/>
  <c r="AL195" i="8"/>
  <c r="AL194" i="8"/>
  <c r="AL193" i="8"/>
  <c r="AL191" i="8"/>
  <c r="AL189" i="8"/>
  <c r="AL188" i="8"/>
  <c r="AL187" i="8"/>
  <c r="AL186" i="8"/>
  <c r="AL185" i="8"/>
  <c r="AL183" i="8"/>
  <c r="AL181" i="8"/>
  <c r="AL180" i="8"/>
  <c r="AL179" i="8"/>
  <c r="AL178" i="8"/>
  <c r="AL177" i="8"/>
  <c r="AL175" i="8"/>
  <c r="AL173" i="8"/>
  <c r="AL172" i="8"/>
  <c r="AL171" i="8"/>
  <c r="AL170" i="8"/>
  <c r="AL169" i="8"/>
  <c r="AL167" i="8"/>
  <c r="AL165" i="8"/>
  <c r="AL164" i="8"/>
  <c r="AL163" i="8"/>
  <c r="AL162" i="8"/>
  <c r="AL161" i="8"/>
  <c r="AL159" i="8"/>
  <c r="AL157" i="8"/>
  <c r="AL156" i="8"/>
  <c r="AL155" i="8"/>
  <c r="AL154" i="8"/>
  <c r="AL153" i="8"/>
  <c r="AL151" i="8"/>
  <c r="AL149" i="8"/>
  <c r="AL148" i="8"/>
  <c r="AL147" i="8"/>
  <c r="AL146" i="8"/>
  <c r="AL145" i="8"/>
  <c r="AL143" i="8"/>
  <c r="AL141" i="8"/>
  <c r="AL140" i="8"/>
  <c r="AL139" i="8"/>
  <c r="AL138" i="8"/>
  <c r="AL137" i="8"/>
  <c r="AL135" i="8"/>
  <c r="AL133" i="8"/>
  <c r="AL132" i="8"/>
  <c r="AL131" i="8"/>
  <c r="AL130" i="8"/>
  <c r="AL129" i="8"/>
  <c r="AL127" i="8"/>
  <c r="AL125" i="8"/>
  <c r="AL124" i="8"/>
  <c r="AL123" i="8"/>
  <c r="AL122" i="8"/>
  <c r="AL121" i="8"/>
  <c r="AL119" i="8"/>
  <c r="AL117" i="8"/>
  <c r="AL116" i="8"/>
  <c r="AL115" i="8"/>
  <c r="AL114" i="8"/>
  <c r="AL113" i="8"/>
  <c r="AL111" i="8"/>
  <c r="AL109" i="8"/>
  <c r="AL108" i="8"/>
  <c r="AL107" i="8"/>
  <c r="AL106" i="8"/>
  <c r="AL105" i="8"/>
  <c r="AL103" i="8"/>
  <c r="AL101" i="8"/>
  <c r="AL100" i="8"/>
  <c r="AL99" i="8"/>
  <c r="AL98" i="8"/>
  <c r="AL97" i="8"/>
  <c r="AL95" i="8"/>
  <c r="AL93" i="8"/>
  <c r="AL92" i="8"/>
  <c r="AL91" i="8"/>
  <c r="AL90" i="8"/>
  <c r="AL89" i="8"/>
  <c r="AL87" i="8"/>
  <c r="AL85" i="8"/>
  <c r="AL84" i="8"/>
  <c r="AL83" i="8"/>
  <c r="AL82" i="8"/>
  <c r="AL81" i="8"/>
  <c r="AL79" i="8"/>
  <c r="AL77" i="8"/>
  <c r="AL76" i="8"/>
  <c r="AL75" i="8"/>
  <c r="AL74" i="8"/>
  <c r="AL73" i="8"/>
  <c r="AL71" i="8"/>
  <c r="AL69" i="8"/>
  <c r="AL68" i="8"/>
  <c r="AL67" i="8"/>
  <c r="AL66" i="8"/>
  <c r="AL65" i="8"/>
  <c r="AL63" i="8"/>
  <c r="AL61" i="8"/>
  <c r="AL60" i="8"/>
  <c r="AL59" i="8"/>
  <c r="AL58" i="8"/>
  <c r="AL57" i="8"/>
  <c r="AL55" i="8"/>
  <c r="AL53" i="8"/>
  <c r="AL52" i="8"/>
  <c r="AL51" i="8"/>
  <c r="AL50" i="8"/>
  <c r="AL49" i="8"/>
  <c r="AL47" i="8"/>
  <c r="AL45" i="8"/>
  <c r="AL44" i="8"/>
  <c r="AL43" i="8"/>
  <c r="AL42" i="8"/>
  <c r="AL41" i="8"/>
  <c r="AL39" i="8"/>
  <c r="AL37" i="8"/>
  <c r="AL36" i="8"/>
  <c r="AL35" i="8"/>
  <c r="AL34" i="8"/>
  <c r="AL33" i="8"/>
  <c r="AL31" i="8"/>
  <c r="AL29" i="8"/>
  <c r="AL28" i="8"/>
  <c r="AL27" i="8"/>
  <c r="AL26" i="8"/>
  <c r="AL25" i="8"/>
  <c r="AL23" i="8"/>
  <c r="AL21" i="8"/>
  <c r="AL20" i="8"/>
  <c r="AL19" i="8"/>
  <c r="AL18" i="8"/>
  <c r="AL17" i="8"/>
  <c r="AL16" i="8" a="1"/>
  <c r="AL1024" i="8" s="1"/>
  <c r="AL16" i="8"/>
  <c r="U16" i="8"/>
  <c r="L16" i="8"/>
  <c r="J16" i="8"/>
  <c r="S15" i="8"/>
  <c r="R15" i="8"/>
  <c r="P15" i="8"/>
  <c r="L15" i="8"/>
  <c r="J15" i="8"/>
  <c r="S14" i="8"/>
  <c r="R14" i="8"/>
  <c r="P14" i="8"/>
  <c r="L14" i="8"/>
  <c r="J14" i="8"/>
  <c r="S13" i="8"/>
  <c r="R13" i="8"/>
  <c r="P13" i="8"/>
  <c r="L13" i="8"/>
  <c r="J13" i="8"/>
  <c r="S12" i="8"/>
  <c r="R12" i="8"/>
  <c r="P12" i="8"/>
  <c r="L12" i="8"/>
  <c r="J12" i="8"/>
  <c r="U11" i="8"/>
  <c r="U12" i="8" s="1"/>
  <c r="T11" i="8"/>
  <c r="S11" i="8"/>
  <c r="R11" i="8"/>
  <c r="P11" i="8"/>
  <c r="L11" i="8"/>
  <c r="J11" i="8"/>
  <c r="AG10" i="8"/>
  <c r="X10" i="8"/>
  <c r="S10" i="8"/>
  <c r="T10" i="8" s="1"/>
  <c r="U10" i="8" s="1"/>
  <c r="R10" i="8"/>
  <c r="P10" i="8"/>
  <c r="L10" i="8"/>
  <c r="J10" i="8"/>
  <c r="D10" i="8"/>
  <c r="B10" i="8"/>
  <c r="K53" i="8" s="1"/>
  <c r="N53" i="8" s="1"/>
  <c r="AK6" i="8"/>
  <c r="AJ6" i="8"/>
  <c r="AI6" i="8"/>
  <c r="AH6" i="8"/>
  <c r="AG6" i="8"/>
  <c r="AF6" i="8"/>
  <c r="U6" i="8"/>
  <c r="T6" i="8"/>
  <c r="S6" i="8"/>
  <c r="R6" i="8"/>
  <c r="Q6" i="8"/>
  <c r="P6" i="8"/>
  <c r="O6" i="8"/>
  <c r="J6" i="8"/>
  <c r="N6" i="8" s="1"/>
  <c r="I6" i="8"/>
  <c r="H6" i="8"/>
  <c r="AK4" i="8"/>
  <c r="AJ4" i="8"/>
  <c r="AI4" i="8"/>
  <c r="AH4" i="8"/>
  <c r="AG4" i="8"/>
  <c r="AF4" i="8"/>
  <c r="U4" i="8"/>
  <c r="T4" i="8"/>
  <c r="S4" i="8"/>
  <c r="R4" i="8"/>
  <c r="Q4" i="8"/>
  <c r="P4" i="8"/>
  <c r="O4" i="8"/>
  <c r="K4" i="8"/>
  <c r="J4" i="8"/>
  <c r="M4" i="8" s="1"/>
  <c r="I4" i="8"/>
  <c r="H4" i="8"/>
  <c r="V3" i="8"/>
  <c r="V5" i="8" s="1"/>
  <c r="AU2" i="8" a="1"/>
  <c r="AU8" i="8" s="1"/>
  <c r="AT2" i="8" a="1"/>
  <c r="AT8" i="8" s="1"/>
  <c r="AK2" i="8"/>
  <c r="AJ2" i="8"/>
  <c r="AI2" i="8"/>
  <c r="AH2" i="8"/>
  <c r="AG2" i="8"/>
  <c r="AF2" i="8"/>
  <c r="U2" i="8"/>
  <c r="T2" i="8"/>
  <c r="S2" i="8"/>
  <c r="R2" i="8"/>
  <c r="Q2" i="8"/>
  <c r="P2" i="8"/>
  <c r="O2" i="8"/>
  <c r="J2" i="8"/>
  <c r="I2" i="8"/>
  <c r="H2" i="8"/>
  <c r="G2" i="8"/>
  <c r="G4" i="8" s="1"/>
  <c r="G6" i="8" s="1"/>
  <c r="F2" i="8"/>
  <c r="F4" i="8" s="1"/>
  <c r="F6" i="8" s="1"/>
  <c r="E2" i="8"/>
  <c r="E4" i="8" s="1"/>
  <c r="E6" i="8" s="1"/>
  <c r="D2" i="8"/>
  <c r="D4" i="8" s="1"/>
  <c r="D6" i="8" s="1"/>
  <c r="C2" i="8"/>
  <c r="Z9" i="8" s="1"/>
  <c r="B2" i="8"/>
  <c r="AS1" i="8" s="1"/>
  <c r="U1" i="8"/>
  <c r="U3" i="8" s="1"/>
  <c r="U5" i="8" s="1"/>
  <c r="T1" i="8"/>
  <c r="T3" i="8" s="1"/>
  <c r="T5" i="8" s="1"/>
  <c r="S1" i="8"/>
  <c r="S3" i="8" s="1"/>
  <c r="S5" i="8" s="1"/>
  <c r="R1" i="8"/>
  <c r="R3" i="8" s="1"/>
  <c r="R5" i="8" s="1"/>
  <c r="Q1" i="8"/>
  <c r="Q3" i="8" s="1"/>
  <c r="Q5" i="8" s="1"/>
  <c r="P1" i="8"/>
  <c r="P3" i="8" s="1"/>
  <c r="P5" i="8" s="1"/>
  <c r="O1" i="8"/>
  <c r="O3" i="8" s="1"/>
  <c r="O5" i="8" s="1"/>
  <c r="N1" i="8"/>
  <c r="N5" i="8" s="1"/>
  <c r="M1" i="8"/>
  <c r="L1" i="8"/>
  <c r="L5" i="8" s="1"/>
  <c r="K1" i="8"/>
  <c r="K5" i="8" s="1"/>
  <c r="J1" i="8"/>
  <c r="J3" i="8" s="1"/>
  <c r="J5" i="8" s="1"/>
  <c r="I1" i="8"/>
  <c r="I3" i="8" s="1"/>
  <c r="I5" i="8" s="1"/>
  <c r="H1" i="8"/>
  <c r="H3" i="8" s="1"/>
  <c r="H5" i="8" s="1"/>
  <c r="G1" i="8"/>
  <c r="G3" i="8" s="1"/>
  <c r="G5" i="8" s="1"/>
  <c r="F1" i="8"/>
  <c r="F3" i="8" s="1"/>
  <c r="F5" i="8" s="1"/>
  <c r="E1" i="8"/>
  <c r="E3" i="8" s="1"/>
  <c r="E5" i="8" s="1"/>
  <c r="D1" i="8"/>
  <c r="D3" i="8" s="1"/>
  <c r="D5" i="8" s="1"/>
  <c r="C1" i="8"/>
  <c r="C3" i="8" s="1"/>
  <c r="C5" i="8" s="1"/>
  <c r="B1" i="8"/>
  <c r="B3" i="8" s="1"/>
  <c r="B5" i="8" s="1"/>
  <c r="BA99" i="7"/>
  <c r="AR99" i="7"/>
  <c r="BA98" i="7"/>
  <c r="AR98" i="7"/>
  <c r="BA97" i="7"/>
  <c r="AR97" i="7"/>
  <c r="BA96" i="7"/>
  <c r="AR96" i="7"/>
  <c r="BA95" i="7"/>
  <c r="AR95" i="7"/>
  <c r="BA94" i="7"/>
  <c r="AR94" i="7"/>
  <c r="BA93" i="7"/>
  <c r="AR93" i="7"/>
  <c r="BA92" i="7"/>
  <c r="AR92" i="7"/>
  <c r="BA91" i="7"/>
  <c r="AR91" i="7"/>
  <c r="BA90" i="7"/>
  <c r="BA89" i="7"/>
  <c r="BA88" i="7"/>
  <c r="BA87" i="7"/>
  <c r="BA86" i="7"/>
  <c r="BA85" i="7"/>
  <c r="BA84" i="7"/>
  <c r="BA83" i="7"/>
  <c r="BA82" i="7"/>
  <c r="BA81" i="7"/>
  <c r="BA80" i="7"/>
  <c r="BA79" i="7"/>
  <c r="BA78" i="7"/>
  <c r="BA77" i="7"/>
  <c r="BA76" i="7"/>
  <c r="BA75" i="7"/>
  <c r="BA74" i="7"/>
  <c r="BA73" i="7"/>
  <c r="BA72" i="7"/>
  <c r="BA71" i="7"/>
  <c r="BA70" i="7"/>
  <c r="BA69" i="7"/>
  <c r="L69" i="7"/>
  <c r="J69" i="7"/>
  <c r="BA68" i="7"/>
  <c r="L68" i="7"/>
  <c r="J68" i="7"/>
  <c r="BA67" i="7"/>
  <c r="L67" i="7"/>
  <c r="J67" i="7"/>
  <c r="BA66" i="7"/>
  <c r="L66" i="7"/>
  <c r="J66" i="7"/>
  <c r="BA65" i="7"/>
  <c r="L65" i="7"/>
  <c r="J65" i="7"/>
  <c r="BA64" i="7"/>
  <c r="L64" i="7"/>
  <c r="J64" i="7"/>
  <c r="BA63" i="7"/>
  <c r="L63" i="7"/>
  <c r="J63" i="7"/>
  <c r="BA62" i="7"/>
  <c r="L62" i="7"/>
  <c r="J62" i="7"/>
  <c r="BA61" i="7"/>
  <c r="L61" i="7"/>
  <c r="J61" i="7"/>
  <c r="BA60" i="7"/>
  <c r="L60" i="7"/>
  <c r="J60" i="7"/>
  <c r="BA59" i="7"/>
  <c r="L59" i="7"/>
  <c r="J59" i="7"/>
  <c r="BA58" i="7"/>
  <c r="L58" i="7"/>
  <c r="J58" i="7"/>
  <c r="BA57" i="7"/>
  <c r="L57" i="7"/>
  <c r="J57" i="7"/>
  <c r="BA56" i="7"/>
  <c r="L56" i="7"/>
  <c r="J56" i="7"/>
  <c r="BA55" i="7"/>
  <c r="L55" i="7"/>
  <c r="J55" i="7"/>
  <c r="BA54" i="7"/>
  <c r="L54" i="7"/>
  <c r="J54" i="7"/>
  <c r="BA53" i="7"/>
  <c r="L53" i="7"/>
  <c r="J53" i="7"/>
  <c r="BA52" i="7"/>
  <c r="L52" i="7"/>
  <c r="J52" i="7"/>
  <c r="BA51" i="7"/>
  <c r="L51" i="7"/>
  <c r="J51" i="7"/>
  <c r="BA50" i="7"/>
  <c r="L50" i="7"/>
  <c r="J50" i="7"/>
  <c r="BA49" i="7"/>
  <c r="L49" i="7"/>
  <c r="J49" i="7"/>
  <c r="BA48" i="7"/>
  <c r="L48" i="7"/>
  <c r="J48" i="7"/>
  <c r="BA47" i="7"/>
  <c r="L47" i="7"/>
  <c r="J47" i="7"/>
  <c r="BA46" i="7"/>
  <c r="T46" i="7"/>
  <c r="L46" i="7"/>
  <c r="J46" i="7"/>
  <c r="BA45" i="7"/>
  <c r="L45" i="7"/>
  <c r="J45" i="7"/>
  <c r="BA44" i="7"/>
  <c r="L44" i="7"/>
  <c r="J44" i="7"/>
  <c r="BA43" i="7"/>
  <c r="L43" i="7"/>
  <c r="J43" i="7"/>
  <c r="BA42" i="7"/>
  <c r="L42" i="7"/>
  <c r="J42" i="7"/>
  <c r="BA41" i="7"/>
  <c r="L41" i="7"/>
  <c r="J41" i="7"/>
  <c r="BA40" i="7"/>
  <c r="L40" i="7"/>
  <c r="J40" i="7"/>
  <c r="BA39" i="7"/>
  <c r="L39" i="7"/>
  <c r="J39" i="7"/>
  <c r="BA38" i="7"/>
  <c r="L38" i="7"/>
  <c r="J38" i="7"/>
  <c r="BA37" i="7"/>
  <c r="L37" i="7"/>
  <c r="J37" i="7"/>
  <c r="BA36" i="7"/>
  <c r="L36" i="7"/>
  <c r="J36" i="7"/>
  <c r="BA35" i="7"/>
  <c r="L35" i="7"/>
  <c r="J35" i="7"/>
  <c r="BA34" i="7"/>
  <c r="L34" i="7"/>
  <c r="J34" i="7"/>
  <c r="BA33" i="7"/>
  <c r="L33" i="7"/>
  <c r="J33" i="7"/>
  <c r="BA32" i="7"/>
  <c r="L32" i="7"/>
  <c r="J32" i="7"/>
  <c r="BA31" i="7"/>
  <c r="L31" i="7"/>
  <c r="J31" i="7"/>
  <c r="BA30" i="7"/>
  <c r="L30" i="7"/>
  <c r="J30" i="7"/>
  <c r="BA29" i="7"/>
  <c r="U29" i="7"/>
  <c r="T12" i="7" s="1"/>
  <c r="U9" i="7" s="1"/>
  <c r="U13" i="7" s="1"/>
  <c r="L29" i="7"/>
  <c r="J29" i="7"/>
  <c r="BA28" i="7"/>
  <c r="L28" i="7"/>
  <c r="J28" i="7"/>
  <c r="BA27" i="7"/>
  <c r="L27" i="7"/>
  <c r="J27" i="7"/>
  <c r="BA26" i="7"/>
  <c r="L26" i="7"/>
  <c r="J26" i="7"/>
  <c r="BA25" i="7"/>
  <c r="L25" i="7"/>
  <c r="J25" i="7"/>
  <c r="BA24" i="7"/>
  <c r="L24" i="7"/>
  <c r="J24" i="7"/>
  <c r="BA23" i="7"/>
  <c r="L23" i="7"/>
  <c r="J23" i="7"/>
  <c r="BA22" i="7"/>
  <c r="L22" i="7"/>
  <c r="J22" i="7"/>
  <c r="BA21" i="7"/>
  <c r="L21" i="7"/>
  <c r="J21" i="7"/>
  <c r="BA20" i="7"/>
  <c r="L20" i="7"/>
  <c r="J20" i="7"/>
  <c r="BA19" i="7"/>
  <c r="L19" i="7"/>
  <c r="J19" i="7"/>
  <c r="BA18" i="7"/>
  <c r="L18" i="7"/>
  <c r="J18" i="7"/>
  <c r="BA17" i="7"/>
  <c r="L17" i="7"/>
  <c r="J17" i="7"/>
  <c r="BJ16" i="7"/>
  <c r="AN16" i="7" s="1"/>
  <c r="BD16" i="7"/>
  <c r="BA16" i="7"/>
  <c r="AU16" i="7"/>
  <c r="AP625" i="7"/>
  <c r="AP623" i="7"/>
  <c r="AP622" i="7"/>
  <c r="AP617" i="7"/>
  <c r="AP615" i="7"/>
  <c r="AP614" i="7"/>
  <c r="AP609" i="7"/>
  <c r="AP607" i="7"/>
  <c r="AP606" i="7"/>
  <c r="AP601" i="7"/>
  <c r="AP599" i="7"/>
  <c r="AP598" i="7"/>
  <c r="AP593" i="7"/>
  <c r="AP591" i="7"/>
  <c r="AP590" i="7"/>
  <c r="AP585" i="7"/>
  <c r="AP583" i="7"/>
  <c r="AP582" i="7"/>
  <c r="AP577" i="7"/>
  <c r="AP575" i="7"/>
  <c r="AP574" i="7"/>
  <c r="AP569" i="7"/>
  <c r="AP567" i="7"/>
  <c r="AP566" i="7"/>
  <c r="AP561" i="7"/>
  <c r="AP559" i="7"/>
  <c r="AP558" i="7"/>
  <c r="AP553" i="7"/>
  <c r="AP551" i="7"/>
  <c r="AP550" i="7"/>
  <c r="AP545" i="7"/>
  <c r="AP543" i="7"/>
  <c r="AP542" i="7"/>
  <c r="AP537" i="7"/>
  <c r="AP535" i="7"/>
  <c r="AP534" i="7"/>
  <c r="AP529" i="7"/>
  <c r="AP527" i="7"/>
  <c r="AP526" i="7"/>
  <c r="AP521" i="7"/>
  <c r="AP519" i="7"/>
  <c r="AP518" i="7"/>
  <c r="AP513" i="7"/>
  <c r="AP511" i="7"/>
  <c r="AP510" i="7"/>
  <c r="AP505" i="7"/>
  <c r="AP503" i="7"/>
  <c r="AP502" i="7"/>
  <c r="AP497" i="7"/>
  <c r="AP495" i="7"/>
  <c r="AP494" i="7"/>
  <c r="AP489" i="7"/>
  <c r="AP487" i="7"/>
  <c r="AP486" i="7"/>
  <c r="AP481" i="7"/>
  <c r="AP479" i="7"/>
  <c r="AP478" i="7"/>
  <c r="AP473" i="7"/>
  <c r="AP471" i="7"/>
  <c r="AP470" i="7"/>
  <c r="AP465" i="7"/>
  <c r="AP463" i="7"/>
  <c r="AP462" i="7"/>
  <c r="AP457" i="7"/>
  <c r="AP455" i="7"/>
  <c r="AP454" i="7"/>
  <c r="AP449" i="7"/>
  <c r="AP447" i="7"/>
  <c r="AP446" i="7"/>
  <c r="AP441" i="7"/>
  <c r="AP439" i="7"/>
  <c r="AP438" i="7"/>
  <c r="AP433" i="7"/>
  <c r="AP431" i="7"/>
  <c r="AP430" i="7"/>
  <c r="AP425" i="7"/>
  <c r="AP423" i="7"/>
  <c r="AP422" i="7"/>
  <c r="AP417" i="7"/>
  <c r="AP415" i="7"/>
  <c r="AP414" i="7"/>
  <c r="AP409" i="7"/>
  <c r="AP407" i="7"/>
  <c r="AP406" i="7"/>
  <c r="AP401" i="7"/>
  <c r="AP399" i="7"/>
  <c r="AP398" i="7"/>
  <c r="AP393" i="7"/>
  <c r="AP391" i="7"/>
  <c r="AP390" i="7"/>
  <c r="AP385" i="7"/>
  <c r="AP383" i="7"/>
  <c r="AP382" i="7"/>
  <c r="AP377" i="7"/>
  <c r="AP375" i="7"/>
  <c r="AP374" i="7"/>
  <c r="AP369" i="7"/>
  <c r="AP367" i="7"/>
  <c r="AP366" i="7"/>
  <c r="AP361" i="7"/>
  <c r="AP359" i="7"/>
  <c r="AP358" i="7"/>
  <c r="AP353" i="7"/>
  <c r="AP351" i="7"/>
  <c r="AP350" i="7"/>
  <c r="AP345" i="7"/>
  <c r="AP343" i="7"/>
  <c r="AP342" i="7"/>
  <c r="AP337" i="7"/>
  <c r="AP335" i="7"/>
  <c r="AP334" i="7"/>
  <c r="AP329" i="7"/>
  <c r="AP327" i="7"/>
  <c r="AP326" i="7"/>
  <c r="AP321" i="7"/>
  <c r="AP319" i="7"/>
  <c r="AP318" i="7"/>
  <c r="AP313" i="7"/>
  <c r="AP311" i="7"/>
  <c r="AP310" i="7"/>
  <c r="AP305" i="7"/>
  <c r="AP303" i="7"/>
  <c r="AP302" i="7"/>
  <c r="AP297" i="7"/>
  <c r="AP295" i="7"/>
  <c r="AP294" i="7"/>
  <c r="AP289" i="7"/>
  <c r="AP287" i="7"/>
  <c r="AP286" i="7"/>
  <c r="AP281" i="7"/>
  <c r="AP279" i="7"/>
  <c r="AP278" i="7"/>
  <c r="AP273" i="7"/>
  <c r="AP271" i="7"/>
  <c r="AP270" i="7"/>
  <c r="AP265" i="7"/>
  <c r="AP263" i="7"/>
  <c r="AP262" i="7"/>
  <c r="AP257" i="7"/>
  <c r="AP255" i="7"/>
  <c r="AP254" i="7"/>
  <c r="AP249" i="7"/>
  <c r="AP247" i="7"/>
  <c r="AP246" i="7"/>
  <c r="AP241" i="7"/>
  <c r="AP239" i="7"/>
  <c r="AP238" i="7"/>
  <c r="AP233" i="7"/>
  <c r="AP231" i="7"/>
  <c r="AP230" i="7"/>
  <c r="AP225" i="7"/>
  <c r="AP223" i="7"/>
  <c r="AP222" i="7"/>
  <c r="AP217" i="7"/>
  <c r="AP215" i="7"/>
  <c r="AP214" i="7"/>
  <c r="AP209" i="7"/>
  <c r="AP207" i="7"/>
  <c r="AP206" i="7"/>
  <c r="AP201" i="7"/>
  <c r="AP199" i="7"/>
  <c r="AP198" i="7"/>
  <c r="AP193" i="7"/>
  <c r="AP191" i="7"/>
  <c r="AP190" i="7"/>
  <c r="AP185" i="7"/>
  <c r="AP183" i="7"/>
  <c r="AP182" i="7"/>
  <c r="AP177" i="7"/>
  <c r="AP175" i="7"/>
  <c r="AP174" i="7"/>
  <c r="AP169" i="7"/>
  <c r="AP167" i="7"/>
  <c r="AP166" i="7"/>
  <c r="AP161" i="7"/>
  <c r="AP159" i="7"/>
  <c r="AP158" i="7"/>
  <c r="AP153" i="7"/>
  <c r="AP151" i="7"/>
  <c r="AP150" i="7"/>
  <c r="AP145" i="7"/>
  <c r="AP143" i="7"/>
  <c r="AP142" i="7"/>
  <c r="AP137" i="7"/>
  <c r="AP135" i="7"/>
  <c r="AP134" i="7"/>
  <c r="AP129" i="7"/>
  <c r="AP127" i="7"/>
  <c r="AP126" i="7"/>
  <c r="AP121" i="7"/>
  <c r="AP119" i="7"/>
  <c r="AP118" i="7"/>
  <c r="AP113" i="7"/>
  <c r="AP111" i="7"/>
  <c r="AP110" i="7"/>
  <c r="AP105" i="7"/>
  <c r="AP103" i="7"/>
  <c r="AP102" i="7"/>
  <c r="AP97" i="7"/>
  <c r="AP95" i="7"/>
  <c r="AP94" i="7"/>
  <c r="AP89" i="7"/>
  <c r="AP87" i="7"/>
  <c r="AP86" i="7"/>
  <c r="AP81" i="7"/>
  <c r="AP79" i="7"/>
  <c r="AP78" i="7"/>
  <c r="AP73" i="7"/>
  <c r="AP71" i="7"/>
  <c r="AP70" i="7"/>
  <c r="AP65" i="7"/>
  <c r="AP63" i="7"/>
  <c r="AP62" i="7"/>
  <c r="AP57" i="7"/>
  <c r="AP55" i="7"/>
  <c r="AP54" i="7"/>
  <c r="AP49" i="7"/>
  <c r="AP47" i="7"/>
  <c r="AP46" i="7"/>
  <c r="AP41" i="7"/>
  <c r="AP39" i="7"/>
  <c r="AP38" i="7"/>
  <c r="AP33" i="7"/>
  <c r="AP31" i="7"/>
  <c r="AP30" i="7"/>
  <c r="AP25" i="7"/>
  <c r="AP23" i="7"/>
  <c r="AP22" i="7"/>
  <c r="AP17" i="7"/>
  <c r="AP16" i="7" a="1"/>
  <c r="AP629" i="7" s="1"/>
  <c r="AP16" i="7"/>
  <c r="AO16" i="7"/>
  <c r="AM626" i="7"/>
  <c r="AM623" i="7"/>
  <c r="AM618" i="7"/>
  <c r="AM617" i="7"/>
  <c r="AM616" i="7"/>
  <c r="AM615" i="7"/>
  <c r="AM610" i="7"/>
  <c r="AM607" i="7"/>
  <c r="AM602" i="7"/>
  <c r="AM601" i="7"/>
  <c r="AM600" i="7"/>
  <c r="AM599" i="7"/>
  <c r="AM594" i="7"/>
  <c r="AM591" i="7"/>
  <c r="AM586" i="7"/>
  <c r="AM585" i="7"/>
  <c r="AM584" i="7"/>
  <c r="AM583" i="7"/>
  <c r="AM578" i="7"/>
  <c r="AM575" i="7"/>
  <c r="AM570" i="7"/>
  <c r="AM569" i="7"/>
  <c r="AM568" i="7"/>
  <c r="AM567" i="7"/>
  <c r="AM562" i="7"/>
  <c r="AM559" i="7"/>
  <c r="AM554" i="7"/>
  <c r="AM553" i="7"/>
  <c r="AM552" i="7"/>
  <c r="AM551" i="7"/>
  <c r="AM546" i="7"/>
  <c r="AM543" i="7"/>
  <c r="AM538" i="7"/>
  <c r="AM537" i="7"/>
  <c r="AM536" i="7"/>
  <c r="AM535" i="7"/>
  <c r="AM530" i="7"/>
  <c r="AM527" i="7"/>
  <c r="AM522" i="7"/>
  <c r="AM521" i="7"/>
  <c r="AM520" i="7"/>
  <c r="AM519" i="7"/>
  <c r="AM514" i="7"/>
  <c r="AM511" i="7"/>
  <c r="AM506" i="7"/>
  <c r="AM505" i="7"/>
  <c r="AM504" i="7"/>
  <c r="AM503" i="7"/>
  <c r="AM498" i="7"/>
  <c r="AM495" i="7"/>
  <c r="AM490" i="7"/>
  <c r="AM489" i="7"/>
  <c r="AM488" i="7"/>
  <c r="AM487" i="7"/>
  <c r="AM482" i="7"/>
  <c r="AM479" i="7"/>
  <c r="AM474" i="7"/>
  <c r="AM473" i="7"/>
  <c r="AM472" i="7"/>
  <c r="AM471" i="7"/>
  <c r="AM466" i="7"/>
  <c r="AM463" i="7"/>
  <c r="AM458" i="7"/>
  <c r="AM457" i="7"/>
  <c r="AM456" i="7"/>
  <c r="AM455" i="7"/>
  <c r="AM450" i="7"/>
  <c r="AM447" i="7"/>
  <c r="AM442" i="7"/>
  <c r="AM441" i="7"/>
  <c r="AM440" i="7"/>
  <c r="AM439" i="7"/>
  <c r="AM434" i="7"/>
  <c r="AM431" i="7"/>
  <c r="AM426" i="7"/>
  <c r="AM425" i="7"/>
  <c r="AM424" i="7"/>
  <c r="AM423" i="7"/>
  <c r="AM418" i="7"/>
  <c r="AM415" i="7"/>
  <c r="AM410" i="7"/>
  <c r="AM409" i="7"/>
  <c r="AM408" i="7"/>
  <c r="AM407" i="7"/>
  <c r="AM402" i="7"/>
  <c r="AM399" i="7"/>
  <c r="AM394" i="7"/>
  <c r="AM393" i="7"/>
  <c r="AM392" i="7"/>
  <c r="AM391" i="7"/>
  <c r="AM386" i="7"/>
  <c r="AM383" i="7"/>
  <c r="AM378" i="7"/>
  <c r="AM377" i="7"/>
  <c r="AM376" i="7"/>
  <c r="AM375" i="7"/>
  <c r="AM370" i="7"/>
  <c r="AM367" i="7"/>
  <c r="AM362" i="7"/>
  <c r="AM361" i="7"/>
  <c r="AM360" i="7"/>
  <c r="AM359" i="7"/>
  <c r="AM354" i="7"/>
  <c r="AM351" i="7"/>
  <c r="AM346" i="7"/>
  <c r="AM345" i="7"/>
  <c r="AM344" i="7"/>
  <c r="AM343" i="7"/>
  <c r="AM338" i="7"/>
  <c r="AM335" i="7"/>
  <c r="AM330" i="7"/>
  <c r="AM329" i="7"/>
  <c r="AM328" i="7"/>
  <c r="AM327" i="7"/>
  <c r="AM322" i="7"/>
  <c r="AM319" i="7"/>
  <c r="AM314" i="7"/>
  <c r="AM313" i="7"/>
  <c r="AM312" i="7"/>
  <c r="AM311" i="7"/>
  <c r="AM306" i="7"/>
  <c r="AM303" i="7"/>
  <c r="AM298" i="7"/>
  <c r="AM297" i="7"/>
  <c r="AM296" i="7"/>
  <c r="AM295" i="7"/>
  <c r="AM290" i="7"/>
  <c r="AM287" i="7"/>
  <c r="AM282" i="7"/>
  <c r="AM281" i="7"/>
  <c r="AM280" i="7"/>
  <c r="AM279" i="7"/>
  <c r="AM274" i="7"/>
  <c r="AM271" i="7"/>
  <c r="AM266" i="7"/>
  <c r="AM265" i="7"/>
  <c r="AM264" i="7"/>
  <c r="AM263" i="7"/>
  <c r="AM258" i="7"/>
  <c r="AM255" i="7"/>
  <c r="AM250" i="7"/>
  <c r="AM249" i="7"/>
  <c r="AM248" i="7"/>
  <c r="AM247" i="7"/>
  <c r="AM242" i="7"/>
  <c r="AM239" i="7"/>
  <c r="AM234" i="7"/>
  <c r="AM233" i="7"/>
  <c r="AM232" i="7"/>
  <c r="AM231" i="7"/>
  <c r="AM226" i="7"/>
  <c r="AM223" i="7"/>
  <c r="AM218" i="7"/>
  <c r="AM217" i="7"/>
  <c r="AM216" i="7"/>
  <c r="AM215" i="7"/>
  <c r="AM210" i="7"/>
  <c r="AM207" i="7"/>
  <c r="AM202" i="7"/>
  <c r="AM201" i="7"/>
  <c r="AM200" i="7"/>
  <c r="AM199" i="7"/>
  <c r="AM194" i="7"/>
  <c r="AM191" i="7"/>
  <c r="AM186" i="7"/>
  <c r="AM185" i="7"/>
  <c r="AM184" i="7"/>
  <c r="AM183" i="7"/>
  <c r="AM178" i="7"/>
  <c r="AM175" i="7"/>
  <c r="AM170" i="7"/>
  <c r="AM169" i="7"/>
  <c r="AM168" i="7"/>
  <c r="AM167" i="7"/>
  <c r="AM162" i="7"/>
  <c r="AM159" i="7"/>
  <c r="AM154" i="7"/>
  <c r="AM153" i="7"/>
  <c r="AM152" i="7"/>
  <c r="AM151" i="7"/>
  <c r="AM146" i="7"/>
  <c r="AM143" i="7"/>
  <c r="AM138" i="7"/>
  <c r="AM137" i="7"/>
  <c r="AM136" i="7"/>
  <c r="AM135" i="7"/>
  <c r="AM130" i="7"/>
  <c r="AM127" i="7"/>
  <c r="AM122" i="7"/>
  <c r="AM121" i="7"/>
  <c r="AM120" i="7"/>
  <c r="AM119" i="7"/>
  <c r="AM114" i="7"/>
  <c r="AM111" i="7"/>
  <c r="AM106" i="7"/>
  <c r="AM105" i="7"/>
  <c r="AM104" i="7"/>
  <c r="AM103" i="7"/>
  <c r="AM98" i="7"/>
  <c r="AM95" i="7"/>
  <c r="AM90" i="7"/>
  <c r="AM89" i="7"/>
  <c r="AM88" i="7"/>
  <c r="AM87" i="7"/>
  <c r="AM82" i="7"/>
  <c r="AM79" i="7"/>
  <c r="AM74" i="7"/>
  <c r="AM73" i="7"/>
  <c r="AM72" i="7"/>
  <c r="AM71" i="7"/>
  <c r="AM66" i="7"/>
  <c r="AM63" i="7"/>
  <c r="AM58" i="7"/>
  <c r="AM57" i="7"/>
  <c r="AM56" i="7"/>
  <c r="AM55" i="7"/>
  <c r="AM50" i="7"/>
  <c r="AM47" i="7"/>
  <c r="AM42" i="7"/>
  <c r="AM41" i="7"/>
  <c r="AM40" i="7"/>
  <c r="AM39" i="7"/>
  <c r="AM34" i="7"/>
  <c r="AM31" i="7"/>
  <c r="AM26" i="7"/>
  <c r="AM25" i="7"/>
  <c r="AM24" i="7"/>
  <c r="AM23" i="7"/>
  <c r="AM18" i="7"/>
  <c r="AM16" i="7" a="1"/>
  <c r="AM16" i="7"/>
  <c r="AL617" i="7"/>
  <c r="AL585" i="7"/>
  <c r="AL553" i="7"/>
  <c r="AL521" i="7"/>
  <c r="AL489" i="7"/>
  <c r="AL457" i="7"/>
  <c r="AL425" i="7"/>
  <c r="AL393" i="7"/>
  <c r="AL361" i="7"/>
  <c r="AL329" i="7"/>
  <c r="AL297" i="7"/>
  <c r="AL265" i="7"/>
  <c r="AL233" i="7"/>
  <c r="AL201" i="7"/>
  <c r="AL169" i="7"/>
  <c r="AL137" i="7"/>
  <c r="AL105" i="7"/>
  <c r="AL73" i="7"/>
  <c r="AL41" i="7"/>
  <c r="AL16" i="7" a="1"/>
  <c r="U16" i="7"/>
  <c r="L16" i="7"/>
  <c r="J16" i="7"/>
  <c r="S15" i="7"/>
  <c r="R15" i="7"/>
  <c r="P15" i="7"/>
  <c r="L15" i="7"/>
  <c r="J15" i="7"/>
  <c r="S14" i="7"/>
  <c r="R14" i="7"/>
  <c r="P14" i="7"/>
  <c r="L14" i="7"/>
  <c r="J14" i="7"/>
  <c r="S13" i="7"/>
  <c r="R13" i="7"/>
  <c r="P13" i="7"/>
  <c r="L13" i="7"/>
  <c r="J13" i="7"/>
  <c r="U12" i="7"/>
  <c r="S12" i="7"/>
  <c r="R12" i="7"/>
  <c r="P12" i="7"/>
  <c r="L12" i="7"/>
  <c r="J12" i="7"/>
  <c r="U11" i="7"/>
  <c r="T11" i="7"/>
  <c r="S11" i="7"/>
  <c r="R11" i="7"/>
  <c r="P11" i="7"/>
  <c r="L11" i="7"/>
  <c r="J11" i="7"/>
  <c r="AG10" i="7"/>
  <c r="X10" i="7"/>
  <c r="S10" i="7"/>
  <c r="T10" i="7" s="1"/>
  <c r="U10" i="7" s="1"/>
  <c r="R10" i="7"/>
  <c r="P10" i="7"/>
  <c r="L10" i="7"/>
  <c r="J10" i="7"/>
  <c r="D10" i="7"/>
  <c r="B10" i="7"/>
  <c r="K58" i="7" s="1"/>
  <c r="X9" i="7"/>
  <c r="AK6" i="7"/>
  <c r="AJ6" i="7"/>
  <c r="AI6" i="7"/>
  <c r="AH6" i="7"/>
  <c r="AG6" i="7"/>
  <c r="AF6" i="7"/>
  <c r="U6" i="7"/>
  <c r="T6" i="7"/>
  <c r="O6" i="7"/>
  <c r="J6" i="7"/>
  <c r="M6" i="7" s="1"/>
  <c r="I6" i="7"/>
  <c r="H6" i="7"/>
  <c r="N5" i="7"/>
  <c r="AK4" i="7"/>
  <c r="AJ4" i="7"/>
  <c r="AI4" i="7"/>
  <c r="AH4" i="7"/>
  <c r="AG4" i="7"/>
  <c r="AF4" i="7"/>
  <c r="U4" i="7"/>
  <c r="T4" i="7"/>
  <c r="S4" i="7"/>
  <c r="R4" i="7"/>
  <c r="Q4" i="7"/>
  <c r="P4" i="7"/>
  <c r="O4" i="7"/>
  <c r="J4" i="7"/>
  <c r="I4" i="7"/>
  <c r="H4" i="7"/>
  <c r="D4" i="7"/>
  <c r="D6" i="7" s="1"/>
  <c r="B4" i="7"/>
  <c r="B6" i="7" s="1"/>
  <c r="V3" i="7"/>
  <c r="V5" i="7" s="1"/>
  <c r="Q3" i="7"/>
  <c r="Q5" i="7" s="1"/>
  <c r="O3" i="7"/>
  <c r="O5" i="7" s="1"/>
  <c r="N3" i="7"/>
  <c r="AU2" i="7" a="1"/>
  <c r="AU3" i="7" s="1"/>
  <c r="AT2" i="7" a="1"/>
  <c r="AT3" i="7" s="1"/>
  <c r="AK2" i="7"/>
  <c r="AJ2" i="7"/>
  <c r="AI2" i="7"/>
  <c r="AH2" i="7"/>
  <c r="AG2" i="7"/>
  <c r="AF2" i="7"/>
  <c r="U2" i="7"/>
  <c r="T2" i="7"/>
  <c r="S2" i="7"/>
  <c r="R2" i="7"/>
  <c r="Q2" i="7"/>
  <c r="P2" i="7"/>
  <c r="O2" i="7"/>
  <c r="J2" i="7"/>
  <c r="I2" i="7"/>
  <c r="H2" i="7"/>
  <c r="G2" i="7"/>
  <c r="G4" i="7" s="1"/>
  <c r="G6" i="7" s="1"/>
  <c r="F2" i="7"/>
  <c r="F4" i="7" s="1"/>
  <c r="F6" i="7" s="1"/>
  <c r="E2" i="7"/>
  <c r="E4" i="7" s="1"/>
  <c r="E6" i="7" s="1"/>
  <c r="D2" i="7"/>
  <c r="C2" i="7"/>
  <c r="C4" i="7" s="1"/>
  <c r="C6" i="7" s="1"/>
  <c r="U1" i="7"/>
  <c r="U3" i="7" s="1"/>
  <c r="U5" i="7" s="1"/>
  <c r="T1" i="7"/>
  <c r="T3" i="7" s="1"/>
  <c r="T5" i="7" s="1"/>
  <c r="S1" i="7"/>
  <c r="S3" i="7" s="1"/>
  <c r="S5" i="7" s="1"/>
  <c r="R1" i="7"/>
  <c r="R3" i="7" s="1"/>
  <c r="R5" i="7" s="1"/>
  <c r="Q1" i="7"/>
  <c r="P1" i="7"/>
  <c r="P3" i="7" s="1"/>
  <c r="P5" i="7" s="1"/>
  <c r="O1" i="7"/>
  <c r="N1" i="7"/>
  <c r="M1" i="7"/>
  <c r="L1" i="7"/>
  <c r="K1" i="7"/>
  <c r="J1" i="7"/>
  <c r="J3" i="7" s="1"/>
  <c r="J5" i="7" s="1"/>
  <c r="I1" i="7"/>
  <c r="I3" i="7" s="1"/>
  <c r="I5" i="7" s="1"/>
  <c r="H1" i="7"/>
  <c r="H3" i="7" s="1"/>
  <c r="H5" i="7" s="1"/>
  <c r="G1" i="7"/>
  <c r="G3" i="7" s="1"/>
  <c r="G5" i="7" s="1"/>
  <c r="F1" i="7"/>
  <c r="F3" i="7" s="1"/>
  <c r="F5" i="7" s="1"/>
  <c r="E1" i="7"/>
  <c r="E3" i="7" s="1"/>
  <c r="E5" i="7" s="1"/>
  <c r="D1" i="7"/>
  <c r="D3" i="7" s="1"/>
  <c r="D5" i="7" s="1"/>
  <c r="C1" i="7"/>
  <c r="C3" i="7" s="1"/>
  <c r="C5" i="7" s="1"/>
  <c r="B1" i="7"/>
  <c r="B3" i="7" s="1"/>
  <c r="B5" i="7" s="1"/>
  <c r="Q235" i="6"/>
  <c r="P235" i="6"/>
  <c r="N235" i="6"/>
  <c r="M235" i="6"/>
  <c r="I235" i="6"/>
  <c r="H235" i="6"/>
  <c r="G235" i="6"/>
  <c r="F235" i="6"/>
  <c r="E235" i="6"/>
  <c r="D235" i="6"/>
  <c r="C235" i="6"/>
  <c r="B235" i="6"/>
  <c r="A235" i="6"/>
  <c r="Q234" i="6"/>
  <c r="P234" i="6"/>
  <c r="N234" i="6"/>
  <c r="M234" i="6"/>
  <c r="I234" i="6"/>
  <c r="H234" i="6"/>
  <c r="G234" i="6"/>
  <c r="F234" i="6"/>
  <c r="E234" i="6"/>
  <c r="D234" i="6"/>
  <c r="C234" i="6"/>
  <c r="B234" i="6"/>
  <c r="A234" i="6"/>
  <c r="Q233" i="6"/>
  <c r="P233" i="6"/>
  <c r="N233" i="6"/>
  <c r="M233" i="6"/>
  <c r="I233" i="6"/>
  <c r="H233" i="6"/>
  <c r="G233" i="6"/>
  <c r="F233" i="6"/>
  <c r="E233" i="6"/>
  <c r="D233" i="6"/>
  <c r="C233" i="6"/>
  <c r="B233" i="6"/>
  <c r="A233" i="6"/>
  <c r="Q232" i="6"/>
  <c r="P232" i="6"/>
  <c r="N232" i="6"/>
  <c r="I232" i="6"/>
  <c r="H232" i="6"/>
  <c r="G232" i="6"/>
  <c r="F232" i="6"/>
  <c r="E232" i="6"/>
  <c r="D232" i="6"/>
  <c r="C232" i="6"/>
  <c r="B232" i="6"/>
  <c r="Q231" i="6"/>
  <c r="P231" i="6"/>
  <c r="N231" i="6"/>
  <c r="I231" i="6"/>
  <c r="H231" i="6"/>
  <c r="G231" i="6"/>
  <c r="F231" i="6"/>
  <c r="E231" i="6"/>
  <c r="D231" i="6"/>
  <c r="C231" i="6"/>
  <c r="B231" i="6"/>
  <c r="A231" i="6"/>
  <c r="Q230" i="6"/>
  <c r="P230" i="6"/>
  <c r="N230" i="6"/>
  <c r="M230" i="6"/>
  <c r="I230" i="6"/>
  <c r="H230" i="6"/>
  <c r="G230" i="6"/>
  <c r="F230" i="6"/>
  <c r="E230" i="6"/>
  <c r="D230" i="6"/>
  <c r="C230" i="6"/>
  <c r="B230" i="6"/>
  <c r="A230" i="6"/>
  <c r="Q229" i="6"/>
  <c r="P229" i="6"/>
  <c r="N229" i="6"/>
  <c r="M229" i="6"/>
  <c r="I229" i="6"/>
  <c r="H229" i="6"/>
  <c r="G229" i="6"/>
  <c r="F229" i="6"/>
  <c r="E229" i="6"/>
  <c r="D229" i="6"/>
  <c r="C229" i="6"/>
  <c r="B229" i="6"/>
  <c r="A229" i="6"/>
  <c r="Q228" i="6"/>
  <c r="P228" i="6"/>
  <c r="N228" i="6"/>
  <c r="M228" i="6"/>
  <c r="I228" i="6"/>
  <c r="H228" i="6"/>
  <c r="G228" i="6"/>
  <c r="F228" i="6"/>
  <c r="E228" i="6"/>
  <c r="D228" i="6"/>
  <c r="C228" i="6"/>
  <c r="B228" i="6"/>
  <c r="Q227" i="6"/>
  <c r="P227" i="6"/>
  <c r="N227" i="6"/>
  <c r="I227" i="6"/>
  <c r="H227" i="6"/>
  <c r="G227" i="6"/>
  <c r="F227" i="6"/>
  <c r="E227" i="6"/>
  <c r="D227" i="6"/>
  <c r="C227" i="6"/>
  <c r="B227" i="6"/>
  <c r="Q226" i="6"/>
  <c r="P226" i="6"/>
  <c r="N226" i="6"/>
  <c r="M226" i="6"/>
  <c r="I226" i="6"/>
  <c r="H226" i="6"/>
  <c r="G226" i="6"/>
  <c r="F226" i="6"/>
  <c r="E226" i="6"/>
  <c r="D226" i="6"/>
  <c r="C226" i="6"/>
  <c r="B226" i="6"/>
  <c r="Q225" i="6"/>
  <c r="P225" i="6"/>
  <c r="N225" i="6"/>
  <c r="M225" i="6"/>
  <c r="I225" i="6"/>
  <c r="H225" i="6"/>
  <c r="G225" i="6"/>
  <c r="F225" i="6"/>
  <c r="E225" i="6"/>
  <c r="D225" i="6"/>
  <c r="C225" i="6"/>
  <c r="B225" i="6"/>
  <c r="Q224" i="6"/>
  <c r="P224" i="6"/>
  <c r="N224" i="6"/>
  <c r="M224" i="6"/>
  <c r="I224" i="6"/>
  <c r="H224" i="6"/>
  <c r="G224" i="6"/>
  <c r="F224" i="6"/>
  <c r="E224" i="6"/>
  <c r="D224" i="6"/>
  <c r="C224" i="6"/>
  <c r="B224" i="6"/>
  <c r="A224" i="6"/>
  <c r="Q223" i="6"/>
  <c r="P223" i="6"/>
  <c r="N223" i="6"/>
  <c r="M223" i="6"/>
  <c r="I223" i="6"/>
  <c r="H223" i="6"/>
  <c r="G223" i="6"/>
  <c r="F223" i="6"/>
  <c r="E223" i="6"/>
  <c r="D223" i="6"/>
  <c r="C223" i="6"/>
  <c r="B223" i="6"/>
  <c r="Q222" i="6"/>
  <c r="P222" i="6"/>
  <c r="N222" i="6"/>
  <c r="M222" i="6"/>
  <c r="I222" i="6"/>
  <c r="H222" i="6"/>
  <c r="G222" i="6"/>
  <c r="F222" i="6"/>
  <c r="E222" i="6"/>
  <c r="D222" i="6"/>
  <c r="C222" i="6"/>
  <c r="B222" i="6"/>
  <c r="Q221" i="6"/>
  <c r="P221" i="6"/>
  <c r="N221" i="6"/>
  <c r="M221" i="6"/>
  <c r="I221" i="6"/>
  <c r="H221" i="6"/>
  <c r="G221" i="6"/>
  <c r="F221" i="6"/>
  <c r="E221" i="6"/>
  <c r="D221" i="6"/>
  <c r="C221" i="6"/>
  <c r="B221" i="6"/>
  <c r="Q220" i="6"/>
  <c r="P220" i="6"/>
  <c r="N220" i="6"/>
  <c r="M220" i="6"/>
  <c r="I220" i="6"/>
  <c r="H220" i="6"/>
  <c r="G220" i="6"/>
  <c r="F220" i="6"/>
  <c r="E220" i="6"/>
  <c r="D220" i="6"/>
  <c r="C220" i="6"/>
  <c r="B220" i="6"/>
  <c r="Q219" i="6"/>
  <c r="P219" i="6"/>
  <c r="N219" i="6"/>
  <c r="M219" i="6"/>
  <c r="I219" i="6"/>
  <c r="H219" i="6"/>
  <c r="G219" i="6"/>
  <c r="F219" i="6"/>
  <c r="E219" i="6"/>
  <c r="D219" i="6"/>
  <c r="C219" i="6"/>
  <c r="B219" i="6"/>
  <c r="A219" i="6"/>
  <c r="Q218" i="6"/>
  <c r="P218" i="6"/>
  <c r="N218" i="6"/>
  <c r="I218" i="6"/>
  <c r="H218" i="6"/>
  <c r="G218" i="6"/>
  <c r="F218" i="6"/>
  <c r="E218" i="6"/>
  <c r="D218" i="6"/>
  <c r="C218" i="6"/>
  <c r="B218" i="6"/>
  <c r="Q217" i="6"/>
  <c r="P217" i="6"/>
  <c r="N217" i="6"/>
  <c r="M217" i="6"/>
  <c r="I217" i="6"/>
  <c r="H217" i="6"/>
  <c r="G217" i="6"/>
  <c r="F217" i="6"/>
  <c r="E217" i="6"/>
  <c r="D217" i="6"/>
  <c r="C217" i="6"/>
  <c r="B217" i="6"/>
  <c r="A217" i="6"/>
  <c r="Q216" i="6"/>
  <c r="P216" i="6"/>
  <c r="N216" i="6"/>
  <c r="M216" i="6"/>
  <c r="L216" i="6"/>
  <c r="I216" i="6"/>
  <c r="H216" i="6"/>
  <c r="G216" i="6"/>
  <c r="F216" i="6"/>
  <c r="E216" i="6"/>
  <c r="D216" i="6"/>
  <c r="C216" i="6"/>
  <c r="B216" i="6"/>
  <c r="A216" i="6"/>
  <c r="Q215" i="6"/>
  <c r="P215" i="6"/>
  <c r="N215" i="6"/>
  <c r="M215" i="6"/>
  <c r="I215" i="6"/>
  <c r="H215" i="6"/>
  <c r="G215" i="6"/>
  <c r="F215" i="6"/>
  <c r="E215" i="6"/>
  <c r="D215" i="6"/>
  <c r="C215" i="6"/>
  <c r="B215" i="6"/>
  <c r="A215" i="6"/>
  <c r="Q214" i="6"/>
  <c r="P214" i="6"/>
  <c r="N214" i="6"/>
  <c r="I214" i="6"/>
  <c r="H214" i="6"/>
  <c r="G214" i="6"/>
  <c r="F214" i="6"/>
  <c r="E214" i="6"/>
  <c r="D214" i="6"/>
  <c r="C214" i="6"/>
  <c r="B214" i="6"/>
  <c r="A214" i="6"/>
  <c r="Q213" i="6"/>
  <c r="P213" i="6"/>
  <c r="N213" i="6"/>
  <c r="L213" i="6"/>
  <c r="I213" i="6"/>
  <c r="H213" i="6"/>
  <c r="G213" i="6"/>
  <c r="F213" i="6"/>
  <c r="E213" i="6"/>
  <c r="D213" i="6"/>
  <c r="C213" i="6"/>
  <c r="B213" i="6"/>
  <c r="A213" i="6"/>
  <c r="Q212" i="6"/>
  <c r="P212" i="6"/>
  <c r="N212" i="6"/>
  <c r="M212" i="6"/>
  <c r="I212" i="6"/>
  <c r="H212" i="6"/>
  <c r="G212" i="6"/>
  <c r="F212" i="6"/>
  <c r="E212" i="6"/>
  <c r="D212" i="6"/>
  <c r="C212" i="6"/>
  <c r="B212" i="6"/>
  <c r="A212" i="6"/>
  <c r="Q211" i="6"/>
  <c r="P211" i="6"/>
  <c r="N211" i="6"/>
  <c r="M211" i="6"/>
  <c r="L211" i="6"/>
  <c r="I211" i="6"/>
  <c r="H211" i="6"/>
  <c r="G211" i="6"/>
  <c r="F211" i="6"/>
  <c r="E211" i="6"/>
  <c r="D211" i="6"/>
  <c r="C211" i="6"/>
  <c r="B211" i="6"/>
  <c r="A211" i="6"/>
  <c r="Q210" i="6"/>
  <c r="P210" i="6"/>
  <c r="N210" i="6"/>
  <c r="M210" i="6"/>
  <c r="L210" i="6"/>
  <c r="I210" i="6"/>
  <c r="H210" i="6"/>
  <c r="G210" i="6"/>
  <c r="F210" i="6"/>
  <c r="E210" i="6"/>
  <c r="D210" i="6"/>
  <c r="C210" i="6"/>
  <c r="B210" i="6"/>
  <c r="A210" i="6"/>
  <c r="Q209" i="6"/>
  <c r="P209" i="6"/>
  <c r="N209" i="6"/>
  <c r="I209" i="6"/>
  <c r="H209" i="6"/>
  <c r="G209" i="6"/>
  <c r="F209" i="6"/>
  <c r="E209" i="6"/>
  <c r="D209" i="6"/>
  <c r="C209" i="6"/>
  <c r="B209" i="6"/>
  <c r="A209" i="6"/>
  <c r="Q208" i="6"/>
  <c r="P208" i="6"/>
  <c r="N208" i="6"/>
  <c r="M208" i="6"/>
  <c r="I208" i="6"/>
  <c r="H208" i="6"/>
  <c r="G208" i="6"/>
  <c r="F208" i="6"/>
  <c r="E208" i="6"/>
  <c r="D208" i="6"/>
  <c r="C208" i="6"/>
  <c r="B208" i="6"/>
  <c r="A208" i="6"/>
  <c r="Q207" i="6"/>
  <c r="P207" i="6"/>
  <c r="N207" i="6"/>
  <c r="M207" i="6"/>
  <c r="I207" i="6"/>
  <c r="H207" i="6"/>
  <c r="G207" i="6"/>
  <c r="F207" i="6"/>
  <c r="E207" i="6"/>
  <c r="D207" i="6"/>
  <c r="C207" i="6"/>
  <c r="B207" i="6"/>
  <c r="A207" i="6"/>
  <c r="Q206" i="6"/>
  <c r="P206" i="6"/>
  <c r="N206" i="6"/>
  <c r="M206" i="6"/>
  <c r="I206" i="6"/>
  <c r="H206" i="6"/>
  <c r="G206" i="6"/>
  <c r="F206" i="6"/>
  <c r="E206" i="6"/>
  <c r="D206" i="6"/>
  <c r="C206" i="6"/>
  <c r="B206" i="6"/>
  <c r="A206" i="6"/>
  <c r="Q205" i="6"/>
  <c r="P205" i="6"/>
  <c r="N205" i="6"/>
  <c r="M205" i="6"/>
  <c r="I205" i="6"/>
  <c r="H205" i="6"/>
  <c r="G205" i="6"/>
  <c r="F205" i="6"/>
  <c r="E205" i="6"/>
  <c r="D205" i="6"/>
  <c r="C205" i="6"/>
  <c r="B205" i="6"/>
  <c r="A205" i="6"/>
  <c r="Q204" i="6"/>
  <c r="P204" i="6"/>
  <c r="N204" i="6"/>
  <c r="M204" i="6"/>
  <c r="L204" i="6"/>
  <c r="I204" i="6"/>
  <c r="H204" i="6"/>
  <c r="G204" i="6"/>
  <c r="F204" i="6"/>
  <c r="E204" i="6"/>
  <c r="D204" i="6"/>
  <c r="C204" i="6"/>
  <c r="B204" i="6"/>
  <c r="A204" i="6"/>
  <c r="Q203" i="6"/>
  <c r="P203" i="6"/>
  <c r="N203" i="6"/>
  <c r="M203" i="6"/>
  <c r="I203" i="6"/>
  <c r="H203" i="6"/>
  <c r="G203" i="6"/>
  <c r="F203" i="6"/>
  <c r="E203" i="6"/>
  <c r="D203" i="6"/>
  <c r="C203" i="6"/>
  <c r="B203" i="6"/>
  <c r="A203" i="6"/>
  <c r="Q202" i="6"/>
  <c r="P202" i="6"/>
  <c r="N202" i="6"/>
  <c r="I202" i="6"/>
  <c r="H202" i="6"/>
  <c r="G202" i="6"/>
  <c r="F202" i="6"/>
  <c r="E202" i="6"/>
  <c r="D202" i="6"/>
  <c r="C202" i="6"/>
  <c r="B202" i="6"/>
  <c r="A202" i="6"/>
  <c r="Q201" i="6"/>
  <c r="P201" i="6"/>
  <c r="N201" i="6"/>
  <c r="I201" i="6"/>
  <c r="H201" i="6"/>
  <c r="G201" i="6"/>
  <c r="F201" i="6"/>
  <c r="E201" i="6"/>
  <c r="D201" i="6"/>
  <c r="C201" i="6"/>
  <c r="B201" i="6"/>
  <c r="A201" i="6"/>
  <c r="Q200" i="6"/>
  <c r="P200" i="6"/>
  <c r="N200" i="6"/>
  <c r="M200" i="6"/>
  <c r="I200" i="6"/>
  <c r="H200" i="6"/>
  <c r="G200" i="6"/>
  <c r="F200" i="6"/>
  <c r="E200" i="6"/>
  <c r="D200" i="6"/>
  <c r="C200" i="6"/>
  <c r="B200" i="6"/>
  <c r="A200" i="6"/>
  <c r="Q199" i="6"/>
  <c r="P199" i="6"/>
  <c r="N199" i="6"/>
  <c r="M199" i="6"/>
  <c r="L199" i="6"/>
  <c r="I199" i="6"/>
  <c r="H199" i="6"/>
  <c r="G199" i="6"/>
  <c r="F199" i="6"/>
  <c r="E199" i="6"/>
  <c r="D199" i="6"/>
  <c r="C199" i="6"/>
  <c r="B199" i="6"/>
  <c r="A199" i="6"/>
  <c r="Q198" i="6"/>
  <c r="P198" i="6"/>
  <c r="N198" i="6"/>
  <c r="M198" i="6"/>
  <c r="I198" i="6"/>
  <c r="H198" i="6"/>
  <c r="G198" i="6"/>
  <c r="F198" i="6"/>
  <c r="E198" i="6"/>
  <c r="D198" i="6"/>
  <c r="C198" i="6"/>
  <c r="B198" i="6"/>
  <c r="A198" i="6"/>
  <c r="Q197" i="6"/>
  <c r="P197" i="6"/>
  <c r="N197" i="6"/>
  <c r="I197" i="6"/>
  <c r="H197" i="6"/>
  <c r="G197" i="6"/>
  <c r="F197" i="6"/>
  <c r="E197" i="6"/>
  <c r="D197" i="6"/>
  <c r="C197" i="6"/>
  <c r="B197" i="6"/>
  <c r="A197" i="6"/>
  <c r="Q196" i="6"/>
  <c r="P196" i="6"/>
  <c r="N196" i="6"/>
  <c r="I196" i="6"/>
  <c r="H196" i="6"/>
  <c r="G196" i="6"/>
  <c r="F196" i="6"/>
  <c r="E196" i="6"/>
  <c r="D196" i="6"/>
  <c r="C196" i="6"/>
  <c r="B196" i="6"/>
  <c r="A196" i="6"/>
  <c r="Q195" i="6"/>
  <c r="P195" i="6"/>
  <c r="N195" i="6"/>
  <c r="M195" i="6"/>
  <c r="L195" i="6"/>
  <c r="I195" i="6"/>
  <c r="H195" i="6"/>
  <c r="G195" i="6"/>
  <c r="F195" i="6"/>
  <c r="E195" i="6"/>
  <c r="D195" i="6"/>
  <c r="C195" i="6"/>
  <c r="B195" i="6"/>
  <c r="A195" i="6"/>
  <c r="Q194" i="6"/>
  <c r="P194" i="6"/>
  <c r="N194" i="6"/>
  <c r="M194" i="6"/>
  <c r="I194" i="6"/>
  <c r="H194" i="6"/>
  <c r="G194" i="6"/>
  <c r="F194" i="6"/>
  <c r="E194" i="6"/>
  <c r="D194" i="6"/>
  <c r="C194" i="6"/>
  <c r="B194" i="6"/>
  <c r="A194" i="6"/>
  <c r="Q193" i="6"/>
  <c r="P193" i="6"/>
  <c r="N193" i="6"/>
  <c r="M193" i="6"/>
  <c r="I193" i="6"/>
  <c r="H193" i="6"/>
  <c r="G193" i="6"/>
  <c r="F193" i="6"/>
  <c r="E193" i="6"/>
  <c r="D193" i="6"/>
  <c r="C193" i="6"/>
  <c r="B193" i="6"/>
  <c r="A193" i="6"/>
  <c r="Q192" i="6"/>
  <c r="P192" i="6"/>
  <c r="N192" i="6"/>
  <c r="M192" i="6"/>
  <c r="I192" i="6"/>
  <c r="H192" i="6"/>
  <c r="G192" i="6"/>
  <c r="F192" i="6"/>
  <c r="E192" i="6"/>
  <c r="D192" i="6"/>
  <c r="C192" i="6"/>
  <c r="B192" i="6"/>
  <c r="A192" i="6"/>
  <c r="Q191" i="6"/>
  <c r="P191" i="6"/>
  <c r="N191" i="6"/>
  <c r="M191" i="6"/>
  <c r="I191" i="6"/>
  <c r="H191" i="6"/>
  <c r="G191" i="6"/>
  <c r="F191" i="6"/>
  <c r="E191" i="6"/>
  <c r="D191" i="6"/>
  <c r="C191" i="6"/>
  <c r="B191" i="6"/>
  <c r="A191" i="6"/>
  <c r="Q190" i="6"/>
  <c r="P190" i="6"/>
  <c r="N190" i="6"/>
  <c r="M190" i="6"/>
  <c r="I190" i="6"/>
  <c r="H190" i="6"/>
  <c r="G190" i="6"/>
  <c r="F190" i="6"/>
  <c r="E190" i="6"/>
  <c r="D190" i="6"/>
  <c r="C190" i="6"/>
  <c r="B190" i="6"/>
  <c r="A190" i="6"/>
  <c r="Q189" i="6"/>
  <c r="P189" i="6"/>
  <c r="N189" i="6"/>
  <c r="M189" i="6"/>
  <c r="I189" i="6"/>
  <c r="H189" i="6"/>
  <c r="G189" i="6"/>
  <c r="F189" i="6"/>
  <c r="E189" i="6"/>
  <c r="D189" i="6"/>
  <c r="C189" i="6"/>
  <c r="B189" i="6"/>
  <c r="A189" i="6"/>
  <c r="Q188" i="6"/>
  <c r="P188" i="6"/>
  <c r="N188" i="6"/>
  <c r="M188" i="6"/>
  <c r="I188" i="6"/>
  <c r="H188" i="6"/>
  <c r="G188" i="6"/>
  <c r="F188" i="6"/>
  <c r="E188" i="6"/>
  <c r="D188" i="6"/>
  <c r="C188" i="6"/>
  <c r="B188" i="6"/>
  <c r="A188" i="6"/>
  <c r="Q187" i="6"/>
  <c r="P187" i="6"/>
  <c r="N187" i="6"/>
  <c r="M187" i="6"/>
  <c r="I187" i="6"/>
  <c r="H187" i="6"/>
  <c r="G187" i="6"/>
  <c r="F187" i="6"/>
  <c r="E187" i="6"/>
  <c r="D187" i="6"/>
  <c r="C187" i="6"/>
  <c r="B187" i="6"/>
  <c r="A187" i="6"/>
  <c r="Q186" i="6"/>
  <c r="P186" i="6"/>
  <c r="N186" i="6"/>
  <c r="M186" i="6"/>
  <c r="I186" i="6"/>
  <c r="H186" i="6"/>
  <c r="G186" i="6"/>
  <c r="F186" i="6"/>
  <c r="E186" i="6"/>
  <c r="D186" i="6"/>
  <c r="C186" i="6"/>
  <c r="B186" i="6"/>
  <c r="A186" i="6"/>
  <c r="Q185" i="6"/>
  <c r="P185" i="6"/>
  <c r="N185" i="6"/>
  <c r="M185" i="6"/>
  <c r="I185" i="6"/>
  <c r="H185" i="6"/>
  <c r="G185" i="6"/>
  <c r="F185" i="6"/>
  <c r="E185" i="6"/>
  <c r="D185" i="6"/>
  <c r="C185" i="6"/>
  <c r="B185" i="6"/>
  <c r="A185" i="6"/>
  <c r="Q184" i="6"/>
  <c r="P184" i="6"/>
  <c r="N184" i="6"/>
  <c r="M184" i="6"/>
  <c r="I184" i="6"/>
  <c r="H184" i="6"/>
  <c r="G184" i="6"/>
  <c r="F184" i="6"/>
  <c r="E184" i="6"/>
  <c r="D184" i="6"/>
  <c r="C184" i="6"/>
  <c r="B184" i="6"/>
  <c r="A184" i="6"/>
  <c r="Q183" i="6"/>
  <c r="P183" i="6"/>
  <c r="N183" i="6"/>
  <c r="M183" i="6"/>
  <c r="I183" i="6"/>
  <c r="H183" i="6"/>
  <c r="G183" i="6"/>
  <c r="F183" i="6"/>
  <c r="E183" i="6"/>
  <c r="D183" i="6"/>
  <c r="C183" i="6"/>
  <c r="B183" i="6"/>
  <c r="A183" i="6"/>
  <c r="Q182" i="6"/>
  <c r="P182" i="6"/>
  <c r="N182" i="6"/>
  <c r="M182" i="6"/>
  <c r="I182" i="6"/>
  <c r="H182" i="6"/>
  <c r="G182" i="6"/>
  <c r="F182" i="6"/>
  <c r="E182" i="6"/>
  <c r="D182" i="6"/>
  <c r="C182" i="6"/>
  <c r="B182" i="6"/>
  <c r="A182" i="6"/>
  <c r="Q181" i="6"/>
  <c r="P181" i="6"/>
  <c r="N181" i="6"/>
  <c r="M181" i="6"/>
  <c r="L181" i="6"/>
  <c r="I181" i="6"/>
  <c r="H181" i="6"/>
  <c r="G181" i="6"/>
  <c r="F181" i="6"/>
  <c r="E181" i="6"/>
  <c r="D181" i="6"/>
  <c r="C181" i="6"/>
  <c r="B181" i="6"/>
  <c r="A181" i="6"/>
  <c r="Q180" i="6"/>
  <c r="P180" i="6"/>
  <c r="N180" i="6"/>
  <c r="I180" i="6"/>
  <c r="H180" i="6"/>
  <c r="G180" i="6"/>
  <c r="F180" i="6"/>
  <c r="E180" i="6"/>
  <c r="D180" i="6"/>
  <c r="C180" i="6"/>
  <c r="B180" i="6"/>
  <c r="A180" i="6"/>
  <c r="Q179" i="6"/>
  <c r="P179" i="6"/>
  <c r="N179" i="6"/>
  <c r="I179" i="6"/>
  <c r="H179" i="6"/>
  <c r="G179" i="6"/>
  <c r="F179" i="6"/>
  <c r="E179" i="6"/>
  <c r="D179" i="6"/>
  <c r="C179" i="6"/>
  <c r="B179" i="6"/>
  <c r="A179" i="6"/>
  <c r="Q178" i="6"/>
  <c r="P178" i="6"/>
  <c r="N178" i="6"/>
  <c r="M178" i="6"/>
  <c r="I178" i="6"/>
  <c r="H178" i="6"/>
  <c r="G178" i="6"/>
  <c r="F178" i="6"/>
  <c r="E178" i="6"/>
  <c r="D178" i="6"/>
  <c r="C178" i="6"/>
  <c r="B178" i="6"/>
  <c r="A178" i="6"/>
  <c r="Q177" i="6"/>
  <c r="P177" i="6"/>
  <c r="N177" i="6"/>
  <c r="M177" i="6"/>
  <c r="L177" i="6"/>
  <c r="I177" i="6"/>
  <c r="H177" i="6"/>
  <c r="G177" i="6"/>
  <c r="F177" i="6"/>
  <c r="E177" i="6"/>
  <c r="D177" i="6"/>
  <c r="C177" i="6"/>
  <c r="B177" i="6"/>
  <c r="A177" i="6"/>
  <c r="Q176" i="6"/>
  <c r="P176" i="6"/>
  <c r="N176" i="6"/>
  <c r="M176" i="6"/>
  <c r="I176" i="6"/>
  <c r="H176" i="6"/>
  <c r="G176" i="6"/>
  <c r="F176" i="6"/>
  <c r="E176" i="6"/>
  <c r="D176" i="6"/>
  <c r="C176" i="6"/>
  <c r="B176" i="6"/>
  <c r="A176" i="6"/>
  <c r="Q175" i="6"/>
  <c r="P175" i="6"/>
  <c r="N175" i="6"/>
  <c r="I175" i="6"/>
  <c r="H175" i="6"/>
  <c r="G175" i="6"/>
  <c r="F175" i="6"/>
  <c r="E175" i="6"/>
  <c r="D175" i="6"/>
  <c r="C175" i="6"/>
  <c r="B175" i="6"/>
  <c r="A175" i="6"/>
  <c r="Q174" i="6"/>
  <c r="P174" i="6"/>
  <c r="N174" i="6"/>
  <c r="M174" i="6"/>
  <c r="I174" i="6"/>
  <c r="H174" i="6"/>
  <c r="G174" i="6"/>
  <c r="F174" i="6"/>
  <c r="E174" i="6"/>
  <c r="D174" i="6"/>
  <c r="C174" i="6"/>
  <c r="B174" i="6"/>
  <c r="A174" i="6"/>
  <c r="Q173" i="6"/>
  <c r="P173" i="6"/>
  <c r="N173" i="6"/>
  <c r="M173" i="6"/>
  <c r="L173" i="6"/>
  <c r="I173" i="6"/>
  <c r="H173" i="6"/>
  <c r="G173" i="6"/>
  <c r="F173" i="6"/>
  <c r="E173" i="6"/>
  <c r="D173" i="6"/>
  <c r="C173" i="6"/>
  <c r="B173" i="6"/>
  <c r="A173" i="6"/>
  <c r="Q172" i="6"/>
  <c r="P172" i="6"/>
  <c r="N172" i="6"/>
  <c r="I172" i="6"/>
  <c r="H172" i="6"/>
  <c r="G172" i="6"/>
  <c r="F172" i="6"/>
  <c r="E172" i="6"/>
  <c r="D172" i="6"/>
  <c r="C172" i="6"/>
  <c r="B172" i="6"/>
  <c r="A172" i="6"/>
  <c r="Q171" i="6"/>
  <c r="P171" i="6"/>
  <c r="N171" i="6"/>
  <c r="L171" i="6"/>
  <c r="I171" i="6"/>
  <c r="H171" i="6"/>
  <c r="G171" i="6"/>
  <c r="F171" i="6"/>
  <c r="E171" i="6"/>
  <c r="D171" i="6"/>
  <c r="C171" i="6"/>
  <c r="B171" i="6"/>
  <c r="A171" i="6"/>
  <c r="Q170" i="6"/>
  <c r="P170" i="6"/>
  <c r="N170" i="6"/>
  <c r="I170" i="6"/>
  <c r="H170" i="6"/>
  <c r="G170" i="6"/>
  <c r="F170" i="6"/>
  <c r="E170" i="6"/>
  <c r="D170" i="6"/>
  <c r="C170" i="6"/>
  <c r="B170" i="6"/>
  <c r="A170" i="6"/>
  <c r="Q169" i="6"/>
  <c r="P169" i="6"/>
  <c r="N169" i="6"/>
  <c r="M169" i="6"/>
  <c r="I169" i="6"/>
  <c r="H169" i="6"/>
  <c r="G169" i="6"/>
  <c r="F169" i="6"/>
  <c r="E169" i="6"/>
  <c r="D169" i="6"/>
  <c r="C169" i="6"/>
  <c r="B169" i="6"/>
  <c r="A169" i="6"/>
  <c r="Q168" i="6"/>
  <c r="P168" i="6"/>
  <c r="N168" i="6"/>
  <c r="M168" i="6"/>
  <c r="I168" i="6"/>
  <c r="H168" i="6"/>
  <c r="G168" i="6"/>
  <c r="F168" i="6"/>
  <c r="E168" i="6"/>
  <c r="D168" i="6"/>
  <c r="C168" i="6"/>
  <c r="B168" i="6"/>
  <c r="A168" i="6"/>
  <c r="Q167" i="6"/>
  <c r="P167" i="6"/>
  <c r="N167" i="6"/>
  <c r="M167" i="6"/>
  <c r="I167" i="6"/>
  <c r="H167" i="6"/>
  <c r="G167" i="6"/>
  <c r="F167" i="6"/>
  <c r="E167" i="6"/>
  <c r="D167" i="6"/>
  <c r="C167" i="6"/>
  <c r="B167" i="6"/>
  <c r="A167" i="6"/>
  <c r="Q166" i="6"/>
  <c r="P166" i="6"/>
  <c r="N166" i="6"/>
  <c r="M166" i="6"/>
  <c r="I166" i="6"/>
  <c r="H166" i="6"/>
  <c r="G166" i="6"/>
  <c r="F166" i="6"/>
  <c r="E166" i="6"/>
  <c r="D166" i="6"/>
  <c r="C166" i="6"/>
  <c r="B166" i="6"/>
  <c r="A166" i="6"/>
  <c r="Q165" i="6"/>
  <c r="P165" i="6"/>
  <c r="N165" i="6"/>
  <c r="M165" i="6"/>
  <c r="I165" i="6"/>
  <c r="H165" i="6"/>
  <c r="G165" i="6"/>
  <c r="F165" i="6"/>
  <c r="E165" i="6"/>
  <c r="D165" i="6"/>
  <c r="C165" i="6"/>
  <c r="B165" i="6"/>
  <c r="A165" i="6"/>
  <c r="Q164" i="6"/>
  <c r="P164" i="6"/>
  <c r="N164" i="6"/>
  <c r="M164" i="6"/>
  <c r="L164" i="6"/>
  <c r="I164" i="6"/>
  <c r="H164" i="6"/>
  <c r="G164" i="6"/>
  <c r="F164" i="6"/>
  <c r="E164" i="6"/>
  <c r="D164" i="6"/>
  <c r="C164" i="6"/>
  <c r="B164" i="6"/>
  <c r="A164" i="6"/>
  <c r="Q163" i="6"/>
  <c r="P163" i="6"/>
  <c r="N163" i="6"/>
  <c r="I163" i="6"/>
  <c r="H163" i="6"/>
  <c r="G163" i="6"/>
  <c r="F163" i="6"/>
  <c r="E163" i="6"/>
  <c r="D163" i="6"/>
  <c r="C163" i="6"/>
  <c r="B163" i="6"/>
  <c r="A163" i="6"/>
  <c r="Q162" i="6"/>
  <c r="P162" i="6"/>
  <c r="N162" i="6"/>
  <c r="M162" i="6"/>
  <c r="I162" i="6"/>
  <c r="H162" i="6"/>
  <c r="G162" i="6"/>
  <c r="F162" i="6"/>
  <c r="E162" i="6"/>
  <c r="D162" i="6"/>
  <c r="C162" i="6"/>
  <c r="B162" i="6"/>
  <c r="A162" i="6"/>
  <c r="Q161" i="6"/>
  <c r="P161" i="6"/>
  <c r="N161" i="6"/>
  <c r="M161" i="6"/>
  <c r="I161" i="6"/>
  <c r="H161" i="6"/>
  <c r="G161" i="6"/>
  <c r="F161" i="6"/>
  <c r="E161" i="6"/>
  <c r="D161" i="6"/>
  <c r="C161" i="6"/>
  <c r="B161" i="6"/>
  <c r="A161" i="6"/>
  <c r="Q160" i="6"/>
  <c r="P160" i="6"/>
  <c r="N160" i="6"/>
  <c r="M160" i="6"/>
  <c r="I160" i="6"/>
  <c r="H160" i="6"/>
  <c r="G160" i="6"/>
  <c r="F160" i="6"/>
  <c r="E160" i="6"/>
  <c r="D160" i="6"/>
  <c r="C160" i="6"/>
  <c r="B160" i="6"/>
  <c r="A160" i="6"/>
  <c r="Q159" i="6"/>
  <c r="P159" i="6"/>
  <c r="N159" i="6"/>
  <c r="M159" i="6"/>
  <c r="I159" i="6"/>
  <c r="H159" i="6"/>
  <c r="G159" i="6"/>
  <c r="F159" i="6"/>
  <c r="E159" i="6"/>
  <c r="D159" i="6"/>
  <c r="C159" i="6"/>
  <c r="B159" i="6"/>
  <c r="A159" i="6"/>
  <c r="Q158" i="6"/>
  <c r="P158" i="6"/>
  <c r="N158" i="6"/>
  <c r="I158" i="6"/>
  <c r="H158" i="6"/>
  <c r="G158" i="6"/>
  <c r="F158" i="6"/>
  <c r="E158" i="6"/>
  <c r="D158" i="6"/>
  <c r="C158" i="6"/>
  <c r="B158" i="6"/>
  <c r="A158" i="6"/>
  <c r="Q157" i="6"/>
  <c r="P157" i="6"/>
  <c r="N157" i="6"/>
  <c r="M157" i="6"/>
  <c r="L157" i="6"/>
  <c r="I157" i="6"/>
  <c r="H157" i="6"/>
  <c r="G157" i="6"/>
  <c r="F157" i="6"/>
  <c r="E157" i="6"/>
  <c r="D157" i="6"/>
  <c r="C157" i="6"/>
  <c r="B157" i="6"/>
  <c r="A157" i="6"/>
  <c r="Q156" i="6"/>
  <c r="P156" i="6"/>
  <c r="N156" i="6"/>
  <c r="I156" i="6"/>
  <c r="H156" i="6"/>
  <c r="G156" i="6"/>
  <c r="F156" i="6"/>
  <c r="E156" i="6"/>
  <c r="D156" i="6"/>
  <c r="C156" i="6"/>
  <c r="B156" i="6"/>
  <c r="A156" i="6"/>
  <c r="Q155" i="6"/>
  <c r="P155" i="6"/>
  <c r="N155" i="6"/>
  <c r="I155" i="6"/>
  <c r="H155" i="6"/>
  <c r="G155" i="6"/>
  <c r="F155" i="6"/>
  <c r="E155" i="6"/>
  <c r="D155" i="6"/>
  <c r="C155" i="6"/>
  <c r="B155" i="6"/>
  <c r="A155" i="6"/>
  <c r="Q154" i="6"/>
  <c r="P154" i="6"/>
  <c r="N154" i="6"/>
  <c r="I154" i="6"/>
  <c r="H154" i="6"/>
  <c r="G154" i="6"/>
  <c r="F154" i="6"/>
  <c r="E154" i="6"/>
  <c r="D154" i="6"/>
  <c r="C154" i="6"/>
  <c r="B154" i="6"/>
  <c r="A154" i="6"/>
  <c r="Q153" i="6"/>
  <c r="P153" i="6"/>
  <c r="N153" i="6"/>
  <c r="M153" i="6"/>
  <c r="I153" i="6"/>
  <c r="H153" i="6"/>
  <c r="G153" i="6"/>
  <c r="F153" i="6"/>
  <c r="E153" i="6"/>
  <c r="D153" i="6"/>
  <c r="C153" i="6"/>
  <c r="B153" i="6"/>
  <c r="A153" i="6"/>
  <c r="Q152" i="6"/>
  <c r="P152" i="6"/>
  <c r="N152" i="6"/>
  <c r="M152" i="6"/>
  <c r="I152" i="6"/>
  <c r="H152" i="6"/>
  <c r="G152" i="6"/>
  <c r="F152" i="6"/>
  <c r="E152" i="6"/>
  <c r="D152" i="6"/>
  <c r="C152" i="6"/>
  <c r="B152" i="6"/>
  <c r="A152" i="6"/>
  <c r="Q151" i="6"/>
  <c r="P151" i="6"/>
  <c r="N151" i="6"/>
  <c r="I151" i="6"/>
  <c r="H151" i="6"/>
  <c r="G151" i="6"/>
  <c r="F151" i="6"/>
  <c r="E151" i="6"/>
  <c r="D151" i="6"/>
  <c r="C151" i="6"/>
  <c r="B151" i="6"/>
  <c r="A151" i="6"/>
  <c r="Q150" i="6"/>
  <c r="P150" i="6"/>
  <c r="N150" i="6"/>
  <c r="I150" i="6"/>
  <c r="H150" i="6"/>
  <c r="G150" i="6"/>
  <c r="F150" i="6"/>
  <c r="E150" i="6"/>
  <c r="D150" i="6"/>
  <c r="C150" i="6"/>
  <c r="B150" i="6"/>
  <c r="A150" i="6"/>
  <c r="Q149" i="6"/>
  <c r="P149" i="6"/>
  <c r="N149" i="6"/>
  <c r="I149" i="6"/>
  <c r="H149" i="6"/>
  <c r="G149" i="6"/>
  <c r="F149" i="6"/>
  <c r="E149" i="6"/>
  <c r="D149" i="6"/>
  <c r="C149" i="6"/>
  <c r="B149" i="6"/>
  <c r="A149" i="6"/>
  <c r="Q148" i="6"/>
  <c r="P148" i="6"/>
  <c r="N148" i="6"/>
  <c r="M148" i="6"/>
  <c r="I148" i="6"/>
  <c r="H148" i="6"/>
  <c r="G148" i="6"/>
  <c r="F148" i="6"/>
  <c r="E148" i="6"/>
  <c r="D148" i="6"/>
  <c r="C148" i="6"/>
  <c r="B148" i="6"/>
  <c r="A148" i="6"/>
  <c r="Q147" i="6"/>
  <c r="P147" i="6"/>
  <c r="N147" i="6"/>
  <c r="M147" i="6"/>
  <c r="I147" i="6"/>
  <c r="H147" i="6"/>
  <c r="G147" i="6"/>
  <c r="F147" i="6"/>
  <c r="E147" i="6"/>
  <c r="D147" i="6"/>
  <c r="C147" i="6"/>
  <c r="B147" i="6"/>
  <c r="A147" i="6"/>
  <c r="Q146" i="6"/>
  <c r="P146" i="6"/>
  <c r="N146" i="6"/>
  <c r="M146" i="6"/>
  <c r="I146" i="6"/>
  <c r="H146" i="6"/>
  <c r="G146" i="6"/>
  <c r="F146" i="6"/>
  <c r="E146" i="6"/>
  <c r="D146" i="6"/>
  <c r="C146" i="6"/>
  <c r="B146" i="6"/>
  <c r="A146" i="6"/>
  <c r="Q145" i="6"/>
  <c r="P145" i="6"/>
  <c r="N145" i="6"/>
  <c r="I145" i="6"/>
  <c r="H145" i="6"/>
  <c r="G145" i="6"/>
  <c r="F145" i="6"/>
  <c r="E145" i="6"/>
  <c r="D145" i="6"/>
  <c r="C145" i="6"/>
  <c r="B145" i="6"/>
  <c r="A145" i="6"/>
  <c r="Q144" i="6"/>
  <c r="P144" i="6"/>
  <c r="N144" i="6"/>
  <c r="M144" i="6"/>
  <c r="I144" i="6"/>
  <c r="H144" i="6"/>
  <c r="G144" i="6"/>
  <c r="F144" i="6"/>
  <c r="E144" i="6"/>
  <c r="D144" i="6"/>
  <c r="C144" i="6"/>
  <c r="B144" i="6"/>
  <c r="A144" i="6"/>
  <c r="Q143" i="6"/>
  <c r="P143" i="6"/>
  <c r="N143" i="6"/>
  <c r="I143" i="6"/>
  <c r="H143" i="6"/>
  <c r="G143" i="6"/>
  <c r="F143" i="6"/>
  <c r="E143" i="6"/>
  <c r="D143" i="6"/>
  <c r="C143" i="6"/>
  <c r="B143" i="6"/>
  <c r="A143" i="6"/>
  <c r="Q142" i="6"/>
  <c r="P142" i="6"/>
  <c r="N142" i="6"/>
  <c r="M142" i="6"/>
  <c r="I142" i="6"/>
  <c r="H142" i="6"/>
  <c r="G142" i="6"/>
  <c r="F142" i="6"/>
  <c r="E142" i="6"/>
  <c r="D142" i="6"/>
  <c r="C142" i="6"/>
  <c r="B142" i="6"/>
  <c r="A142" i="6"/>
  <c r="Q141" i="6"/>
  <c r="P141" i="6"/>
  <c r="N141" i="6"/>
  <c r="M141" i="6"/>
  <c r="I141" i="6"/>
  <c r="H141" i="6"/>
  <c r="G141" i="6"/>
  <c r="F141" i="6"/>
  <c r="E141" i="6"/>
  <c r="D141" i="6"/>
  <c r="C141" i="6"/>
  <c r="B141" i="6"/>
  <c r="A141" i="6"/>
  <c r="Q140" i="6"/>
  <c r="P140" i="6"/>
  <c r="N140" i="6"/>
  <c r="I140" i="6"/>
  <c r="H140" i="6"/>
  <c r="G140" i="6"/>
  <c r="F140" i="6"/>
  <c r="E140" i="6"/>
  <c r="D140" i="6"/>
  <c r="C140" i="6"/>
  <c r="B140" i="6"/>
  <c r="A140" i="6"/>
  <c r="Q139" i="6"/>
  <c r="P139" i="6"/>
  <c r="N139" i="6"/>
  <c r="M139" i="6"/>
  <c r="I139" i="6"/>
  <c r="H139" i="6"/>
  <c r="G139" i="6"/>
  <c r="F139" i="6"/>
  <c r="E139" i="6"/>
  <c r="D139" i="6"/>
  <c r="C139" i="6"/>
  <c r="B139" i="6"/>
  <c r="A139" i="6"/>
  <c r="Q138" i="6"/>
  <c r="P138" i="6"/>
  <c r="N138" i="6"/>
  <c r="M138" i="6"/>
  <c r="I138" i="6"/>
  <c r="H138" i="6"/>
  <c r="G138" i="6"/>
  <c r="F138" i="6"/>
  <c r="E138" i="6"/>
  <c r="D138" i="6"/>
  <c r="C138" i="6"/>
  <c r="B138" i="6"/>
  <c r="A138" i="6"/>
  <c r="Q137" i="6"/>
  <c r="P137" i="6"/>
  <c r="N137" i="6"/>
  <c r="M137" i="6"/>
  <c r="I137" i="6"/>
  <c r="H137" i="6"/>
  <c r="G137" i="6"/>
  <c r="F137" i="6"/>
  <c r="E137" i="6"/>
  <c r="D137" i="6"/>
  <c r="C137" i="6"/>
  <c r="B137" i="6"/>
  <c r="A137" i="6"/>
  <c r="Q136" i="6"/>
  <c r="P136" i="6"/>
  <c r="N136" i="6"/>
  <c r="M136" i="6"/>
  <c r="I136" i="6"/>
  <c r="H136" i="6"/>
  <c r="G136" i="6"/>
  <c r="F136" i="6"/>
  <c r="E136" i="6"/>
  <c r="D136" i="6"/>
  <c r="C136" i="6"/>
  <c r="B136" i="6"/>
  <c r="A136" i="6"/>
  <c r="Q135" i="6"/>
  <c r="P135" i="6"/>
  <c r="N135" i="6"/>
  <c r="I135" i="6"/>
  <c r="H135" i="6"/>
  <c r="G135" i="6"/>
  <c r="F135" i="6"/>
  <c r="E135" i="6"/>
  <c r="D135" i="6"/>
  <c r="C135" i="6"/>
  <c r="B135" i="6"/>
  <c r="A135" i="6"/>
  <c r="Q134" i="6"/>
  <c r="P134" i="6"/>
  <c r="N134" i="6"/>
  <c r="I134" i="6"/>
  <c r="H134" i="6"/>
  <c r="G134" i="6"/>
  <c r="F134" i="6"/>
  <c r="E134" i="6"/>
  <c r="D134" i="6"/>
  <c r="C134" i="6"/>
  <c r="B134" i="6"/>
  <c r="A134" i="6"/>
  <c r="Q133" i="6"/>
  <c r="P133" i="6"/>
  <c r="N133" i="6"/>
  <c r="I133" i="6"/>
  <c r="H133" i="6"/>
  <c r="G133" i="6"/>
  <c r="F133" i="6"/>
  <c r="E133" i="6"/>
  <c r="D133" i="6"/>
  <c r="C133" i="6"/>
  <c r="B133" i="6"/>
  <c r="A133" i="6"/>
  <c r="Q132" i="6"/>
  <c r="P132" i="6"/>
  <c r="N132" i="6"/>
  <c r="I132" i="6"/>
  <c r="H132" i="6"/>
  <c r="G132" i="6"/>
  <c r="F132" i="6"/>
  <c r="E132" i="6"/>
  <c r="D132" i="6"/>
  <c r="C132" i="6"/>
  <c r="B132" i="6"/>
  <c r="A132" i="6"/>
  <c r="Q131" i="6"/>
  <c r="P131" i="6"/>
  <c r="N131" i="6"/>
  <c r="L131" i="6"/>
  <c r="I131" i="6"/>
  <c r="H131" i="6"/>
  <c r="G131" i="6"/>
  <c r="F131" i="6"/>
  <c r="E131" i="6"/>
  <c r="D131" i="6"/>
  <c r="C131" i="6"/>
  <c r="B131" i="6"/>
  <c r="A131" i="6"/>
  <c r="Q130" i="6"/>
  <c r="P130" i="6"/>
  <c r="N130" i="6"/>
  <c r="M130" i="6"/>
  <c r="I130" i="6"/>
  <c r="H130" i="6"/>
  <c r="G130" i="6"/>
  <c r="F130" i="6"/>
  <c r="E130" i="6"/>
  <c r="D130" i="6"/>
  <c r="C130" i="6"/>
  <c r="B130" i="6"/>
  <c r="A130" i="6"/>
  <c r="Q129" i="6"/>
  <c r="P129" i="6"/>
  <c r="N129" i="6"/>
  <c r="M129" i="6"/>
  <c r="I129" i="6"/>
  <c r="H129" i="6"/>
  <c r="G129" i="6"/>
  <c r="F129" i="6"/>
  <c r="E129" i="6"/>
  <c r="D129" i="6"/>
  <c r="C129" i="6"/>
  <c r="B129" i="6"/>
  <c r="A129" i="6"/>
  <c r="Q128" i="6"/>
  <c r="P128" i="6"/>
  <c r="N128" i="6"/>
  <c r="M128" i="6"/>
  <c r="I128" i="6"/>
  <c r="H128" i="6"/>
  <c r="G128" i="6"/>
  <c r="F128" i="6"/>
  <c r="E128" i="6"/>
  <c r="D128" i="6"/>
  <c r="C128" i="6"/>
  <c r="B128" i="6"/>
  <c r="A128" i="6"/>
  <c r="Q127" i="6"/>
  <c r="P127" i="6"/>
  <c r="N127" i="6"/>
  <c r="M127" i="6"/>
  <c r="I127" i="6"/>
  <c r="H127" i="6"/>
  <c r="G127" i="6"/>
  <c r="F127" i="6"/>
  <c r="E127" i="6"/>
  <c r="D127" i="6"/>
  <c r="C127" i="6"/>
  <c r="B127" i="6"/>
  <c r="A127" i="6"/>
  <c r="Q126" i="6"/>
  <c r="P126" i="6"/>
  <c r="N126" i="6"/>
  <c r="I126" i="6"/>
  <c r="H126" i="6"/>
  <c r="G126" i="6"/>
  <c r="F126" i="6"/>
  <c r="E126" i="6"/>
  <c r="D126" i="6"/>
  <c r="C126" i="6"/>
  <c r="B126" i="6"/>
  <c r="A126" i="6"/>
  <c r="Q125" i="6"/>
  <c r="P125" i="6"/>
  <c r="N125" i="6"/>
  <c r="I125" i="6"/>
  <c r="H125" i="6"/>
  <c r="G125" i="6"/>
  <c r="F125" i="6"/>
  <c r="E125" i="6"/>
  <c r="D125" i="6"/>
  <c r="C125" i="6"/>
  <c r="B125" i="6"/>
  <c r="A125" i="6"/>
  <c r="Q124" i="6"/>
  <c r="P124" i="6"/>
  <c r="N124" i="6"/>
  <c r="M124" i="6"/>
  <c r="I124" i="6"/>
  <c r="H124" i="6"/>
  <c r="G124" i="6"/>
  <c r="F124" i="6"/>
  <c r="E124" i="6"/>
  <c r="D124" i="6"/>
  <c r="C124" i="6"/>
  <c r="B124" i="6"/>
  <c r="A124" i="6"/>
  <c r="Q123" i="6"/>
  <c r="P123" i="6"/>
  <c r="N123" i="6"/>
  <c r="M123" i="6"/>
  <c r="I123" i="6"/>
  <c r="H123" i="6"/>
  <c r="G123" i="6"/>
  <c r="F123" i="6"/>
  <c r="E123" i="6"/>
  <c r="D123" i="6"/>
  <c r="C123" i="6"/>
  <c r="B123" i="6"/>
  <c r="A123" i="6"/>
  <c r="Q122" i="6"/>
  <c r="P122" i="6"/>
  <c r="N122" i="6"/>
  <c r="M122" i="6"/>
  <c r="I122" i="6"/>
  <c r="H122" i="6"/>
  <c r="G122" i="6"/>
  <c r="F122" i="6"/>
  <c r="E122" i="6"/>
  <c r="D122" i="6"/>
  <c r="C122" i="6"/>
  <c r="B122" i="6"/>
  <c r="A122" i="6"/>
  <c r="Q121" i="6"/>
  <c r="P121" i="6"/>
  <c r="N121" i="6"/>
  <c r="M121" i="6"/>
  <c r="I121" i="6"/>
  <c r="H121" i="6"/>
  <c r="G121" i="6"/>
  <c r="F121" i="6"/>
  <c r="E121" i="6"/>
  <c r="D121" i="6"/>
  <c r="C121" i="6"/>
  <c r="B121" i="6"/>
  <c r="A121" i="6"/>
  <c r="Q120" i="6"/>
  <c r="P120" i="6"/>
  <c r="N120" i="6"/>
  <c r="M120" i="6"/>
  <c r="I120" i="6"/>
  <c r="H120" i="6"/>
  <c r="G120" i="6"/>
  <c r="F120" i="6"/>
  <c r="E120" i="6"/>
  <c r="D120" i="6"/>
  <c r="C120" i="6"/>
  <c r="B120" i="6"/>
  <c r="A120" i="6"/>
  <c r="Q119" i="6"/>
  <c r="P119" i="6"/>
  <c r="N119" i="6"/>
  <c r="M119" i="6"/>
  <c r="I119" i="6"/>
  <c r="H119" i="6"/>
  <c r="G119" i="6"/>
  <c r="F119" i="6"/>
  <c r="E119" i="6"/>
  <c r="D119" i="6"/>
  <c r="C119" i="6"/>
  <c r="B119" i="6"/>
  <c r="A119" i="6"/>
  <c r="Q118" i="6"/>
  <c r="P118" i="6"/>
  <c r="N118" i="6"/>
  <c r="M118" i="6"/>
  <c r="I118" i="6"/>
  <c r="H118" i="6"/>
  <c r="G118" i="6"/>
  <c r="F118" i="6"/>
  <c r="E118" i="6"/>
  <c r="D118" i="6"/>
  <c r="C118" i="6"/>
  <c r="B118" i="6"/>
  <c r="A118" i="6"/>
  <c r="Q117" i="6"/>
  <c r="P117" i="6"/>
  <c r="N117" i="6"/>
  <c r="M117" i="6"/>
  <c r="I117" i="6"/>
  <c r="H117" i="6"/>
  <c r="G117" i="6"/>
  <c r="F117" i="6"/>
  <c r="E117" i="6"/>
  <c r="D117" i="6"/>
  <c r="C117" i="6"/>
  <c r="B117" i="6"/>
  <c r="A117" i="6"/>
  <c r="Q116" i="6"/>
  <c r="P116" i="6"/>
  <c r="N116" i="6"/>
  <c r="I116" i="6"/>
  <c r="H116" i="6"/>
  <c r="G116" i="6"/>
  <c r="F116" i="6"/>
  <c r="E116" i="6"/>
  <c r="D116" i="6"/>
  <c r="C116" i="6"/>
  <c r="B116" i="6"/>
  <c r="A116" i="6"/>
  <c r="Q115" i="6"/>
  <c r="P115" i="6"/>
  <c r="N115" i="6"/>
  <c r="M115" i="6"/>
  <c r="I115" i="6"/>
  <c r="H115" i="6"/>
  <c r="G115" i="6"/>
  <c r="F115" i="6"/>
  <c r="E115" i="6"/>
  <c r="D115" i="6"/>
  <c r="C115" i="6"/>
  <c r="B115" i="6"/>
  <c r="A115" i="6"/>
  <c r="Q114" i="6"/>
  <c r="P114" i="6"/>
  <c r="N114" i="6"/>
  <c r="I114" i="6"/>
  <c r="H114" i="6"/>
  <c r="G114" i="6"/>
  <c r="F114" i="6"/>
  <c r="E114" i="6"/>
  <c r="D114" i="6"/>
  <c r="C114" i="6"/>
  <c r="B114" i="6"/>
  <c r="A114" i="6"/>
  <c r="Q113" i="6"/>
  <c r="P113" i="6"/>
  <c r="N113" i="6"/>
  <c r="M113" i="6"/>
  <c r="I113" i="6"/>
  <c r="H113" i="6"/>
  <c r="G113" i="6"/>
  <c r="F113" i="6"/>
  <c r="E113" i="6"/>
  <c r="D113" i="6"/>
  <c r="C113" i="6"/>
  <c r="B113" i="6"/>
  <c r="A113" i="6"/>
  <c r="Q112" i="6"/>
  <c r="P112" i="6"/>
  <c r="N112" i="6"/>
  <c r="M112" i="6"/>
  <c r="I112" i="6"/>
  <c r="H112" i="6"/>
  <c r="G112" i="6"/>
  <c r="F112" i="6"/>
  <c r="E112" i="6"/>
  <c r="D112" i="6"/>
  <c r="C112" i="6"/>
  <c r="B112" i="6"/>
  <c r="A112" i="6"/>
  <c r="Q111" i="6"/>
  <c r="P111" i="6"/>
  <c r="N111" i="6"/>
  <c r="M111" i="6"/>
  <c r="I111" i="6"/>
  <c r="H111" i="6"/>
  <c r="G111" i="6"/>
  <c r="F111" i="6"/>
  <c r="E111" i="6"/>
  <c r="D111" i="6"/>
  <c r="C111" i="6"/>
  <c r="B111" i="6"/>
  <c r="A111" i="6"/>
  <c r="CG110" i="6"/>
  <c r="CF110" i="6"/>
  <c r="Q110" i="6"/>
  <c r="P110" i="6"/>
  <c r="N110" i="6"/>
  <c r="M110" i="6"/>
  <c r="I110" i="6"/>
  <c r="H110" i="6"/>
  <c r="G110" i="6"/>
  <c r="F110" i="6"/>
  <c r="E110" i="6"/>
  <c r="D110" i="6"/>
  <c r="C110" i="6"/>
  <c r="B110" i="6"/>
  <c r="A110" i="6"/>
  <c r="Q109" i="6"/>
  <c r="P109" i="6"/>
  <c r="N109" i="6"/>
  <c r="M109" i="6"/>
  <c r="I109" i="6"/>
  <c r="H109" i="6"/>
  <c r="G109" i="6"/>
  <c r="F109" i="6"/>
  <c r="E109" i="6"/>
  <c r="D109" i="6"/>
  <c r="C109" i="6"/>
  <c r="B109" i="6"/>
  <c r="A109" i="6"/>
  <c r="Q108" i="6"/>
  <c r="P108" i="6"/>
  <c r="N108" i="6"/>
  <c r="M108" i="6"/>
  <c r="I108" i="6"/>
  <c r="H108" i="6"/>
  <c r="G108" i="6"/>
  <c r="F108" i="6"/>
  <c r="E108" i="6"/>
  <c r="D108" i="6"/>
  <c r="C108" i="6"/>
  <c r="B108" i="6"/>
  <c r="A108" i="6"/>
  <c r="Q107" i="6"/>
  <c r="P107" i="6"/>
  <c r="N107" i="6"/>
  <c r="M107" i="6"/>
  <c r="I107" i="6"/>
  <c r="H107" i="6"/>
  <c r="G107" i="6"/>
  <c r="F107" i="6"/>
  <c r="E107" i="6"/>
  <c r="D107" i="6"/>
  <c r="C107" i="6"/>
  <c r="B107" i="6"/>
  <c r="A107" i="6"/>
  <c r="Q106" i="6"/>
  <c r="P106" i="6"/>
  <c r="N106" i="6"/>
  <c r="M106" i="6"/>
  <c r="I106" i="6"/>
  <c r="H106" i="6"/>
  <c r="G106" i="6"/>
  <c r="F106" i="6"/>
  <c r="E106" i="6"/>
  <c r="D106" i="6"/>
  <c r="C106" i="6"/>
  <c r="B106" i="6"/>
  <c r="A106" i="6"/>
  <c r="Q105" i="6"/>
  <c r="P105" i="6"/>
  <c r="N105" i="6"/>
  <c r="M105" i="6"/>
  <c r="I105" i="6"/>
  <c r="H105" i="6"/>
  <c r="G105" i="6"/>
  <c r="F105" i="6"/>
  <c r="E105" i="6"/>
  <c r="D105" i="6"/>
  <c r="C105" i="6"/>
  <c r="B105" i="6"/>
  <c r="A105" i="6"/>
  <c r="Q104" i="6"/>
  <c r="P104" i="6"/>
  <c r="N104" i="6"/>
  <c r="M104" i="6"/>
  <c r="I104" i="6"/>
  <c r="H104" i="6"/>
  <c r="G104" i="6"/>
  <c r="F104" i="6"/>
  <c r="E104" i="6"/>
  <c r="D104" i="6"/>
  <c r="C104" i="6"/>
  <c r="B104" i="6"/>
  <c r="A104" i="6"/>
  <c r="Q103" i="6"/>
  <c r="P103" i="6"/>
  <c r="N103" i="6"/>
  <c r="M103" i="6"/>
  <c r="I103" i="6"/>
  <c r="H103" i="6"/>
  <c r="G103" i="6"/>
  <c r="F103" i="6"/>
  <c r="E103" i="6"/>
  <c r="D103" i="6"/>
  <c r="C103" i="6"/>
  <c r="B103" i="6"/>
  <c r="A103" i="6"/>
  <c r="Q102" i="6"/>
  <c r="P102" i="6"/>
  <c r="N102" i="6"/>
  <c r="M102" i="6"/>
  <c r="I102" i="6"/>
  <c r="H102" i="6"/>
  <c r="G102" i="6"/>
  <c r="F102" i="6"/>
  <c r="E102" i="6"/>
  <c r="D102" i="6"/>
  <c r="C102" i="6"/>
  <c r="B102" i="6"/>
  <c r="A102" i="6"/>
  <c r="Q101" i="6"/>
  <c r="P101" i="6"/>
  <c r="N101" i="6"/>
  <c r="M101" i="6"/>
  <c r="I101" i="6"/>
  <c r="H101" i="6"/>
  <c r="G101" i="6"/>
  <c r="F101" i="6"/>
  <c r="E101" i="6"/>
  <c r="D101" i="6"/>
  <c r="C101" i="6"/>
  <c r="B101" i="6"/>
  <c r="A101" i="6"/>
  <c r="Q100" i="6"/>
  <c r="P100" i="6"/>
  <c r="N100" i="6"/>
  <c r="M100" i="6"/>
  <c r="I100" i="6"/>
  <c r="H100" i="6"/>
  <c r="G100" i="6"/>
  <c r="F100" i="6"/>
  <c r="E100" i="6"/>
  <c r="D100" i="6"/>
  <c r="C100" i="6"/>
  <c r="B100" i="6"/>
  <c r="A100" i="6"/>
  <c r="Q99" i="6"/>
  <c r="P99" i="6"/>
  <c r="N99" i="6"/>
  <c r="M99" i="6"/>
  <c r="I99" i="6"/>
  <c r="H99" i="6"/>
  <c r="G99" i="6"/>
  <c r="F99" i="6"/>
  <c r="E99" i="6"/>
  <c r="D99" i="6"/>
  <c r="C99" i="6"/>
  <c r="B99" i="6"/>
  <c r="A99" i="6"/>
  <c r="Q98" i="6"/>
  <c r="P98" i="6"/>
  <c r="N98" i="6"/>
  <c r="M98" i="6"/>
  <c r="I98" i="6"/>
  <c r="H98" i="6"/>
  <c r="G98" i="6"/>
  <c r="F98" i="6"/>
  <c r="E98" i="6"/>
  <c r="D98" i="6"/>
  <c r="C98" i="6"/>
  <c r="B98" i="6"/>
  <c r="A98" i="6"/>
  <c r="Q97" i="6"/>
  <c r="P97" i="6"/>
  <c r="N97" i="6"/>
  <c r="M97" i="6"/>
  <c r="I97" i="6"/>
  <c r="H97" i="6"/>
  <c r="G97" i="6"/>
  <c r="F97" i="6"/>
  <c r="E97" i="6"/>
  <c r="D97" i="6"/>
  <c r="C97" i="6"/>
  <c r="B97" i="6"/>
  <c r="A97" i="6"/>
  <c r="Q96" i="6"/>
  <c r="P96" i="6"/>
  <c r="N96" i="6"/>
  <c r="M96" i="6"/>
  <c r="I96" i="6"/>
  <c r="H96" i="6"/>
  <c r="G96" i="6"/>
  <c r="F96" i="6"/>
  <c r="E96" i="6"/>
  <c r="D96" i="6"/>
  <c r="C96" i="6"/>
  <c r="B96" i="6"/>
  <c r="A96" i="6"/>
  <c r="Q95" i="6"/>
  <c r="P95" i="6"/>
  <c r="N95" i="6"/>
  <c r="M95" i="6"/>
  <c r="I95" i="6"/>
  <c r="H95" i="6"/>
  <c r="G95" i="6"/>
  <c r="F95" i="6"/>
  <c r="E95" i="6"/>
  <c r="D95" i="6"/>
  <c r="C95" i="6"/>
  <c r="B95" i="6"/>
  <c r="A95" i="6"/>
  <c r="Q94" i="6"/>
  <c r="P94" i="6"/>
  <c r="N94" i="6"/>
  <c r="M94" i="6"/>
  <c r="I94" i="6"/>
  <c r="H94" i="6"/>
  <c r="G94" i="6"/>
  <c r="F94" i="6"/>
  <c r="E94" i="6"/>
  <c r="D94" i="6"/>
  <c r="C94" i="6"/>
  <c r="B94" i="6"/>
  <c r="A94" i="6"/>
  <c r="CH93" i="6"/>
  <c r="CG93" i="6"/>
  <c r="CF93" i="6"/>
  <c r="Q93" i="6"/>
  <c r="P93" i="6"/>
  <c r="N93" i="6"/>
  <c r="M93" i="6"/>
  <c r="I93" i="6"/>
  <c r="H93" i="6"/>
  <c r="G93" i="6"/>
  <c r="F93" i="6"/>
  <c r="E93" i="6"/>
  <c r="D93" i="6"/>
  <c r="C93" i="6"/>
  <c r="B93" i="6"/>
  <c r="A93" i="6"/>
  <c r="BW92" i="6"/>
  <c r="Q92" i="6"/>
  <c r="P92" i="6"/>
  <c r="N92" i="6"/>
  <c r="M92" i="6"/>
  <c r="I92" i="6"/>
  <c r="H92" i="6"/>
  <c r="G92" i="6"/>
  <c r="F92" i="6"/>
  <c r="E92" i="6"/>
  <c r="D92" i="6"/>
  <c r="C92" i="6"/>
  <c r="B92" i="6"/>
  <c r="A92" i="6"/>
  <c r="BY91" i="6"/>
  <c r="Q91" i="6"/>
  <c r="P91" i="6"/>
  <c r="N91" i="6"/>
  <c r="M91" i="6"/>
  <c r="I91" i="6"/>
  <c r="H91" i="6"/>
  <c r="G91" i="6"/>
  <c r="F91" i="6"/>
  <c r="E91" i="6"/>
  <c r="D91" i="6"/>
  <c r="C91" i="6"/>
  <c r="B91" i="6"/>
  <c r="A91" i="6"/>
  <c r="CD90" i="6"/>
  <c r="CD91" i="6" s="1"/>
  <c r="CD92" i="6" s="1"/>
  <c r="Q90" i="6"/>
  <c r="P90" i="6"/>
  <c r="N90" i="6"/>
  <c r="M90" i="6"/>
  <c r="I90" i="6"/>
  <c r="H90" i="6"/>
  <c r="G90" i="6"/>
  <c r="F90" i="6"/>
  <c r="E90" i="6"/>
  <c r="D90" i="6"/>
  <c r="C90" i="6"/>
  <c r="B90" i="6"/>
  <c r="A90" i="6"/>
  <c r="Q89" i="6"/>
  <c r="P89" i="6"/>
  <c r="N89" i="6"/>
  <c r="M89" i="6"/>
  <c r="I89" i="6"/>
  <c r="H89" i="6"/>
  <c r="G89" i="6"/>
  <c r="F89" i="6"/>
  <c r="E89" i="6"/>
  <c r="D89" i="6"/>
  <c r="C89" i="6"/>
  <c r="B89" i="6"/>
  <c r="A89" i="6"/>
  <c r="Q88" i="6"/>
  <c r="P88" i="6"/>
  <c r="N88" i="6"/>
  <c r="M88" i="6"/>
  <c r="I88" i="6"/>
  <c r="H88" i="6"/>
  <c r="G88" i="6"/>
  <c r="F88" i="6"/>
  <c r="E88" i="6"/>
  <c r="D88" i="6"/>
  <c r="C88" i="6"/>
  <c r="B88" i="6"/>
  <c r="A88" i="6"/>
  <c r="CF87" i="6"/>
  <c r="CE87" i="6"/>
  <c r="Q87" i="6"/>
  <c r="P87" i="6"/>
  <c r="N87" i="6"/>
  <c r="I87" i="6"/>
  <c r="H87" i="6"/>
  <c r="G87" i="6"/>
  <c r="F87" i="6"/>
  <c r="E87" i="6"/>
  <c r="D87" i="6"/>
  <c r="C87" i="6"/>
  <c r="B87" i="6"/>
  <c r="A87" i="6"/>
  <c r="CD86" i="6"/>
  <c r="BT86" i="6"/>
  <c r="Q86" i="6"/>
  <c r="P86" i="6"/>
  <c r="N86" i="6"/>
  <c r="M86" i="6"/>
  <c r="I86" i="6"/>
  <c r="H86" i="6"/>
  <c r="G86" i="6"/>
  <c r="F86" i="6"/>
  <c r="E86" i="6"/>
  <c r="D86" i="6"/>
  <c r="C86" i="6"/>
  <c r="B86" i="6"/>
  <c r="A86" i="6"/>
  <c r="BZ85" i="6"/>
  <c r="CA85" i="6" s="1"/>
  <c r="BY85" i="6"/>
  <c r="BX85" i="6"/>
  <c r="BW85" i="6"/>
  <c r="Q85" i="6"/>
  <c r="P85" i="6"/>
  <c r="N85" i="6"/>
  <c r="M85" i="6"/>
  <c r="I85" i="6"/>
  <c r="H85" i="6"/>
  <c r="G85" i="6"/>
  <c r="F85" i="6"/>
  <c r="E85" i="6"/>
  <c r="D85" i="6"/>
  <c r="C85" i="6"/>
  <c r="B85" i="6"/>
  <c r="A85" i="6"/>
  <c r="CD84" i="6"/>
  <c r="CD85" i="6" s="1"/>
  <c r="BZ84" i="6"/>
  <c r="CA84" i="6" s="1"/>
  <c r="BY84" i="6"/>
  <c r="BX84" i="6"/>
  <c r="BW84" i="6"/>
  <c r="Q84" i="6"/>
  <c r="P84" i="6"/>
  <c r="N84" i="6"/>
  <c r="M84" i="6"/>
  <c r="I84" i="6"/>
  <c r="H84" i="6"/>
  <c r="G84" i="6"/>
  <c r="F84" i="6"/>
  <c r="E84" i="6"/>
  <c r="D84" i="6"/>
  <c r="C84" i="6"/>
  <c r="B84" i="6"/>
  <c r="A84" i="6"/>
  <c r="BZ83" i="6"/>
  <c r="CA83" i="6" s="1"/>
  <c r="BY83" i="6"/>
  <c r="BX83" i="6"/>
  <c r="BW83" i="6"/>
  <c r="BT83" i="6"/>
  <c r="Q83" i="6"/>
  <c r="P83" i="6"/>
  <c r="N83" i="6"/>
  <c r="M83" i="6"/>
  <c r="I83" i="6"/>
  <c r="H83" i="6"/>
  <c r="G83" i="6"/>
  <c r="F83" i="6"/>
  <c r="E83" i="6"/>
  <c r="D83" i="6"/>
  <c r="C83" i="6"/>
  <c r="B83" i="6"/>
  <c r="A83" i="6"/>
  <c r="Q82" i="6"/>
  <c r="P82" i="6"/>
  <c r="N82" i="6"/>
  <c r="M82" i="6"/>
  <c r="I82" i="6"/>
  <c r="H82" i="6"/>
  <c r="G82" i="6"/>
  <c r="F82" i="6"/>
  <c r="E82" i="6"/>
  <c r="D82" i="6"/>
  <c r="C82" i="6"/>
  <c r="B82" i="6"/>
  <c r="A82" i="6"/>
  <c r="CB81" i="6"/>
  <c r="CA81" i="6"/>
  <c r="BZ81" i="6"/>
  <c r="BY81" i="6"/>
  <c r="Q81" i="6"/>
  <c r="P81" i="6"/>
  <c r="N81" i="6"/>
  <c r="M81" i="6"/>
  <c r="L81" i="6"/>
  <c r="I81" i="6"/>
  <c r="H81" i="6"/>
  <c r="G81" i="6"/>
  <c r="F81" i="6"/>
  <c r="E81" i="6"/>
  <c r="D81" i="6"/>
  <c r="C81" i="6"/>
  <c r="B81" i="6"/>
  <c r="A81" i="6"/>
  <c r="CB80" i="6"/>
  <c r="CA80" i="6"/>
  <c r="BZ80" i="6"/>
  <c r="BY80" i="6"/>
  <c r="Q80" i="6"/>
  <c r="P80" i="6"/>
  <c r="N80" i="6"/>
  <c r="M80" i="6"/>
  <c r="I80" i="6"/>
  <c r="H80" i="6"/>
  <c r="G80" i="6"/>
  <c r="F80" i="6"/>
  <c r="E80" i="6"/>
  <c r="D80" i="6"/>
  <c r="C80" i="6"/>
  <c r="B80" i="6"/>
  <c r="A80" i="6"/>
  <c r="CB79" i="6"/>
  <c r="CA79" i="6"/>
  <c r="BZ79" i="6"/>
  <c r="BY79" i="6"/>
  <c r="Q79" i="6"/>
  <c r="P79" i="6"/>
  <c r="N79" i="6"/>
  <c r="M79" i="6"/>
  <c r="I79" i="6"/>
  <c r="H79" i="6"/>
  <c r="G79" i="6"/>
  <c r="F79" i="6"/>
  <c r="E79" i="6"/>
  <c r="D79" i="6"/>
  <c r="C79" i="6"/>
  <c r="B79" i="6"/>
  <c r="A79" i="6"/>
  <c r="CB78" i="6"/>
  <c r="CA78" i="6"/>
  <c r="BZ78" i="6"/>
  <c r="BY78" i="6"/>
  <c r="Q78" i="6"/>
  <c r="P78" i="6"/>
  <c r="N78" i="6"/>
  <c r="M78" i="6"/>
  <c r="I78" i="6"/>
  <c r="H78" i="6"/>
  <c r="G78" i="6"/>
  <c r="F78" i="6"/>
  <c r="E78" i="6"/>
  <c r="D78" i="6"/>
  <c r="C78" i="6"/>
  <c r="B78" i="6"/>
  <c r="A78" i="6"/>
  <c r="CB77" i="6"/>
  <c r="CA77" i="6"/>
  <c r="BZ77" i="6"/>
  <c r="BY77" i="6"/>
  <c r="Q77" i="6"/>
  <c r="P77" i="6"/>
  <c r="N77" i="6"/>
  <c r="M77" i="6"/>
  <c r="I77" i="6"/>
  <c r="H77" i="6"/>
  <c r="G77" i="6"/>
  <c r="F77" i="6"/>
  <c r="E77" i="6"/>
  <c r="D77" i="6"/>
  <c r="C77" i="6"/>
  <c r="B77" i="6"/>
  <c r="A77" i="6"/>
  <c r="CC76" i="6"/>
  <c r="CB76" i="6"/>
  <c r="CA76" i="6"/>
  <c r="BZ76" i="6"/>
  <c r="BY76" i="6"/>
  <c r="Q76" i="6"/>
  <c r="P76" i="6"/>
  <c r="N76" i="6"/>
  <c r="M76" i="6"/>
  <c r="I76" i="6"/>
  <c r="H76" i="6"/>
  <c r="G76" i="6"/>
  <c r="F76" i="6"/>
  <c r="E76" i="6"/>
  <c r="D76" i="6"/>
  <c r="C76" i="6"/>
  <c r="B76" i="6"/>
  <c r="A76" i="6"/>
  <c r="CC75" i="6"/>
  <c r="CB75" i="6"/>
  <c r="CA75" i="6"/>
  <c r="BZ75" i="6"/>
  <c r="BY75" i="6"/>
  <c r="Q75" i="6"/>
  <c r="P75" i="6"/>
  <c r="N75" i="6"/>
  <c r="M75" i="6"/>
  <c r="I75" i="6"/>
  <c r="H75" i="6"/>
  <c r="G75" i="6"/>
  <c r="F75" i="6"/>
  <c r="E75" i="6"/>
  <c r="D75" i="6"/>
  <c r="C75" i="6"/>
  <c r="B75" i="6"/>
  <c r="A75" i="6"/>
  <c r="CG74" i="6"/>
  <c r="CF74" i="6"/>
  <c r="CE74" i="6"/>
  <c r="CD74" i="6"/>
  <c r="CC74" i="6"/>
  <c r="CB74" i="6"/>
  <c r="CA74" i="6"/>
  <c r="BZ74" i="6"/>
  <c r="BY74" i="6"/>
  <c r="Q74" i="6"/>
  <c r="P74" i="6"/>
  <c r="N74" i="6"/>
  <c r="M74" i="6"/>
  <c r="I74" i="6"/>
  <c r="H74" i="6"/>
  <c r="G74" i="6"/>
  <c r="F74" i="6"/>
  <c r="E74" i="6"/>
  <c r="D74" i="6"/>
  <c r="C74" i="6"/>
  <c r="B74" i="6"/>
  <c r="A74" i="6"/>
  <c r="Q73" i="6"/>
  <c r="P73" i="6"/>
  <c r="N73" i="6"/>
  <c r="M73" i="6"/>
  <c r="I73" i="6"/>
  <c r="H73" i="6"/>
  <c r="G73" i="6"/>
  <c r="F73" i="6"/>
  <c r="E73" i="6"/>
  <c r="D73" i="6"/>
  <c r="C73" i="6"/>
  <c r="B73" i="6"/>
  <c r="A73" i="6"/>
  <c r="CB72" i="6"/>
  <c r="CA72" i="6"/>
  <c r="BZ72" i="6"/>
  <c r="BY72" i="6"/>
  <c r="Q72" i="6"/>
  <c r="P72" i="6"/>
  <c r="N72" i="6"/>
  <c r="M72" i="6"/>
  <c r="I72" i="6"/>
  <c r="H72" i="6"/>
  <c r="G72" i="6"/>
  <c r="F72" i="6"/>
  <c r="E72" i="6"/>
  <c r="D72" i="6"/>
  <c r="C72" i="6"/>
  <c r="B72" i="6"/>
  <c r="A72" i="6"/>
  <c r="CB71" i="6"/>
  <c r="CA71" i="6"/>
  <c r="BZ71" i="6"/>
  <c r="BY71" i="6"/>
  <c r="Q71" i="6"/>
  <c r="P71" i="6"/>
  <c r="N71" i="6"/>
  <c r="M71" i="6"/>
  <c r="L71" i="6"/>
  <c r="I71" i="6"/>
  <c r="H71" i="6"/>
  <c r="G71" i="6"/>
  <c r="F71" i="6"/>
  <c r="E71" i="6"/>
  <c r="D71" i="6"/>
  <c r="C71" i="6"/>
  <c r="B71" i="6"/>
  <c r="A71" i="6"/>
  <c r="CB70" i="6"/>
  <c r="CA70" i="6"/>
  <c r="BZ70" i="6"/>
  <c r="BY70" i="6"/>
  <c r="Q70" i="6"/>
  <c r="P70" i="6"/>
  <c r="N70" i="6"/>
  <c r="M70" i="6"/>
  <c r="I70" i="6"/>
  <c r="H70" i="6"/>
  <c r="G70" i="6"/>
  <c r="F70" i="6"/>
  <c r="E70" i="6"/>
  <c r="D70" i="6"/>
  <c r="C70" i="6"/>
  <c r="B70" i="6"/>
  <c r="A70" i="6"/>
  <c r="CB69" i="6"/>
  <c r="CA69" i="6"/>
  <c r="BZ69" i="6"/>
  <c r="BY69" i="6"/>
  <c r="BD69" i="6"/>
  <c r="BC69" i="6"/>
  <c r="Q69" i="6"/>
  <c r="P69" i="6"/>
  <c r="N69" i="6"/>
  <c r="M69" i="6"/>
  <c r="I69" i="6"/>
  <c r="H69" i="6"/>
  <c r="G69" i="6"/>
  <c r="F69" i="6"/>
  <c r="E69" i="6"/>
  <c r="D69" i="6"/>
  <c r="C69" i="6"/>
  <c r="B69" i="6"/>
  <c r="A69" i="6"/>
  <c r="CB68" i="6"/>
  <c r="CA68" i="6"/>
  <c r="BZ68" i="6"/>
  <c r="BY68" i="6"/>
  <c r="BD68" i="6"/>
  <c r="BC68" i="6"/>
  <c r="Q68" i="6"/>
  <c r="P68" i="6"/>
  <c r="N68" i="6"/>
  <c r="M68" i="6"/>
  <c r="I68" i="6"/>
  <c r="H68" i="6"/>
  <c r="G68" i="6"/>
  <c r="F68" i="6"/>
  <c r="E68" i="6"/>
  <c r="D68" i="6"/>
  <c r="C68" i="6"/>
  <c r="B68" i="6"/>
  <c r="A68" i="6"/>
  <c r="CB67" i="6"/>
  <c r="CA67" i="6"/>
  <c r="BZ67" i="6"/>
  <c r="BY67" i="6"/>
  <c r="BD67" i="6"/>
  <c r="BC67" i="6"/>
  <c r="Q67" i="6"/>
  <c r="P67" i="6"/>
  <c r="N67" i="6"/>
  <c r="M67" i="6"/>
  <c r="I67" i="6"/>
  <c r="H67" i="6"/>
  <c r="G67" i="6"/>
  <c r="F67" i="6"/>
  <c r="E67" i="6"/>
  <c r="D67" i="6"/>
  <c r="C67" i="6"/>
  <c r="B67" i="6"/>
  <c r="A67" i="6"/>
  <c r="CA66" i="6"/>
  <c r="BZ66" i="6"/>
  <c r="BD66" i="6"/>
  <c r="BC66" i="6"/>
  <c r="Q66" i="6"/>
  <c r="P66" i="6"/>
  <c r="N66" i="6"/>
  <c r="M66" i="6"/>
  <c r="I66" i="6"/>
  <c r="H66" i="6"/>
  <c r="G66" i="6"/>
  <c r="F66" i="6"/>
  <c r="E66" i="6"/>
  <c r="D66" i="6"/>
  <c r="C66" i="6"/>
  <c r="B66" i="6"/>
  <c r="A66" i="6"/>
  <c r="CB65" i="6"/>
  <c r="CB66" i="6" s="1"/>
  <c r="BD65" i="6"/>
  <c r="BC65" i="6"/>
  <c r="Q65" i="6"/>
  <c r="P65" i="6"/>
  <c r="N65" i="6"/>
  <c r="M65" i="6"/>
  <c r="I65" i="6"/>
  <c r="H65" i="6"/>
  <c r="G65" i="6"/>
  <c r="F65" i="6"/>
  <c r="E65" i="6"/>
  <c r="D65" i="6"/>
  <c r="C65" i="6"/>
  <c r="B65" i="6"/>
  <c r="A65" i="6"/>
  <c r="CB64" i="6"/>
  <c r="CA64" i="6"/>
  <c r="CA65" i="6" s="1"/>
  <c r="BZ64" i="6"/>
  <c r="BZ65" i="6" s="1"/>
  <c r="BY64" i="6"/>
  <c r="BY65" i="6" s="1"/>
  <c r="BY66" i="6" s="1"/>
  <c r="BD64" i="6"/>
  <c r="BC64" i="6"/>
  <c r="Q64" i="6"/>
  <c r="P64" i="6"/>
  <c r="N64" i="6"/>
  <c r="M64" i="6"/>
  <c r="I64" i="6"/>
  <c r="H64" i="6"/>
  <c r="G64" i="6"/>
  <c r="F64" i="6"/>
  <c r="E64" i="6"/>
  <c r="D64" i="6"/>
  <c r="C64" i="6"/>
  <c r="B64" i="6"/>
  <c r="A64" i="6"/>
  <c r="BD63" i="6"/>
  <c r="BC63" i="6"/>
  <c r="Q63" i="6"/>
  <c r="P63" i="6"/>
  <c r="N63" i="6"/>
  <c r="M63" i="6"/>
  <c r="I63" i="6"/>
  <c r="H63" i="6"/>
  <c r="G63" i="6"/>
  <c r="F63" i="6"/>
  <c r="E63" i="6"/>
  <c r="D63" i="6"/>
  <c r="C63" i="6"/>
  <c r="B63" i="6"/>
  <c r="A63" i="6"/>
  <c r="BZ62" i="6"/>
  <c r="BZ63" i="6" s="1"/>
  <c r="BD62" i="6"/>
  <c r="BC62" i="6"/>
  <c r="Q62" i="6"/>
  <c r="P62" i="6"/>
  <c r="N62" i="6"/>
  <c r="M62" i="6"/>
  <c r="I62" i="6"/>
  <c r="H62" i="6"/>
  <c r="G62" i="6"/>
  <c r="F62" i="6"/>
  <c r="E62" i="6"/>
  <c r="D62" i="6"/>
  <c r="C62" i="6"/>
  <c r="B62" i="6"/>
  <c r="A62" i="6"/>
  <c r="BD61" i="6"/>
  <c r="BC61" i="6"/>
  <c r="Q61" i="6"/>
  <c r="P61" i="6"/>
  <c r="N61" i="6"/>
  <c r="M61" i="6"/>
  <c r="I61" i="6"/>
  <c r="H61" i="6"/>
  <c r="G61" i="6"/>
  <c r="F61" i="6"/>
  <c r="E61" i="6"/>
  <c r="D61" i="6"/>
  <c r="C61" i="6"/>
  <c r="B61" i="6"/>
  <c r="A61" i="6"/>
  <c r="BD60" i="6"/>
  <c r="BC60" i="6"/>
  <c r="Q60" i="6"/>
  <c r="P60" i="6"/>
  <c r="N60" i="6"/>
  <c r="M60" i="6"/>
  <c r="I60" i="6"/>
  <c r="H60" i="6"/>
  <c r="G60" i="6"/>
  <c r="F60" i="6"/>
  <c r="E60" i="6"/>
  <c r="D60" i="6"/>
  <c r="C60" i="6"/>
  <c r="B60" i="6"/>
  <c r="A60" i="6"/>
  <c r="CD59" i="6"/>
  <c r="BD59" i="6"/>
  <c r="BC59" i="6"/>
  <c r="Q59" i="6"/>
  <c r="P59" i="6"/>
  <c r="N59" i="6"/>
  <c r="M59" i="6"/>
  <c r="I59" i="6"/>
  <c r="H59" i="6"/>
  <c r="G59" i="6"/>
  <c r="F59" i="6"/>
  <c r="E59" i="6"/>
  <c r="D59" i="6"/>
  <c r="C59" i="6"/>
  <c r="B59" i="6"/>
  <c r="A59" i="6"/>
  <c r="BN58" i="6"/>
  <c r="BM58" i="6"/>
  <c r="BL58" i="6"/>
  <c r="BH58" i="6"/>
  <c r="BD58" i="6"/>
  <c r="BC58" i="6"/>
  <c r="Q58" i="6"/>
  <c r="P58" i="6"/>
  <c r="N58" i="6"/>
  <c r="M58" i="6"/>
  <c r="I58" i="6"/>
  <c r="H58" i="6"/>
  <c r="G58" i="6"/>
  <c r="F58" i="6"/>
  <c r="E58" i="6"/>
  <c r="D58" i="6"/>
  <c r="C58" i="6"/>
  <c r="B58" i="6"/>
  <c r="A58" i="6"/>
  <c r="BD57" i="6"/>
  <c r="BC57" i="6"/>
  <c r="Q57" i="6"/>
  <c r="P57" i="6"/>
  <c r="N57" i="6"/>
  <c r="M57" i="6"/>
  <c r="I57" i="6"/>
  <c r="H57" i="6"/>
  <c r="G57" i="6"/>
  <c r="F57" i="6"/>
  <c r="E57" i="6"/>
  <c r="D57" i="6"/>
  <c r="C57" i="6"/>
  <c r="B57" i="6"/>
  <c r="A57" i="6"/>
  <c r="BD56" i="6"/>
  <c r="BC56" i="6"/>
  <c r="Q56" i="6"/>
  <c r="P56" i="6"/>
  <c r="N56" i="6"/>
  <c r="M56" i="6"/>
  <c r="I56" i="6"/>
  <c r="H56" i="6"/>
  <c r="G56" i="6"/>
  <c r="F56" i="6"/>
  <c r="E56" i="6"/>
  <c r="D56" i="6"/>
  <c r="C56" i="6"/>
  <c r="B56" i="6"/>
  <c r="A56" i="6"/>
  <c r="BD55" i="6"/>
  <c r="BC55" i="6"/>
  <c r="Q55" i="6"/>
  <c r="P55" i="6"/>
  <c r="N55" i="6"/>
  <c r="M55" i="6"/>
  <c r="I55" i="6"/>
  <c r="H55" i="6"/>
  <c r="G55" i="6"/>
  <c r="F55" i="6"/>
  <c r="E55" i="6"/>
  <c r="D55" i="6"/>
  <c r="C55" i="6"/>
  <c r="B55" i="6"/>
  <c r="A55" i="6"/>
  <c r="BD54" i="6"/>
  <c r="BC54" i="6"/>
  <c r="Q54" i="6"/>
  <c r="P54" i="6"/>
  <c r="N54" i="6"/>
  <c r="M54" i="6"/>
  <c r="I54" i="6"/>
  <c r="H54" i="6"/>
  <c r="G54" i="6"/>
  <c r="F54" i="6"/>
  <c r="E54" i="6"/>
  <c r="D54" i="6"/>
  <c r="C54" i="6"/>
  <c r="B54" i="6"/>
  <c r="A54" i="6"/>
  <c r="BD53" i="6"/>
  <c r="BC53" i="6"/>
  <c r="Q53" i="6"/>
  <c r="P53" i="6"/>
  <c r="N53" i="6"/>
  <c r="M53" i="6"/>
  <c r="I53" i="6"/>
  <c r="H53" i="6"/>
  <c r="G53" i="6"/>
  <c r="F53" i="6"/>
  <c r="E53" i="6"/>
  <c r="D53" i="6"/>
  <c r="C53" i="6"/>
  <c r="B53" i="6"/>
  <c r="A53" i="6"/>
  <c r="BD52" i="6"/>
  <c r="BC52" i="6"/>
  <c r="Q52" i="6"/>
  <c r="P52" i="6"/>
  <c r="N52" i="6"/>
  <c r="M52" i="6"/>
  <c r="I52" i="6"/>
  <c r="H52" i="6"/>
  <c r="G52" i="6"/>
  <c r="F52" i="6"/>
  <c r="E52" i="6"/>
  <c r="D52" i="6"/>
  <c r="C52" i="6"/>
  <c r="B52" i="6"/>
  <c r="A52" i="6"/>
  <c r="BD51" i="6"/>
  <c r="BC51" i="6"/>
  <c r="Q51" i="6"/>
  <c r="P51" i="6"/>
  <c r="N51" i="6"/>
  <c r="M51" i="6"/>
  <c r="I51" i="6"/>
  <c r="H51" i="6"/>
  <c r="G51" i="6"/>
  <c r="F51" i="6"/>
  <c r="E51" i="6"/>
  <c r="D51" i="6"/>
  <c r="C51" i="6"/>
  <c r="B51" i="6"/>
  <c r="A51" i="6"/>
  <c r="BD50" i="6"/>
  <c r="BC50" i="6"/>
  <c r="Q50" i="6"/>
  <c r="P50" i="6"/>
  <c r="N50" i="6"/>
  <c r="M50" i="6"/>
  <c r="I50" i="6"/>
  <c r="H50" i="6"/>
  <c r="G50" i="6"/>
  <c r="F50" i="6"/>
  <c r="E50" i="6"/>
  <c r="D50" i="6"/>
  <c r="C50" i="6"/>
  <c r="B50" i="6"/>
  <c r="A50" i="6"/>
  <c r="BD49" i="6"/>
  <c r="BC49" i="6"/>
  <c r="Q49" i="6"/>
  <c r="P49" i="6"/>
  <c r="N49" i="6"/>
  <c r="M49" i="6"/>
  <c r="I49" i="6"/>
  <c r="H49" i="6"/>
  <c r="G49" i="6"/>
  <c r="F49" i="6"/>
  <c r="E49" i="6"/>
  <c r="D49" i="6"/>
  <c r="C49" i="6"/>
  <c r="B49" i="6"/>
  <c r="A49" i="6"/>
  <c r="BD48" i="6"/>
  <c r="BC48" i="6"/>
  <c r="Q48" i="6"/>
  <c r="P48" i="6"/>
  <c r="N48" i="6"/>
  <c r="M48" i="6"/>
  <c r="I48" i="6"/>
  <c r="H48" i="6"/>
  <c r="G48" i="6"/>
  <c r="F48" i="6"/>
  <c r="E48" i="6"/>
  <c r="D48" i="6"/>
  <c r="C48" i="6"/>
  <c r="B48" i="6"/>
  <c r="A48" i="6"/>
  <c r="BD47" i="6"/>
  <c r="BC47" i="6"/>
  <c r="Q47" i="6"/>
  <c r="P47" i="6"/>
  <c r="N47" i="6"/>
  <c r="M47" i="6"/>
  <c r="I47" i="6"/>
  <c r="H47" i="6"/>
  <c r="G47" i="6"/>
  <c r="F47" i="6"/>
  <c r="E47" i="6"/>
  <c r="D47" i="6"/>
  <c r="C47" i="6"/>
  <c r="B47" i="6"/>
  <c r="A47" i="6"/>
  <c r="BD46" i="6"/>
  <c r="BC46" i="6"/>
  <c r="Q46" i="6"/>
  <c r="P46" i="6"/>
  <c r="N46" i="6"/>
  <c r="M46" i="6"/>
  <c r="I46" i="6"/>
  <c r="H46" i="6"/>
  <c r="G46" i="6"/>
  <c r="F46" i="6"/>
  <c r="E46" i="6"/>
  <c r="D46" i="6"/>
  <c r="C46" i="6"/>
  <c r="B46" i="6"/>
  <c r="A46" i="6"/>
  <c r="BQ45" i="6"/>
  <c r="BP45" i="6"/>
  <c r="BN45" i="6"/>
  <c r="BL45" i="6"/>
  <c r="BJ45" i="6"/>
  <c r="BI45" i="6"/>
  <c r="W7" i="7" s="1"/>
  <c r="X7" i="7" s="1"/>
  <c r="X8" i="7" s="1"/>
  <c r="BH45" i="6"/>
  <c r="BD45" i="6"/>
  <c r="BC45" i="6"/>
  <c r="Q45" i="6"/>
  <c r="P45" i="6"/>
  <c r="N45" i="6"/>
  <c r="M45" i="6"/>
  <c r="I45" i="6"/>
  <c r="H45" i="6"/>
  <c r="G45" i="6"/>
  <c r="F45" i="6"/>
  <c r="E45" i="6"/>
  <c r="D45" i="6"/>
  <c r="C45" i="6"/>
  <c r="B45" i="6"/>
  <c r="A45" i="6"/>
  <c r="BD44" i="6"/>
  <c r="BC44" i="6"/>
  <c r="Q44" i="6"/>
  <c r="P44" i="6"/>
  <c r="N44" i="6"/>
  <c r="M44" i="6"/>
  <c r="I44" i="6"/>
  <c r="H44" i="6"/>
  <c r="G44" i="6"/>
  <c r="F44" i="6"/>
  <c r="E44" i="6"/>
  <c r="D44" i="6"/>
  <c r="C44" i="6"/>
  <c r="B44" i="6"/>
  <c r="A44" i="6"/>
  <c r="BD43" i="6"/>
  <c r="BC43" i="6"/>
  <c r="Q43" i="6"/>
  <c r="P43" i="6"/>
  <c r="N43" i="6"/>
  <c r="I43" i="6"/>
  <c r="H43" i="6"/>
  <c r="G43" i="6"/>
  <c r="F43" i="6"/>
  <c r="E43" i="6"/>
  <c r="D43" i="6"/>
  <c r="C43" i="6"/>
  <c r="B43" i="6"/>
  <c r="A43" i="6"/>
  <c r="CE42" i="6"/>
  <c r="CD42" i="6"/>
  <c r="BD42" i="6"/>
  <c r="BC42" i="6"/>
  <c r="Q42" i="6"/>
  <c r="P42" i="6"/>
  <c r="N42" i="6"/>
  <c r="M42" i="6"/>
  <c r="L42" i="6"/>
  <c r="I42" i="6"/>
  <c r="H42" i="6"/>
  <c r="G42" i="6"/>
  <c r="F42" i="6"/>
  <c r="E42" i="6"/>
  <c r="D42" i="6"/>
  <c r="C42" i="6"/>
  <c r="B42" i="6"/>
  <c r="A42" i="6"/>
  <c r="CE41" i="6"/>
  <c r="CD41" i="6"/>
  <c r="BD41" i="6"/>
  <c r="BC41" i="6"/>
  <c r="Q41" i="6"/>
  <c r="P41" i="6"/>
  <c r="N41" i="6"/>
  <c r="M41" i="6"/>
  <c r="I41" i="6"/>
  <c r="H41" i="6"/>
  <c r="G41" i="6"/>
  <c r="F41" i="6"/>
  <c r="E41" i="6"/>
  <c r="D41" i="6"/>
  <c r="C41" i="6"/>
  <c r="B41" i="6"/>
  <c r="A41" i="6"/>
  <c r="CE40" i="6"/>
  <c r="CD40" i="6"/>
  <c r="BD40" i="6"/>
  <c r="BC40" i="6"/>
  <c r="Q40" i="6"/>
  <c r="P40" i="6"/>
  <c r="N40" i="6"/>
  <c r="I40" i="6"/>
  <c r="H40" i="6"/>
  <c r="G40" i="6"/>
  <c r="F40" i="6"/>
  <c r="E40" i="6"/>
  <c r="D40" i="6"/>
  <c r="C40" i="6"/>
  <c r="B40" i="6"/>
  <c r="A40" i="6"/>
  <c r="CD39" i="6"/>
  <c r="CE39" i="6" s="1"/>
  <c r="BD39" i="6"/>
  <c r="BC39" i="6"/>
  <c r="Q39" i="6"/>
  <c r="P39" i="6"/>
  <c r="N39" i="6"/>
  <c r="M39" i="6"/>
  <c r="I39" i="6"/>
  <c r="H39" i="6"/>
  <c r="G39" i="6"/>
  <c r="F39" i="6"/>
  <c r="E39" i="6"/>
  <c r="D39" i="6"/>
  <c r="C39" i="6"/>
  <c r="B39" i="6"/>
  <c r="A39" i="6"/>
  <c r="CE38" i="6"/>
  <c r="CD38" i="6"/>
  <c r="BD38" i="6"/>
  <c r="BC38" i="6"/>
  <c r="Q38" i="6"/>
  <c r="P38" i="6"/>
  <c r="N38" i="6"/>
  <c r="M38" i="6"/>
  <c r="I38" i="6"/>
  <c r="H38" i="6"/>
  <c r="G38" i="6"/>
  <c r="F38" i="6"/>
  <c r="E38" i="6"/>
  <c r="D38" i="6"/>
  <c r="C38" i="6"/>
  <c r="B38" i="6"/>
  <c r="A38" i="6"/>
  <c r="CD37" i="6"/>
  <c r="CE37" i="6" s="1"/>
  <c r="BD37" i="6"/>
  <c r="BC37" i="6"/>
  <c r="Q37" i="6"/>
  <c r="P37" i="6"/>
  <c r="N37" i="6"/>
  <c r="M37" i="6"/>
  <c r="I37" i="6"/>
  <c r="H37" i="6"/>
  <c r="G37" i="6"/>
  <c r="F37" i="6"/>
  <c r="E37" i="6"/>
  <c r="D37" i="6"/>
  <c r="C37" i="6"/>
  <c r="B37" i="6"/>
  <c r="A37" i="6"/>
  <c r="CD36" i="6"/>
  <c r="CE36" i="6" s="1"/>
  <c r="BD36" i="6"/>
  <c r="BC36" i="6"/>
  <c r="Q36" i="6"/>
  <c r="P36" i="6"/>
  <c r="N36" i="6"/>
  <c r="M36" i="6"/>
  <c r="I36" i="6"/>
  <c r="H36" i="6"/>
  <c r="G36" i="6"/>
  <c r="F36" i="6"/>
  <c r="E36" i="6"/>
  <c r="D36" i="6"/>
  <c r="C36" i="6"/>
  <c r="B36" i="6"/>
  <c r="A36" i="6"/>
  <c r="CD35" i="6"/>
  <c r="CE35" i="6" s="1"/>
  <c r="BD35" i="6"/>
  <c r="BC35" i="6"/>
  <c r="Q35" i="6"/>
  <c r="P35" i="6"/>
  <c r="N35" i="6"/>
  <c r="M35" i="6"/>
  <c r="I35" i="6"/>
  <c r="H35" i="6"/>
  <c r="G35" i="6"/>
  <c r="F35" i="6"/>
  <c r="E35" i="6"/>
  <c r="D35" i="6"/>
  <c r="C35" i="6"/>
  <c r="B35" i="6"/>
  <c r="A35" i="6"/>
  <c r="CD34" i="6"/>
  <c r="CE34" i="6" s="1"/>
  <c r="BD34" i="6"/>
  <c r="BC34" i="6"/>
  <c r="Q34" i="6"/>
  <c r="P34" i="6"/>
  <c r="N34" i="6"/>
  <c r="I34" i="6"/>
  <c r="H34" i="6"/>
  <c r="G34" i="6"/>
  <c r="F34" i="6"/>
  <c r="E34" i="6"/>
  <c r="D34" i="6"/>
  <c r="C34" i="6"/>
  <c r="B34" i="6"/>
  <c r="A34" i="6"/>
  <c r="CE33" i="6"/>
  <c r="CD33" i="6"/>
  <c r="BD33" i="6"/>
  <c r="BC33" i="6"/>
  <c r="Q33" i="6"/>
  <c r="P33" i="6"/>
  <c r="N33" i="6"/>
  <c r="I33" i="6"/>
  <c r="H33" i="6"/>
  <c r="G33" i="6"/>
  <c r="F33" i="6"/>
  <c r="E33" i="6"/>
  <c r="D33" i="6"/>
  <c r="C33" i="6"/>
  <c r="B33" i="6"/>
  <c r="A33" i="6"/>
  <c r="CD32" i="6"/>
  <c r="CE32" i="6" s="1"/>
  <c r="BD32" i="6"/>
  <c r="BC32" i="6"/>
  <c r="Q32" i="6"/>
  <c r="P32" i="6"/>
  <c r="N32" i="6"/>
  <c r="M32" i="6"/>
  <c r="I32" i="6"/>
  <c r="H32" i="6"/>
  <c r="G32" i="6"/>
  <c r="F32" i="6"/>
  <c r="E32" i="6"/>
  <c r="D32" i="6"/>
  <c r="C32" i="6"/>
  <c r="B32" i="6"/>
  <c r="A32" i="6"/>
  <c r="CD31" i="6"/>
  <c r="CE31" i="6" s="1"/>
  <c r="BD31" i="6"/>
  <c r="BC31" i="6"/>
  <c r="Q31" i="6"/>
  <c r="P31" i="6"/>
  <c r="N31" i="6"/>
  <c r="M31" i="6"/>
  <c r="I31" i="6"/>
  <c r="H31" i="6"/>
  <c r="G31" i="6"/>
  <c r="F31" i="6"/>
  <c r="E31" i="6"/>
  <c r="D31" i="6"/>
  <c r="C31" i="6"/>
  <c r="B31" i="6"/>
  <c r="A31" i="6"/>
  <c r="CD30" i="6"/>
  <c r="CE30" i="6" s="1"/>
  <c r="BD30" i="6"/>
  <c r="BC30" i="6"/>
  <c r="Q30" i="6"/>
  <c r="P30" i="6"/>
  <c r="N30" i="6"/>
  <c r="M30" i="6"/>
  <c r="I30" i="6"/>
  <c r="H30" i="6"/>
  <c r="G30" i="6"/>
  <c r="F30" i="6"/>
  <c r="E30" i="6"/>
  <c r="D30" i="6"/>
  <c r="C30" i="6"/>
  <c r="B30" i="6"/>
  <c r="A30" i="6"/>
  <c r="CD29" i="6"/>
  <c r="CE29" i="6" s="1"/>
  <c r="BD29" i="6"/>
  <c r="BC29" i="6"/>
  <c r="Q29" i="6"/>
  <c r="P29" i="6"/>
  <c r="N29" i="6"/>
  <c r="M29" i="6"/>
  <c r="I29" i="6"/>
  <c r="H29" i="6"/>
  <c r="G29" i="6"/>
  <c r="F29" i="6"/>
  <c r="E29" i="6"/>
  <c r="D29" i="6"/>
  <c r="C29" i="6"/>
  <c r="B29" i="6"/>
  <c r="A29" i="6"/>
  <c r="CD28" i="6"/>
  <c r="CE28" i="6" s="1"/>
  <c r="BD28" i="6"/>
  <c r="BC28" i="6"/>
  <c r="Q28" i="6"/>
  <c r="P28" i="6"/>
  <c r="N28" i="6"/>
  <c r="M28" i="6"/>
  <c r="I28" i="6"/>
  <c r="H28" i="6"/>
  <c r="G28" i="6"/>
  <c r="F28" i="6"/>
  <c r="E28" i="6"/>
  <c r="D28" i="6"/>
  <c r="C28" i="6"/>
  <c r="B28" i="6"/>
  <c r="A28" i="6"/>
  <c r="CD27" i="6"/>
  <c r="CE27" i="6" s="1"/>
  <c r="BD27" i="6"/>
  <c r="BC27" i="6"/>
  <c r="Q27" i="6"/>
  <c r="P27" i="6"/>
  <c r="N27" i="6"/>
  <c r="I27" i="6"/>
  <c r="H27" i="6"/>
  <c r="G27" i="6"/>
  <c r="F27" i="6"/>
  <c r="E27" i="6"/>
  <c r="D27" i="6"/>
  <c r="C27" i="6"/>
  <c r="B27" i="6"/>
  <c r="A27" i="6"/>
  <c r="CD26" i="6"/>
  <c r="CE26" i="6" s="1"/>
  <c r="BD26" i="6"/>
  <c r="BC26" i="6"/>
  <c r="Q26" i="6"/>
  <c r="P26" i="6"/>
  <c r="N26" i="6"/>
  <c r="I26" i="6"/>
  <c r="H26" i="6"/>
  <c r="G26" i="6"/>
  <c r="F26" i="6"/>
  <c r="E26" i="6"/>
  <c r="D26" i="6"/>
  <c r="C26" i="6"/>
  <c r="B26" i="6"/>
  <c r="A26" i="6"/>
  <c r="CD25" i="6"/>
  <c r="CE25" i="6" s="1"/>
  <c r="BD25" i="6"/>
  <c r="BC25" i="6"/>
  <c r="Q25" i="6"/>
  <c r="P25" i="6"/>
  <c r="N25" i="6"/>
  <c r="I25" i="6"/>
  <c r="H25" i="6"/>
  <c r="G25" i="6"/>
  <c r="F25" i="6"/>
  <c r="E25" i="6"/>
  <c r="D25" i="6"/>
  <c r="C25" i="6"/>
  <c r="B25" i="6"/>
  <c r="A25" i="6"/>
  <c r="CE24" i="6"/>
  <c r="CD24" i="6"/>
  <c r="BD24" i="6"/>
  <c r="BC24" i="6"/>
  <c r="Q24" i="6"/>
  <c r="P24" i="6"/>
  <c r="N24" i="6"/>
  <c r="M24" i="6"/>
  <c r="L24" i="6"/>
  <c r="I24" i="6"/>
  <c r="H24" i="6"/>
  <c r="G24" i="6"/>
  <c r="F24" i="6"/>
  <c r="E24" i="6"/>
  <c r="D24" i="6"/>
  <c r="C24" i="6"/>
  <c r="B24" i="6"/>
  <c r="A24" i="6"/>
  <c r="CD23" i="6"/>
  <c r="CE23" i="6" s="1"/>
  <c r="BV23" i="6"/>
  <c r="BD23" i="6"/>
  <c r="BC23" i="6"/>
  <c r="Q23" i="6"/>
  <c r="P23" i="6"/>
  <c r="N23" i="6"/>
  <c r="M23" i="6"/>
  <c r="L23" i="6"/>
  <c r="I23" i="6"/>
  <c r="H23" i="6"/>
  <c r="G23" i="6"/>
  <c r="F23" i="6"/>
  <c r="E23" i="6"/>
  <c r="D23" i="6"/>
  <c r="C23" i="6"/>
  <c r="B23" i="6"/>
  <c r="A23" i="6"/>
  <c r="CD22" i="6"/>
  <c r="CE22" i="6" s="1"/>
  <c r="BD22" i="6"/>
  <c r="BC22" i="6"/>
  <c r="Q22" i="6"/>
  <c r="P22" i="6"/>
  <c r="N22" i="6"/>
  <c r="M22" i="6"/>
  <c r="L22" i="6"/>
  <c r="I22" i="6"/>
  <c r="H22" i="6"/>
  <c r="G22" i="6"/>
  <c r="F22" i="6"/>
  <c r="E22" i="6"/>
  <c r="D22" i="6"/>
  <c r="C22" i="6"/>
  <c r="B22" i="6"/>
  <c r="A22" i="6"/>
  <c r="CD21" i="6"/>
  <c r="CE21" i="6" s="1"/>
  <c r="BD21" i="6"/>
  <c r="BC21" i="6"/>
  <c r="Q21" i="6"/>
  <c r="P21" i="6"/>
  <c r="N21" i="6"/>
  <c r="M21" i="6"/>
  <c r="I21" i="6"/>
  <c r="H21" i="6"/>
  <c r="G21" i="6"/>
  <c r="F21" i="6"/>
  <c r="E21" i="6"/>
  <c r="D21" i="6"/>
  <c r="C21" i="6"/>
  <c r="B21" i="6"/>
  <c r="A21" i="6"/>
  <c r="CD20" i="6"/>
  <c r="CE20" i="6" s="1"/>
  <c r="BD20" i="6"/>
  <c r="BC20" i="6"/>
  <c r="Q20" i="6"/>
  <c r="P20" i="6"/>
  <c r="N20" i="6"/>
  <c r="M20" i="6"/>
  <c r="I20" i="6"/>
  <c r="H20" i="6"/>
  <c r="G20" i="6"/>
  <c r="F20" i="6"/>
  <c r="E20" i="6"/>
  <c r="D20" i="6"/>
  <c r="C20" i="6"/>
  <c r="B20" i="6"/>
  <c r="A20" i="6"/>
  <c r="CD19" i="6"/>
  <c r="CE19" i="6" s="1"/>
  <c r="BD19" i="6"/>
  <c r="BC19" i="6"/>
  <c r="Q19" i="6"/>
  <c r="P19" i="6"/>
  <c r="N19" i="6"/>
  <c r="M19" i="6"/>
  <c r="I19" i="6"/>
  <c r="H19" i="6"/>
  <c r="G19" i="6"/>
  <c r="F19" i="6"/>
  <c r="E19" i="6"/>
  <c r="D19" i="6"/>
  <c r="C19" i="6"/>
  <c r="B19" i="6"/>
  <c r="A19" i="6"/>
  <c r="CE18" i="6"/>
  <c r="CD18" i="6"/>
  <c r="BD18" i="6"/>
  <c r="BC18" i="6"/>
  <c r="Q18" i="6"/>
  <c r="P18" i="6"/>
  <c r="N18" i="6"/>
  <c r="M18" i="6"/>
  <c r="I18" i="6"/>
  <c r="H18" i="6"/>
  <c r="G18" i="6"/>
  <c r="F18" i="6"/>
  <c r="E18" i="6"/>
  <c r="D18" i="6"/>
  <c r="C18" i="6"/>
  <c r="B18" i="6"/>
  <c r="A18" i="6"/>
  <c r="CD17" i="6"/>
  <c r="CE17" i="6" s="1"/>
  <c r="BD17" i="6"/>
  <c r="BC17" i="6"/>
  <c r="AW17" i="6"/>
  <c r="AV17" i="6"/>
  <c r="AR17" i="6"/>
  <c r="AQ17" i="6"/>
  <c r="AP17" i="6"/>
  <c r="AO17" i="6"/>
  <c r="AN17" i="6"/>
  <c r="AM17" i="6"/>
  <c r="AL17" i="6"/>
  <c r="AK17" i="6"/>
  <c r="AJ17" i="6"/>
  <c r="Q17" i="6"/>
  <c r="P17" i="6"/>
  <c r="N17" i="6"/>
  <c r="M17" i="6"/>
  <c r="I17" i="6"/>
  <c r="H17" i="6"/>
  <c r="G17" i="6"/>
  <c r="F17" i="6"/>
  <c r="E17" i="6"/>
  <c r="D17" i="6"/>
  <c r="C17" i="6"/>
  <c r="B17" i="6"/>
  <c r="A17" i="6"/>
  <c r="CD16" i="6"/>
  <c r="CE16" i="6" s="1"/>
  <c r="BD16" i="6"/>
  <c r="BC16" i="6"/>
  <c r="AW16" i="6"/>
  <c r="AV16" i="6"/>
  <c r="AR16" i="6"/>
  <c r="AQ16" i="6"/>
  <c r="AP16" i="6"/>
  <c r="AO16" i="6"/>
  <c r="AN16" i="6"/>
  <c r="AM16" i="6"/>
  <c r="AL16" i="6"/>
  <c r="AK16" i="6"/>
  <c r="AJ16" i="6"/>
  <c r="Q16" i="6"/>
  <c r="P16" i="6"/>
  <c r="N16" i="6"/>
  <c r="M16" i="6"/>
  <c r="I16" i="6"/>
  <c r="H16" i="6"/>
  <c r="G16" i="6"/>
  <c r="F16" i="6"/>
  <c r="E16" i="6"/>
  <c r="D16" i="6"/>
  <c r="C16" i="6"/>
  <c r="B16" i="6"/>
  <c r="A16" i="6"/>
  <c r="CD15" i="6"/>
  <c r="CE15" i="6" s="1"/>
  <c r="BD15" i="6"/>
  <c r="BC15" i="6"/>
  <c r="BB15" i="6" a="1"/>
  <c r="BB15" i="6" s="1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O15" i="6"/>
  <c r="H15" i="6"/>
  <c r="G15" i="6"/>
  <c r="F15" i="6"/>
  <c r="CD14" i="6"/>
  <c r="CE14" i="6" s="1"/>
  <c r="BR14" i="6"/>
  <c r="BQ14" i="6"/>
  <c r="BP14" i="6"/>
  <c r="BN14" i="6"/>
  <c r="BM14" i="6"/>
  <c r="BL14" i="6"/>
  <c r="BK14" i="6"/>
  <c r="BJ14" i="6"/>
  <c r="BI14" i="6"/>
  <c r="BH14" i="6"/>
  <c r="BG14" i="6"/>
  <c r="BD14" i="6"/>
  <c r="BC14" i="6"/>
  <c r="CD13" i="6"/>
  <c r="CE13" i="6" s="1"/>
  <c r="BR13" i="6"/>
  <c r="BQ13" i="6"/>
  <c r="BP13" i="6"/>
  <c r="BO13" i="6"/>
  <c r="BN13" i="6"/>
  <c r="BM13" i="6"/>
  <c r="BL13" i="6"/>
  <c r="BK13" i="6"/>
  <c r="BJ13" i="6"/>
  <c r="BI13" i="6"/>
  <c r="BH13" i="6"/>
  <c r="BG13" i="6"/>
  <c r="BD13" i="6"/>
  <c r="BC13" i="6"/>
  <c r="A13" i="6"/>
  <c r="CD12" i="6"/>
  <c r="CE12" i="6" s="1"/>
  <c r="BR12" i="6"/>
  <c r="BQ12" i="6"/>
  <c r="BP12" i="6"/>
  <c r="BO12" i="6"/>
  <c r="BN12" i="6"/>
  <c r="BM12" i="6"/>
  <c r="BL12" i="6"/>
  <c r="BK12" i="6"/>
  <c r="BJ12" i="6"/>
  <c r="BI12" i="6"/>
  <c r="BH12" i="6"/>
  <c r="BG12" i="6"/>
  <c r="BD12" i="6"/>
  <c r="BC12" i="6"/>
  <c r="CD11" i="6"/>
  <c r="CE11" i="6" s="1"/>
  <c r="BR11" i="6"/>
  <c r="BQ11" i="6"/>
  <c r="BP11" i="6"/>
  <c r="BO11" i="6"/>
  <c r="BN11" i="6"/>
  <c r="BM11" i="6"/>
  <c r="BL11" i="6"/>
  <c r="BK11" i="6"/>
  <c r="BJ11" i="6"/>
  <c r="BI11" i="6"/>
  <c r="BH11" i="6"/>
  <c r="BG11" i="6"/>
  <c r="BD11" i="6"/>
  <c r="BC11" i="6"/>
  <c r="F11" i="6"/>
  <c r="D11" i="6"/>
  <c r="D12" i="6" s="1"/>
  <c r="B11" i="6"/>
  <c r="CD10" i="6"/>
  <c r="CE10" i="6" s="1"/>
  <c r="BR10" i="6"/>
  <c r="BQ10" i="6"/>
  <c r="BP10" i="6"/>
  <c r="BO10" i="6"/>
  <c r="BN10" i="6"/>
  <c r="BM10" i="6"/>
  <c r="BL10" i="6"/>
  <c r="BK10" i="6"/>
  <c r="BJ10" i="6"/>
  <c r="BI10" i="6"/>
  <c r="BH10" i="6"/>
  <c r="BG10" i="6"/>
  <c r="BD10" i="6"/>
  <c r="BC10" i="6"/>
  <c r="F10" i="6"/>
  <c r="I11" i="6" s="1"/>
  <c r="B10" i="6"/>
  <c r="C15" i="6" s="1"/>
  <c r="CE9" i="6"/>
  <c r="CD9" i="6"/>
  <c r="BR9" i="6"/>
  <c r="BQ9" i="6"/>
  <c r="BP9" i="6"/>
  <c r="BO9" i="6"/>
  <c r="BN9" i="6"/>
  <c r="BM9" i="6"/>
  <c r="BL9" i="6"/>
  <c r="BK9" i="6"/>
  <c r="BJ9" i="6"/>
  <c r="BI9" i="6"/>
  <c r="BH9" i="6"/>
  <c r="BG9" i="6"/>
  <c r="BD9" i="6"/>
  <c r="BC9" i="6"/>
  <c r="F9" i="6"/>
  <c r="D9" i="6"/>
  <c r="B9" i="6"/>
  <c r="CD8" i="6"/>
  <c r="CE8" i="6" s="1"/>
  <c r="BV8" i="6"/>
  <c r="BV9" i="6" s="1"/>
  <c r="BV20" i="6" s="1"/>
  <c r="BR8" i="6"/>
  <c r="BQ8" i="6"/>
  <c r="BP8" i="6"/>
  <c r="BO8" i="6"/>
  <c r="BN8" i="6"/>
  <c r="BM8" i="6"/>
  <c r="BL8" i="6"/>
  <c r="BK8" i="6"/>
  <c r="BJ8" i="6"/>
  <c r="BI8" i="6"/>
  <c r="BH8" i="6"/>
  <c r="BG8" i="6"/>
  <c r="BF8" i="6"/>
  <c r="BE8" i="6"/>
  <c r="BD8" i="6"/>
  <c r="BC8" i="6"/>
  <c r="F8" i="6"/>
  <c r="F12" i="6" s="1"/>
  <c r="B8" i="6"/>
  <c r="CE7" i="6"/>
  <c r="CD7" i="6"/>
  <c r="BR7" i="6"/>
  <c r="BQ7" i="6"/>
  <c r="BP7" i="6"/>
  <c r="BO7" i="6"/>
  <c r="BN7" i="6"/>
  <c r="BM7" i="6"/>
  <c r="BL7" i="6"/>
  <c r="BK7" i="6"/>
  <c r="BJ7" i="6"/>
  <c r="BI7" i="6"/>
  <c r="BH7" i="6"/>
  <c r="BG7" i="6"/>
  <c r="BF7" i="6"/>
  <c r="BE7" i="6"/>
  <c r="BD7" i="6"/>
  <c r="BC7" i="6"/>
  <c r="AV7" i="6"/>
  <c r="F7" i="6"/>
  <c r="B7" i="6"/>
  <c r="CD6" i="6"/>
  <c r="CE6" i="6" s="1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AG6" i="6"/>
  <c r="S6" i="6"/>
  <c r="R6" i="6"/>
  <c r="Q6" i="6"/>
  <c r="P6" i="6"/>
  <c r="H6" i="6"/>
  <c r="G6" i="6"/>
  <c r="CG5" i="6"/>
  <c r="CF5" i="6"/>
  <c r="CD5" i="6"/>
  <c r="CE5" i="6" s="1"/>
  <c r="CC5" i="6"/>
  <c r="CA5" i="6"/>
  <c r="BZ5" i="6"/>
  <c r="BX5" i="6"/>
  <c r="BW5" i="6"/>
  <c r="AN5" i="6"/>
  <c r="AJ5" i="6"/>
  <c r="G5" i="6"/>
  <c r="CE4" i="6"/>
  <c r="BM4" i="6"/>
  <c r="BH4" i="6"/>
  <c r="BG4" i="6"/>
  <c r="BE4" i="6"/>
  <c r="AG4" i="6"/>
  <c r="S4" i="6"/>
  <c r="R4" i="6"/>
  <c r="Q4" i="6"/>
  <c r="P4" i="6"/>
  <c r="H4" i="6"/>
  <c r="BS3" i="6"/>
  <c r="BO3" i="6"/>
  <c r="BO4" i="6" s="1"/>
  <c r="BL3" i="6"/>
  <c r="BL4" i="6" s="1"/>
  <c r="BK3" i="6"/>
  <c r="BK4" i="6" s="1"/>
  <c r="BJ3" i="6"/>
  <c r="BJ4" i="6" s="1"/>
  <c r="BH3" i="6"/>
  <c r="BG3" i="6"/>
  <c r="AN3" i="6"/>
  <c r="O3" i="6"/>
  <c r="G3" i="6"/>
  <c r="F3" i="6"/>
  <c r="CD2" i="6"/>
  <c r="CD3" i="6" s="1"/>
  <c r="BS2" i="6"/>
  <c r="AG2" i="6"/>
  <c r="S2" i="6"/>
  <c r="R2" i="6"/>
  <c r="Q2" i="6"/>
  <c r="P2" i="6"/>
  <c r="H2" i="6"/>
  <c r="G2" i="6"/>
  <c r="G4" i="6" s="1"/>
  <c r="CD1" i="6"/>
  <c r="BZ1" i="6"/>
  <c r="BZ2" i="6" s="1"/>
  <c r="BZ3" i="6" s="1"/>
  <c r="BS1" i="6"/>
  <c r="BO1" i="6"/>
  <c r="BL1" i="6"/>
  <c r="BN3" i="6" s="1"/>
  <c r="BN4" i="6" s="1"/>
  <c r="BK1" i="6"/>
  <c r="BM3" i="6" s="1"/>
  <c r="BJ1" i="6"/>
  <c r="BI1" i="6"/>
  <c r="BH1" i="6"/>
  <c r="BG1" i="6"/>
  <c r="BI3" i="6" s="1"/>
  <c r="BI4" i="6" s="1"/>
  <c r="BF1" i="6"/>
  <c r="BF3" i="6" s="1"/>
  <c r="BF4" i="6" s="1"/>
  <c r="BE1" i="6"/>
  <c r="BE3" i="6" s="1"/>
  <c r="AM1" i="6"/>
  <c r="AM5" i="6" s="1"/>
  <c r="AL1" i="6"/>
  <c r="AL3" i="6" s="1"/>
  <c r="AK1" i="6"/>
  <c r="AK5" i="6" s="1"/>
  <c r="AJ1" i="6"/>
  <c r="AJ3" i="6" s="1"/>
  <c r="AI1" i="6"/>
  <c r="AI5" i="6" s="1"/>
  <c r="AH1" i="6"/>
  <c r="AH3" i="6" s="1"/>
  <c r="AG1" i="6"/>
  <c r="AG3" i="6" s="1"/>
  <c r="S1" i="6"/>
  <c r="S5" i="6" s="1"/>
  <c r="R1" i="6"/>
  <c r="R5" i="6" s="1"/>
  <c r="Q1" i="6"/>
  <c r="Q5" i="6" s="1"/>
  <c r="P1" i="6"/>
  <c r="P5" i="6" s="1"/>
  <c r="O1" i="6"/>
  <c r="O5" i="6" s="1"/>
  <c r="N1" i="6"/>
  <c r="N5" i="6" s="1"/>
  <c r="M1" i="6"/>
  <c r="L1" i="6"/>
  <c r="L3" i="6" s="1"/>
  <c r="K1" i="6"/>
  <c r="K5" i="6" s="1"/>
  <c r="J1" i="6"/>
  <c r="J5" i="6" s="1"/>
  <c r="I1" i="6"/>
  <c r="I3" i="6" s="1"/>
  <c r="H1" i="6"/>
  <c r="H5" i="6" s="1"/>
  <c r="G1" i="6"/>
  <c r="F1" i="6"/>
  <c r="F5" i="6" s="1"/>
  <c r="E1" i="6"/>
  <c r="D1" i="6"/>
  <c r="C1" i="6"/>
  <c r="C3" i="6" s="1"/>
  <c r="B1" i="6"/>
  <c r="B3" i="6" s="1"/>
  <c r="A1" i="6"/>
  <c r="A5" i="6" s="1"/>
  <c r="BV42" i="12"/>
  <c r="BV42" i="11"/>
  <c r="BV42" i="6"/>
  <c r="W7" i="8"/>
  <c r="X7" i="8" s="1"/>
  <c r="X8" i="8" s="1"/>
  <c r="BA4" i="12"/>
  <c r="BV33" i="6"/>
  <c r="BV16" i="6"/>
  <c r="BV10" i="6"/>
  <c r="BA6" i="12"/>
  <c r="AZ6" i="12"/>
  <c r="D6" i="12"/>
  <c r="B6" i="12"/>
  <c r="F2" i="12"/>
  <c r="D2" i="12"/>
  <c r="C2" i="12"/>
  <c r="B2" i="12"/>
  <c r="BA6" i="11"/>
  <c r="AZ6" i="11"/>
  <c r="F2" i="11"/>
  <c r="D2" i="11"/>
  <c r="C2" i="11"/>
  <c r="B2" i="11"/>
  <c r="AZ6" i="6"/>
  <c r="B6" i="6"/>
  <c r="B4" i="6"/>
  <c r="B2" i="6"/>
  <c r="A2" i="6"/>
  <c r="K12" i="7" l="1"/>
  <c r="N12" i="7" s="1"/>
  <c r="K17" i="7"/>
  <c r="N17" i="7" s="1"/>
  <c r="I50" i="7"/>
  <c r="M50" i="7" s="1"/>
  <c r="O50" i="7" s="1"/>
  <c r="P50" i="7" s="1"/>
  <c r="K52" i="7"/>
  <c r="N52" i="7" s="1"/>
  <c r="F38" i="9"/>
  <c r="F40" i="9"/>
  <c r="BV44" i="12"/>
  <c r="BV14" i="12"/>
  <c r="BV43" i="12"/>
  <c r="BV20" i="12"/>
  <c r="BV13" i="12"/>
  <c r="BV15" i="12"/>
  <c r="C5" i="6"/>
  <c r="BV19" i="6"/>
  <c r="J3" i="11"/>
  <c r="L6" i="8"/>
  <c r="B5" i="6"/>
  <c r="AT5" i="7"/>
  <c r="N3" i="8"/>
  <c r="AM5" i="11"/>
  <c r="P3" i="6"/>
  <c r="L5" i="6"/>
  <c r="AU6" i="7"/>
  <c r="I44" i="7"/>
  <c r="M44" i="7" s="1"/>
  <c r="O44" i="7" s="1"/>
  <c r="P44" i="7" s="1"/>
  <c r="K69" i="7"/>
  <c r="N69" i="7" s="1"/>
  <c r="B4" i="8"/>
  <c r="B6" i="8" s="1"/>
  <c r="M6" i="8"/>
  <c r="F37" i="9"/>
  <c r="I42" i="7"/>
  <c r="M42" i="7" s="1"/>
  <c r="O42" i="7" s="1"/>
  <c r="B5" i="11"/>
  <c r="G6" i="11"/>
  <c r="K6" i="8"/>
  <c r="AG5" i="6"/>
  <c r="A3" i="11"/>
  <c r="F15" i="11"/>
  <c r="R5" i="11"/>
  <c r="K14" i="8"/>
  <c r="I11" i="7"/>
  <c r="M11" i="7" s="1"/>
  <c r="K42" i="7"/>
  <c r="N42" i="7" s="1"/>
  <c r="I60" i="7"/>
  <c r="M60" i="7" s="1"/>
  <c r="O60" i="7" s="1"/>
  <c r="P60" i="7" s="1"/>
  <c r="I64" i="7"/>
  <c r="I66" i="7"/>
  <c r="M66" i="7" s="1"/>
  <c r="O66" i="7" s="1"/>
  <c r="I18" i="7"/>
  <c r="M18" i="7" s="1"/>
  <c r="O18" i="7" s="1"/>
  <c r="R18" i="7" s="1"/>
  <c r="I34" i="7"/>
  <c r="M34" i="7" s="1"/>
  <c r="O34" i="7" s="1"/>
  <c r="K53" i="7"/>
  <c r="N53" i="7" s="1"/>
  <c r="I62" i="7"/>
  <c r="M62" i="7" s="1"/>
  <c r="O62" i="7" s="1"/>
  <c r="R62" i="7" s="1"/>
  <c r="AU2" i="8"/>
  <c r="I59" i="8"/>
  <c r="M59" i="8" s="1"/>
  <c r="O59" i="8" s="1"/>
  <c r="P59" i="8" s="1"/>
  <c r="AT7" i="7"/>
  <c r="K11" i="7"/>
  <c r="N11" i="7" s="1"/>
  <c r="I12" i="7"/>
  <c r="M12" i="7" s="1"/>
  <c r="K20" i="7"/>
  <c r="N20" i="7" s="1"/>
  <c r="K25" i="7"/>
  <c r="N25" i="7" s="1"/>
  <c r="I32" i="7"/>
  <c r="M32" i="7" s="1"/>
  <c r="O32" i="7" s="1"/>
  <c r="R32" i="7" s="1"/>
  <c r="I36" i="7"/>
  <c r="M36" i="7" s="1"/>
  <c r="O36" i="7" s="1"/>
  <c r="P36" i="7" s="1"/>
  <c r="K47" i="7"/>
  <c r="N47" i="7" s="1"/>
  <c r="I56" i="7"/>
  <c r="M56" i="7" s="1"/>
  <c r="O56" i="7" s="1"/>
  <c r="R56" i="7" s="1"/>
  <c r="K60" i="7"/>
  <c r="K64" i="7"/>
  <c r="N64" i="7" s="1"/>
  <c r="K66" i="7"/>
  <c r="N66" i="7" s="1"/>
  <c r="K16" i="7"/>
  <c r="N16" i="7" s="1"/>
  <c r="I28" i="7"/>
  <c r="M28" i="7" s="1"/>
  <c r="O28" i="7" s="1"/>
  <c r="R28" i="7" s="1"/>
  <c r="K34" i="7"/>
  <c r="N34" i="7" s="1"/>
  <c r="K41" i="7"/>
  <c r="N41" i="7" s="1"/>
  <c r="AU7" i="8"/>
  <c r="I19" i="7"/>
  <c r="M19" i="7" s="1"/>
  <c r="O19" i="7" s="1"/>
  <c r="K28" i="7"/>
  <c r="N28" i="7" s="1"/>
  <c r="I48" i="7"/>
  <c r="K59" i="7"/>
  <c r="N59" i="7" s="1"/>
  <c r="I61" i="7"/>
  <c r="M61" i="7" s="1"/>
  <c r="O61" i="7" s="1"/>
  <c r="P61" i="7" s="1"/>
  <c r="I24" i="8"/>
  <c r="M24" i="8" s="1"/>
  <c r="O24" i="8" s="1"/>
  <c r="E15" i="6"/>
  <c r="AL5" i="6"/>
  <c r="I35" i="8"/>
  <c r="M35" i="8" s="1"/>
  <c r="O35" i="8" s="1"/>
  <c r="R35" i="8" s="1"/>
  <c r="K45" i="8"/>
  <c r="N45" i="8" s="1"/>
  <c r="AM3" i="6"/>
  <c r="AU3" i="8"/>
  <c r="K3" i="8"/>
  <c r="C4" i="8"/>
  <c r="C6" i="8" s="1"/>
  <c r="K11" i="8"/>
  <c r="N11" i="8" s="1"/>
  <c r="K15" i="8"/>
  <c r="N15" i="8" s="1"/>
  <c r="K28" i="8"/>
  <c r="N28" i="8" s="1"/>
  <c r="AT2" i="13"/>
  <c r="AT8" i="13"/>
  <c r="I45" i="13"/>
  <c r="M45" i="13" s="1"/>
  <c r="O45" i="13" s="1"/>
  <c r="R45" i="13" s="1"/>
  <c r="K35" i="13"/>
  <c r="N35" i="13" s="1"/>
  <c r="K40" i="13"/>
  <c r="K55" i="13"/>
  <c r="N55" i="13" s="1"/>
  <c r="I39" i="13"/>
  <c r="M39" i="13" s="1"/>
  <c r="O39" i="13" s="1"/>
  <c r="I55" i="13"/>
  <c r="N3" i="6"/>
  <c r="I5" i="6"/>
  <c r="AU4" i="7"/>
  <c r="I13" i="7"/>
  <c r="M13" i="7" s="1"/>
  <c r="I16" i="7"/>
  <c r="M16" i="7" s="1"/>
  <c r="O16" i="7" s="1"/>
  <c r="K48" i="7"/>
  <c r="N48" i="7" s="1"/>
  <c r="K50" i="7"/>
  <c r="N50" i="7" s="1"/>
  <c r="I59" i="7"/>
  <c r="M59" i="7" s="1"/>
  <c r="O59" i="7" s="1"/>
  <c r="R59" i="7" s="1"/>
  <c r="K62" i="7"/>
  <c r="N62" i="7" s="1"/>
  <c r="K68" i="7"/>
  <c r="N68" i="7" s="1"/>
  <c r="AU5" i="8"/>
  <c r="L3" i="8"/>
  <c r="AH3" i="11"/>
  <c r="I11" i="13"/>
  <c r="M11" i="13" s="1"/>
  <c r="K45" i="13"/>
  <c r="N45" i="13" s="1"/>
  <c r="H55" i="16"/>
  <c r="H54" i="16"/>
  <c r="H57" i="16" s="1"/>
  <c r="I31" i="13"/>
  <c r="M31" i="13" s="1"/>
  <c r="O31" i="13" s="1"/>
  <c r="P31" i="13" s="1"/>
  <c r="I60" i="13"/>
  <c r="M60" i="13" s="1"/>
  <c r="O60" i="13" s="1"/>
  <c r="P60" i="13" s="1"/>
  <c r="I63" i="13"/>
  <c r="M63" i="13" s="1"/>
  <c r="O63" i="13" s="1"/>
  <c r="P63" i="13" s="1"/>
  <c r="Q3" i="6"/>
  <c r="Z9" i="7"/>
  <c r="X11" i="7" s="1"/>
  <c r="I20" i="7"/>
  <c r="M20" i="7" s="1"/>
  <c r="O20" i="7" s="1"/>
  <c r="I35" i="7"/>
  <c r="I53" i="7"/>
  <c r="M53" i="7" s="1"/>
  <c r="O53" i="7" s="1"/>
  <c r="I69" i="7"/>
  <c r="M69" i="7" s="1"/>
  <c r="O69" i="7" s="1"/>
  <c r="AT3" i="8"/>
  <c r="AU13" i="8"/>
  <c r="K67" i="8"/>
  <c r="N67" i="8" s="1"/>
  <c r="F41" i="9"/>
  <c r="E5" i="11"/>
  <c r="C4" i="13"/>
  <c r="C6" i="13" s="1"/>
  <c r="K46" i="13"/>
  <c r="N46" i="13" s="1"/>
  <c r="AU10" i="8"/>
  <c r="A3" i="6"/>
  <c r="AI3" i="6"/>
  <c r="K18" i="7"/>
  <c r="N18" i="7" s="1"/>
  <c r="I25" i="7"/>
  <c r="M25" i="7" s="1"/>
  <c r="O25" i="7" s="1"/>
  <c r="K37" i="7"/>
  <c r="N37" i="7" s="1"/>
  <c r="I46" i="7"/>
  <c r="M46" i="7" s="1"/>
  <c r="O46" i="7" s="1"/>
  <c r="K63" i="7"/>
  <c r="N63" i="7" s="1"/>
  <c r="AT6" i="8"/>
  <c r="AU15" i="8"/>
  <c r="K17" i="8"/>
  <c r="N17" i="8" s="1"/>
  <c r="I32" i="8"/>
  <c r="M32" i="8" s="1"/>
  <c r="O32" i="8" s="1"/>
  <c r="R32" i="8" s="1"/>
  <c r="H5" i="11"/>
  <c r="I54" i="13"/>
  <c r="M54" i="13" s="1"/>
  <c r="O54" i="13" s="1"/>
  <c r="D5" i="11"/>
  <c r="D3" i="11"/>
  <c r="L5" i="11"/>
  <c r="L3" i="11"/>
  <c r="AG5" i="11"/>
  <c r="AG3" i="11"/>
  <c r="M3" i="11"/>
  <c r="P5" i="11"/>
  <c r="N5" i="12"/>
  <c r="N3" i="12"/>
  <c r="I32" i="13"/>
  <c r="M32" i="13" s="1"/>
  <c r="O32" i="13" s="1"/>
  <c r="P32" i="13" s="1"/>
  <c r="K61" i="13"/>
  <c r="N61" i="13" s="1"/>
  <c r="A2" i="11"/>
  <c r="A6" i="11" s="1"/>
  <c r="A2" i="12"/>
  <c r="A6" i="12"/>
  <c r="A4" i="12"/>
  <c r="E2" i="12"/>
  <c r="AT6" i="7"/>
  <c r="K14" i="7"/>
  <c r="N14" i="7" s="1"/>
  <c r="K15" i="7"/>
  <c r="I23" i="7"/>
  <c r="M23" i="7" s="1"/>
  <c r="O23" i="7" s="1"/>
  <c r="I26" i="7"/>
  <c r="M26" i="7" s="1"/>
  <c r="O26" i="7" s="1"/>
  <c r="P26" i="7" s="1"/>
  <c r="K27" i="7"/>
  <c r="I29" i="7"/>
  <c r="M29" i="7" s="1"/>
  <c r="O29" i="7" s="1"/>
  <c r="P29" i="7" s="1"/>
  <c r="I30" i="7"/>
  <c r="M30" i="7" s="1"/>
  <c r="O30" i="7" s="1"/>
  <c r="K31" i="7"/>
  <c r="N31" i="7" s="1"/>
  <c r="K33" i="7"/>
  <c r="N33" i="7" s="1"/>
  <c r="K38" i="7"/>
  <c r="N38" i="7" s="1"/>
  <c r="K49" i="7"/>
  <c r="N49" i="7" s="1"/>
  <c r="I51" i="7"/>
  <c r="M51" i="7" s="1"/>
  <c r="O51" i="7" s="1"/>
  <c r="I54" i="7"/>
  <c r="M54" i="7" s="1"/>
  <c r="O54" i="7" s="1"/>
  <c r="P54" i="7" s="1"/>
  <c r="K55" i="7"/>
  <c r="N55" i="7" s="1"/>
  <c r="K57" i="7"/>
  <c r="N57" i="7" s="1"/>
  <c r="M64" i="7"/>
  <c r="O64" i="7" s="1"/>
  <c r="P64" i="7" s="1"/>
  <c r="AT7" i="8"/>
  <c r="AU9" i="8"/>
  <c r="K34" i="13"/>
  <c r="N34" i="13" s="1"/>
  <c r="K52" i="13"/>
  <c r="AU6" i="14"/>
  <c r="I14" i="14"/>
  <c r="M14" i="14" s="1"/>
  <c r="I23" i="14"/>
  <c r="M23" i="14" s="1"/>
  <c r="O23" i="14" s="1"/>
  <c r="K66" i="14"/>
  <c r="N66" i="14" s="1"/>
  <c r="AO2" i="6"/>
  <c r="I22" i="7"/>
  <c r="M22" i="7" s="1"/>
  <c r="O22" i="7" s="1"/>
  <c r="K26" i="7"/>
  <c r="N26" i="7" s="1"/>
  <c r="K29" i="7"/>
  <c r="N29" i="7" s="1"/>
  <c r="K30" i="7"/>
  <c r="N30" i="7" s="1"/>
  <c r="I40" i="7"/>
  <c r="M40" i="7" s="1"/>
  <c r="O40" i="7" s="1"/>
  <c r="R40" i="7" s="1"/>
  <c r="I43" i="7"/>
  <c r="M43" i="7" s="1"/>
  <c r="O43" i="7" s="1"/>
  <c r="P43" i="7" s="1"/>
  <c r="K54" i="7"/>
  <c r="N54" i="7" s="1"/>
  <c r="I65" i="7"/>
  <c r="M65" i="7" s="1"/>
  <c r="O65" i="7" s="1"/>
  <c r="P65" i="7" s="1"/>
  <c r="AU12" i="8"/>
  <c r="AT4" i="14"/>
  <c r="BV35" i="6"/>
  <c r="R60" i="7"/>
  <c r="AT5" i="14"/>
  <c r="I39" i="14"/>
  <c r="M39" i="14" s="1"/>
  <c r="O39" i="14" s="1"/>
  <c r="R39" i="14" s="1"/>
  <c r="AU5" i="7"/>
  <c r="I10" i="7"/>
  <c r="M10" i="7" s="1"/>
  <c r="K22" i="7"/>
  <c r="N22" i="7" s="1"/>
  <c r="I24" i="7"/>
  <c r="M24" i="7" s="1"/>
  <c r="O24" i="7" s="1"/>
  <c r="I39" i="7"/>
  <c r="M39" i="7" s="1"/>
  <c r="O39" i="7" s="1"/>
  <c r="K43" i="7"/>
  <c r="N43" i="7" s="1"/>
  <c r="K45" i="7"/>
  <c r="N45" i="7" s="1"/>
  <c r="I58" i="7"/>
  <c r="M58" i="7" s="1"/>
  <c r="O58" i="7" s="1"/>
  <c r="K65" i="7"/>
  <c r="N65" i="7" s="1"/>
  <c r="I67" i="7"/>
  <c r="M67" i="7" s="1"/>
  <c r="O67" i="7" s="1"/>
  <c r="AU4" i="8"/>
  <c r="AU14" i="8"/>
  <c r="AT6" i="14"/>
  <c r="I12" i="14"/>
  <c r="M12" i="14" s="1"/>
  <c r="K26" i="14"/>
  <c r="N26" i="14" s="1"/>
  <c r="I61" i="14"/>
  <c r="M61" i="14" s="1"/>
  <c r="O61" i="14" s="1"/>
  <c r="P61" i="14" s="1"/>
  <c r="BV41" i="6"/>
  <c r="AT7" i="14"/>
  <c r="K11" i="14"/>
  <c r="N11" i="14" s="1"/>
  <c r="I17" i="14"/>
  <c r="M17" i="14" s="1"/>
  <c r="O17" i="14" s="1"/>
  <c r="R17" i="14" s="1"/>
  <c r="C4" i="12"/>
  <c r="AU2" i="6"/>
  <c r="AU2" i="11"/>
  <c r="D4" i="12"/>
  <c r="C6" i="12"/>
  <c r="AT4" i="7"/>
  <c r="AU7" i="7"/>
  <c r="K10" i="7"/>
  <c r="N10" i="7" s="1"/>
  <c r="I15" i="7"/>
  <c r="M15" i="7" s="1"/>
  <c r="I21" i="7"/>
  <c r="M21" i="7" s="1"/>
  <c r="O21" i="7" s="1"/>
  <c r="K24" i="7"/>
  <c r="N24" i="7" s="1"/>
  <c r="I27" i="7"/>
  <c r="M27" i="7" s="1"/>
  <c r="O27" i="7" s="1"/>
  <c r="I31" i="7"/>
  <c r="M31" i="7" s="1"/>
  <c r="O31" i="7" s="1"/>
  <c r="K39" i="7"/>
  <c r="N39" i="7" s="1"/>
  <c r="I49" i="7"/>
  <c r="M49" i="7" s="1"/>
  <c r="O49" i="7" s="1"/>
  <c r="I55" i="7"/>
  <c r="M55" i="7" s="1"/>
  <c r="O55" i="7" s="1"/>
  <c r="AT5" i="8"/>
  <c r="AU6" i="8"/>
  <c r="AT7" i="13"/>
  <c r="AT8" i="14"/>
  <c r="I47" i="14"/>
  <c r="M47" i="14" s="1"/>
  <c r="O47" i="14" s="1"/>
  <c r="R47" i="14" s="1"/>
  <c r="F45" i="16"/>
  <c r="K44" i="14"/>
  <c r="N44" i="14" s="1"/>
  <c r="I2" i="6"/>
  <c r="AY2" i="6"/>
  <c r="C4" i="6"/>
  <c r="C6" i="6"/>
  <c r="C2" i="6"/>
  <c r="F2" i="6"/>
  <c r="F4" i="6"/>
  <c r="F6" i="6"/>
  <c r="F41" i="16"/>
  <c r="BA4" i="6"/>
  <c r="AZ4" i="6"/>
  <c r="D4" i="6"/>
  <c r="D2" i="6"/>
  <c r="D6" i="6"/>
  <c r="F49" i="16"/>
  <c r="E2" i="6"/>
  <c r="E4" i="6"/>
  <c r="E6" i="6"/>
  <c r="E2" i="11"/>
  <c r="AL2" i="11"/>
  <c r="P56" i="7"/>
  <c r="AL629" i="7"/>
  <c r="AL621" i="7"/>
  <c r="AL613" i="7"/>
  <c r="AL605" i="7"/>
  <c r="AL597" i="7"/>
  <c r="AL589" i="7"/>
  <c r="AL581" i="7"/>
  <c r="AL573" i="7"/>
  <c r="AL565" i="7"/>
  <c r="AL557" i="7"/>
  <c r="AL549" i="7"/>
  <c r="AL541" i="7"/>
  <c r="AL533" i="7"/>
  <c r="AL525" i="7"/>
  <c r="AL517" i="7"/>
  <c r="AL509" i="7"/>
  <c r="AL501" i="7"/>
  <c r="AL493" i="7"/>
  <c r="AL485" i="7"/>
  <c r="AL477" i="7"/>
  <c r="AL469" i="7"/>
  <c r="AL461" i="7"/>
  <c r="AL453" i="7"/>
  <c r="AL445" i="7"/>
  <c r="AL437" i="7"/>
  <c r="AL429" i="7"/>
  <c r="AL421" i="7"/>
  <c r="AL413" i="7"/>
  <c r="AL405" i="7"/>
  <c r="AL397" i="7"/>
  <c r="AL389" i="7"/>
  <c r="AL381" i="7"/>
  <c r="AL373" i="7"/>
  <c r="AL365" i="7"/>
  <c r="AL357" i="7"/>
  <c r="AL349" i="7"/>
  <c r="AL341" i="7"/>
  <c r="AL333" i="7"/>
  <c r="AL325" i="7"/>
  <c r="AL317" i="7"/>
  <c r="AL309" i="7"/>
  <c r="AL301" i="7"/>
  <c r="AL293" i="7"/>
  <c r="AL285" i="7"/>
  <c r="AL277" i="7"/>
  <c r="AL269" i="7"/>
  <c r="AL261" i="7"/>
  <c r="AL253" i="7"/>
  <c r="AL245" i="7"/>
  <c r="AL237" i="7"/>
  <c r="AL229" i="7"/>
  <c r="AL221" i="7"/>
  <c r="AL213" i="7"/>
  <c r="AL205" i="7"/>
  <c r="AL197" i="7"/>
  <c r="AL189" i="7"/>
  <c r="AL181" i="7"/>
  <c r="AL173" i="7"/>
  <c r="AL165" i="7"/>
  <c r="AL157" i="7"/>
  <c r="AL149" i="7"/>
  <c r="AL141" i="7"/>
  <c r="AL133" i="7"/>
  <c r="AL125" i="7"/>
  <c r="AL117" i="7"/>
  <c r="AL109" i="7"/>
  <c r="AL101" i="7"/>
  <c r="AL93" i="7"/>
  <c r="AL85" i="7"/>
  <c r="AL77" i="7"/>
  <c r="AL69" i="7"/>
  <c r="AL61" i="7"/>
  <c r="AL53" i="7"/>
  <c r="AL45" i="7"/>
  <c r="AL37" i="7"/>
  <c r="AL29" i="7"/>
  <c r="AL21" i="7"/>
  <c r="AL628" i="7"/>
  <c r="AL620" i="7"/>
  <c r="AL612" i="7"/>
  <c r="AL604" i="7"/>
  <c r="AL596" i="7"/>
  <c r="AL588" i="7"/>
  <c r="AL580" i="7"/>
  <c r="AL572" i="7"/>
  <c r="AL564" i="7"/>
  <c r="AL556" i="7"/>
  <c r="AL548" i="7"/>
  <c r="AL540" i="7"/>
  <c r="AL532" i="7"/>
  <c r="AL524" i="7"/>
  <c r="AL516" i="7"/>
  <c r="AL508" i="7"/>
  <c r="AL500" i="7"/>
  <c r="AL492" i="7"/>
  <c r="AL484" i="7"/>
  <c r="AL476" i="7"/>
  <c r="AL468" i="7"/>
  <c r="AL460" i="7"/>
  <c r="AL452" i="7"/>
  <c r="AL444" i="7"/>
  <c r="AL436" i="7"/>
  <c r="AL428" i="7"/>
  <c r="AL420" i="7"/>
  <c r="AL412" i="7"/>
  <c r="AL404" i="7"/>
  <c r="AL396" i="7"/>
  <c r="AL388" i="7"/>
  <c r="AL380" i="7"/>
  <c r="AL372" i="7"/>
  <c r="AL364" i="7"/>
  <c r="AL356" i="7"/>
  <c r="AL348" i="7"/>
  <c r="AL340" i="7"/>
  <c r="AL332" i="7"/>
  <c r="AL324" i="7"/>
  <c r="AL316" i="7"/>
  <c r="AL308" i="7"/>
  <c r="AL300" i="7"/>
  <c r="AL292" i="7"/>
  <c r="AL284" i="7"/>
  <c r="AL276" i="7"/>
  <c r="AL268" i="7"/>
  <c r="AL260" i="7"/>
  <c r="AL252" i="7"/>
  <c r="AL244" i="7"/>
  <c r="AL236" i="7"/>
  <c r="AL228" i="7"/>
  <c r="AL220" i="7"/>
  <c r="AL212" i="7"/>
  <c r="AL204" i="7"/>
  <c r="AL196" i="7"/>
  <c r="AL188" i="7"/>
  <c r="AL180" i="7"/>
  <c r="AL172" i="7"/>
  <c r="AL164" i="7"/>
  <c r="AL156" i="7"/>
  <c r="AL148" i="7"/>
  <c r="AL140" i="7"/>
  <c r="AL132" i="7"/>
  <c r="AL124" i="7"/>
  <c r="AL116" i="7"/>
  <c r="AL108" i="7"/>
  <c r="AL100" i="7"/>
  <c r="AL92" i="7"/>
  <c r="AL84" i="7"/>
  <c r="AL76" i="7"/>
  <c r="AL68" i="7"/>
  <c r="AL60" i="7"/>
  <c r="AL52" i="7"/>
  <c r="AL44" i="7"/>
  <c r="AL36" i="7"/>
  <c r="AL28" i="7"/>
  <c r="AL20" i="7"/>
  <c r="AL627" i="7"/>
  <c r="AL619" i="7"/>
  <c r="AL611" i="7"/>
  <c r="AL603" i="7"/>
  <c r="AL595" i="7"/>
  <c r="AL587" i="7"/>
  <c r="AL579" i="7"/>
  <c r="AL571" i="7"/>
  <c r="AL563" i="7"/>
  <c r="AL555" i="7"/>
  <c r="AL547" i="7"/>
  <c r="AL539" i="7"/>
  <c r="AL531" i="7"/>
  <c r="AL523" i="7"/>
  <c r="AL515" i="7"/>
  <c r="AL507" i="7"/>
  <c r="AL499" i="7"/>
  <c r="AL491" i="7"/>
  <c r="AL483" i="7"/>
  <c r="AL475" i="7"/>
  <c r="AL467" i="7"/>
  <c r="AL459" i="7"/>
  <c r="AL451" i="7"/>
  <c r="AL443" i="7"/>
  <c r="AL435" i="7"/>
  <c r="AL427" i="7"/>
  <c r="AL419" i="7"/>
  <c r="AL411" i="7"/>
  <c r="AL403" i="7"/>
  <c r="AL395" i="7"/>
  <c r="AL387" i="7"/>
  <c r="AL379" i="7"/>
  <c r="AL371" i="7"/>
  <c r="AL363" i="7"/>
  <c r="AL355" i="7"/>
  <c r="AL347" i="7"/>
  <c r="AL339" i="7"/>
  <c r="AL331" i="7"/>
  <c r="AL323" i="7"/>
  <c r="AL315" i="7"/>
  <c r="AL307" i="7"/>
  <c r="AL299" i="7"/>
  <c r="AL291" i="7"/>
  <c r="AL283" i="7"/>
  <c r="AL275" i="7"/>
  <c r="AL267" i="7"/>
  <c r="AL259" i="7"/>
  <c r="AL251" i="7"/>
  <c r="AL243" i="7"/>
  <c r="AL235" i="7"/>
  <c r="AL227" i="7"/>
  <c r="AL219" i="7"/>
  <c r="AL211" i="7"/>
  <c r="AL203" i="7"/>
  <c r="AL195" i="7"/>
  <c r="AL187" i="7"/>
  <c r="AL179" i="7"/>
  <c r="AL171" i="7"/>
  <c r="AL163" i="7"/>
  <c r="AL155" i="7"/>
  <c r="AL147" i="7"/>
  <c r="AL139" i="7"/>
  <c r="AL131" i="7"/>
  <c r="AL123" i="7"/>
  <c r="AL115" i="7"/>
  <c r="AL107" i="7"/>
  <c r="AL99" i="7"/>
  <c r="AL91" i="7"/>
  <c r="AL83" i="7"/>
  <c r="AL75" i="7"/>
  <c r="AL67" i="7"/>
  <c r="AL59" i="7"/>
  <c r="AL51" i="7"/>
  <c r="AL43" i="7"/>
  <c r="AL35" i="7"/>
  <c r="AL27" i="7"/>
  <c r="AL19" i="7"/>
  <c r="AL626" i="7"/>
  <c r="AL618" i="7"/>
  <c r="AL610" i="7"/>
  <c r="AL602" i="7"/>
  <c r="AL594" i="7"/>
  <c r="AL586" i="7"/>
  <c r="AL578" i="7"/>
  <c r="AL570" i="7"/>
  <c r="AL562" i="7"/>
  <c r="AL554" i="7"/>
  <c r="AL546" i="7"/>
  <c r="AL538" i="7"/>
  <c r="AL530" i="7"/>
  <c r="AL522" i="7"/>
  <c r="AL514" i="7"/>
  <c r="AL506" i="7"/>
  <c r="AL498" i="7"/>
  <c r="AL490" i="7"/>
  <c r="AL482" i="7"/>
  <c r="AL474" i="7"/>
  <c r="AL466" i="7"/>
  <c r="AL458" i="7"/>
  <c r="AL450" i="7"/>
  <c r="AL442" i="7"/>
  <c r="AL434" i="7"/>
  <c r="AL426" i="7"/>
  <c r="AL418" i="7"/>
  <c r="AL410" i="7"/>
  <c r="AL402" i="7"/>
  <c r="AL394" i="7"/>
  <c r="AL386" i="7"/>
  <c r="AL378" i="7"/>
  <c r="AL370" i="7"/>
  <c r="AL362" i="7"/>
  <c r="AL354" i="7"/>
  <c r="AL346" i="7"/>
  <c r="AL338" i="7"/>
  <c r="AL330" i="7"/>
  <c r="AL322" i="7"/>
  <c r="AL314" i="7"/>
  <c r="AL306" i="7"/>
  <c r="AL298" i="7"/>
  <c r="AL290" i="7"/>
  <c r="AL282" i="7"/>
  <c r="AL274" i="7"/>
  <c r="AL266" i="7"/>
  <c r="AL258" i="7"/>
  <c r="AL250" i="7"/>
  <c r="AL242" i="7"/>
  <c r="AL234" i="7"/>
  <c r="AL226" i="7"/>
  <c r="AL218" i="7"/>
  <c r="AL210" i="7"/>
  <c r="AL202" i="7"/>
  <c r="AL194" i="7"/>
  <c r="AL186" i="7"/>
  <c r="AL178" i="7"/>
  <c r="AL170" i="7"/>
  <c r="AL162" i="7"/>
  <c r="AL154" i="7"/>
  <c r="AL146" i="7"/>
  <c r="AL138" i="7"/>
  <c r="AL130" i="7"/>
  <c r="AL122" i="7"/>
  <c r="AL114" i="7"/>
  <c r="AL106" i="7"/>
  <c r="AL98" i="7"/>
  <c r="AL90" i="7"/>
  <c r="AL82" i="7"/>
  <c r="AL74" i="7"/>
  <c r="AL66" i="7"/>
  <c r="AL58" i="7"/>
  <c r="AL50" i="7"/>
  <c r="AL42" i="7"/>
  <c r="AL34" i="7"/>
  <c r="AL26" i="7"/>
  <c r="AL18" i="7"/>
  <c r="AL623" i="7"/>
  <c r="AL607" i="7"/>
  <c r="AL591" i="7"/>
  <c r="AL575" i="7"/>
  <c r="AL559" i="7"/>
  <c r="AL543" i="7"/>
  <c r="AL527" i="7"/>
  <c r="AL511" i="7"/>
  <c r="AL495" i="7"/>
  <c r="AL479" i="7"/>
  <c r="AL463" i="7"/>
  <c r="AL447" i="7"/>
  <c r="AL431" i="7"/>
  <c r="AL415" i="7"/>
  <c r="AL399" i="7"/>
  <c r="AL383" i="7"/>
  <c r="AL367" i="7"/>
  <c r="AL351" i="7"/>
  <c r="AL335" i="7"/>
  <c r="AL319" i="7"/>
  <c r="AL303" i="7"/>
  <c r="AL287" i="7"/>
  <c r="AL271" i="7"/>
  <c r="AL255" i="7"/>
  <c r="AL239" i="7"/>
  <c r="AL223" i="7"/>
  <c r="AL207" i="7"/>
  <c r="AL191" i="7"/>
  <c r="AL175" i="7"/>
  <c r="AL159" i="7"/>
  <c r="AL143" i="7"/>
  <c r="AL127" i="7"/>
  <c r="AL111" i="7"/>
  <c r="AL95" i="7"/>
  <c r="AL79" i="7"/>
  <c r="AL63" i="7"/>
  <c r="AL47" i="7"/>
  <c r="AL31" i="7"/>
  <c r="AL16" i="7"/>
  <c r="AL622" i="7"/>
  <c r="AL606" i="7"/>
  <c r="AL590" i="7"/>
  <c r="AL574" i="7"/>
  <c r="AL558" i="7"/>
  <c r="AL542" i="7"/>
  <c r="AL526" i="7"/>
  <c r="AL510" i="7"/>
  <c r="AL494" i="7"/>
  <c r="AL478" i="7"/>
  <c r="AL462" i="7"/>
  <c r="AL446" i="7"/>
  <c r="AL430" i="7"/>
  <c r="AL414" i="7"/>
  <c r="AL398" i="7"/>
  <c r="AL382" i="7"/>
  <c r="AL366" i="7"/>
  <c r="AL350" i="7"/>
  <c r="AL334" i="7"/>
  <c r="AL318" i="7"/>
  <c r="AL302" i="7"/>
  <c r="AL286" i="7"/>
  <c r="AL270" i="7"/>
  <c r="AL254" i="7"/>
  <c r="AL238" i="7"/>
  <c r="AL222" i="7"/>
  <c r="AL206" i="7"/>
  <c r="AL190" i="7"/>
  <c r="AL174" i="7"/>
  <c r="AL158" i="7"/>
  <c r="AL142" i="7"/>
  <c r="AL126" i="7"/>
  <c r="AL110" i="7"/>
  <c r="AL94" i="7"/>
  <c r="AL78" i="7"/>
  <c r="AL62" i="7"/>
  <c r="AL46" i="7"/>
  <c r="AL30" i="7"/>
  <c r="AL616" i="7"/>
  <c r="AL600" i="7"/>
  <c r="AL584" i="7"/>
  <c r="AL568" i="7"/>
  <c r="AL552" i="7"/>
  <c r="AL536" i="7"/>
  <c r="AL520" i="7"/>
  <c r="AL504" i="7"/>
  <c r="AL488" i="7"/>
  <c r="AL472" i="7"/>
  <c r="AL456" i="7"/>
  <c r="AL440" i="7"/>
  <c r="AL424" i="7"/>
  <c r="AL408" i="7"/>
  <c r="AL392" i="7"/>
  <c r="AL376" i="7"/>
  <c r="AL360" i="7"/>
  <c r="AL344" i="7"/>
  <c r="AL328" i="7"/>
  <c r="AL312" i="7"/>
  <c r="AL296" i="7"/>
  <c r="AL280" i="7"/>
  <c r="AL264" i="7"/>
  <c r="AL248" i="7"/>
  <c r="AL232" i="7"/>
  <c r="AL216" i="7"/>
  <c r="AL200" i="7"/>
  <c r="AL184" i="7"/>
  <c r="AL168" i="7"/>
  <c r="AL152" i="7"/>
  <c r="AL136" i="7"/>
  <c r="AL120" i="7"/>
  <c r="AL104" i="7"/>
  <c r="AL88" i="7"/>
  <c r="AL72" i="7"/>
  <c r="AL56" i="7"/>
  <c r="AL40" i="7"/>
  <c r="AL24" i="7"/>
  <c r="AL615" i="7"/>
  <c r="AL599" i="7"/>
  <c r="AL583" i="7"/>
  <c r="AL567" i="7"/>
  <c r="AL551" i="7"/>
  <c r="AL535" i="7"/>
  <c r="AL519" i="7"/>
  <c r="AL503" i="7"/>
  <c r="AL487" i="7"/>
  <c r="AL471" i="7"/>
  <c r="AL455" i="7"/>
  <c r="AL439" i="7"/>
  <c r="AL423" i="7"/>
  <c r="AL407" i="7"/>
  <c r="AL391" i="7"/>
  <c r="AL375" i="7"/>
  <c r="AL359" i="7"/>
  <c r="AL343" i="7"/>
  <c r="AL327" i="7"/>
  <c r="AL311" i="7"/>
  <c r="AL295" i="7"/>
  <c r="AL279" i="7"/>
  <c r="AL263" i="7"/>
  <c r="AL247" i="7"/>
  <c r="AL231" i="7"/>
  <c r="AL215" i="7"/>
  <c r="AL199" i="7"/>
  <c r="AL183" i="7"/>
  <c r="AL167" i="7"/>
  <c r="AL151" i="7"/>
  <c r="AL135" i="7"/>
  <c r="AL119" i="7"/>
  <c r="AL103" i="7"/>
  <c r="AL87" i="7"/>
  <c r="AL71" i="7"/>
  <c r="AL55" i="7"/>
  <c r="AL39" i="7"/>
  <c r="AL23" i="7"/>
  <c r="AL48" i="7"/>
  <c r="AL80" i="7"/>
  <c r="AL112" i="7"/>
  <c r="AL144" i="7"/>
  <c r="AL176" i="7"/>
  <c r="AL208" i="7"/>
  <c r="AL240" i="7"/>
  <c r="AL272" i="7"/>
  <c r="AL304" i="7"/>
  <c r="AL336" i="7"/>
  <c r="AL368" i="7"/>
  <c r="AL400" i="7"/>
  <c r="AL432" i="7"/>
  <c r="AL464" i="7"/>
  <c r="AL496" i="7"/>
  <c r="AL528" i="7"/>
  <c r="AL560" i="7"/>
  <c r="AL592" i="7"/>
  <c r="AL624" i="7"/>
  <c r="M48" i="7"/>
  <c r="O48" i="7" s="1"/>
  <c r="P66" i="7"/>
  <c r="R66" i="7"/>
  <c r="AL2" i="6"/>
  <c r="BA2" i="6"/>
  <c r="BV5" i="12"/>
  <c r="BV5" i="11"/>
  <c r="BV17" i="12"/>
  <c r="BV17" i="11"/>
  <c r="BV12" i="11"/>
  <c r="BV12" i="12"/>
  <c r="CH63" i="12"/>
  <c r="CH63" i="11"/>
  <c r="CH63" i="6"/>
  <c r="CC85" i="6"/>
  <c r="AL17" i="7"/>
  <c r="AL49" i="7"/>
  <c r="AL81" i="7"/>
  <c r="AL113" i="7"/>
  <c r="AL145" i="7"/>
  <c r="AL177" i="7"/>
  <c r="AL209" i="7"/>
  <c r="AL241" i="7"/>
  <c r="AL273" i="7"/>
  <c r="AL305" i="7"/>
  <c r="AL337" i="7"/>
  <c r="AL369" i="7"/>
  <c r="AL401" i="7"/>
  <c r="AL433" i="7"/>
  <c r="AL465" i="7"/>
  <c r="AL497" i="7"/>
  <c r="AL529" i="7"/>
  <c r="AL561" i="7"/>
  <c r="AL593" i="7"/>
  <c r="AL625" i="7"/>
  <c r="R54" i="7"/>
  <c r="R64" i="7"/>
  <c r="AZ2" i="11"/>
  <c r="BV10" i="12"/>
  <c r="BV10" i="11"/>
  <c r="CH64" i="12"/>
  <c r="CH64" i="11"/>
  <c r="H3" i="6"/>
  <c r="R3" i="6"/>
  <c r="BV5" i="6"/>
  <c r="BV37" i="6"/>
  <c r="AL22" i="7"/>
  <c r="AL54" i="7"/>
  <c r="AL86" i="7"/>
  <c r="AL118" i="7"/>
  <c r="AL150" i="7"/>
  <c r="AL182" i="7"/>
  <c r="AL214" i="7"/>
  <c r="AL246" i="7"/>
  <c r="AL278" i="7"/>
  <c r="AL310" i="7"/>
  <c r="AL342" i="7"/>
  <c r="AL374" i="7"/>
  <c r="AL406" i="7"/>
  <c r="AL438" i="7"/>
  <c r="AL470" i="7"/>
  <c r="AL502" i="7"/>
  <c r="AL534" i="7"/>
  <c r="AL566" i="7"/>
  <c r="AL598" i="7"/>
  <c r="BV6" i="12"/>
  <c r="BV6" i="11"/>
  <c r="BV22" i="12"/>
  <c r="BV22" i="11"/>
  <c r="CH65" i="11"/>
  <c r="CH65" i="12"/>
  <c r="M5" i="8"/>
  <c r="M3" i="8"/>
  <c r="AZ2" i="6"/>
  <c r="F6" i="11"/>
  <c r="F4" i="11"/>
  <c r="BV11" i="12"/>
  <c r="BV11" i="11"/>
  <c r="CB85" i="11"/>
  <c r="CC85" i="11" s="1"/>
  <c r="CB84" i="11"/>
  <c r="CC84" i="11" s="1"/>
  <c r="CB83" i="11"/>
  <c r="CA83" i="12"/>
  <c r="CA84" i="12"/>
  <c r="CB84" i="12" s="1"/>
  <c r="CA85" i="12"/>
  <c r="CB85" i="12" s="1"/>
  <c r="BV14" i="6"/>
  <c r="BV13" i="6"/>
  <c r="BV44" i="6"/>
  <c r="BV43" i="6"/>
  <c r="BV21" i="6"/>
  <c r="BV15" i="6"/>
  <c r="BV45" i="6"/>
  <c r="I10" i="6"/>
  <c r="AZ2" i="12"/>
  <c r="F4" i="12"/>
  <c r="BV18" i="12"/>
  <c r="BV18" i="11"/>
  <c r="BV18" i="6"/>
  <c r="AH2" i="6"/>
  <c r="A4" i="6"/>
  <c r="A4" i="11"/>
  <c r="BA2" i="11"/>
  <c r="BA2" i="12"/>
  <c r="BV16" i="11"/>
  <c r="BV16" i="12"/>
  <c r="S3" i="6"/>
  <c r="I12" i="6"/>
  <c r="BV11" i="6"/>
  <c r="BV22" i="6"/>
  <c r="AL25" i="7"/>
  <c r="AL57" i="7"/>
  <c r="AL89" i="7"/>
  <c r="AL121" i="7"/>
  <c r="AL153" i="7"/>
  <c r="AL185" i="7"/>
  <c r="AL217" i="7"/>
  <c r="AL249" i="7"/>
  <c r="AL281" i="7"/>
  <c r="AL313" i="7"/>
  <c r="AL345" i="7"/>
  <c r="AL377" i="7"/>
  <c r="AL409" i="7"/>
  <c r="AL441" i="7"/>
  <c r="AL473" i="7"/>
  <c r="AL505" i="7"/>
  <c r="AL537" i="7"/>
  <c r="AL569" i="7"/>
  <c r="AL601" i="7"/>
  <c r="R50" i="7"/>
  <c r="CB83" i="6"/>
  <c r="CC83" i="6" s="1"/>
  <c r="CB84" i="6"/>
  <c r="CC84" i="6" s="1"/>
  <c r="CB85" i="6"/>
  <c r="F48" i="16"/>
  <c r="F40" i="16"/>
  <c r="F23" i="16"/>
  <c r="F32" i="16"/>
  <c r="F22" i="16"/>
  <c r="F39" i="16"/>
  <c r="F31" i="16"/>
  <c r="F47" i="16"/>
  <c r="F38" i="16"/>
  <c r="F30" i="16"/>
  <c r="F46" i="16"/>
  <c r="F24" i="16"/>
  <c r="J3" i="6"/>
  <c r="L3" i="7"/>
  <c r="L5" i="7"/>
  <c r="N4" i="7"/>
  <c r="M4" i="7"/>
  <c r="L4" i="7"/>
  <c r="K4" i="7"/>
  <c r="AL32" i="7"/>
  <c r="AL64" i="7"/>
  <c r="AL96" i="7"/>
  <c r="AL128" i="7"/>
  <c r="AL160" i="7"/>
  <c r="AL192" i="7"/>
  <c r="AL224" i="7"/>
  <c r="AL256" i="7"/>
  <c r="AL288" i="7"/>
  <c r="AL320" i="7"/>
  <c r="AL352" i="7"/>
  <c r="AL384" i="7"/>
  <c r="AL416" i="7"/>
  <c r="AL448" i="7"/>
  <c r="AL480" i="7"/>
  <c r="AL512" i="7"/>
  <c r="AL544" i="7"/>
  <c r="AL576" i="7"/>
  <c r="AL608" i="7"/>
  <c r="AF2" i="6"/>
  <c r="E5" i="6"/>
  <c r="E3" i="6"/>
  <c r="M3" i="6"/>
  <c r="M5" i="6"/>
  <c r="CH65" i="6"/>
  <c r="BA6" i="6"/>
  <c r="BV7" i="11"/>
  <c r="BV7" i="12"/>
  <c r="BV7" i="6"/>
  <c r="K3" i="6"/>
  <c r="AH5" i="6"/>
  <c r="BV17" i="6"/>
  <c r="CH64" i="6"/>
  <c r="AL33" i="7"/>
  <c r="AL65" i="7"/>
  <c r="AL97" i="7"/>
  <c r="AL129" i="7"/>
  <c r="AL161" i="7"/>
  <c r="AL193" i="7"/>
  <c r="AL225" i="7"/>
  <c r="AL257" i="7"/>
  <c r="AL289" i="7"/>
  <c r="AL321" i="7"/>
  <c r="AL353" i="7"/>
  <c r="AL385" i="7"/>
  <c r="AL417" i="7"/>
  <c r="AL449" i="7"/>
  <c r="AL481" i="7"/>
  <c r="AL513" i="7"/>
  <c r="AL545" i="7"/>
  <c r="AL577" i="7"/>
  <c r="AL609" i="7"/>
  <c r="AI2" i="6"/>
  <c r="B6" i="11"/>
  <c r="B4" i="11"/>
  <c r="F6" i="12"/>
  <c r="G21" i="16"/>
  <c r="F21" i="16"/>
  <c r="AV2" i="6"/>
  <c r="C6" i="11"/>
  <c r="C4" i="11"/>
  <c r="AZ4" i="11"/>
  <c r="AZ4" i="12"/>
  <c r="AK2" i="6"/>
  <c r="A6" i="6"/>
  <c r="D6" i="11"/>
  <c r="D4" i="11"/>
  <c r="BA4" i="11"/>
  <c r="B4" i="12"/>
  <c r="BV38" i="12"/>
  <c r="BV35" i="11"/>
  <c r="BV39" i="12"/>
  <c r="BV36" i="12"/>
  <c r="BV38" i="11"/>
  <c r="BV33" i="12"/>
  <c r="BV36" i="11"/>
  <c r="BV41" i="12"/>
  <c r="BV35" i="12"/>
  <c r="BV32" i="12"/>
  <c r="BV34" i="11"/>
  <c r="BV40" i="11"/>
  <c r="BV32" i="11"/>
  <c r="BV34" i="12"/>
  <c r="BV41" i="11"/>
  <c r="BV33" i="11"/>
  <c r="BV37" i="12"/>
  <c r="BV39" i="11"/>
  <c r="BV31" i="11"/>
  <c r="BV37" i="11"/>
  <c r="BV40" i="12"/>
  <c r="BV31" i="12"/>
  <c r="BV36" i="6"/>
  <c r="BV31" i="6"/>
  <c r="BV40" i="6"/>
  <c r="BV39" i="6"/>
  <c r="BV38" i="6"/>
  <c r="BV32" i="6"/>
  <c r="D5" i="6"/>
  <c r="D3" i="6"/>
  <c r="AK3" i="6"/>
  <c r="BV6" i="6"/>
  <c r="D10" i="6"/>
  <c r="BV12" i="6"/>
  <c r="BV34" i="6"/>
  <c r="BT85" i="6"/>
  <c r="BT84" i="6"/>
  <c r="BT87" i="6"/>
  <c r="N6" i="7"/>
  <c r="L6" i="7"/>
  <c r="K6" i="7"/>
  <c r="N15" i="7"/>
  <c r="AL38" i="7"/>
  <c r="AL70" i="7"/>
  <c r="AL102" i="7"/>
  <c r="AL134" i="7"/>
  <c r="AL166" i="7"/>
  <c r="AL198" i="7"/>
  <c r="AL230" i="7"/>
  <c r="AL262" i="7"/>
  <c r="AL294" i="7"/>
  <c r="AL326" i="7"/>
  <c r="AL358" i="7"/>
  <c r="AL390" i="7"/>
  <c r="AL422" i="7"/>
  <c r="AL454" i="7"/>
  <c r="AL486" i="7"/>
  <c r="AL518" i="7"/>
  <c r="AL550" i="7"/>
  <c r="AL582" i="7"/>
  <c r="AL614" i="7"/>
  <c r="AM622" i="7"/>
  <c r="AM614" i="7"/>
  <c r="AM606" i="7"/>
  <c r="AM598" i="7"/>
  <c r="AM590" i="7"/>
  <c r="AM582" i="7"/>
  <c r="AM574" i="7"/>
  <c r="AM566" i="7"/>
  <c r="AM558" i="7"/>
  <c r="AM550" i="7"/>
  <c r="AM542" i="7"/>
  <c r="AM534" i="7"/>
  <c r="AM526" i="7"/>
  <c r="AM518" i="7"/>
  <c r="AM510" i="7"/>
  <c r="AM502" i="7"/>
  <c r="AM494" i="7"/>
  <c r="AM486" i="7"/>
  <c r="AM478" i="7"/>
  <c r="AM470" i="7"/>
  <c r="AM462" i="7"/>
  <c r="AM454" i="7"/>
  <c r="AM446" i="7"/>
  <c r="AM438" i="7"/>
  <c r="AM430" i="7"/>
  <c r="AM422" i="7"/>
  <c r="AM414" i="7"/>
  <c r="AM406" i="7"/>
  <c r="AM398" i="7"/>
  <c r="AM390" i="7"/>
  <c r="AM382" i="7"/>
  <c r="AM374" i="7"/>
  <c r="AM366" i="7"/>
  <c r="AM358" i="7"/>
  <c r="AM350" i="7"/>
  <c r="AM342" i="7"/>
  <c r="AM334" i="7"/>
  <c r="AM326" i="7"/>
  <c r="AM318" i="7"/>
  <c r="AM310" i="7"/>
  <c r="AM302" i="7"/>
  <c r="AM294" i="7"/>
  <c r="AM286" i="7"/>
  <c r="AM278" i="7"/>
  <c r="AM270" i="7"/>
  <c r="AM262" i="7"/>
  <c r="AM254" i="7"/>
  <c r="AM246" i="7"/>
  <c r="AM238" i="7"/>
  <c r="AM230" i="7"/>
  <c r="AM222" i="7"/>
  <c r="AM214" i="7"/>
  <c r="AM206" i="7"/>
  <c r="AM198" i="7"/>
  <c r="AM190" i="7"/>
  <c r="AM182" i="7"/>
  <c r="AM174" i="7"/>
  <c r="AM166" i="7"/>
  <c r="AM158" i="7"/>
  <c r="AM150" i="7"/>
  <c r="AM142" i="7"/>
  <c r="AM134" i="7"/>
  <c r="AM126" i="7"/>
  <c r="AM118" i="7"/>
  <c r="AM110" i="7"/>
  <c r="AM102" i="7"/>
  <c r="AM94" i="7"/>
  <c r="AM86" i="7"/>
  <c r="AM78" i="7"/>
  <c r="AM70" i="7"/>
  <c r="AM62" i="7"/>
  <c r="AM54" i="7"/>
  <c r="AM46" i="7"/>
  <c r="AM38" i="7"/>
  <c r="AM30" i="7"/>
  <c r="AM22" i="7"/>
  <c r="AM629" i="7"/>
  <c r="AM621" i="7"/>
  <c r="AM613" i="7"/>
  <c r="AM605" i="7"/>
  <c r="AM597" i="7"/>
  <c r="AM589" i="7"/>
  <c r="AM581" i="7"/>
  <c r="AM573" i="7"/>
  <c r="AM565" i="7"/>
  <c r="AM557" i="7"/>
  <c r="AM549" i="7"/>
  <c r="AM541" i="7"/>
  <c r="AM533" i="7"/>
  <c r="AM525" i="7"/>
  <c r="AM517" i="7"/>
  <c r="AM509" i="7"/>
  <c r="AM501" i="7"/>
  <c r="AM493" i="7"/>
  <c r="AM485" i="7"/>
  <c r="AM477" i="7"/>
  <c r="AM469" i="7"/>
  <c r="AM461" i="7"/>
  <c r="AM453" i="7"/>
  <c r="AM445" i="7"/>
  <c r="AM437" i="7"/>
  <c r="AM429" i="7"/>
  <c r="AM421" i="7"/>
  <c r="AM413" i="7"/>
  <c r="AM405" i="7"/>
  <c r="AM397" i="7"/>
  <c r="AM389" i="7"/>
  <c r="AM381" i="7"/>
  <c r="AM373" i="7"/>
  <c r="AM365" i="7"/>
  <c r="AM357" i="7"/>
  <c r="AM349" i="7"/>
  <c r="AM341" i="7"/>
  <c r="AM333" i="7"/>
  <c r="AM325" i="7"/>
  <c r="AM317" i="7"/>
  <c r="AM309" i="7"/>
  <c r="AM301" i="7"/>
  <c r="AM293" i="7"/>
  <c r="AM285" i="7"/>
  <c r="AM277" i="7"/>
  <c r="AM269" i="7"/>
  <c r="AM261" i="7"/>
  <c r="AM253" i="7"/>
  <c r="AM245" i="7"/>
  <c r="AM237" i="7"/>
  <c r="AM229" i="7"/>
  <c r="AM221" i="7"/>
  <c r="AM213" i="7"/>
  <c r="AM205" i="7"/>
  <c r="AM197" i="7"/>
  <c r="AM189" i="7"/>
  <c r="AM181" i="7"/>
  <c r="AM173" i="7"/>
  <c r="AM165" i="7"/>
  <c r="AM157" i="7"/>
  <c r="AM149" i="7"/>
  <c r="AM141" i="7"/>
  <c r="AM133" i="7"/>
  <c r="AM125" i="7"/>
  <c r="AM117" i="7"/>
  <c r="AM109" i="7"/>
  <c r="AM101" i="7"/>
  <c r="AM93" i="7"/>
  <c r="AM85" i="7"/>
  <c r="AM77" i="7"/>
  <c r="AM69" i="7"/>
  <c r="AM61" i="7"/>
  <c r="AM53" i="7"/>
  <c r="AM45" i="7"/>
  <c r="AM37" i="7"/>
  <c r="AM29" i="7"/>
  <c r="AM21" i="7"/>
  <c r="AM628" i="7"/>
  <c r="AM620" i="7"/>
  <c r="AM612" i="7"/>
  <c r="AM604" i="7"/>
  <c r="AM596" i="7"/>
  <c r="AM588" i="7"/>
  <c r="AM580" i="7"/>
  <c r="AM572" i="7"/>
  <c r="AM564" i="7"/>
  <c r="AM556" i="7"/>
  <c r="AM548" i="7"/>
  <c r="AM540" i="7"/>
  <c r="AM532" i="7"/>
  <c r="AM524" i="7"/>
  <c r="AM516" i="7"/>
  <c r="AM508" i="7"/>
  <c r="AM500" i="7"/>
  <c r="AM492" i="7"/>
  <c r="AM484" i="7"/>
  <c r="AM476" i="7"/>
  <c r="AM468" i="7"/>
  <c r="AM460" i="7"/>
  <c r="AM452" i="7"/>
  <c r="AM444" i="7"/>
  <c r="AM436" i="7"/>
  <c r="AM428" i="7"/>
  <c r="AM420" i="7"/>
  <c r="AM412" i="7"/>
  <c r="AM404" i="7"/>
  <c r="AM396" i="7"/>
  <c r="AM388" i="7"/>
  <c r="AM380" i="7"/>
  <c r="AM372" i="7"/>
  <c r="AM364" i="7"/>
  <c r="AM356" i="7"/>
  <c r="AM348" i="7"/>
  <c r="AM340" i="7"/>
  <c r="AM332" i="7"/>
  <c r="AM324" i="7"/>
  <c r="AM316" i="7"/>
  <c r="AM308" i="7"/>
  <c r="AM300" i="7"/>
  <c r="AM292" i="7"/>
  <c r="AM284" i="7"/>
  <c r="AM276" i="7"/>
  <c r="AM268" i="7"/>
  <c r="AM260" i="7"/>
  <c r="AM252" i="7"/>
  <c r="AM244" i="7"/>
  <c r="AM236" i="7"/>
  <c r="AM228" i="7"/>
  <c r="AM220" i="7"/>
  <c r="AM212" i="7"/>
  <c r="AM204" i="7"/>
  <c r="AM196" i="7"/>
  <c r="AM188" i="7"/>
  <c r="AM180" i="7"/>
  <c r="AM172" i="7"/>
  <c r="AM164" i="7"/>
  <c r="AM156" i="7"/>
  <c r="AM148" i="7"/>
  <c r="AM140" i="7"/>
  <c r="AM132" i="7"/>
  <c r="AM124" i="7"/>
  <c r="AM116" i="7"/>
  <c r="AM108" i="7"/>
  <c r="AM100" i="7"/>
  <c r="AM92" i="7"/>
  <c r="AM84" i="7"/>
  <c r="AM76" i="7"/>
  <c r="AM68" i="7"/>
  <c r="AM60" i="7"/>
  <c r="AM52" i="7"/>
  <c r="AM44" i="7"/>
  <c r="AM36" i="7"/>
  <c r="AM28" i="7"/>
  <c r="AM20" i="7"/>
  <c r="AM627" i="7"/>
  <c r="AM619" i="7"/>
  <c r="AM611" i="7"/>
  <c r="AM603" i="7"/>
  <c r="AM595" i="7"/>
  <c r="AM587" i="7"/>
  <c r="AM579" i="7"/>
  <c r="AM571" i="7"/>
  <c r="AM563" i="7"/>
  <c r="AM555" i="7"/>
  <c r="AM547" i="7"/>
  <c r="AM539" i="7"/>
  <c r="AM531" i="7"/>
  <c r="AM523" i="7"/>
  <c r="AM515" i="7"/>
  <c r="AM507" i="7"/>
  <c r="AM499" i="7"/>
  <c r="AM491" i="7"/>
  <c r="AM483" i="7"/>
  <c r="AM475" i="7"/>
  <c r="AM467" i="7"/>
  <c r="AM459" i="7"/>
  <c r="AM451" i="7"/>
  <c r="AM443" i="7"/>
  <c r="AM435" i="7"/>
  <c r="AM427" i="7"/>
  <c r="AM419" i="7"/>
  <c r="AM411" i="7"/>
  <c r="AM403" i="7"/>
  <c r="AM395" i="7"/>
  <c r="AM387" i="7"/>
  <c r="AM379" i="7"/>
  <c r="AM371" i="7"/>
  <c r="AM363" i="7"/>
  <c r="AM355" i="7"/>
  <c r="AM347" i="7"/>
  <c r="AM339" i="7"/>
  <c r="AM331" i="7"/>
  <c r="AM323" i="7"/>
  <c r="AM315" i="7"/>
  <c r="AM307" i="7"/>
  <c r="AM299" i="7"/>
  <c r="AM291" i="7"/>
  <c r="AM283" i="7"/>
  <c r="AM275" i="7"/>
  <c r="AM267" i="7"/>
  <c r="AM259" i="7"/>
  <c r="AM251" i="7"/>
  <c r="AM243" i="7"/>
  <c r="AM235" i="7"/>
  <c r="AM227" i="7"/>
  <c r="AM219" i="7"/>
  <c r="AM211" i="7"/>
  <c r="AM203" i="7"/>
  <c r="AM195" i="7"/>
  <c r="AM187" i="7"/>
  <c r="AM179" i="7"/>
  <c r="AM171" i="7"/>
  <c r="AM163" i="7"/>
  <c r="AM155" i="7"/>
  <c r="AM147" i="7"/>
  <c r="AM139" i="7"/>
  <c r="AM131" i="7"/>
  <c r="AM123" i="7"/>
  <c r="AM115" i="7"/>
  <c r="AM107" i="7"/>
  <c r="AM99" i="7"/>
  <c r="AM91" i="7"/>
  <c r="AM83" i="7"/>
  <c r="AM75" i="7"/>
  <c r="AM67" i="7"/>
  <c r="AM59" i="7"/>
  <c r="AM51" i="7"/>
  <c r="AM43" i="7"/>
  <c r="AM35" i="7"/>
  <c r="AM27" i="7"/>
  <c r="AM19" i="7"/>
  <c r="AM32" i="7"/>
  <c r="AM48" i="7"/>
  <c r="AM64" i="7"/>
  <c r="AM80" i="7"/>
  <c r="AM96" i="7"/>
  <c r="AM112" i="7"/>
  <c r="AM128" i="7"/>
  <c r="AM144" i="7"/>
  <c r="AM160" i="7"/>
  <c r="AM176" i="7"/>
  <c r="AM192" i="7"/>
  <c r="AM208" i="7"/>
  <c r="AM224" i="7"/>
  <c r="AM240" i="7"/>
  <c r="AM256" i="7"/>
  <c r="AM272" i="7"/>
  <c r="AM288" i="7"/>
  <c r="AM304" i="7"/>
  <c r="AM320" i="7"/>
  <c r="AM336" i="7"/>
  <c r="AM352" i="7"/>
  <c r="AM368" i="7"/>
  <c r="AM384" i="7"/>
  <c r="AM400" i="7"/>
  <c r="AM416" i="7"/>
  <c r="AM432" i="7"/>
  <c r="AM448" i="7"/>
  <c r="AM464" i="7"/>
  <c r="AM480" i="7"/>
  <c r="AM496" i="7"/>
  <c r="AM512" i="7"/>
  <c r="AM528" i="7"/>
  <c r="AM544" i="7"/>
  <c r="AM560" i="7"/>
  <c r="AM576" i="7"/>
  <c r="AM592" i="7"/>
  <c r="AM608" i="7"/>
  <c r="AM624" i="7"/>
  <c r="X9" i="8"/>
  <c r="X11" i="8" s="1"/>
  <c r="G29" i="16"/>
  <c r="F29" i="16"/>
  <c r="K3" i="7"/>
  <c r="K5" i="7"/>
  <c r="AM17" i="7"/>
  <c r="AM33" i="7"/>
  <c r="AM49" i="7"/>
  <c r="AM65" i="7"/>
  <c r="AM81" i="7"/>
  <c r="AM97" i="7"/>
  <c r="AM113" i="7"/>
  <c r="AM129" i="7"/>
  <c r="AM145" i="7"/>
  <c r="AM161" i="7"/>
  <c r="AM177" i="7"/>
  <c r="AM193" i="7"/>
  <c r="AM209" i="7"/>
  <c r="AM225" i="7"/>
  <c r="AM241" i="7"/>
  <c r="AM257" i="7"/>
  <c r="AM273" i="7"/>
  <c r="AM289" i="7"/>
  <c r="AM305" i="7"/>
  <c r="AM321" i="7"/>
  <c r="AM337" i="7"/>
  <c r="AM353" i="7"/>
  <c r="AM369" i="7"/>
  <c r="AM385" i="7"/>
  <c r="AM401" i="7"/>
  <c r="AM417" i="7"/>
  <c r="AM433" i="7"/>
  <c r="AM449" i="7"/>
  <c r="AM465" i="7"/>
  <c r="AM481" i="7"/>
  <c r="AM497" i="7"/>
  <c r="AM513" i="7"/>
  <c r="AM529" i="7"/>
  <c r="AM545" i="7"/>
  <c r="AM561" i="7"/>
  <c r="AM577" i="7"/>
  <c r="AM593" i="7"/>
  <c r="AM609" i="7"/>
  <c r="AM625" i="7"/>
  <c r="M3" i="7"/>
  <c r="M5" i="7"/>
  <c r="N2" i="7"/>
  <c r="M2" i="7"/>
  <c r="L2" i="7"/>
  <c r="K2" i="7"/>
  <c r="K2" i="8"/>
  <c r="N2" i="8"/>
  <c r="M2" i="8"/>
  <c r="L2" i="8"/>
  <c r="N60" i="7"/>
  <c r="N14" i="8"/>
  <c r="P24" i="8"/>
  <c r="R24" i="8"/>
  <c r="P40" i="7"/>
  <c r="P35" i="8"/>
  <c r="AP24" i="7"/>
  <c r="AP32" i="7"/>
  <c r="AP40" i="7"/>
  <c r="AP48" i="7"/>
  <c r="AP56" i="7"/>
  <c r="AP64" i="7"/>
  <c r="AP72" i="7"/>
  <c r="AP80" i="7"/>
  <c r="AP88" i="7"/>
  <c r="AP96" i="7"/>
  <c r="AP104" i="7"/>
  <c r="AP112" i="7"/>
  <c r="AP120" i="7"/>
  <c r="AP128" i="7"/>
  <c r="AP136" i="7"/>
  <c r="AP144" i="7"/>
  <c r="AP152" i="7"/>
  <c r="AP160" i="7"/>
  <c r="AP168" i="7"/>
  <c r="AP176" i="7"/>
  <c r="AP184" i="7"/>
  <c r="AP192" i="7"/>
  <c r="AP200" i="7"/>
  <c r="AP208" i="7"/>
  <c r="AP216" i="7"/>
  <c r="AP224" i="7"/>
  <c r="AP232" i="7"/>
  <c r="AP240" i="7"/>
  <c r="AP248" i="7"/>
  <c r="AP256" i="7"/>
  <c r="AP264" i="7"/>
  <c r="AP272" i="7"/>
  <c r="AP280" i="7"/>
  <c r="AP288" i="7"/>
  <c r="AP296" i="7"/>
  <c r="AP304" i="7"/>
  <c r="AP312" i="7"/>
  <c r="AP320" i="7"/>
  <c r="AP328" i="7"/>
  <c r="AP336" i="7"/>
  <c r="AP344" i="7"/>
  <c r="AP352" i="7"/>
  <c r="AP360" i="7"/>
  <c r="AP368" i="7"/>
  <c r="AP376" i="7"/>
  <c r="AP384" i="7"/>
  <c r="AP392" i="7"/>
  <c r="AP400" i="7"/>
  <c r="AP408" i="7"/>
  <c r="AP416" i="7"/>
  <c r="AP424" i="7"/>
  <c r="AP432" i="7"/>
  <c r="AP440" i="7"/>
  <c r="AP448" i="7"/>
  <c r="AP456" i="7"/>
  <c r="AP464" i="7"/>
  <c r="AP472" i="7"/>
  <c r="AP480" i="7"/>
  <c r="AP488" i="7"/>
  <c r="AP496" i="7"/>
  <c r="AP504" i="7"/>
  <c r="AP512" i="7"/>
  <c r="AP520" i="7"/>
  <c r="AP528" i="7"/>
  <c r="AP536" i="7"/>
  <c r="AP544" i="7"/>
  <c r="AP552" i="7"/>
  <c r="AP560" i="7"/>
  <c r="AP568" i="7"/>
  <c r="AP576" i="7"/>
  <c r="AP584" i="7"/>
  <c r="AP592" i="7"/>
  <c r="AP600" i="7"/>
  <c r="AP608" i="7"/>
  <c r="AP616" i="7"/>
  <c r="AP624" i="7"/>
  <c r="N27" i="7"/>
  <c r="M35" i="7"/>
  <c r="O35" i="7" s="1"/>
  <c r="I69" i="8"/>
  <c r="M69" i="8" s="1"/>
  <c r="O69" i="8" s="1"/>
  <c r="K68" i="8"/>
  <c r="N68" i="8" s="1"/>
  <c r="I65" i="8"/>
  <c r="M65" i="8" s="1"/>
  <c r="O65" i="8" s="1"/>
  <c r="K64" i="8"/>
  <c r="N64" i="8" s="1"/>
  <c r="I61" i="8"/>
  <c r="M61" i="8" s="1"/>
  <c r="O61" i="8" s="1"/>
  <c r="K60" i="8"/>
  <c r="N60" i="8" s="1"/>
  <c r="I57" i="8"/>
  <c r="M57" i="8" s="1"/>
  <c r="O57" i="8" s="1"/>
  <c r="K56" i="8"/>
  <c r="N56" i="8" s="1"/>
  <c r="I53" i="8"/>
  <c r="M53" i="8" s="1"/>
  <c r="O53" i="8" s="1"/>
  <c r="K52" i="8"/>
  <c r="N52" i="8" s="1"/>
  <c r="I49" i="8"/>
  <c r="M49" i="8" s="1"/>
  <c r="O49" i="8" s="1"/>
  <c r="K48" i="8"/>
  <c r="N48" i="8" s="1"/>
  <c r="K29" i="8"/>
  <c r="N29" i="8" s="1"/>
  <c r="I26" i="8"/>
  <c r="M26" i="8" s="1"/>
  <c r="O26" i="8" s="1"/>
  <c r="K25" i="8"/>
  <c r="N25" i="8" s="1"/>
  <c r="K65" i="8"/>
  <c r="N65" i="8" s="1"/>
  <c r="K63" i="8"/>
  <c r="N63" i="8" s="1"/>
  <c r="K62" i="8"/>
  <c r="N62" i="8" s="1"/>
  <c r="I51" i="8"/>
  <c r="M51" i="8" s="1"/>
  <c r="O51" i="8" s="1"/>
  <c r="K49" i="8"/>
  <c r="N49" i="8" s="1"/>
  <c r="K43" i="8"/>
  <c r="N43" i="8" s="1"/>
  <c r="I39" i="8"/>
  <c r="M39" i="8" s="1"/>
  <c r="O39" i="8" s="1"/>
  <c r="I28" i="8"/>
  <c r="M28" i="8" s="1"/>
  <c r="O28" i="8" s="1"/>
  <c r="K26" i="8"/>
  <c r="N26" i="8" s="1"/>
  <c r="K18" i="8"/>
  <c r="N18" i="8" s="1"/>
  <c r="I68" i="8"/>
  <c r="M68" i="8" s="1"/>
  <c r="O68" i="8" s="1"/>
  <c r="I67" i="8"/>
  <c r="M67" i="8" s="1"/>
  <c r="O67" i="8" s="1"/>
  <c r="I66" i="8"/>
  <c r="M66" i="8" s="1"/>
  <c r="O66" i="8" s="1"/>
  <c r="K61" i="8"/>
  <c r="N61" i="8" s="1"/>
  <c r="K59" i="8"/>
  <c r="N59" i="8" s="1"/>
  <c r="K58" i="8"/>
  <c r="N58" i="8" s="1"/>
  <c r="I50" i="8"/>
  <c r="M50" i="8" s="1"/>
  <c r="O50" i="8" s="1"/>
  <c r="K47" i="8"/>
  <c r="N47" i="8" s="1"/>
  <c r="I44" i="8"/>
  <c r="M44" i="8" s="1"/>
  <c r="O44" i="8" s="1"/>
  <c r="K42" i="8"/>
  <c r="N42" i="8" s="1"/>
  <c r="I38" i="8"/>
  <c r="M38" i="8" s="1"/>
  <c r="O38" i="8" s="1"/>
  <c r="K37" i="8"/>
  <c r="N37" i="8" s="1"/>
  <c r="I33" i="8"/>
  <c r="M33" i="8" s="1"/>
  <c r="O33" i="8" s="1"/>
  <c r="K32" i="8"/>
  <c r="N32" i="8" s="1"/>
  <c r="I27" i="8"/>
  <c r="M27" i="8" s="1"/>
  <c r="O27" i="8" s="1"/>
  <c r="K24" i="8"/>
  <c r="N24" i="8" s="1"/>
  <c r="I21" i="8"/>
  <c r="M21" i="8" s="1"/>
  <c r="O21" i="8" s="1"/>
  <c r="I64" i="8"/>
  <c r="M64" i="8" s="1"/>
  <c r="O64" i="8" s="1"/>
  <c r="I63" i="8"/>
  <c r="M63" i="8" s="1"/>
  <c r="O63" i="8" s="1"/>
  <c r="I62" i="8"/>
  <c r="M62" i="8" s="1"/>
  <c r="O62" i="8" s="1"/>
  <c r="K57" i="8"/>
  <c r="N57" i="8" s="1"/>
  <c r="I48" i="8"/>
  <c r="M48" i="8" s="1"/>
  <c r="O48" i="8" s="1"/>
  <c r="I43" i="8"/>
  <c r="M43" i="8" s="1"/>
  <c r="O43" i="8" s="1"/>
  <c r="K31" i="8"/>
  <c r="N31" i="8" s="1"/>
  <c r="I25" i="8"/>
  <c r="M25" i="8" s="1"/>
  <c r="O25" i="8" s="1"/>
  <c r="K23" i="8"/>
  <c r="N23" i="8" s="1"/>
  <c r="K20" i="8"/>
  <c r="N20" i="8" s="1"/>
  <c r="I18" i="8"/>
  <c r="M18" i="8" s="1"/>
  <c r="O18" i="8" s="1"/>
  <c r="K40" i="8"/>
  <c r="N40" i="8" s="1"/>
  <c r="I37" i="8"/>
  <c r="M37" i="8" s="1"/>
  <c r="O37" i="8" s="1"/>
  <c r="I36" i="8"/>
  <c r="M36" i="8" s="1"/>
  <c r="O36" i="8" s="1"/>
  <c r="K30" i="8"/>
  <c r="N30" i="8" s="1"/>
  <c r="I56" i="8"/>
  <c r="M56" i="8" s="1"/>
  <c r="O56" i="8" s="1"/>
  <c r="I52" i="8"/>
  <c r="M52" i="8" s="1"/>
  <c r="O52" i="8" s="1"/>
  <c r="I40" i="8"/>
  <c r="M40" i="8" s="1"/>
  <c r="O40" i="8" s="1"/>
  <c r="K34" i="8"/>
  <c r="N34" i="8" s="1"/>
  <c r="K33" i="8"/>
  <c r="N33" i="8" s="1"/>
  <c r="I30" i="8"/>
  <c r="M30" i="8" s="1"/>
  <c r="O30" i="8" s="1"/>
  <c r="K16" i="8"/>
  <c r="N16" i="8" s="1"/>
  <c r="K10" i="8"/>
  <c r="N10" i="8" s="1"/>
  <c r="I12" i="8"/>
  <c r="M12" i="8" s="1"/>
  <c r="I31" i="8"/>
  <c r="M31" i="8" s="1"/>
  <c r="O31" i="8" s="1"/>
  <c r="K39" i="8"/>
  <c r="N39" i="8" s="1"/>
  <c r="K44" i="8"/>
  <c r="N44" i="8" s="1"/>
  <c r="I55" i="8"/>
  <c r="M55" i="8" s="1"/>
  <c r="O55" i="8" s="1"/>
  <c r="I23" i="8"/>
  <c r="M23" i="8" s="1"/>
  <c r="O23" i="8" s="1"/>
  <c r="K27" i="8"/>
  <c r="N27" i="8" s="1"/>
  <c r="K35" i="8"/>
  <c r="N35" i="8" s="1"/>
  <c r="K66" i="8"/>
  <c r="N66" i="8" s="1"/>
  <c r="AT8" i="7"/>
  <c r="I45" i="7"/>
  <c r="M45" i="7" s="1"/>
  <c r="O45" i="7" s="1"/>
  <c r="K44" i="7"/>
  <c r="N44" i="7" s="1"/>
  <c r="I41" i="7"/>
  <c r="M41" i="7" s="1"/>
  <c r="O41" i="7" s="1"/>
  <c r="K40" i="7"/>
  <c r="N40" i="7" s="1"/>
  <c r="I37" i="7"/>
  <c r="M37" i="7" s="1"/>
  <c r="O37" i="7" s="1"/>
  <c r="K36" i="7"/>
  <c r="N36" i="7" s="1"/>
  <c r="I33" i="7"/>
  <c r="M33" i="7" s="1"/>
  <c r="O33" i="7" s="1"/>
  <c r="K32" i="7"/>
  <c r="N32" i="7" s="1"/>
  <c r="K21" i="7"/>
  <c r="N21" i="7" s="1"/>
  <c r="K13" i="7"/>
  <c r="N13" i="7" s="1"/>
  <c r="I14" i="7"/>
  <c r="M14" i="7" s="1"/>
  <c r="AP18" i="7"/>
  <c r="AP26" i="7"/>
  <c r="AP34" i="7"/>
  <c r="AP42" i="7"/>
  <c r="AP50" i="7"/>
  <c r="AP58" i="7"/>
  <c r="AP66" i="7"/>
  <c r="AP74" i="7"/>
  <c r="AP82" i="7"/>
  <c r="AP90" i="7"/>
  <c r="AP98" i="7"/>
  <c r="AP106" i="7"/>
  <c r="AP114" i="7"/>
  <c r="AP122" i="7"/>
  <c r="AP130" i="7"/>
  <c r="AP138" i="7"/>
  <c r="AP146" i="7"/>
  <c r="AP154" i="7"/>
  <c r="AP162" i="7"/>
  <c r="AP170" i="7"/>
  <c r="AP178" i="7"/>
  <c r="AP186" i="7"/>
  <c r="AP194" i="7"/>
  <c r="AP202" i="7"/>
  <c r="AP210" i="7"/>
  <c r="AP218" i="7"/>
  <c r="AP226" i="7"/>
  <c r="AP234" i="7"/>
  <c r="AP242" i="7"/>
  <c r="AP250" i="7"/>
  <c r="AP258" i="7"/>
  <c r="AP266" i="7"/>
  <c r="AP274" i="7"/>
  <c r="AP282" i="7"/>
  <c r="AP290" i="7"/>
  <c r="AP298" i="7"/>
  <c r="AP306" i="7"/>
  <c r="AP314" i="7"/>
  <c r="AP322" i="7"/>
  <c r="AP330" i="7"/>
  <c r="AP338" i="7"/>
  <c r="AP346" i="7"/>
  <c r="AP354" i="7"/>
  <c r="AP362" i="7"/>
  <c r="AP370" i="7"/>
  <c r="AP378" i="7"/>
  <c r="AP386" i="7"/>
  <c r="AP394" i="7"/>
  <c r="AP402" i="7"/>
  <c r="AP410" i="7"/>
  <c r="AP418" i="7"/>
  <c r="AP426" i="7"/>
  <c r="AP434" i="7"/>
  <c r="AP442" i="7"/>
  <c r="AP450" i="7"/>
  <c r="AP458" i="7"/>
  <c r="AP466" i="7"/>
  <c r="AP474" i="7"/>
  <c r="AP482" i="7"/>
  <c r="AP490" i="7"/>
  <c r="AP498" i="7"/>
  <c r="AP506" i="7"/>
  <c r="AP514" i="7"/>
  <c r="AP522" i="7"/>
  <c r="AP530" i="7"/>
  <c r="AP538" i="7"/>
  <c r="AP546" i="7"/>
  <c r="AP554" i="7"/>
  <c r="AP562" i="7"/>
  <c r="AP570" i="7"/>
  <c r="AP578" i="7"/>
  <c r="AP586" i="7"/>
  <c r="AP594" i="7"/>
  <c r="AP602" i="7"/>
  <c r="AP610" i="7"/>
  <c r="AP618" i="7"/>
  <c r="AP626" i="7"/>
  <c r="I17" i="7"/>
  <c r="M17" i="7" s="1"/>
  <c r="O17" i="7" s="1"/>
  <c r="K19" i="7"/>
  <c r="N19" i="7" s="1"/>
  <c r="K23" i="7"/>
  <c r="N23" i="7" s="1"/>
  <c r="K35" i="7"/>
  <c r="N35" i="7" s="1"/>
  <c r="I38" i="7"/>
  <c r="M38" i="7" s="1"/>
  <c r="O38" i="7" s="1"/>
  <c r="K46" i="7"/>
  <c r="N46" i="7" s="1"/>
  <c r="I47" i="7"/>
  <c r="M47" i="7" s="1"/>
  <c r="O47" i="7" s="1"/>
  <c r="K51" i="7"/>
  <c r="N51" i="7" s="1"/>
  <c r="I52" i="7"/>
  <c r="M52" i="7" s="1"/>
  <c r="O52" i="7" s="1"/>
  <c r="K56" i="7"/>
  <c r="N56" i="7" s="1"/>
  <c r="I57" i="7"/>
  <c r="M57" i="7" s="1"/>
  <c r="O57" i="7" s="1"/>
  <c r="K61" i="7"/>
  <c r="N61" i="7" s="1"/>
  <c r="I63" i="7"/>
  <c r="M63" i="7" s="1"/>
  <c r="O63" i="7" s="1"/>
  <c r="K67" i="7"/>
  <c r="N67" i="7" s="1"/>
  <c r="I68" i="7"/>
  <c r="M68" i="7" s="1"/>
  <c r="O68" i="7" s="1"/>
  <c r="AT2" i="8"/>
  <c r="AU11" i="8"/>
  <c r="L4" i="8"/>
  <c r="I10" i="8"/>
  <c r="M10" i="8" s="1"/>
  <c r="K12" i="8"/>
  <c r="N12" i="8" s="1"/>
  <c r="I13" i="8"/>
  <c r="M13" i="8" s="1"/>
  <c r="I22" i="8"/>
  <c r="M22" i="8" s="1"/>
  <c r="O22" i="8" s="1"/>
  <c r="K38" i="8"/>
  <c r="N38" i="8" s="1"/>
  <c r="I41" i="8"/>
  <c r="M41" i="8" s="1"/>
  <c r="O41" i="8" s="1"/>
  <c r="I42" i="8"/>
  <c r="M42" i="8" s="1"/>
  <c r="O42" i="8" s="1"/>
  <c r="I47" i="8"/>
  <c r="M47" i="8" s="1"/>
  <c r="O47" i="8" s="1"/>
  <c r="I54" i="8"/>
  <c r="M54" i="8" s="1"/>
  <c r="O54" i="8" s="1"/>
  <c r="K55" i="8"/>
  <c r="N55" i="8" s="1"/>
  <c r="I58" i="8"/>
  <c r="M58" i="8" s="1"/>
  <c r="O58" i="8" s="1"/>
  <c r="K69" i="8"/>
  <c r="N69" i="8" s="1"/>
  <c r="AT2" i="7"/>
  <c r="AU2" i="7"/>
  <c r="AP19" i="7"/>
  <c r="AP27" i="7"/>
  <c r="AP35" i="7"/>
  <c r="AP43" i="7"/>
  <c r="AP51" i="7"/>
  <c r="AP59" i="7"/>
  <c r="AP67" i="7"/>
  <c r="AP75" i="7"/>
  <c r="AP83" i="7"/>
  <c r="AP91" i="7"/>
  <c r="AP99" i="7"/>
  <c r="AP107" i="7"/>
  <c r="AP115" i="7"/>
  <c r="AP123" i="7"/>
  <c r="AP131" i="7"/>
  <c r="AP139" i="7"/>
  <c r="AP147" i="7"/>
  <c r="AP155" i="7"/>
  <c r="AP163" i="7"/>
  <c r="AP171" i="7"/>
  <c r="AP179" i="7"/>
  <c r="AP187" i="7"/>
  <c r="AP195" i="7"/>
  <c r="AP203" i="7"/>
  <c r="AP211" i="7"/>
  <c r="AP219" i="7"/>
  <c r="AP227" i="7"/>
  <c r="AP235" i="7"/>
  <c r="AP243" i="7"/>
  <c r="AP251" i="7"/>
  <c r="AP259" i="7"/>
  <c r="AP267" i="7"/>
  <c r="AP275" i="7"/>
  <c r="AP283" i="7"/>
  <c r="AP291" i="7"/>
  <c r="AP299" i="7"/>
  <c r="AP307" i="7"/>
  <c r="AP315" i="7"/>
  <c r="AP323" i="7"/>
  <c r="AP331" i="7"/>
  <c r="AP339" i="7"/>
  <c r="AP347" i="7"/>
  <c r="AP355" i="7"/>
  <c r="AP363" i="7"/>
  <c r="AP371" i="7"/>
  <c r="AP379" i="7"/>
  <c r="AP387" i="7"/>
  <c r="AP395" i="7"/>
  <c r="AP403" i="7"/>
  <c r="AP411" i="7"/>
  <c r="AP419" i="7"/>
  <c r="AP427" i="7"/>
  <c r="AP435" i="7"/>
  <c r="AP443" i="7"/>
  <c r="AP451" i="7"/>
  <c r="AP459" i="7"/>
  <c r="AP467" i="7"/>
  <c r="AP475" i="7"/>
  <c r="AP483" i="7"/>
  <c r="AP491" i="7"/>
  <c r="AP499" i="7"/>
  <c r="AP507" i="7"/>
  <c r="AP515" i="7"/>
  <c r="AP523" i="7"/>
  <c r="AP531" i="7"/>
  <c r="AP539" i="7"/>
  <c r="AP547" i="7"/>
  <c r="AP555" i="7"/>
  <c r="AP563" i="7"/>
  <c r="AP571" i="7"/>
  <c r="AP579" i="7"/>
  <c r="AP587" i="7"/>
  <c r="AP595" i="7"/>
  <c r="AP603" i="7"/>
  <c r="AP611" i="7"/>
  <c r="AP619" i="7"/>
  <c r="AP627" i="7"/>
  <c r="N4" i="8"/>
  <c r="I19" i="8"/>
  <c r="M19" i="8" s="1"/>
  <c r="O19" i="8" s="1"/>
  <c r="I20" i="8"/>
  <c r="M20" i="8" s="1"/>
  <c r="O20" i="8" s="1"/>
  <c r="I34" i="8"/>
  <c r="M34" i="8" s="1"/>
  <c r="O34" i="8" s="1"/>
  <c r="I46" i="8"/>
  <c r="M46" i="8" s="1"/>
  <c r="O46" i="8" s="1"/>
  <c r="K51" i="8"/>
  <c r="N51" i="8" s="1"/>
  <c r="AP20" i="7"/>
  <c r="AP28" i="7"/>
  <c r="AP36" i="7"/>
  <c r="AP44" i="7"/>
  <c r="AP52" i="7"/>
  <c r="AP60" i="7"/>
  <c r="AP68" i="7"/>
  <c r="AP76" i="7"/>
  <c r="AP84" i="7"/>
  <c r="AP92" i="7"/>
  <c r="AP100" i="7"/>
  <c r="AP108" i="7"/>
  <c r="AP116" i="7"/>
  <c r="AP124" i="7"/>
  <c r="AP132" i="7"/>
  <c r="AP140" i="7"/>
  <c r="AP148" i="7"/>
  <c r="AP156" i="7"/>
  <c r="AP164" i="7"/>
  <c r="AP172" i="7"/>
  <c r="AP180" i="7"/>
  <c r="AP188" i="7"/>
  <c r="AP196" i="7"/>
  <c r="AP204" i="7"/>
  <c r="AP212" i="7"/>
  <c r="AP220" i="7"/>
  <c r="AP228" i="7"/>
  <c r="AP236" i="7"/>
  <c r="AP244" i="7"/>
  <c r="AP252" i="7"/>
  <c r="AP260" i="7"/>
  <c r="AP268" i="7"/>
  <c r="AP276" i="7"/>
  <c r="AP284" i="7"/>
  <c r="AP292" i="7"/>
  <c r="AP300" i="7"/>
  <c r="AP308" i="7"/>
  <c r="AP316" i="7"/>
  <c r="AP324" i="7"/>
  <c r="AP332" i="7"/>
  <c r="AP340" i="7"/>
  <c r="AP348" i="7"/>
  <c r="AP356" i="7"/>
  <c r="AP364" i="7"/>
  <c r="AP372" i="7"/>
  <c r="AP380" i="7"/>
  <c r="AP388" i="7"/>
  <c r="AP396" i="7"/>
  <c r="AP404" i="7"/>
  <c r="AP412" i="7"/>
  <c r="AP420" i="7"/>
  <c r="AP428" i="7"/>
  <c r="AP436" i="7"/>
  <c r="AP444" i="7"/>
  <c r="AP452" i="7"/>
  <c r="AP460" i="7"/>
  <c r="AP468" i="7"/>
  <c r="AP476" i="7"/>
  <c r="AP484" i="7"/>
  <c r="AP492" i="7"/>
  <c r="AP500" i="7"/>
  <c r="AP508" i="7"/>
  <c r="AP516" i="7"/>
  <c r="AP524" i="7"/>
  <c r="AP532" i="7"/>
  <c r="AP540" i="7"/>
  <c r="AP548" i="7"/>
  <c r="AP556" i="7"/>
  <c r="AP564" i="7"/>
  <c r="AP572" i="7"/>
  <c r="AP580" i="7"/>
  <c r="AP588" i="7"/>
  <c r="AP596" i="7"/>
  <c r="AP604" i="7"/>
  <c r="AP612" i="7"/>
  <c r="AP620" i="7"/>
  <c r="AP628" i="7"/>
  <c r="K13" i="8"/>
  <c r="N13" i="8" s="1"/>
  <c r="I14" i="8"/>
  <c r="M14" i="8" s="1"/>
  <c r="I15" i="8"/>
  <c r="M15" i="8" s="1"/>
  <c r="I17" i="8"/>
  <c r="M17" i="8" s="1"/>
  <c r="O17" i="8" s="1"/>
  <c r="K21" i="8"/>
  <c r="N21" i="8" s="1"/>
  <c r="K22" i="8"/>
  <c r="N22" i="8" s="1"/>
  <c r="I29" i="8"/>
  <c r="M29" i="8" s="1"/>
  <c r="O29" i="8" s="1"/>
  <c r="K41" i="8"/>
  <c r="N41" i="8" s="1"/>
  <c r="K54" i="8"/>
  <c r="N54" i="8" s="1"/>
  <c r="AP21" i="7"/>
  <c r="AP29" i="7"/>
  <c r="AP37" i="7"/>
  <c r="AP45" i="7"/>
  <c r="AP53" i="7"/>
  <c r="AP61" i="7"/>
  <c r="AP69" i="7"/>
  <c r="AP77" i="7"/>
  <c r="AP85" i="7"/>
  <c r="AP93" i="7"/>
  <c r="AP101" i="7"/>
  <c r="AP109" i="7"/>
  <c r="AP117" i="7"/>
  <c r="AP125" i="7"/>
  <c r="AP133" i="7"/>
  <c r="AP141" i="7"/>
  <c r="AP149" i="7"/>
  <c r="AP157" i="7"/>
  <c r="AP165" i="7"/>
  <c r="AP173" i="7"/>
  <c r="AP181" i="7"/>
  <c r="AP189" i="7"/>
  <c r="AP197" i="7"/>
  <c r="AP205" i="7"/>
  <c r="AP213" i="7"/>
  <c r="AP221" i="7"/>
  <c r="AP229" i="7"/>
  <c r="AP237" i="7"/>
  <c r="AP245" i="7"/>
  <c r="AP253" i="7"/>
  <c r="AP261" i="7"/>
  <c r="AP269" i="7"/>
  <c r="AP277" i="7"/>
  <c r="AP285" i="7"/>
  <c r="AP293" i="7"/>
  <c r="AP301" i="7"/>
  <c r="AP309" i="7"/>
  <c r="AP317" i="7"/>
  <c r="AP325" i="7"/>
  <c r="AP333" i="7"/>
  <c r="AP341" i="7"/>
  <c r="AP349" i="7"/>
  <c r="AP357" i="7"/>
  <c r="AP365" i="7"/>
  <c r="AP373" i="7"/>
  <c r="AP381" i="7"/>
  <c r="AP389" i="7"/>
  <c r="AP397" i="7"/>
  <c r="AP405" i="7"/>
  <c r="AP413" i="7"/>
  <c r="AP421" i="7"/>
  <c r="AP429" i="7"/>
  <c r="AP437" i="7"/>
  <c r="AP445" i="7"/>
  <c r="AP453" i="7"/>
  <c r="AP461" i="7"/>
  <c r="AP469" i="7"/>
  <c r="AP477" i="7"/>
  <c r="AP485" i="7"/>
  <c r="AP493" i="7"/>
  <c r="AP501" i="7"/>
  <c r="AP509" i="7"/>
  <c r="AP517" i="7"/>
  <c r="AP525" i="7"/>
  <c r="AP533" i="7"/>
  <c r="AP541" i="7"/>
  <c r="AP549" i="7"/>
  <c r="AP557" i="7"/>
  <c r="AP565" i="7"/>
  <c r="AP573" i="7"/>
  <c r="AP581" i="7"/>
  <c r="AP589" i="7"/>
  <c r="AP597" i="7"/>
  <c r="AP605" i="7"/>
  <c r="AP613" i="7"/>
  <c r="AP621" i="7"/>
  <c r="N58" i="7"/>
  <c r="AT4" i="8"/>
  <c r="I11" i="8"/>
  <c r="M11" i="8" s="1"/>
  <c r="I16" i="8"/>
  <c r="M16" i="8" s="1"/>
  <c r="O16" i="8" s="1"/>
  <c r="K19" i="8"/>
  <c r="N19" i="8" s="1"/>
  <c r="K36" i="8"/>
  <c r="N36" i="8" s="1"/>
  <c r="I45" i="8"/>
  <c r="M45" i="8" s="1"/>
  <c r="O45" i="8" s="1"/>
  <c r="K46" i="8"/>
  <c r="N46" i="8" s="1"/>
  <c r="K50" i="8"/>
  <c r="N50" i="8" s="1"/>
  <c r="I60" i="8"/>
  <c r="M60" i="8" s="1"/>
  <c r="O60" i="8" s="1"/>
  <c r="AL22" i="8"/>
  <c r="AL30" i="8"/>
  <c r="AL38" i="8"/>
  <c r="AL46" i="8"/>
  <c r="AL54" i="8"/>
  <c r="AL62" i="8"/>
  <c r="AL70" i="8"/>
  <c r="AL78" i="8"/>
  <c r="AL86" i="8"/>
  <c r="AL94" i="8"/>
  <c r="AL102" i="8"/>
  <c r="AL110" i="8"/>
  <c r="AL118" i="8"/>
  <c r="AL126" i="8"/>
  <c r="AL134" i="8"/>
  <c r="AL142" i="8"/>
  <c r="AL150" i="8"/>
  <c r="AL158" i="8"/>
  <c r="AL166" i="8"/>
  <c r="AL174" i="8"/>
  <c r="AL182" i="8"/>
  <c r="AL190" i="8"/>
  <c r="AL198" i="8"/>
  <c r="AL206" i="8"/>
  <c r="AL214" i="8"/>
  <c r="AL222" i="8"/>
  <c r="AL230" i="8"/>
  <c r="AL238" i="8"/>
  <c r="AL246" i="8"/>
  <c r="AL254" i="8"/>
  <c r="AL262" i="8"/>
  <c r="AL270" i="8"/>
  <c r="AL278" i="8"/>
  <c r="AL286" i="8"/>
  <c r="AL294" i="8"/>
  <c r="AL302" i="8"/>
  <c r="AL310" i="8"/>
  <c r="AL318" i="8"/>
  <c r="AL326" i="8"/>
  <c r="AL334" i="8"/>
  <c r="AL342" i="8"/>
  <c r="AL350" i="8"/>
  <c r="AL358" i="8"/>
  <c r="AL366" i="8"/>
  <c r="AL374" i="8"/>
  <c r="AL382" i="8"/>
  <c r="AL390" i="8"/>
  <c r="AL398" i="8"/>
  <c r="AL406" i="8"/>
  <c r="AL414" i="8"/>
  <c r="AL422" i="8"/>
  <c r="AL430" i="8"/>
  <c r="AL438" i="8"/>
  <c r="AL446" i="8"/>
  <c r="AL454" i="8"/>
  <c r="AL462" i="8"/>
  <c r="AL470" i="8"/>
  <c r="AL478" i="8"/>
  <c r="AL486" i="8"/>
  <c r="AL494" i="8"/>
  <c r="AL502" i="8"/>
  <c r="AL510" i="8"/>
  <c r="AL518" i="8"/>
  <c r="AL526" i="8"/>
  <c r="AL534" i="8"/>
  <c r="AL542" i="8"/>
  <c r="AL550" i="8"/>
  <c r="AL558" i="8"/>
  <c r="AL566" i="8"/>
  <c r="AL574" i="8"/>
  <c r="AL582" i="8"/>
  <c r="AL590" i="8"/>
  <c r="AL598" i="8"/>
  <c r="AL606" i="8"/>
  <c r="AL614" i="8"/>
  <c r="AL622" i="8"/>
  <c r="AL630" i="8"/>
  <c r="AL638" i="8"/>
  <c r="AL646" i="8"/>
  <c r="AL654" i="8"/>
  <c r="AL662" i="8"/>
  <c r="AL670" i="8"/>
  <c r="AL678" i="8"/>
  <c r="AL686" i="8"/>
  <c r="AL694" i="8"/>
  <c r="AL702" i="8"/>
  <c r="AL710" i="8"/>
  <c r="AL718" i="8"/>
  <c r="AL726" i="8"/>
  <c r="AL734" i="8"/>
  <c r="AL742" i="8"/>
  <c r="AL750" i="8"/>
  <c r="AL758" i="8"/>
  <c r="AL766" i="8"/>
  <c r="AL774" i="8"/>
  <c r="AL782" i="8"/>
  <c r="AL790" i="8"/>
  <c r="AL798" i="8"/>
  <c r="AL806" i="8"/>
  <c r="AL814" i="8"/>
  <c r="AL822" i="8"/>
  <c r="AL830" i="8"/>
  <c r="AL838" i="8"/>
  <c r="AL846" i="8"/>
  <c r="AL854" i="8"/>
  <c r="AL862" i="8"/>
  <c r="AL870" i="8"/>
  <c r="AL878" i="8"/>
  <c r="AL886" i="8"/>
  <c r="AL894" i="8"/>
  <c r="AL902" i="8"/>
  <c r="AL910" i="8"/>
  <c r="AL918" i="8"/>
  <c r="AL926" i="8"/>
  <c r="AL934" i="8"/>
  <c r="AL942" i="8"/>
  <c r="AL950" i="8"/>
  <c r="AL958" i="8"/>
  <c r="AL966" i="8"/>
  <c r="AL974" i="8"/>
  <c r="AL982" i="8"/>
  <c r="AL990" i="8"/>
  <c r="AL998" i="8"/>
  <c r="AL1006" i="8"/>
  <c r="AL1014" i="8"/>
  <c r="AL1022" i="8"/>
  <c r="AL1030" i="8"/>
  <c r="AM22" i="8"/>
  <c r="AM30" i="8"/>
  <c r="AM38" i="8"/>
  <c r="AM46" i="8"/>
  <c r="AM54" i="8"/>
  <c r="AM62" i="8"/>
  <c r="AM70" i="8"/>
  <c r="AM78" i="8"/>
  <c r="AM86" i="8"/>
  <c r="AM94" i="8"/>
  <c r="AM102" i="8"/>
  <c r="AM110" i="8"/>
  <c r="AM118" i="8"/>
  <c r="AM126" i="8"/>
  <c r="AM134" i="8"/>
  <c r="AM142" i="8"/>
  <c r="AM150" i="8"/>
  <c r="AM158" i="8"/>
  <c r="AM166" i="8"/>
  <c r="AM174" i="8"/>
  <c r="AM182" i="8"/>
  <c r="AM190" i="8"/>
  <c r="AM198" i="8"/>
  <c r="AM206" i="8"/>
  <c r="AM214" i="8"/>
  <c r="AM222" i="8"/>
  <c r="AM230" i="8"/>
  <c r="AM238" i="8"/>
  <c r="AM246" i="8"/>
  <c r="AM254" i="8"/>
  <c r="AM262" i="8"/>
  <c r="AM270" i="8"/>
  <c r="AM278" i="8"/>
  <c r="AM286" i="8"/>
  <c r="AM294" i="8"/>
  <c r="AM302" i="8"/>
  <c r="AM310" i="8"/>
  <c r="AM318" i="8"/>
  <c r="AM326" i="8"/>
  <c r="AM334" i="8"/>
  <c r="AM342" i="8"/>
  <c r="AM350" i="8"/>
  <c r="AM358" i="8"/>
  <c r="AM366" i="8"/>
  <c r="AM374" i="8"/>
  <c r="AM382" i="8"/>
  <c r="AM390" i="8"/>
  <c r="AM398" i="8"/>
  <c r="AM406" i="8"/>
  <c r="AM414" i="8"/>
  <c r="AM422" i="8"/>
  <c r="AM430" i="8"/>
  <c r="AM438" i="8"/>
  <c r="AM446" i="8"/>
  <c r="AM454" i="8"/>
  <c r="AM462" i="8"/>
  <c r="AM470" i="8"/>
  <c r="AM478" i="8"/>
  <c r="AM486" i="8"/>
  <c r="AM494" i="8"/>
  <c r="AM502" i="8"/>
  <c r="AM510" i="8"/>
  <c r="AM518" i="8"/>
  <c r="AM526" i="8"/>
  <c r="AM534" i="8"/>
  <c r="AM542" i="8"/>
  <c r="AM550" i="8"/>
  <c r="AM558" i="8"/>
  <c r="AM566" i="8"/>
  <c r="AM574" i="8"/>
  <c r="AM582" i="8"/>
  <c r="AM590" i="8"/>
  <c r="AM598" i="8"/>
  <c r="AM606" i="8"/>
  <c r="AM614" i="8"/>
  <c r="AM622" i="8"/>
  <c r="AM630" i="8"/>
  <c r="AM638" i="8"/>
  <c r="AM646" i="8"/>
  <c r="AM654" i="8"/>
  <c r="AM662" i="8"/>
  <c r="AM670" i="8"/>
  <c r="AM678" i="8"/>
  <c r="AM686" i="8"/>
  <c r="AM694" i="8"/>
  <c r="AM702" i="8"/>
  <c r="AM710" i="8"/>
  <c r="AM718" i="8"/>
  <c r="AM726" i="8"/>
  <c r="AM734" i="8"/>
  <c r="AM742" i="8"/>
  <c r="AM750" i="8"/>
  <c r="AM758" i="8"/>
  <c r="AM766" i="8"/>
  <c r="AM774" i="8"/>
  <c r="AM782" i="8"/>
  <c r="AM790" i="8"/>
  <c r="AM798" i="8"/>
  <c r="AM806" i="8"/>
  <c r="AM814" i="8"/>
  <c r="AM822" i="8"/>
  <c r="AM830" i="8"/>
  <c r="AM838" i="8"/>
  <c r="AM846" i="8"/>
  <c r="AM854" i="8"/>
  <c r="AM862" i="8"/>
  <c r="AM870" i="8"/>
  <c r="AM878" i="8"/>
  <c r="AM886" i="8"/>
  <c r="AM894" i="8"/>
  <c r="AM902" i="8"/>
  <c r="AM910" i="8"/>
  <c r="AM918" i="8"/>
  <c r="AM926" i="8"/>
  <c r="AM934" i="8"/>
  <c r="AM942" i="8"/>
  <c r="AM950" i="8"/>
  <c r="AM958" i="8"/>
  <c r="AM966" i="8"/>
  <c r="AM974" i="8"/>
  <c r="AM982" i="8"/>
  <c r="AM990" i="8"/>
  <c r="AM998" i="8"/>
  <c r="AM1006" i="8"/>
  <c r="AM1014" i="8"/>
  <c r="AL24" i="8"/>
  <c r="AL32" i="8"/>
  <c r="AL40" i="8"/>
  <c r="AL48" i="8"/>
  <c r="AL56" i="8"/>
  <c r="AL64" i="8"/>
  <c r="AL72" i="8"/>
  <c r="AL80" i="8"/>
  <c r="AL88" i="8"/>
  <c r="AL96" i="8"/>
  <c r="AL104" i="8"/>
  <c r="AL112" i="8"/>
  <c r="AL120" i="8"/>
  <c r="AL128" i="8"/>
  <c r="AL136" i="8"/>
  <c r="AL144" i="8"/>
  <c r="AL152" i="8"/>
  <c r="AL160" i="8"/>
  <c r="AL168" i="8"/>
  <c r="AL176" i="8"/>
  <c r="AL184" i="8"/>
  <c r="AL192" i="8"/>
  <c r="AL200" i="8"/>
  <c r="AL208" i="8"/>
  <c r="AL216" i="8"/>
  <c r="AL224" i="8"/>
  <c r="AL232" i="8"/>
  <c r="AL240" i="8"/>
  <c r="AL248" i="8"/>
  <c r="AL256" i="8"/>
  <c r="AL264" i="8"/>
  <c r="AL272" i="8"/>
  <c r="AL280" i="8"/>
  <c r="AL288" i="8"/>
  <c r="AL296" i="8"/>
  <c r="AL304" i="8"/>
  <c r="AL312" i="8"/>
  <c r="AL320" i="8"/>
  <c r="AL328" i="8"/>
  <c r="AL336" i="8"/>
  <c r="AL344" i="8"/>
  <c r="AL352" i="8"/>
  <c r="AL360" i="8"/>
  <c r="AL368" i="8"/>
  <c r="AL376" i="8"/>
  <c r="AL384" i="8"/>
  <c r="AL392" i="8"/>
  <c r="AL400" i="8"/>
  <c r="AL408" i="8"/>
  <c r="AL416" i="8"/>
  <c r="AL424" i="8"/>
  <c r="AL432" i="8"/>
  <c r="AL440" i="8"/>
  <c r="AL448" i="8"/>
  <c r="AL456" i="8"/>
  <c r="AL464" i="8"/>
  <c r="AL472" i="8"/>
  <c r="AL480" i="8"/>
  <c r="AL488" i="8"/>
  <c r="AL496" i="8"/>
  <c r="AL504" i="8"/>
  <c r="AL512" i="8"/>
  <c r="AL520" i="8"/>
  <c r="AL528" i="8"/>
  <c r="AL536" i="8"/>
  <c r="AL544" i="8"/>
  <c r="AL552" i="8"/>
  <c r="AL560" i="8"/>
  <c r="AL568" i="8"/>
  <c r="AL576" i="8"/>
  <c r="AL584" i="8"/>
  <c r="AL592" i="8"/>
  <c r="AL600" i="8"/>
  <c r="AL608" i="8"/>
  <c r="AL616" i="8"/>
  <c r="AL624" i="8"/>
  <c r="AL632" i="8"/>
  <c r="AL640" i="8"/>
  <c r="AL648" i="8"/>
  <c r="AL656" i="8"/>
  <c r="AL664" i="8"/>
  <c r="AL672" i="8"/>
  <c r="AL680" i="8"/>
  <c r="AL688" i="8"/>
  <c r="AL696" i="8"/>
  <c r="AL704" i="8"/>
  <c r="AL712" i="8"/>
  <c r="AL720" i="8"/>
  <c r="AL728" i="8"/>
  <c r="AL736" i="8"/>
  <c r="AL744" i="8"/>
  <c r="AL752" i="8"/>
  <c r="AL760" i="8"/>
  <c r="AL768" i="8"/>
  <c r="AL776" i="8"/>
  <c r="AL784" i="8"/>
  <c r="AL792" i="8"/>
  <c r="AL800" i="8"/>
  <c r="AL808" i="8"/>
  <c r="AL816" i="8"/>
  <c r="AL824" i="8"/>
  <c r="AL832" i="8"/>
  <c r="AL840" i="8"/>
  <c r="AL848" i="8"/>
  <c r="AL856" i="8"/>
  <c r="AL864" i="8"/>
  <c r="AL872" i="8"/>
  <c r="AL880" i="8"/>
  <c r="AL888" i="8"/>
  <c r="AL896" i="8"/>
  <c r="AL904" i="8"/>
  <c r="AL912" i="8"/>
  <c r="AL920" i="8"/>
  <c r="AL928" i="8"/>
  <c r="AL936" i="8"/>
  <c r="AL944" i="8"/>
  <c r="AL952" i="8"/>
  <c r="AL960" i="8"/>
  <c r="AL968" i="8"/>
  <c r="AL976" i="8"/>
  <c r="AL984" i="8"/>
  <c r="AL992" i="8"/>
  <c r="AL1000" i="8"/>
  <c r="AL1008" i="8"/>
  <c r="AL1016" i="8"/>
  <c r="AM1024" i="8"/>
  <c r="AM1016" i="8"/>
  <c r="AM24" i="8"/>
  <c r="AM32" i="8"/>
  <c r="AM40" i="8"/>
  <c r="AM48" i="8"/>
  <c r="AM56" i="8"/>
  <c r="AM64" i="8"/>
  <c r="AM72" i="8"/>
  <c r="AM80" i="8"/>
  <c r="AM88" i="8"/>
  <c r="AM96" i="8"/>
  <c r="AM104" i="8"/>
  <c r="AM112" i="8"/>
  <c r="AM120" i="8"/>
  <c r="AM128" i="8"/>
  <c r="AM136" i="8"/>
  <c r="AM144" i="8"/>
  <c r="AM152" i="8"/>
  <c r="AM160" i="8"/>
  <c r="AM168" i="8"/>
  <c r="AM176" i="8"/>
  <c r="AM184" i="8"/>
  <c r="AM192" i="8"/>
  <c r="AM200" i="8"/>
  <c r="AM208" i="8"/>
  <c r="AM216" i="8"/>
  <c r="AM224" i="8"/>
  <c r="AM232" i="8"/>
  <c r="AM240" i="8"/>
  <c r="AM248" i="8"/>
  <c r="AM256" i="8"/>
  <c r="AM264" i="8"/>
  <c r="AM272" i="8"/>
  <c r="AM280" i="8"/>
  <c r="AM288" i="8"/>
  <c r="AM296" i="8"/>
  <c r="AM304" i="8"/>
  <c r="AM312" i="8"/>
  <c r="AM320" i="8"/>
  <c r="AM328" i="8"/>
  <c r="AM336" i="8"/>
  <c r="AM344" i="8"/>
  <c r="AM352" i="8"/>
  <c r="AM360" i="8"/>
  <c r="AM368" i="8"/>
  <c r="AM376" i="8"/>
  <c r="AM384" i="8"/>
  <c r="AM392" i="8"/>
  <c r="AM400" i="8"/>
  <c r="AM408" i="8"/>
  <c r="AM416" i="8"/>
  <c r="AM424" i="8"/>
  <c r="AM432" i="8"/>
  <c r="AM440" i="8"/>
  <c r="AM448" i="8"/>
  <c r="AM456" i="8"/>
  <c r="AM464" i="8"/>
  <c r="AM472" i="8"/>
  <c r="AM480" i="8"/>
  <c r="AM488" i="8"/>
  <c r="AM496" i="8"/>
  <c r="AM504" i="8"/>
  <c r="AM512" i="8"/>
  <c r="AM520" i="8"/>
  <c r="AM528" i="8"/>
  <c r="AM536" i="8"/>
  <c r="AM544" i="8"/>
  <c r="AM552" i="8"/>
  <c r="AM560" i="8"/>
  <c r="AM568" i="8"/>
  <c r="AM576" i="8"/>
  <c r="AM584" i="8"/>
  <c r="AM592" i="8"/>
  <c r="AM600" i="8"/>
  <c r="AM608" i="8"/>
  <c r="AM616" i="8"/>
  <c r="AM624" i="8"/>
  <c r="AM632" i="8"/>
  <c r="AM640" i="8"/>
  <c r="AM648" i="8"/>
  <c r="AM656" i="8"/>
  <c r="AM664" i="8"/>
  <c r="AM672" i="8"/>
  <c r="AM680" i="8"/>
  <c r="AM688" i="8"/>
  <c r="AM696" i="8"/>
  <c r="AM704" i="8"/>
  <c r="AM712" i="8"/>
  <c r="AM720" i="8"/>
  <c r="AM728" i="8"/>
  <c r="AM736" i="8"/>
  <c r="AM744" i="8"/>
  <c r="AM752" i="8"/>
  <c r="AM760" i="8"/>
  <c r="AM768" i="8"/>
  <c r="AM776" i="8"/>
  <c r="AM784" i="8"/>
  <c r="AM792" i="8"/>
  <c r="AM800" i="8"/>
  <c r="AM808" i="8"/>
  <c r="AM816" i="8"/>
  <c r="AM824" i="8"/>
  <c r="AM832" i="8"/>
  <c r="AM840" i="8"/>
  <c r="AM848" i="8"/>
  <c r="AM856" i="8"/>
  <c r="AM864" i="8"/>
  <c r="AM872" i="8"/>
  <c r="AM880" i="8"/>
  <c r="AM888" i="8"/>
  <c r="AM896" i="8"/>
  <c r="AM904" i="8"/>
  <c r="AM912" i="8"/>
  <c r="AM920" i="8"/>
  <c r="AM928" i="8"/>
  <c r="AM936" i="8"/>
  <c r="AM944" i="8"/>
  <c r="AM952" i="8"/>
  <c r="AM960" i="8"/>
  <c r="AM968" i="8"/>
  <c r="AM976" i="8"/>
  <c r="AM984" i="8"/>
  <c r="AM992" i="8"/>
  <c r="AM1000" i="8"/>
  <c r="AM1008" i="8"/>
  <c r="AM1017" i="8"/>
  <c r="AM1026" i="8"/>
  <c r="AP22" i="8"/>
  <c r="AP30" i="8"/>
  <c r="AP38" i="8"/>
  <c r="AP46" i="8"/>
  <c r="AP54" i="8"/>
  <c r="AP62" i="8"/>
  <c r="AP70" i="8"/>
  <c r="AP78" i="8"/>
  <c r="AP86" i="8"/>
  <c r="AP94" i="8"/>
  <c r="AP102" i="8"/>
  <c r="AP110" i="8"/>
  <c r="AP118" i="8"/>
  <c r="AP126" i="8"/>
  <c r="AP134" i="8"/>
  <c r="AP142" i="8"/>
  <c r="AP150" i="8"/>
  <c r="AP158" i="8"/>
  <c r="AP166" i="8"/>
  <c r="AP174" i="8"/>
  <c r="AP182" i="8"/>
  <c r="AP190" i="8"/>
  <c r="AP198" i="8"/>
  <c r="AP206" i="8"/>
  <c r="AP214" i="8"/>
  <c r="AP222" i="8"/>
  <c r="AP230" i="8"/>
  <c r="AP238" i="8"/>
  <c r="AP246" i="8"/>
  <c r="AP254" i="8"/>
  <c r="AP262" i="8"/>
  <c r="AP270" i="8"/>
  <c r="AP278" i="8"/>
  <c r="AP286" i="8"/>
  <c r="AP294" i="8"/>
  <c r="AP302" i="8"/>
  <c r="AP310" i="8"/>
  <c r="AP318" i="8"/>
  <c r="AP326" i="8"/>
  <c r="AP334" i="8"/>
  <c r="AP342" i="8"/>
  <c r="AP350" i="8"/>
  <c r="AP358" i="8"/>
  <c r="AP366" i="8"/>
  <c r="AP374" i="8"/>
  <c r="AP382" i="8"/>
  <c r="AP390" i="8"/>
  <c r="AP398" i="8"/>
  <c r="AP406" i="8"/>
  <c r="AP414" i="8"/>
  <c r="AP422" i="8"/>
  <c r="AP430" i="8"/>
  <c r="AP438" i="8"/>
  <c r="AP446" i="8"/>
  <c r="AP454" i="8"/>
  <c r="AP462" i="8"/>
  <c r="AP470" i="8"/>
  <c r="AP478" i="8"/>
  <c r="AP486" i="8"/>
  <c r="AP494" i="8"/>
  <c r="AP502" i="8"/>
  <c r="AP510" i="8"/>
  <c r="AP518" i="8"/>
  <c r="AP526" i="8"/>
  <c r="AP534" i="8"/>
  <c r="AP542" i="8"/>
  <c r="AP550" i="8"/>
  <c r="AP558" i="8"/>
  <c r="AP566" i="8"/>
  <c r="AP574" i="8"/>
  <c r="AP582" i="8"/>
  <c r="AP590" i="8"/>
  <c r="AP598" i="8"/>
  <c r="AP606" i="8"/>
  <c r="AP614" i="8"/>
  <c r="AP622" i="8"/>
  <c r="AP630" i="8"/>
  <c r="AP638" i="8"/>
  <c r="AP646" i="8"/>
  <c r="AP654" i="8"/>
  <c r="AP662" i="8"/>
  <c r="AP670" i="8"/>
  <c r="AP678" i="8"/>
  <c r="AP686" i="8"/>
  <c r="AP694" i="8"/>
  <c r="AP702" i="8"/>
  <c r="AP710" i="8"/>
  <c r="AP718" i="8"/>
  <c r="AP726" i="8"/>
  <c r="AP734" i="8"/>
  <c r="AP742" i="8"/>
  <c r="AP750" i="8"/>
  <c r="AP758" i="8"/>
  <c r="AP766" i="8"/>
  <c r="AP774" i="8"/>
  <c r="AP782" i="8"/>
  <c r="AP790" i="8"/>
  <c r="AP798" i="8"/>
  <c r="AP806" i="8"/>
  <c r="AP814" i="8"/>
  <c r="AP822" i="8"/>
  <c r="AP830" i="8"/>
  <c r="AP838" i="8"/>
  <c r="AP846" i="8"/>
  <c r="AP854" i="8"/>
  <c r="AP862" i="8"/>
  <c r="AP870" i="8"/>
  <c r="AP878" i="8"/>
  <c r="AP886" i="8"/>
  <c r="AP894" i="8"/>
  <c r="AP902" i="8"/>
  <c r="AP910" i="8"/>
  <c r="AP918" i="8"/>
  <c r="AP926" i="8"/>
  <c r="AP934" i="8"/>
  <c r="AP942" i="8"/>
  <c r="AP950" i="8"/>
  <c r="AP958" i="8"/>
  <c r="AP966" i="8"/>
  <c r="AP974" i="8"/>
  <c r="AP982" i="8"/>
  <c r="AP990" i="8"/>
  <c r="AP998" i="8"/>
  <c r="AP1006" i="8"/>
  <c r="AP1014" i="8"/>
  <c r="AP1022" i="8"/>
  <c r="AP1030" i="8"/>
  <c r="I10" i="12"/>
  <c r="F12" i="12"/>
  <c r="AP1023" i="8"/>
  <c r="AP24" i="8"/>
  <c r="AP32" i="8"/>
  <c r="AP40" i="8"/>
  <c r="AP48" i="8"/>
  <c r="AP56" i="8"/>
  <c r="AP64" i="8"/>
  <c r="AP72" i="8"/>
  <c r="AP80" i="8"/>
  <c r="AP88" i="8"/>
  <c r="AP96" i="8"/>
  <c r="AP104" i="8"/>
  <c r="AP112" i="8"/>
  <c r="AP120" i="8"/>
  <c r="AP128" i="8"/>
  <c r="AP136" i="8"/>
  <c r="AP144" i="8"/>
  <c r="AP152" i="8"/>
  <c r="AP160" i="8"/>
  <c r="AP168" i="8"/>
  <c r="AP176" i="8"/>
  <c r="AP184" i="8"/>
  <c r="AP192" i="8"/>
  <c r="AP200" i="8"/>
  <c r="AP208" i="8"/>
  <c r="AP216" i="8"/>
  <c r="AP224" i="8"/>
  <c r="AP232" i="8"/>
  <c r="AP240" i="8"/>
  <c r="AP248" i="8"/>
  <c r="AP256" i="8"/>
  <c r="AP264" i="8"/>
  <c r="AP272" i="8"/>
  <c r="AP280" i="8"/>
  <c r="AP288" i="8"/>
  <c r="AP296" i="8"/>
  <c r="AP304" i="8"/>
  <c r="AP312" i="8"/>
  <c r="AP320" i="8"/>
  <c r="AP328" i="8"/>
  <c r="AP336" i="8"/>
  <c r="AP344" i="8"/>
  <c r="AP352" i="8"/>
  <c r="AP360" i="8"/>
  <c r="AP368" i="8"/>
  <c r="AP376" i="8"/>
  <c r="AP384" i="8"/>
  <c r="AP392" i="8"/>
  <c r="AP400" i="8"/>
  <c r="AP408" i="8"/>
  <c r="AP416" i="8"/>
  <c r="AP424" i="8"/>
  <c r="AP432" i="8"/>
  <c r="AP440" i="8"/>
  <c r="AP448" i="8"/>
  <c r="AP456" i="8"/>
  <c r="AP464" i="8"/>
  <c r="AP472" i="8"/>
  <c r="AP480" i="8"/>
  <c r="AP488" i="8"/>
  <c r="AP496" i="8"/>
  <c r="AP504" i="8"/>
  <c r="AP512" i="8"/>
  <c r="AP520" i="8"/>
  <c r="AP528" i="8"/>
  <c r="AP536" i="8"/>
  <c r="AP544" i="8"/>
  <c r="AP552" i="8"/>
  <c r="AP560" i="8"/>
  <c r="AP568" i="8"/>
  <c r="AP576" i="8"/>
  <c r="AP584" i="8"/>
  <c r="AP592" i="8"/>
  <c r="AP600" i="8"/>
  <c r="AP608" i="8"/>
  <c r="AP616" i="8"/>
  <c r="AP624" i="8"/>
  <c r="AP632" i="8"/>
  <c r="AP640" i="8"/>
  <c r="AP648" i="8"/>
  <c r="AP656" i="8"/>
  <c r="AP664" i="8"/>
  <c r="AP672" i="8"/>
  <c r="AP680" i="8"/>
  <c r="AP688" i="8"/>
  <c r="AP696" i="8"/>
  <c r="AP704" i="8"/>
  <c r="AP712" i="8"/>
  <c r="AP720" i="8"/>
  <c r="AP728" i="8"/>
  <c r="AP736" i="8"/>
  <c r="AP744" i="8"/>
  <c r="AP752" i="8"/>
  <c r="AP760" i="8"/>
  <c r="AP768" i="8"/>
  <c r="AP776" i="8"/>
  <c r="AP784" i="8"/>
  <c r="AP792" i="8"/>
  <c r="AP800" i="8"/>
  <c r="AP808" i="8"/>
  <c r="AP816" i="8"/>
  <c r="AP824" i="8"/>
  <c r="AP832" i="8"/>
  <c r="AP840" i="8"/>
  <c r="AP848" i="8"/>
  <c r="AP856" i="8"/>
  <c r="AP864" i="8"/>
  <c r="AP872" i="8"/>
  <c r="AP880" i="8"/>
  <c r="AP888" i="8"/>
  <c r="AP896" i="8"/>
  <c r="AP904" i="8"/>
  <c r="AP912" i="8"/>
  <c r="AP920" i="8"/>
  <c r="AP928" i="8"/>
  <c r="AP936" i="8"/>
  <c r="AP944" i="8"/>
  <c r="AP952" i="8"/>
  <c r="AP960" i="8"/>
  <c r="AP968" i="8"/>
  <c r="AP976" i="8"/>
  <c r="AP984" i="8"/>
  <c r="AP992" i="8"/>
  <c r="AP1000" i="8"/>
  <c r="AP1008" i="8"/>
  <c r="AP1016" i="8"/>
  <c r="F12" i="11"/>
  <c r="I10" i="11"/>
  <c r="CC83" i="11"/>
  <c r="Q3" i="11"/>
  <c r="M55" i="13"/>
  <c r="O55" i="13" s="1"/>
  <c r="BV43" i="11"/>
  <c r="BV19" i="11"/>
  <c r="BV14" i="11"/>
  <c r="BV13" i="11"/>
  <c r="BV44" i="11"/>
  <c r="BV21" i="11"/>
  <c r="K5" i="12"/>
  <c r="C3" i="11"/>
  <c r="C5" i="11"/>
  <c r="K3" i="11"/>
  <c r="K5" i="11"/>
  <c r="S3" i="11"/>
  <c r="S5" i="11"/>
  <c r="I3" i="11"/>
  <c r="M5" i="12"/>
  <c r="P39" i="13"/>
  <c r="R39" i="13"/>
  <c r="G37" i="16"/>
  <c r="F37" i="16"/>
  <c r="E15" i="11"/>
  <c r="P54" i="13"/>
  <c r="R54" i="13"/>
  <c r="N3" i="11"/>
  <c r="AL3" i="11"/>
  <c r="AK5" i="11"/>
  <c r="CB83" i="12"/>
  <c r="BV20" i="11"/>
  <c r="BV45" i="11"/>
  <c r="N40" i="13"/>
  <c r="N52" i="13"/>
  <c r="R69" i="14"/>
  <c r="P69" i="14"/>
  <c r="P47" i="14"/>
  <c r="L5" i="12"/>
  <c r="BV45" i="12"/>
  <c r="AU5" i="13"/>
  <c r="AU3" i="13"/>
  <c r="K68" i="13"/>
  <c r="N68" i="13" s="1"/>
  <c r="I62" i="13"/>
  <c r="M62" i="13" s="1"/>
  <c r="O62" i="13" s="1"/>
  <c r="I69" i="13"/>
  <c r="M69" i="13" s="1"/>
  <c r="O69" i="13" s="1"/>
  <c r="K67" i="13"/>
  <c r="N67" i="13" s="1"/>
  <c r="I61" i="13"/>
  <c r="M61" i="13" s="1"/>
  <c r="O61" i="13" s="1"/>
  <c r="K59" i="13"/>
  <c r="N59" i="13" s="1"/>
  <c r="I53" i="13"/>
  <c r="M53" i="13" s="1"/>
  <c r="O53" i="13" s="1"/>
  <c r="K51" i="13"/>
  <c r="N51" i="13" s="1"/>
  <c r="I46" i="13"/>
  <c r="M46" i="13" s="1"/>
  <c r="O46" i="13" s="1"/>
  <c r="K44" i="13"/>
  <c r="N44" i="13" s="1"/>
  <c r="I38" i="13"/>
  <c r="M38" i="13" s="1"/>
  <c r="O38" i="13" s="1"/>
  <c r="K37" i="13"/>
  <c r="N37" i="13" s="1"/>
  <c r="I34" i="13"/>
  <c r="M34" i="13" s="1"/>
  <c r="O34" i="13" s="1"/>
  <c r="K33" i="13"/>
  <c r="N33" i="13" s="1"/>
  <c r="I30" i="13"/>
  <c r="M30" i="13" s="1"/>
  <c r="O30" i="13" s="1"/>
  <c r="K19" i="13"/>
  <c r="N19" i="13" s="1"/>
  <c r="I17" i="13"/>
  <c r="M17" i="13" s="1"/>
  <c r="O17" i="13" s="1"/>
  <c r="K15" i="13"/>
  <c r="N15" i="13" s="1"/>
  <c r="I12" i="13"/>
  <c r="M12" i="13" s="1"/>
  <c r="I67" i="13"/>
  <c r="M67" i="13" s="1"/>
  <c r="O67" i="13" s="1"/>
  <c r="K65" i="13"/>
  <c r="N65" i="13" s="1"/>
  <c r="I59" i="13"/>
  <c r="M59" i="13" s="1"/>
  <c r="O59" i="13" s="1"/>
  <c r="K57" i="13"/>
  <c r="N57" i="13" s="1"/>
  <c r="I51" i="13"/>
  <c r="M51" i="13" s="1"/>
  <c r="O51" i="13" s="1"/>
  <c r="K49" i="13"/>
  <c r="N49" i="13" s="1"/>
  <c r="I44" i="13"/>
  <c r="M44" i="13" s="1"/>
  <c r="O44" i="13" s="1"/>
  <c r="K42" i="13"/>
  <c r="N42" i="13" s="1"/>
  <c r="I37" i="13"/>
  <c r="M37" i="13" s="1"/>
  <c r="O37" i="13" s="1"/>
  <c r="K36" i="13"/>
  <c r="N36" i="13" s="1"/>
  <c r="I33" i="13"/>
  <c r="M33" i="13" s="1"/>
  <c r="O33" i="13" s="1"/>
  <c r="K32" i="13"/>
  <c r="N32" i="13" s="1"/>
  <c r="K21" i="13"/>
  <c r="N21" i="13" s="1"/>
  <c r="I19" i="13"/>
  <c r="M19" i="13" s="1"/>
  <c r="O19" i="13" s="1"/>
  <c r="I15" i="13"/>
  <c r="M15" i="13" s="1"/>
  <c r="K11" i="13"/>
  <c r="N11" i="13" s="1"/>
  <c r="I66" i="13"/>
  <c r="M66" i="13" s="1"/>
  <c r="O66" i="13" s="1"/>
  <c r="K64" i="13"/>
  <c r="N64" i="13" s="1"/>
  <c r="I58" i="13"/>
  <c r="M58" i="13" s="1"/>
  <c r="O58" i="13" s="1"/>
  <c r="K56" i="13"/>
  <c r="N56" i="13" s="1"/>
  <c r="I50" i="13"/>
  <c r="M50" i="13" s="1"/>
  <c r="O50" i="13" s="1"/>
  <c r="K48" i="13"/>
  <c r="N48" i="13" s="1"/>
  <c r="I43" i="13"/>
  <c r="M43" i="13" s="1"/>
  <c r="O43" i="13" s="1"/>
  <c r="K41" i="13"/>
  <c r="N41" i="13" s="1"/>
  <c r="I29" i="13"/>
  <c r="M29" i="13" s="1"/>
  <c r="O29" i="13" s="1"/>
  <c r="K28" i="13"/>
  <c r="N28" i="13" s="1"/>
  <c r="I25" i="13"/>
  <c r="M25" i="13" s="1"/>
  <c r="O25" i="13" s="1"/>
  <c r="K24" i="13"/>
  <c r="N24" i="13" s="1"/>
  <c r="K18" i="13"/>
  <c r="N18" i="13" s="1"/>
  <c r="K12" i="13"/>
  <c r="N12" i="13" s="1"/>
  <c r="I28" i="13"/>
  <c r="M28" i="13" s="1"/>
  <c r="O28" i="13" s="1"/>
  <c r="K39" i="13"/>
  <c r="N39" i="13" s="1"/>
  <c r="I49" i="13"/>
  <c r="M49" i="13" s="1"/>
  <c r="O49" i="13" s="1"/>
  <c r="K50" i="13"/>
  <c r="N50" i="13" s="1"/>
  <c r="K60" i="13"/>
  <c r="N60" i="13" s="1"/>
  <c r="K63" i="13"/>
  <c r="N63" i="13" s="1"/>
  <c r="BV19" i="12"/>
  <c r="BV21" i="12"/>
  <c r="AU4" i="13"/>
  <c r="I13" i="13"/>
  <c r="M13" i="13" s="1"/>
  <c r="AL23" i="13"/>
  <c r="AL33" i="13"/>
  <c r="AL44" i="13"/>
  <c r="AL55" i="13"/>
  <c r="AL65" i="13"/>
  <c r="AL76" i="13"/>
  <c r="AL87" i="13"/>
  <c r="AL97" i="13"/>
  <c r="AL108" i="13"/>
  <c r="AL119" i="13"/>
  <c r="AL129" i="13"/>
  <c r="AL140" i="13"/>
  <c r="AL151" i="13"/>
  <c r="AL161" i="13"/>
  <c r="AL172" i="13"/>
  <c r="AL183" i="13"/>
  <c r="AL193" i="13"/>
  <c r="AL204" i="13"/>
  <c r="AL215" i="13"/>
  <c r="AL225" i="13"/>
  <c r="AL236" i="13"/>
  <c r="AL247" i="13"/>
  <c r="AL257" i="13"/>
  <c r="AL268" i="13"/>
  <c r="AL279" i="13"/>
  <c r="AL289" i="13"/>
  <c r="AL300" i="13"/>
  <c r="AL311" i="13"/>
  <c r="AL321" i="13"/>
  <c r="AL332" i="13"/>
  <c r="AL343" i="13"/>
  <c r="AL353" i="13"/>
  <c r="AL364" i="13"/>
  <c r="AL375" i="13"/>
  <c r="AL385" i="13"/>
  <c r="AL396" i="13"/>
  <c r="AL407" i="13"/>
  <c r="AL417" i="13"/>
  <c r="AL428" i="13"/>
  <c r="AL439" i="13"/>
  <c r="AL449" i="13"/>
  <c r="AL460" i="13"/>
  <c r="AL471" i="13"/>
  <c r="AL481" i="13"/>
  <c r="AL492" i="13"/>
  <c r="AL503" i="13"/>
  <c r="AL513" i="13"/>
  <c r="AL524" i="13"/>
  <c r="AL535" i="13"/>
  <c r="AL545" i="13"/>
  <c r="AL556" i="13"/>
  <c r="AL567" i="13"/>
  <c r="AL577" i="13"/>
  <c r="AL588" i="13"/>
  <c r="AL599" i="13"/>
  <c r="AL609" i="13"/>
  <c r="AM16" i="13"/>
  <c r="AM25" i="13"/>
  <c r="AM36" i="13"/>
  <c r="AM47" i="13"/>
  <c r="AM57" i="13"/>
  <c r="AM68" i="13"/>
  <c r="AM79" i="13"/>
  <c r="AM89" i="13"/>
  <c r="AM100" i="13"/>
  <c r="AM111" i="13"/>
  <c r="AM121" i="13"/>
  <c r="AM132" i="13"/>
  <c r="AM143" i="13"/>
  <c r="AM153" i="13"/>
  <c r="AM164" i="13"/>
  <c r="AM175" i="13"/>
  <c r="AM185" i="13"/>
  <c r="AM196" i="13"/>
  <c r="AM207" i="13"/>
  <c r="AM217" i="13"/>
  <c r="AM228" i="13"/>
  <c r="AM239" i="13"/>
  <c r="AM249" i="13"/>
  <c r="AM260" i="13"/>
  <c r="AM271" i="13"/>
  <c r="AM281" i="13"/>
  <c r="AM292" i="13"/>
  <c r="AM303" i="13"/>
  <c r="AM313" i="13"/>
  <c r="AM324" i="13"/>
  <c r="AM335" i="13"/>
  <c r="AM345" i="13"/>
  <c r="AM356" i="13"/>
  <c r="AM367" i="13"/>
  <c r="AM377" i="13"/>
  <c r="AM388" i="13"/>
  <c r="AM399" i="13"/>
  <c r="AM409" i="13"/>
  <c r="AM420" i="13"/>
  <c r="AM431" i="13"/>
  <c r="AM441" i="13"/>
  <c r="AM452" i="13"/>
  <c r="AM463" i="13"/>
  <c r="AM473" i="13"/>
  <c r="AM484" i="13"/>
  <c r="AM495" i="13"/>
  <c r="AM505" i="13"/>
  <c r="AM516" i="13"/>
  <c r="AM527" i="13"/>
  <c r="AM537" i="13"/>
  <c r="AM548" i="13"/>
  <c r="AM559" i="13"/>
  <c r="AM569" i="13"/>
  <c r="AM580" i="13"/>
  <c r="AM591" i="13"/>
  <c r="AM601" i="13"/>
  <c r="AM612" i="13"/>
  <c r="AP16" i="13"/>
  <c r="AP26" i="13"/>
  <c r="AP37" i="13"/>
  <c r="AP47" i="13"/>
  <c r="AP58" i="13"/>
  <c r="AP69" i="13"/>
  <c r="AP79" i="13"/>
  <c r="AP90" i="13"/>
  <c r="AP101" i="13"/>
  <c r="AP111" i="13"/>
  <c r="AP122" i="13"/>
  <c r="AP133" i="13"/>
  <c r="AP143" i="13"/>
  <c r="AP154" i="13"/>
  <c r="AP165" i="13"/>
  <c r="AP175" i="13"/>
  <c r="AP186" i="13"/>
  <c r="AP197" i="13"/>
  <c r="AP207" i="13"/>
  <c r="AP218" i="13"/>
  <c r="AP229" i="13"/>
  <c r="AP239" i="13"/>
  <c r="AP250" i="13"/>
  <c r="AP261" i="13"/>
  <c r="AP271" i="13"/>
  <c r="AP282" i="13"/>
  <c r="AP293" i="13"/>
  <c r="AP303" i="13"/>
  <c r="AP314" i="13"/>
  <c r="AP325" i="13"/>
  <c r="AP335" i="13"/>
  <c r="AP346" i="13"/>
  <c r="AP357" i="13"/>
  <c r="AP367" i="13"/>
  <c r="AP378" i="13"/>
  <c r="AP389" i="13"/>
  <c r="AP399" i="13"/>
  <c r="AP410" i="13"/>
  <c r="AP421" i="13"/>
  <c r="AP431" i="13"/>
  <c r="AP442" i="13"/>
  <c r="AP453" i="13"/>
  <c r="AP463" i="13"/>
  <c r="AP474" i="13"/>
  <c r="AP485" i="13"/>
  <c r="AP495" i="13"/>
  <c r="AP506" i="13"/>
  <c r="AP517" i="13"/>
  <c r="AP527" i="13"/>
  <c r="AP538" i="13"/>
  <c r="AP549" i="13"/>
  <c r="AP559" i="13"/>
  <c r="AP570" i="13"/>
  <c r="AP581" i="13"/>
  <c r="AP591" i="13"/>
  <c r="AP602" i="13"/>
  <c r="AP613" i="13"/>
  <c r="I24" i="13"/>
  <c r="M24" i="13" s="1"/>
  <c r="O24" i="13" s="1"/>
  <c r="I26" i="13"/>
  <c r="M26" i="13" s="1"/>
  <c r="O26" i="13" s="1"/>
  <c r="I27" i="13"/>
  <c r="M27" i="13" s="1"/>
  <c r="O27" i="13" s="1"/>
  <c r="K29" i="13"/>
  <c r="N29" i="13" s="1"/>
  <c r="K31" i="13"/>
  <c r="N31" i="13" s="1"/>
  <c r="I48" i="13"/>
  <c r="M48" i="13" s="1"/>
  <c r="O48" i="13" s="1"/>
  <c r="K54" i="13"/>
  <c r="N54" i="13" s="1"/>
  <c r="K66" i="13"/>
  <c r="N66" i="13" s="1"/>
  <c r="I16" i="14"/>
  <c r="M16" i="14" s="1"/>
  <c r="O16" i="14" s="1"/>
  <c r="BF3" i="12"/>
  <c r="BF4" i="12" s="1"/>
  <c r="F15" i="12"/>
  <c r="AT5" i="13"/>
  <c r="AT3" i="13"/>
  <c r="AU6" i="13"/>
  <c r="I10" i="13"/>
  <c r="M10" i="13" s="1"/>
  <c r="I14" i="13"/>
  <c r="M14" i="13" s="1"/>
  <c r="I16" i="13"/>
  <c r="M16" i="13" s="1"/>
  <c r="O16" i="13" s="1"/>
  <c r="AM629" i="13"/>
  <c r="AM621" i="13"/>
  <c r="AM613" i="13"/>
  <c r="AM605" i="13"/>
  <c r="AM597" i="13"/>
  <c r="AM589" i="13"/>
  <c r="AM581" i="13"/>
  <c r="AM573" i="13"/>
  <c r="AM565" i="13"/>
  <c r="AM557" i="13"/>
  <c r="AM549" i="13"/>
  <c r="AM541" i="13"/>
  <c r="AM533" i="13"/>
  <c r="AM525" i="13"/>
  <c r="AM517" i="13"/>
  <c r="AM509" i="13"/>
  <c r="AM501" i="13"/>
  <c r="AM493" i="13"/>
  <c r="AM485" i="13"/>
  <c r="AM477" i="13"/>
  <c r="AM469" i="13"/>
  <c r="AM461" i="13"/>
  <c r="AM453" i="13"/>
  <c r="AM445" i="13"/>
  <c r="AM437" i="13"/>
  <c r="AM429" i="13"/>
  <c r="AM421" i="13"/>
  <c r="AM413" i="13"/>
  <c r="AM405" i="13"/>
  <c r="AM397" i="13"/>
  <c r="AM389" i="13"/>
  <c r="AM381" i="13"/>
  <c r="AM373" i="13"/>
  <c r="AM365" i="13"/>
  <c r="AM357" i="13"/>
  <c r="AM349" i="13"/>
  <c r="AM341" i="13"/>
  <c r="AM333" i="13"/>
  <c r="AM325" i="13"/>
  <c r="AM317" i="13"/>
  <c r="AM309" i="13"/>
  <c r="AM301" i="13"/>
  <c r="AM293" i="13"/>
  <c r="AM285" i="13"/>
  <c r="AM277" i="13"/>
  <c r="AM269" i="13"/>
  <c r="AM261" i="13"/>
  <c r="AM253" i="13"/>
  <c r="AM245" i="13"/>
  <c r="AM237" i="13"/>
  <c r="AM229" i="13"/>
  <c r="AM221" i="13"/>
  <c r="AM213" i="13"/>
  <c r="AM205" i="13"/>
  <c r="AM197" i="13"/>
  <c r="AM189" i="13"/>
  <c r="AM181" i="13"/>
  <c r="AM173" i="13"/>
  <c r="AM165" i="13"/>
  <c r="AM157" i="13"/>
  <c r="AM149" i="13"/>
  <c r="AM141" i="13"/>
  <c r="AM133" i="13"/>
  <c r="AM125" i="13"/>
  <c r="AM117" i="13"/>
  <c r="AM109" i="13"/>
  <c r="AM101" i="13"/>
  <c r="AM93" i="13"/>
  <c r="AM85" i="13"/>
  <c r="AM77" i="13"/>
  <c r="AM69" i="13"/>
  <c r="AM61" i="13"/>
  <c r="AM53" i="13"/>
  <c r="AM45" i="13"/>
  <c r="AM37" i="13"/>
  <c r="AM29" i="13"/>
  <c r="AM21" i="13"/>
  <c r="AM627" i="13"/>
  <c r="AM619" i="13"/>
  <c r="AM611" i="13"/>
  <c r="AM603" i="13"/>
  <c r="AM595" i="13"/>
  <c r="AM587" i="13"/>
  <c r="AM579" i="13"/>
  <c r="AM571" i="13"/>
  <c r="AM563" i="13"/>
  <c r="AM555" i="13"/>
  <c r="AM547" i="13"/>
  <c r="AM539" i="13"/>
  <c r="AM531" i="13"/>
  <c r="AM523" i="13"/>
  <c r="AM515" i="13"/>
  <c r="AM507" i="13"/>
  <c r="AM499" i="13"/>
  <c r="AM491" i="13"/>
  <c r="AM483" i="13"/>
  <c r="AM475" i="13"/>
  <c r="AM467" i="13"/>
  <c r="AM459" i="13"/>
  <c r="AM451" i="13"/>
  <c r="AM443" i="13"/>
  <c r="AM435" i="13"/>
  <c r="AM427" i="13"/>
  <c r="AM419" i="13"/>
  <c r="AM411" i="13"/>
  <c r="AM403" i="13"/>
  <c r="AM395" i="13"/>
  <c r="AM387" i="13"/>
  <c r="AM379" i="13"/>
  <c r="AM371" i="13"/>
  <c r="AM363" i="13"/>
  <c r="AM355" i="13"/>
  <c r="AM347" i="13"/>
  <c r="AM339" i="13"/>
  <c r="AM331" i="13"/>
  <c r="AM323" i="13"/>
  <c r="AM315" i="13"/>
  <c r="AM307" i="13"/>
  <c r="AM299" i="13"/>
  <c r="AM291" i="13"/>
  <c r="AM283" i="13"/>
  <c r="AM275" i="13"/>
  <c r="AM267" i="13"/>
  <c r="AM259" i="13"/>
  <c r="AM251" i="13"/>
  <c r="AM243" i="13"/>
  <c r="AM235" i="13"/>
  <c r="AM227" i="13"/>
  <c r="AM219" i="13"/>
  <c r="AM211" i="13"/>
  <c r="AM203" i="13"/>
  <c r="AM195" i="13"/>
  <c r="AM187" i="13"/>
  <c r="AM179" i="13"/>
  <c r="AM171" i="13"/>
  <c r="AM163" i="13"/>
  <c r="AM155" i="13"/>
  <c r="AM147" i="13"/>
  <c r="AM139" i="13"/>
  <c r="AM131" i="13"/>
  <c r="AM123" i="13"/>
  <c r="AM115" i="13"/>
  <c r="AM107" i="13"/>
  <c r="AM99" i="13"/>
  <c r="AM91" i="13"/>
  <c r="AM83" i="13"/>
  <c r="AM75" i="13"/>
  <c r="AM67" i="13"/>
  <c r="AM59" i="13"/>
  <c r="AM51" i="13"/>
  <c r="AM43" i="13"/>
  <c r="AM35" i="13"/>
  <c r="AM27" i="13"/>
  <c r="AM19" i="13"/>
  <c r="AM26" i="13"/>
  <c r="AM38" i="13"/>
  <c r="AM48" i="13"/>
  <c r="AM58" i="13"/>
  <c r="AM70" i="13"/>
  <c r="AM80" i="13"/>
  <c r="AM90" i="13"/>
  <c r="AM102" i="13"/>
  <c r="AM112" i="13"/>
  <c r="AM122" i="13"/>
  <c r="AM134" i="13"/>
  <c r="AM144" i="13"/>
  <c r="AM154" i="13"/>
  <c r="AM166" i="13"/>
  <c r="AM176" i="13"/>
  <c r="AM186" i="13"/>
  <c r="AM198" i="13"/>
  <c r="AM208" i="13"/>
  <c r="AM218" i="13"/>
  <c r="AM230" i="13"/>
  <c r="AM240" i="13"/>
  <c r="AM250" i="13"/>
  <c r="AM262" i="13"/>
  <c r="AM272" i="13"/>
  <c r="AM282" i="13"/>
  <c r="AM294" i="13"/>
  <c r="AM304" i="13"/>
  <c r="AM314" i="13"/>
  <c r="AM326" i="13"/>
  <c r="AM336" i="13"/>
  <c r="AM346" i="13"/>
  <c r="AM358" i="13"/>
  <c r="AM368" i="13"/>
  <c r="AM378" i="13"/>
  <c r="AM390" i="13"/>
  <c r="AM400" i="13"/>
  <c r="AM410" i="13"/>
  <c r="AM422" i="13"/>
  <c r="AM432" i="13"/>
  <c r="AM442" i="13"/>
  <c r="AM454" i="13"/>
  <c r="AM464" i="13"/>
  <c r="AM474" i="13"/>
  <c r="AM486" i="13"/>
  <c r="AM496" i="13"/>
  <c r="AM506" i="13"/>
  <c r="AM518" i="13"/>
  <c r="AM528" i="13"/>
  <c r="AM538" i="13"/>
  <c r="AM550" i="13"/>
  <c r="AM560" i="13"/>
  <c r="AM570" i="13"/>
  <c r="AM582" i="13"/>
  <c r="AM592" i="13"/>
  <c r="AM602" i="13"/>
  <c r="AM614" i="13"/>
  <c r="AM624" i="13"/>
  <c r="AP627" i="13"/>
  <c r="AP619" i="13"/>
  <c r="AP611" i="13"/>
  <c r="AP603" i="13"/>
  <c r="AP595" i="13"/>
  <c r="AP587" i="13"/>
  <c r="AP579" i="13"/>
  <c r="AP571" i="13"/>
  <c r="AP563" i="13"/>
  <c r="AP555" i="13"/>
  <c r="AP547" i="13"/>
  <c r="AP539" i="13"/>
  <c r="AP531" i="13"/>
  <c r="AP523" i="13"/>
  <c r="AP515" i="13"/>
  <c r="AP507" i="13"/>
  <c r="AP499" i="13"/>
  <c r="AP491" i="13"/>
  <c r="AP483" i="13"/>
  <c r="AP475" i="13"/>
  <c r="AP467" i="13"/>
  <c r="AP459" i="13"/>
  <c r="AP451" i="13"/>
  <c r="AP443" i="13"/>
  <c r="AP435" i="13"/>
  <c r="AP427" i="13"/>
  <c r="AP419" i="13"/>
  <c r="AP411" i="13"/>
  <c r="AP403" i="13"/>
  <c r="AP395" i="13"/>
  <c r="AP387" i="13"/>
  <c r="AP379" i="13"/>
  <c r="AP371" i="13"/>
  <c r="AP363" i="13"/>
  <c r="AP355" i="13"/>
  <c r="AP347" i="13"/>
  <c r="AP339" i="13"/>
  <c r="AP331" i="13"/>
  <c r="AP323" i="13"/>
  <c r="AP315" i="13"/>
  <c r="AP307" i="13"/>
  <c r="AP299" i="13"/>
  <c r="AP291" i="13"/>
  <c r="AP283" i="13"/>
  <c r="AP275" i="13"/>
  <c r="AP267" i="13"/>
  <c r="AP259" i="13"/>
  <c r="AP251" i="13"/>
  <c r="AP243" i="13"/>
  <c r="AP235" i="13"/>
  <c r="AP227" i="13"/>
  <c r="AP219" i="13"/>
  <c r="AP211" i="13"/>
  <c r="AP203" i="13"/>
  <c r="AP195" i="13"/>
  <c r="AP187" i="13"/>
  <c r="AP179" i="13"/>
  <c r="AP171" i="13"/>
  <c r="AP163" i="13"/>
  <c r="AP155" i="13"/>
  <c r="AP147" i="13"/>
  <c r="AP139" i="13"/>
  <c r="AP131" i="13"/>
  <c r="AP123" i="13"/>
  <c r="AP115" i="13"/>
  <c r="AP107" i="13"/>
  <c r="AP99" i="13"/>
  <c r="AP91" i="13"/>
  <c r="AP83" i="13"/>
  <c r="AP75" i="13"/>
  <c r="AP67" i="13"/>
  <c r="AP59" i="13"/>
  <c r="AP51" i="13"/>
  <c r="AP43" i="13"/>
  <c r="AP35" i="13"/>
  <c r="AP27" i="13"/>
  <c r="AP19" i="13"/>
  <c r="AP625" i="13"/>
  <c r="AP617" i="13"/>
  <c r="AP609" i="13"/>
  <c r="AP601" i="13"/>
  <c r="AP593" i="13"/>
  <c r="AP585" i="13"/>
  <c r="AP577" i="13"/>
  <c r="AP569" i="13"/>
  <c r="AP561" i="13"/>
  <c r="AP553" i="13"/>
  <c r="AP545" i="13"/>
  <c r="AP537" i="13"/>
  <c r="AP529" i="13"/>
  <c r="AP521" i="13"/>
  <c r="AP513" i="13"/>
  <c r="AP505" i="13"/>
  <c r="AP497" i="13"/>
  <c r="AP489" i="13"/>
  <c r="AP481" i="13"/>
  <c r="AP473" i="13"/>
  <c r="AP465" i="13"/>
  <c r="AP457" i="13"/>
  <c r="AP449" i="13"/>
  <c r="AP441" i="13"/>
  <c r="AP433" i="13"/>
  <c r="AP425" i="13"/>
  <c r="AP417" i="13"/>
  <c r="AP409" i="13"/>
  <c r="AP401" i="13"/>
  <c r="AP393" i="13"/>
  <c r="AP385" i="13"/>
  <c r="AP377" i="13"/>
  <c r="AP369" i="13"/>
  <c r="AP361" i="13"/>
  <c r="AP353" i="13"/>
  <c r="AP345" i="13"/>
  <c r="AP337" i="13"/>
  <c r="AP329" i="13"/>
  <c r="AP321" i="13"/>
  <c r="AP313" i="13"/>
  <c r="AP305" i="13"/>
  <c r="AP297" i="13"/>
  <c r="AP289" i="13"/>
  <c r="AP281" i="13"/>
  <c r="AP273" i="13"/>
  <c r="AP265" i="13"/>
  <c r="AP257" i="13"/>
  <c r="AP249" i="13"/>
  <c r="AP241" i="13"/>
  <c r="AP233" i="13"/>
  <c r="AP225" i="13"/>
  <c r="AP217" i="13"/>
  <c r="AP209" i="13"/>
  <c r="AP201" i="13"/>
  <c r="AP193" i="13"/>
  <c r="AP185" i="13"/>
  <c r="AP177" i="13"/>
  <c r="AP169" i="13"/>
  <c r="AP161" i="13"/>
  <c r="AP153" i="13"/>
  <c r="AP145" i="13"/>
  <c r="AP137" i="13"/>
  <c r="AP129" i="13"/>
  <c r="AP121" i="13"/>
  <c r="AP113" i="13"/>
  <c r="AP105" i="13"/>
  <c r="AP97" i="13"/>
  <c r="AP89" i="13"/>
  <c r="AP81" i="13"/>
  <c r="AP73" i="13"/>
  <c r="AP65" i="13"/>
  <c r="AP57" i="13"/>
  <c r="AP49" i="13"/>
  <c r="AP41" i="13"/>
  <c r="AP33" i="13"/>
  <c r="AP25" i="13"/>
  <c r="AP17" i="13"/>
  <c r="AP28" i="13"/>
  <c r="AP38" i="13"/>
  <c r="AP48" i="13"/>
  <c r="AP60" i="13"/>
  <c r="AP70" i="13"/>
  <c r="AP80" i="13"/>
  <c r="AP92" i="13"/>
  <c r="AP102" i="13"/>
  <c r="AP112" i="13"/>
  <c r="AP124" i="13"/>
  <c r="AP134" i="13"/>
  <c r="AP144" i="13"/>
  <c r="AP156" i="13"/>
  <c r="AP166" i="13"/>
  <c r="AP176" i="13"/>
  <c r="AP188" i="13"/>
  <c r="AP198" i="13"/>
  <c r="AP208" i="13"/>
  <c r="AP220" i="13"/>
  <c r="AP230" i="13"/>
  <c r="AP240" i="13"/>
  <c r="AP252" i="13"/>
  <c r="AP262" i="13"/>
  <c r="AP272" i="13"/>
  <c r="AP284" i="13"/>
  <c r="AP294" i="13"/>
  <c r="AP304" i="13"/>
  <c r="AP316" i="13"/>
  <c r="AP326" i="13"/>
  <c r="AP336" i="13"/>
  <c r="AP348" i="13"/>
  <c r="AP358" i="13"/>
  <c r="AP368" i="13"/>
  <c r="AP380" i="13"/>
  <c r="AP390" i="13"/>
  <c r="AP400" i="13"/>
  <c r="AP412" i="13"/>
  <c r="AP422" i="13"/>
  <c r="AP432" i="13"/>
  <c r="AP444" i="13"/>
  <c r="AP454" i="13"/>
  <c r="AP464" i="13"/>
  <c r="AP476" i="13"/>
  <c r="AP486" i="13"/>
  <c r="AP496" i="13"/>
  <c r="AP508" i="13"/>
  <c r="AP518" i="13"/>
  <c r="AP528" i="13"/>
  <c r="AP540" i="13"/>
  <c r="AP550" i="13"/>
  <c r="AP560" i="13"/>
  <c r="AP572" i="13"/>
  <c r="AP582" i="13"/>
  <c r="AP592" i="13"/>
  <c r="AP604" i="13"/>
  <c r="AP614" i="13"/>
  <c r="AP624" i="13"/>
  <c r="I18" i="13"/>
  <c r="M18" i="13" s="1"/>
  <c r="O18" i="13" s="1"/>
  <c r="I20" i="13"/>
  <c r="M20" i="13" s="1"/>
  <c r="O20" i="13" s="1"/>
  <c r="I21" i="13"/>
  <c r="M21" i="13" s="1"/>
  <c r="O21" i="13" s="1"/>
  <c r="I22" i="13"/>
  <c r="M22" i="13" s="1"/>
  <c r="O22" i="13" s="1"/>
  <c r="I23" i="13"/>
  <c r="M23" i="13" s="1"/>
  <c r="O23" i="13" s="1"/>
  <c r="K25" i="13"/>
  <c r="N25" i="13" s="1"/>
  <c r="K30" i="13"/>
  <c r="N30" i="13" s="1"/>
  <c r="K38" i="13"/>
  <c r="N38" i="13" s="1"/>
  <c r="I42" i="13"/>
  <c r="M42" i="13" s="1"/>
  <c r="O42" i="13" s="1"/>
  <c r="K43" i="13"/>
  <c r="N43" i="13" s="1"/>
  <c r="I47" i="13"/>
  <c r="M47" i="13" s="1"/>
  <c r="O47" i="13" s="1"/>
  <c r="I65" i="13"/>
  <c r="M65" i="13" s="1"/>
  <c r="O65" i="13" s="1"/>
  <c r="K69" i="13"/>
  <c r="N69" i="13" s="1"/>
  <c r="BG3" i="12"/>
  <c r="BG4" i="12" s="1"/>
  <c r="Y1" i="13"/>
  <c r="AT4" i="13"/>
  <c r="AU7" i="13"/>
  <c r="K13" i="13"/>
  <c r="N13" i="13" s="1"/>
  <c r="AM17" i="13"/>
  <c r="AM28" i="13"/>
  <c r="AM39" i="13"/>
  <c r="AM49" i="13"/>
  <c r="AM60" i="13"/>
  <c r="AM71" i="13"/>
  <c r="AM81" i="13"/>
  <c r="AM92" i="13"/>
  <c r="AM103" i="13"/>
  <c r="AM113" i="13"/>
  <c r="AM124" i="13"/>
  <c r="AM135" i="13"/>
  <c r="AM145" i="13"/>
  <c r="AM156" i="13"/>
  <c r="AM167" i="13"/>
  <c r="AM177" i="13"/>
  <c r="AM188" i="13"/>
  <c r="AM199" i="13"/>
  <c r="AM209" i="13"/>
  <c r="AM220" i="13"/>
  <c r="AM231" i="13"/>
  <c r="AM241" i="13"/>
  <c r="AM252" i="13"/>
  <c r="AM263" i="13"/>
  <c r="AM273" i="13"/>
  <c r="AM284" i="13"/>
  <c r="AM295" i="13"/>
  <c r="AM305" i="13"/>
  <c r="AM316" i="13"/>
  <c r="AM327" i="13"/>
  <c r="AM337" i="13"/>
  <c r="AM348" i="13"/>
  <c r="AM359" i="13"/>
  <c r="AM369" i="13"/>
  <c r="AM380" i="13"/>
  <c r="AM391" i="13"/>
  <c r="AM401" i="13"/>
  <c r="AM412" i="13"/>
  <c r="AM423" i="13"/>
  <c r="AM433" i="13"/>
  <c r="AM444" i="13"/>
  <c r="AM455" i="13"/>
  <c r="AM465" i="13"/>
  <c r="AM476" i="13"/>
  <c r="AM487" i="13"/>
  <c r="AM497" i="13"/>
  <c r="AM508" i="13"/>
  <c r="AM519" i="13"/>
  <c r="AM529" i="13"/>
  <c r="AM540" i="13"/>
  <c r="AM551" i="13"/>
  <c r="AM561" i="13"/>
  <c r="AM572" i="13"/>
  <c r="AM583" i="13"/>
  <c r="AM593" i="13"/>
  <c r="AM604" i="13"/>
  <c r="AM615" i="13"/>
  <c r="AM625" i="13"/>
  <c r="AP18" i="13"/>
  <c r="AP29" i="13"/>
  <c r="AP39" i="13"/>
  <c r="AP50" i="13"/>
  <c r="AP61" i="13"/>
  <c r="AP71" i="13"/>
  <c r="AP82" i="13"/>
  <c r="AP93" i="13"/>
  <c r="AP103" i="13"/>
  <c r="AP114" i="13"/>
  <c r="AP125" i="13"/>
  <c r="AP135" i="13"/>
  <c r="AP146" i="13"/>
  <c r="AP157" i="13"/>
  <c r="AP167" i="13"/>
  <c r="AP178" i="13"/>
  <c r="AP189" i="13"/>
  <c r="AP199" i="13"/>
  <c r="AP210" i="13"/>
  <c r="AP221" i="13"/>
  <c r="AP231" i="13"/>
  <c r="AP242" i="13"/>
  <c r="AP253" i="13"/>
  <c r="AP263" i="13"/>
  <c r="AP274" i="13"/>
  <c r="AP285" i="13"/>
  <c r="AP295" i="13"/>
  <c r="AP306" i="13"/>
  <c r="AP317" i="13"/>
  <c r="AP327" i="13"/>
  <c r="AP338" i="13"/>
  <c r="AP349" i="13"/>
  <c r="AP359" i="13"/>
  <c r="AP370" i="13"/>
  <c r="AP381" i="13"/>
  <c r="AP391" i="13"/>
  <c r="AP402" i="13"/>
  <c r="AP413" i="13"/>
  <c r="AP423" i="13"/>
  <c r="AP434" i="13"/>
  <c r="AP445" i="13"/>
  <c r="AP455" i="13"/>
  <c r="AP466" i="13"/>
  <c r="AP477" i="13"/>
  <c r="AP487" i="13"/>
  <c r="AP498" i="13"/>
  <c r="AP509" i="13"/>
  <c r="AP519" i="13"/>
  <c r="AP530" i="13"/>
  <c r="AP541" i="13"/>
  <c r="AP551" i="13"/>
  <c r="AP562" i="13"/>
  <c r="AP573" i="13"/>
  <c r="AP583" i="13"/>
  <c r="AP594" i="13"/>
  <c r="AP605" i="13"/>
  <c r="AP615" i="13"/>
  <c r="AP626" i="13"/>
  <c r="K26" i="13"/>
  <c r="N26" i="13" s="1"/>
  <c r="K27" i="13"/>
  <c r="N27" i="13" s="1"/>
  <c r="I35" i="13"/>
  <c r="M35" i="13" s="1"/>
  <c r="O35" i="13" s="1"/>
  <c r="I36" i="13"/>
  <c r="M36" i="13" s="1"/>
  <c r="O36" i="13" s="1"/>
  <c r="I41" i="13"/>
  <c r="M41" i="13" s="1"/>
  <c r="O41" i="13" s="1"/>
  <c r="I52" i="13"/>
  <c r="M52" i="13" s="1"/>
  <c r="O52" i="13" s="1"/>
  <c r="K53" i="13"/>
  <c r="N53" i="13" s="1"/>
  <c r="I57" i="13"/>
  <c r="M57" i="13" s="1"/>
  <c r="O57" i="13" s="1"/>
  <c r="K58" i="13"/>
  <c r="N58" i="13" s="1"/>
  <c r="K62" i="13"/>
  <c r="N62" i="13" s="1"/>
  <c r="I68" i="13"/>
  <c r="M68" i="13" s="1"/>
  <c r="O68" i="13" s="1"/>
  <c r="AU2" i="14"/>
  <c r="AU4" i="14"/>
  <c r="AU3" i="14"/>
  <c r="I67" i="14"/>
  <c r="M67" i="14" s="1"/>
  <c r="O67" i="14" s="1"/>
  <c r="I66" i="14"/>
  <c r="M66" i="14" s="1"/>
  <c r="O66" i="14" s="1"/>
  <c r="K64" i="14"/>
  <c r="N64" i="14" s="1"/>
  <c r="I58" i="14"/>
  <c r="M58" i="14" s="1"/>
  <c r="O58" i="14" s="1"/>
  <c r="K56" i="14"/>
  <c r="N56" i="14" s="1"/>
  <c r="I50" i="14"/>
  <c r="M50" i="14" s="1"/>
  <c r="O50" i="14" s="1"/>
  <c r="K48" i="14"/>
  <c r="N48" i="14" s="1"/>
  <c r="I43" i="14"/>
  <c r="M43" i="14" s="1"/>
  <c r="O43" i="14" s="1"/>
  <c r="K41" i="14"/>
  <c r="N41" i="14" s="1"/>
  <c r="I29" i="14"/>
  <c r="M29" i="14" s="1"/>
  <c r="O29" i="14" s="1"/>
  <c r="K28" i="14"/>
  <c r="N28" i="14" s="1"/>
  <c r="I25" i="14"/>
  <c r="M25" i="14" s="1"/>
  <c r="O25" i="14" s="1"/>
  <c r="K24" i="14"/>
  <c r="N24" i="14" s="1"/>
  <c r="K18" i="14"/>
  <c r="N18" i="14" s="1"/>
  <c r="I65" i="14"/>
  <c r="M65" i="14" s="1"/>
  <c r="O65" i="14" s="1"/>
  <c r="K63" i="14"/>
  <c r="N63" i="14" s="1"/>
  <c r="I57" i="14"/>
  <c r="M57" i="14" s="1"/>
  <c r="O57" i="14" s="1"/>
  <c r="K55" i="14"/>
  <c r="N55" i="14" s="1"/>
  <c r="I49" i="14"/>
  <c r="M49" i="14" s="1"/>
  <c r="O49" i="14" s="1"/>
  <c r="K47" i="14"/>
  <c r="N47" i="14" s="1"/>
  <c r="I42" i="14"/>
  <c r="M42" i="14" s="1"/>
  <c r="O42" i="14" s="1"/>
  <c r="K40" i="14"/>
  <c r="N40" i="14" s="1"/>
  <c r="I36" i="14"/>
  <c r="M36" i="14" s="1"/>
  <c r="O36" i="14" s="1"/>
  <c r="I64" i="14"/>
  <c r="M64" i="14" s="1"/>
  <c r="O64" i="14" s="1"/>
  <c r="K62" i="14"/>
  <c r="N62" i="14" s="1"/>
  <c r="I56" i="14"/>
  <c r="M56" i="14" s="1"/>
  <c r="O56" i="14" s="1"/>
  <c r="K54" i="14"/>
  <c r="N54" i="14" s="1"/>
  <c r="I48" i="14"/>
  <c r="M48" i="14" s="1"/>
  <c r="O48" i="14" s="1"/>
  <c r="I41" i="14"/>
  <c r="M41" i="14" s="1"/>
  <c r="O41" i="14" s="1"/>
  <c r="K39" i="14"/>
  <c r="N39" i="14" s="1"/>
  <c r="I28" i="14"/>
  <c r="M28" i="14" s="1"/>
  <c r="O28" i="14" s="1"/>
  <c r="K27" i="14"/>
  <c r="N27" i="14" s="1"/>
  <c r="I24" i="14"/>
  <c r="M24" i="14" s="1"/>
  <c r="O24" i="14" s="1"/>
  <c r="K23" i="14"/>
  <c r="N23" i="14" s="1"/>
  <c r="K20" i="14"/>
  <c r="N20" i="14" s="1"/>
  <c r="I18" i="14"/>
  <c r="M18" i="14" s="1"/>
  <c r="O18" i="14" s="1"/>
  <c r="K52" i="14"/>
  <c r="N52" i="14" s="1"/>
  <c r="I51" i="14"/>
  <c r="M51" i="14" s="1"/>
  <c r="O51" i="14" s="1"/>
  <c r="I31" i="14"/>
  <c r="M31" i="14" s="1"/>
  <c r="O31" i="14" s="1"/>
  <c r="K29" i="14"/>
  <c r="N29" i="14" s="1"/>
  <c r="I27" i="14"/>
  <c r="M27" i="14" s="1"/>
  <c r="O27" i="14" s="1"/>
  <c r="I26" i="14"/>
  <c r="M26" i="14" s="1"/>
  <c r="O26" i="14" s="1"/>
  <c r="I20" i="14"/>
  <c r="M20" i="14" s="1"/>
  <c r="O20" i="14" s="1"/>
  <c r="K65" i="14"/>
  <c r="N65" i="14" s="1"/>
  <c r="K57" i="14"/>
  <c r="N57" i="14" s="1"/>
  <c r="K53" i="14"/>
  <c r="N53" i="14" s="1"/>
  <c r="K50" i="14"/>
  <c r="N50" i="14" s="1"/>
  <c r="K45" i="14"/>
  <c r="N45" i="14" s="1"/>
  <c r="K37" i="14"/>
  <c r="N37" i="14" s="1"/>
  <c r="K36" i="14"/>
  <c r="N36" i="14" s="1"/>
  <c r="K35" i="14"/>
  <c r="N35" i="14" s="1"/>
  <c r="K34" i="14"/>
  <c r="N34" i="14" s="1"/>
  <c r="K31" i="14"/>
  <c r="N31" i="14" s="1"/>
  <c r="K30" i="14"/>
  <c r="N30" i="14" s="1"/>
  <c r="K22" i="14"/>
  <c r="N22" i="14" s="1"/>
  <c r="K21" i="14"/>
  <c r="N21" i="14" s="1"/>
  <c r="I11" i="14"/>
  <c r="M11" i="14" s="1"/>
  <c r="K68" i="14"/>
  <c r="N68" i="14" s="1"/>
  <c r="K61" i="14"/>
  <c r="N61" i="14" s="1"/>
  <c r="I60" i="14"/>
  <c r="M60" i="14" s="1"/>
  <c r="O60" i="14" s="1"/>
  <c r="K42" i="14"/>
  <c r="N42" i="14" s="1"/>
  <c r="K38" i="14"/>
  <c r="N38" i="14" s="1"/>
  <c r="I33" i="14"/>
  <c r="M33" i="14" s="1"/>
  <c r="O33" i="14" s="1"/>
  <c r="I32" i="14"/>
  <c r="M32" i="14" s="1"/>
  <c r="O32" i="14" s="1"/>
  <c r="K19" i="14"/>
  <c r="N19" i="14" s="1"/>
  <c r="I13" i="14"/>
  <c r="M13" i="14" s="1"/>
  <c r="K58" i="14"/>
  <c r="N58" i="14" s="1"/>
  <c r="I53" i="14"/>
  <c r="M53" i="14" s="1"/>
  <c r="O53" i="14" s="1"/>
  <c r="K46" i="14"/>
  <c r="N46" i="14" s="1"/>
  <c r="I45" i="14"/>
  <c r="M45" i="14" s="1"/>
  <c r="O45" i="14" s="1"/>
  <c r="I37" i="14"/>
  <c r="M37" i="14" s="1"/>
  <c r="O37" i="14" s="1"/>
  <c r="I35" i="14"/>
  <c r="M35" i="14" s="1"/>
  <c r="O35" i="14" s="1"/>
  <c r="I34" i="14"/>
  <c r="M34" i="14" s="1"/>
  <c r="O34" i="14" s="1"/>
  <c r="I30" i="14"/>
  <c r="M30" i="14" s="1"/>
  <c r="O30" i="14" s="1"/>
  <c r="I22" i="14"/>
  <c r="M22" i="14" s="1"/>
  <c r="O22" i="14" s="1"/>
  <c r="I21" i="14"/>
  <c r="M21" i="14" s="1"/>
  <c r="O21" i="14" s="1"/>
  <c r="K12" i="14"/>
  <c r="N12" i="14" s="1"/>
  <c r="I59" i="14"/>
  <c r="M59" i="14" s="1"/>
  <c r="O59" i="14" s="1"/>
  <c r="K51" i="14"/>
  <c r="N51" i="14" s="1"/>
  <c r="K49" i="14"/>
  <c r="N49" i="14" s="1"/>
  <c r="I46" i="14"/>
  <c r="M46" i="14" s="1"/>
  <c r="O46" i="14" s="1"/>
  <c r="K32" i="14"/>
  <c r="N32" i="14" s="1"/>
  <c r="I19" i="14"/>
  <c r="M19" i="14" s="1"/>
  <c r="O19" i="14" s="1"/>
  <c r="I68" i="14"/>
  <c r="M68" i="14" s="1"/>
  <c r="O68" i="14" s="1"/>
  <c r="I62" i="14"/>
  <c r="M62" i="14" s="1"/>
  <c r="O62" i="14" s="1"/>
  <c r="I55" i="14"/>
  <c r="M55" i="14" s="1"/>
  <c r="O55" i="14" s="1"/>
  <c r="I44" i="14"/>
  <c r="M44" i="14" s="1"/>
  <c r="O44" i="14" s="1"/>
  <c r="K33" i="14"/>
  <c r="N33" i="14" s="1"/>
  <c r="K10" i="14"/>
  <c r="N10" i="14" s="1"/>
  <c r="K69" i="14"/>
  <c r="N69" i="14" s="1"/>
  <c r="K60" i="14"/>
  <c r="N60" i="14" s="1"/>
  <c r="K43" i="14"/>
  <c r="N43" i="14" s="1"/>
  <c r="K25" i="14"/>
  <c r="N25" i="14" s="1"/>
  <c r="K15" i="14"/>
  <c r="N15" i="14" s="1"/>
  <c r="K14" i="14"/>
  <c r="N14" i="14" s="1"/>
  <c r="I10" i="14"/>
  <c r="M10" i="14" s="1"/>
  <c r="K67" i="14"/>
  <c r="N67" i="14" s="1"/>
  <c r="I63" i="14"/>
  <c r="M63" i="14" s="1"/>
  <c r="O63" i="14" s="1"/>
  <c r="I40" i="14"/>
  <c r="M40" i="14" s="1"/>
  <c r="O40" i="14" s="1"/>
  <c r="I38" i="14"/>
  <c r="M38" i="14" s="1"/>
  <c r="O38" i="14" s="1"/>
  <c r="K17" i="14"/>
  <c r="N17" i="14" s="1"/>
  <c r="K16" i="14"/>
  <c r="N16" i="14" s="1"/>
  <c r="K13" i="14"/>
  <c r="N13" i="14" s="1"/>
  <c r="I15" i="14"/>
  <c r="M15" i="14" s="1"/>
  <c r="I52" i="14"/>
  <c r="M52" i="14" s="1"/>
  <c r="O52" i="14" s="1"/>
  <c r="I54" i="14"/>
  <c r="M54" i="14" s="1"/>
  <c r="O54" i="14" s="1"/>
  <c r="AT6" i="13"/>
  <c r="K10" i="13"/>
  <c r="N10" i="13" s="1"/>
  <c r="K14" i="13"/>
  <c r="N14" i="13" s="1"/>
  <c r="K16" i="13"/>
  <c r="N16" i="13" s="1"/>
  <c r="AL629" i="13"/>
  <c r="AL621" i="13"/>
  <c r="AL613" i="13"/>
  <c r="AL605" i="13"/>
  <c r="AL597" i="13"/>
  <c r="AL589" i="13"/>
  <c r="AL581" i="13"/>
  <c r="AL573" i="13"/>
  <c r="AL565" i="13"/>
  <c r="AL557" i="13"/>
  <c r="AL549" i="13"/>
  <c r="AL541" i="13"/>
  <c r="AL533" i="13"/>
  <c r="AL525" i="13"/>
  <c r="AL517" i="13"/>
  <c r="AL509" i="13"/>
  <c r="AL501" i="13"/>
  <c r="AL493" i="13"/>
  <c r="AL485" i="13"/>
  <c r="AL477" i="13"/>
  <c r="AL469" i="13"/>
  <c r="AL461" i="13"/>
  <c r="AL453" i="13"/>
  <c r="AL445" i="13"/>
  <c r="AL437" i="13"/>
  <c r="AL429" i="13"/>
  <c r="AL421" i="13"/>
  <c r="AL413" i="13"/>
  <c r="AL405" i="13"/>
  <c r="AL397" i="13"/>
  <c r="AL389" i="13"/>
  <c r="AL381" i="13"/>
  <c r="AL373" i="13"/>
  <c r="AL365" i="13"/>
  <c r="AL357" i="13"/>
  <c r="AL349" i="13"/>
  <c r="AL341" i="13"/>
  <c r="AL333" i="13"/>
  <c r="AL325" i="13"/>
  <c r="AL317" i="13"/>
  <c r="AL309" i="13"/>
  <c r="AL301" i="13"/>
  <c r="AL293" i="13"/>
  <c r="AL285" i="13"/>
  <c r="AL277" i="13"/>
  <c r="AL269" i="13"/>
  <c r="AL261" i="13"/>
  <c r="AL253" i="13"/>
  <c r="AL245" i="13"/>
  <c r="AL237" i="13"/>
  <c r="AL229" i="13"/>
  <c r="AL221" i="13"/>
  <c r="AL213" i="13"/>
  <c r="AL205" i="13"/>
  <c r="AL197" i="13"/>
  <c r="AL189" i="13"/>
  <c r="AL181" i="13"/>
  <c r="AL173" i="13"/>
  <c r="AL165" i="13"/>
  <c r="AL157" i="13"/>
  <c r="AL149" i="13"/>
  <c r="AL141" i="13"/>
  <c r="AL133" i="13"/>
  <c r="AL125" i="13"/>
  <c r="AL117" i="13"/>
  <c r="AL109" i="13"/>
  <c r="AL101" i="13"/>
  <c r="AL93" i="13"/>
  <c r="AL85" i="13"/>
  <c r="AL77" i="13"/>
  <c r="AL69" i="13"/>
  <c r="AL61" i="13"/>
  <c r="AL53" i="13"/>
  <c r="AL45" i="13"/>
  <c r="AL37" i="13"/>
  <c r="AL29" i="13"/>
  <c r="AL21" i="13"/>
  <c r="AL627" i="13"/>
  <c r="AL619" i="13"/>
  <c r="AL611" i="13"/>
  <c r="AL603" i="13"/>
  <c r="AL595" i="13"/>
  <c r="AL587" i="13"/>
  <c r="AL579" i="13"/>
  <c r="AL571" i="13"/>
  <c r="AL563" i="13"/>
  <c r="AL555" i="13"/>
  <c r="AL547" i="13"/>
  <c r="AL539" i="13"/>
  <c r="AL531" i="13"/>
  <c r="AL523" i="13"/>
  <c r="AL515" i="13"/>
  <c r="AL507" i="13"/>
  <c r="AL499" i="13"/>
  <c r="AL491" i="13"/>
  <c r="AL483" i="13"/>
  <c r="AL475" i="13"/>
  <c r="AL467" i="13"/>
  <c r="AL459" i="13"/>
  <c r="AL451" i="13"/>
  <c r="AL443" i="13"/>
  <c r="AL435" i="13"/>
  <c r="AL427" i="13"/>
  <c r="AL419" i="13"/>
  <c r="AL411" i="13"/>
  <c r="AL403" i="13"/>
  <c r="AL395" i="13"/>
  <c r="AL387" i="13"/>
  <c r="AL379" i="13"/>
  <c r="AL371" i="13"/>
  <c r="AL363" i="13"/>
  <c r="AL355" i="13"/>
  <c r="AL347" i="13"/>
  <c r="AL339" i="13"/>
  <c r="AL331" i="13"/>
  <c r="AL323" i="13"/>
  <c r="AL315" i="13"/>
  <c r="AL307" i="13"/>
  <c r="AL299" i="13"/>
  <c r="AL291" i="13"/>
  <c r="AL283" i="13"/>
  <c r="AL275" i="13"/>
  <c r="AL267" i="13"/>
  <c r="AL259" i="13"/>
  <c r="AL251" i="13"/>
  <c r="AL243" i="13"/>
  <c r="AL235" i="13"/>
  <c r="AL227" i="13"/>
  <c r="AL219" i="13"/>
  <c r="AL211" i="13"/>
  <c r="AL203" i="13"/>
  <c r="AL195" i="13"/>
  <c r="AL187" i="13"/>
  <c r="AL179" i="13"/>
  <c r="AL171" i="13"/>
  <c r="AL163" i="13"/>
  <c r="AL155" i="13"/>
  <c r="AL147" i="13"/>
  <c r="AL139" i="13"/>
  <c r="AL131" i="13"/>
  <c r="AL123" i="13"/>
  <c r="AL115" i="13"/>
  <c r="AL107" i="13"/>
  <c r="AL99" i="13"/>
  <c r="AL91" i="13"/>
  <c r="AL83" i="13"/>
  <c r="AL75" i="13"/>
  <c r="AL67" i="13"/>
  <c r="AL59" i="13"/>
  <c r="AL51" i="13"/>
  <c r="AL43" i="13"/>
  <c r="AL35" i="13"/>
  <c r="AL27" i="13"/>
  <c r="AL19" i="13"/>
  <c r="AL26" i="13"/>
  <c r="AL38" i="13"/>
  <c r="AL48" i="13"/>
  <c r="AL58" i="13"/>
  <c r="AL70" i="13"/>
  <c r="AL80" i="13"/>
  <c r="AL90" i="13"/>
  <c r="AL102" i="13"/>
  <c r="AL112" i="13"/>
  <c r="AL122" i="13"/>
  <c r="AL134" i="13"/>
  <c r="AL144" i="13"/>
  <c r="AL154" i="13"/>
  <c r="AL166" i="13"/>
  <c r="AL176" i="13"/>
  <c r="AL186" i="13"/>
  <c r="AL198" i="13"/>
  <c r="AL208" i="13"/>
  <c r="AL218" i="13"/>
  <c r="AL230" i="13"/>
  <c r="AL240" i="13"/>
  <c r="AL250" i="13"/>
  <c r="AL262" i="13"/>
  <c r="AL272" i="13"/>
  <c r="AL282" i="13"/>
  <c r="AL294" i="13"/>
  <c r="AL304" i="13"/>
  <c r="AL314" i="13"/>
  <c r="AL326" i="13"/>
  <c r="AL336" i="13"/>
  <c r="AL346" i="13"/>
  <c r="AL358" i="13"/>
  <c r="AL368" i="13"/>
  <c r="AL378" i="13"/>
  <c r="AL390" i="13"/>
  <c r="AL400" i="13"/>
  <c r="AL410" i="13"/>
  <c r="AL422" i="13"/>
  <c r="AL432" i="13"/>
  <c r="AL442" i="13"/>
  <c r="AL454" i="13"/>
  <c r="AL464" i="13"/>
  <c r="AL474" i="13"/>
  <c r="AL486" i="13"/>
  <c r="AL496" i="13"/>
  <c r="AL506" i="13"/>
  <c r="AL518" i="13"/>
  <c r="AL528" i="13"/>
  <c r="AL538" i="13"/>
  <c r="AL550" i="13"/>
  <c r="AL560" i="13"/>
  <c r="AL570" i="13"/>
  <c r="AL582" i="13"/>
  <c r="AL592" i="13"/>
  <c r="AL602" i="13"/>
  <c r="AL614" i="13"/>
  <c r="AL624" i="13"/>
  <c r="AM18" i="13"/>
  <c r="AM30" i="13"/>
  <c r="AM40" i="13"/>
  <c r="AM50" i="13"/>
  <c r="AM62" i="13"/>
  <c r="AM72" i="13"/>
  <c r="AM82" i="13"/>
  <c r="AM94" i="13"/>
  <c r="AM104" i="13"/>
  <c r="AM114" i="13"/>
  <c r="AM126" i="13"/>
  <c r="AM136" i="13"/>
  <c r="AM146" i="13"/>
  <c r="AM158" i="13"/>
  <c r="AM168" i="13"/>
  <c r="AM178" i="13"/>
  <c r="AM190" i="13"/>
  <c r="AM200" i="13"/>
  <c r="AM210" i="13"/>
  <c r="AM222" i="13"/>
  <c r="AM232" i="13"/>
  <c r="AM242" i="13"/>
  <c r="AM254" i="13"/>
  <c r="AM264" i="13"/>
  <c r="AM274" i="13"/>
  <c r="AM286" i="13"/>
  <c r="AM296" i="13"/>
  <c r="AM306" i="13"/>
  <c r="AM318" i="13"/>
  <c r="AM328" i="13"/>
  <c r="AM338" i="13"/>
  <c r="AM350" i="13"/>
  <c r="AM360" i="13"/>
  <c r="AM370" i="13"/>
  <c r="AM382" i="13"/>
  <c r="AM392" i="13"/>
  <c r="AM402" i="13"/>
  <c r="AM414" i="13"/>
  <c r="AM424" i="13"/>
  <c r="AM434" i="13"/>
  <c r="AM446" i="13"/>
  <c r="AM456" i="13"/>
  <c r="AM466" i="13"/>
  <c r="AM478" i="13"/>
  <c r="AM488" i="13"/>
  <c r="AM498" i="13"/>
  <c r="AM510" i="13"/>
  <c r="AM520" i="13"/>
  <c r="AM530" i="13"/>
  <c r="AM542" i="13"/>
  <c r="AM552" i="13"/>
  <c r="AM562" i="13"/>
  <c r="AM574" i="13"/>
  <c r="AM584" i="13"/>
  <c r="AM594" i="13"/>
  <c r="AM606" i="13"/>
  <c r="AM616" i="13"/>
  <c r="AM626" i="13"/>
  <c r="AP20" i="13"/>
  <c r="AP30" i="13"/>
  <c r="AP40" i="13"/>
  <c r="AP52" i="13"/>
  <c r="AP62" i="13"/>
  <c r="AP72" i="13"/>
  <c r="AP84" i="13"/>
  <c r="AP94" i="13"/>
  <c r="AP104" i="13"/>
  <c r="AP116" i="13"/>
  <c r="AP126" i="13"/>
  <c r="AP136" i="13"/>
  <c r="AP148" i="13"/>
  <c r="AP158" i="13"/>
  <c r="AP168" i="13"/>
  <c r="AP180" i="13"/>
  <c r="AP190" i="13"/>
  <c r="AP200" i="13"/>
  <c r="AP212" i="13"/>
  <c r="AP222" i="13"/>
  <c r="AP232" i="13"/>
  <c r="AP244" i="13"/>
  <c r="AP254" i="13"/>
  <c r="AP264" i="13"/>
  <c r="AP276" i="13"/>
  <c r="AP286" i="13"/>
  <c r="AP296" i="13"/>
  <c r="AP308" i="13"/>
  <c r="AP318" i="13"/>
  <c r="AP328" i="13"/>
  <c r="AP340" i="13"/>
  <c r="AP350" i="13"/>
  <c r="AP360" i="13"/>
  <c r="AP372" i="13"/>
  <c r="AP382" i="13"/>
  <c r="AP392" i="13"/>
  <c r="AP404" i="13"/>
  <c r="AP414" i="13"/>
  <c r="AP424" i="13"/>
  <c r="AP436" i="13"/>
  <c r="AP446" i="13"/>
  <c r="AP456" i="13"/>
  <c r="AP468" i="13"/>
  <c r="AP478" i="13"/>
  <c r="AP488" i="13"/>
  <c r="AP500" i="13"/>
  <c r="AP510" i="13"/>
  <c r="AP520" i="13"/>
  <c r="AP532" i="13"/>
  <c r="AP542" i="13"/>
  <c r="AP552" i="13"/>
  <c r="AP564" i="13"/>
  <c r="AP574" i="13"/>
  <c r="AP584" i="13"/>
  <c r="AP596" i="13"/>
  <c r="AP606" i="13"/>
  <c r="AP616" i="13"/>
  <c r="AP628" i="13"/>
  <c r="K17" i="13"/>
  <c r="N17" i="13" s="1"/>
  <c r="K20" i="13"/>
  <c r="N20" i="13" s="1"/>
  <c r="K22" i="13"/>
  <c r="N22" i="13" s="1"/>
  <c r="K23" i="13"/>
  <c r="N23" i="13" s="1"/>
  <c r="I40" i="13"/>
  <c r="M40" i="13" s="1"/>
  <c r="O40" i="13" s="1"/>
  <c r="K47" i="13"/>
  <c r="N47" i="13" s="1"/>
  <c r="I56" i="13"/>
  <c r="M56" i="13" s="1"/>
  <c r="O56" i="13" s="1"/>
  <c r="I64" i="13"/>
  <c r="M64" i="13" s="1"/>
  <c r="O64" i="13" s="1"/>
  <c r="Z9" i="14"/>
  <c r="X11" i="14" s="1"/>
  <c r="C4" i="14"/>
  <c r="C6" i="14" s="1"/>
  <c r="AU5" i="14"/>
  <c r="K59" i="14"/>
  <c r="N59" i="14" s="1"/>
  <c r="AT3" i="14"/>
  <c r="AL16" i="14"/>
  <c r="AL23" i="14"/>
  <c r="AL31" i="14"/>
  <c r="AL39" i="14"/>
  <c r="AL47" i="14"/>
  <c r="AL55" i="14"/>
  <c r="AL63" i="14"/>
  <c r="AL71" i="14"/>
  <c r="AL79" i="14"/>
  <c r="AL87" i="14"/>
  <c r="AL95" i="14"/>
  <c r="AL103" i="14"/>
  <c r="AL111" i="14"/>
  <c r="AL119" i="14"/>
  <c r="AL127" i="14"/>
  <c r="AL135" i="14"/>
  <c r="AL143" i="14"/>
  <c r="AL151" i="14"/>
  <c r="AL159" i="14"/>
  <c r="AL167" i="14"/>
  <c r="AL175" i="14"/>
  <c r="AL183" i="14"/>
  <c r="AL191" i="14"/>
  <c r="AL199" i="14"/>
  <c r="AL207" i="14"/>
  <c r="AL215" i="14"/>
  <c r="AL223" i="14"/>
  <c r="AL231" i="14"/>
  <c r="AL239" i="14"/>
  <c r="AL247" i="14"/>
  <c r="AL255" i="14"/>
  <c r="AL263" i="14"/>
  <c r="AL271" i="14"/>
  <c r="AL279" i="14"/>
  <c r="AL287" i="14"/>
  <c r="AL295" i="14"/>
  <c r="AL303" i="14"/>
  <c r="AL311" i="14"/>
  <c r="AL320" i="14"/>
  <c r="AL330" i="14"/>
  <c r="AL339" i="14"/>
  <c r="AL348" i="14"/>
  <c r="AL357" i="14"/>
  <c r="AL366" i="14"/>
  <c r="AL375" i="14"/>
  <c r="AL384" i="14"/>
  <c r="AL394" i="14"/>
  <c r="AL403" i="14"/>
  <c r="AL412" i="14"/>
  <c r="AL421" i="14"/>
  <c r="AL430" i="14"/>
  <c r="AL439" i="14"/>
  <c r="AL448" i="14"/>
  <c r="AL458" i="14"/>
  <c r="AL467" i="14"/>
  <c r="AL476" i="14"/>
  <c r="AL485" i="14"/>
  <c r="AL494" i="14"/>
  <c r="AL503" i="14"/>
  <c r="AL512" i="14"/>
  <c r="AL522" i="14"/>
  <c r="AL531" i="14"/>
  <c r="AL540" i="14"/>
  <c r="AL549" i="14"/>
  <c r="AL558" i="14"/>
  <c r="AL567" i="14"/>
  <c r="AL576" i="14"/>
  <c r="AL586" i="14"/>
  <c r="AL595" i="14"/>
  <c r="AL604" i="14"/>
  <c r="AL613" i="14"/>
  <c r="AL625" i="14"/>
  <c r="AL617" i="14"/>
  <c r="AL609" i="14"/>
  <c r="AL601" i="14"/>
  <c r="AL593" i="14"/>
  <c r="AL585" i="14"/>
  <c r="AL577" i="14"/>
  <c r="AL569" i="14"/>
  <c r="AL561" i="14"/>
  <c r="AL553" i="14"/>
  <c r="AL545" i="14"/>
  <c r="AL537" i="14"/>
  <c r="AL529" i="14"/>
  <c r="AL521" i="14"/>
  <c r="AL513" i="14"/>
  <c r="AL505" i="14"/>
  <c r="AL497" i="14"/>
  <c r="AL489" i="14"/>
  <c r="AL481" i="14"/>
  <c r="AL473" i="14"/>
  <c r="AL465" i="14"/>
  <c r="AL457" i="14"/>
  <c r="AL449" i="14"/>
  <c r="AL441" i="14"/>
  <c r="AL433" i="14"/>
  <c r="AL425" i="14"/>
  <c r="AL417" i="14"/>
  <c r="AL409" i="14"/>
  <c r="AL401" i="14"/>
  <c r="AL393" i="14"/>
  <c r="AL385" i="14"/>
  <c r="AL377" i="14"/>
  <c r="AL369" i="14"/>
  <c r="AL361" i="14"/>
  <c r="AL353" i="14"/>
  <c r="AL345" i="14"/>
  <c r="AL337" i="14"/>
  <c r="AL329" i="14"/>
  <c r="AL321" i="14"/>
  <c r="AL313" i="14"/>
  <c r="AL24" i="14"/>
  <c r="AL32" i="14"/>
  <c r="AL40" i="14"/>
  <c r="AL48" i="14"/>
  <c r="AL56" i="14"/>
  <c r="AL64" i="14"/>
  <c r="AL72" i="14"/>
  <c r="AL80" i="14"/>
  <c r="AL88" i="14"/>
  <c r="AL96" i="14"/>
  <c r="AL104" i="14"/>
  <c r="AL112" i="14"/>
  <c r="AL120" i="14"/>
  <c r="AL128" i="14"/>
  <c r="AL136" i="14"/>
  <c r="AL144" i="14"/>
  <c r="AL152" i="14"/>
  <c r="AL160" i="14"/>
  <c r="AL168" i="14"/>
  <c r="AL176" i="14"/>
  <c r="AL184" i="14"/>
  <c r="AL192" i="14"/>
  <c r="AL200" i="14"/>
  <c r="AL208" i="14"/>
  <c r="AL216" i="14"/>
  <c r="AL224" i="14"/>
  <c r="AL232" i="14"/>
  <c r="AL240" i="14"/>
  <c r="AL248" i="14"/>
  <c r="AL256" i="14"/>
  <c r="AL264" i="14"/>
  <c r="AL272" i="14"/>
  <c r="AL280" i="14"/>
  <c r="AL288" i="14"/>
  <c r="AL296" i="14"/>
  <c r="AL304" i="14"/>
  <c r="AL312" i="14"/>
  <c r="AL322" i="14"/>
  <c r="AL331" i="14"/>
  <c r="AL340" i="14"/>
  <c r="AL349" i="14"/>
  <c r="AL358" i="14"/>
  <c r="AL367" i="14"/>
  <c r="AL376" i="14"/>
  <c r="AL386" i="14"/>
  <c r="AL395" i="14"/>
  <c r="AL404" i="14"/>
  <c r="AL413" i="14"/>
  <c r="AL422" i="14"/>
  <c r="AL431" i="14"/>
  <c r="AL440" i="14"/>
  <c r="AL450" i="14"/>
  <c r="AL459" i="14"/>
  <c r="AL468" i="14"/>
  <c r="AL477" i="14"/>
  <c r="AL486" i="14"/>
  <c r="AL495" i="14"/>
  <c r="AL504" i="14"/>
  <c r="AL514" i="14"/>
  <c r="AL523" i="14"/>
  <c r="AL532" i="14"/>
  <c r="AL541" i="14"/>
  <c r="AL550" i="14"/>
  <c r="AL559" i="14"/>
  <c r="AL568" i="14"/>
  <c r="AL578" i="14"/>
  <c r="AL587" i="14"/>
  <c r="AL596" i="14"/>
  <c r="AL605" i="14"/>
  <c r="AL614" i="14"/>
  <c r="AL623" i="14"/>
  <c r="AM624" i="14"/>
  <c r="AM616" i="14"/>
  <c r="AM608" i="14"/>
  <c r="AM600" i="14"/>
  <c r="AM592" i="14"/>
  <c r="AM584" i="14"/>
  <c r="AM576" i="14"/>
  <c r="AM568" i="14"/>
  <c r="AM560" i="14"/>
  <c r="AM552" i="14"/>
  <c r="AM544" i="14"/>
  <c r="AM536" i="14"/>
  <c r="AM528" i="14"/>
  <c r="AM520" i="14"/>
  <c r="AM512" i="14"/>
  <c r="AM504" i="14"/>
  <c r="AM496" i="14"/>
  <c r="AM488" i="14"/>
  <c r="AM480" i="14"/>
  <c r="AM472" i="14"/>
  <c r="AM464" i="14"/>
  <c r="AM456" i="14"/>
  <c r="AM448" i="14"/>
  <c r="AM440" i="14"/>
  <c r="AM432" i="14"/>
  <c r="AM424" i="14"/>
  <c r="AM416" i="14"/>
  <c r="AM408" i="14"/>
  <c r="AM400" i="14"/>
  <c r="AM392" i="14"/>
  <c r="AM622" i="14"/>
  <c r="AM613" i="14"/>
  <c r="AM604" i="14"/>
  <c r="AM595" i="14"/>
  <c r="AM586" i="14"/>
  <c r="AM577" i="14"/>
  <c r="AM567" i="14"/>
  <c r="AM558" i="14"/>
  <c r="AM549" i="14"/>
  <c r="AM540" i="14"/>
  <c r="AM531" i="14"/>
  <c r="AM522" i="14"/>
  <c r="AM513" i="14"/>
  <c r="AM503" i="14"/>
  <c r="AM494" i="14"/>
  <c r="AM485" i="14"/>
  <c r="AM476" i="14"/>
  <c r="AM467" i="14"/>
  <c r="AM458" i="14"/>
  <c r="AM449" i="14"/>
  <c r="AM439" i="14"/>
  <c r="AM430" i="14"/>
  <c r="AM421" i="14"/>
  <c r="AM412" i="14"/>
  <c r="AM403" i="14"/>
  <c r="AM394" i="14"/>
  <c r="AM385" i="14"/>
  <c r="AM377" i="14"/>
  <c r="AM369" i="14"/>
  <c r="AM361" i="14"/>
  <c r="AM353" i="14"/>
  <c r="AM345" i="14"/>
  <c r="AM337" i="14"/>
  <c r="AM329" i="14"/>
  <c r="AM321" i="14"/>
  <c r="AM313" i="14"/>
  <c r="AM305" i="14"/>
  <c r="AM297" i="14"/>
  <c r="AM289" i="14"/>
  <c r="AM281" i="14"/>
  <c r="AM273" i="14"/>
  <c r="AM265" i="14"/>
  <c r="AM257" i="14"/>
  <c r="AM249" i="14"/>
  <c r="AM241" i="14"/>
  <c r="AM233" i="14"/>
  <c r="AM225" i="14"/>
  <c r="AM217" i="14"/>
  <c r="AM209" i="14"/>
  <c r="AM201" i="14"/>
  <c r="AM193" i="14"/>
  <c r="AM185" i="14"/>
  <c r="AM177" i="14"/>
  <c r="AM169" i="14"/>
  <c r="AM161" i="14"/>
  <c r="AM153" i="14"/>
  <c r="AM145" i="14"/>
  <c r="AM137" i="14"/>
  <c r="AM129" i="14"/>
  <c r="AM121" i="14"/>
  <c r="AM113" i="14"/>
  <c r="AM105" i="14"/>
  <c r="AM97" i="14"/>
  <c r="AM89" i="14"/>
  <c r="AM81" i="14"/>
  <c r="AM73" i="14"/>
  <c r="AM65" i="14"/>
  <c r="AM57" i="14"/>
  <c r="AM49" i="14"/>
  <c r="AM41" i="14"/>
  <c r="AM33" i="14"/>
  <c r="AM25" i="14"/>
  <c r="AM17" i="14"/>
  <c r="AM26" i="14"/>
  <c r="AM35" i="14"/>
  <c r="AM44" i="14"/>
  <c r="AM53" i="14"/>
  <c r="AM62" i="14"/>
  <c r="AM71" i="14"/>
  <c r="AM80" i="14"/>
  <c r="AM90" i="14"/>
  <c r="AM99" i="14"/>
  <c r="AM108" i="14"/>
  <c r="AM117" i="14"/>
  <c r="AM126" i="14"/>
  <c r="AM135" i="14"/>
  <c r="AM144" i="14"/>
  <c r="AM154" i="14"/>
  <c r="AM163" i="14"/>
  <c r="AM172" i="14"/>
  <c r="AM181" i="14"/>
  <c r="AM190" i="14"/>
  <c r="AM199" i="14"/>
  <c r="AM208" i="14"/>
  <c r="AM218" i="14"/>
  <c r="AM227" i="14"/>
  <c r="AM236" i="14"/>
  <c r="AM245" i="14"/>
  <c r="AM254" i="14"/>
  <c r="AM263" i="14"/>
  <c r="AM272" i="14"/>
  <c r="AM282" i="14"/>
  <c r="AM291" i="14"/>
  <c r="AM300" i="14"/>
  <c r="AM309" i="14"/>
  <c r="AM318" i="14"/>
  <c r="AM327" i="14"/>
  <c r="AM336" i="14"/>
  <c r="AM346" i="14"/>
  <c r="AM355" i="14"/>
  <c r="AM364" i="14"/>
  <c r="AM373" i="14"/>
  <c r="AM382" i="14"/>
  <c r="AM391" i="14"/>
  <c r="AM402" i="14"/>
  <c r="AM413" i="14"/>
  <c r="AM423" i="14"/>
  <c r="AM434" i="14"/>
  <c r="AM444" i="14"/>
  <c r="AM454" i="14"/>
  <c r="AM465" i="14"/>
  <c r="AM475" i="14"/>
  <c r="AM486" i="14"/>
  <c r="AM497" i="14"/>
  <c r="AM507" i="14"/>
  <c r="AM517" i="14"/>
  <c r="AM527" i="14"/>
  <c r="AM538" i="14"/>
  <c r="AM548" i="14"/>
  <c r="AM559" i="14"/>
  <c r="AM570" i="14"/>
  <c r="AM580" i="14"/>
  <c r="AM590" i="14"/>
  <c r="AM601" i="14"/>
  <c r="AM611" i="14"/>
  <c r="AM621" i="14"/>
  <c r="AL17" i="14"/>
  <c r="AL25" i="14"/>
  <c r="AL33" i="14"/>
  <c r="AL41" i="14"/>
  <c r="AL49" i="14"/>
  <c r="AL57" i="14"/>
  <c r="AL65" i="14"/>
  <c r="AL73" i="14"/>
  <c r="AL81" i="14"/>
  <c r="AL89" i="14"/>
  <c r="AL97" i="14"/>
  <c r="AL105" i="14"/>
  <c r="AL113" i="14"/>
  <c r="AL121" i="14"/>
  <c r="AL129" i="14"/>
  <c r="AL137" i="14"/>
  <c r="AL145" i="14"/>
  <c r="AL153" i="14"/>
  <c r="AL161" i="14"/>
  <c r="AL169" i="14"/>
  <c r="AL177" i="14"/>
  <c r="AL185" i="14"/>
  <c r="AL193" i="14"/>
  <c r="AL201" i="14"/>
  <c r="AL209" i="14"/>
  <c r="AL217" i="14"/>
  <c r="AL225" i="14"/>
  <c r="AL233" i="14"/>
  <c r="AL241" i="14"/>
  <c r="AL249" i="14"/>
  <c r="AL257" i="14"/>
  <c r="AL265" i="14"/>
  <c r="AL273" i="14"/>
  <c r="AL281" i="14"/>
  <c r="AL289" i="14"/>
  <c r="AL297" i="14"/>
  <c r="AL305" i="14"/>
  <c r="AL314" i="14"/>
  <c r="AL323" i="14"/>
  <c r="AL332" i="14"/>
  <c r="AL341" i="14"/>
  <c r="AL350" i="14"/>
  <c r="AL359" i="14"/>
  <c r="AL368" i="14"/>
  <c r="AL378" i="14"/>
  <c r="AL387" i="14"/>
  <c r="AL396" i="14"/>
  <c r="AL405" i="14"/>
  <c r="AL414" i="14"/>
  <c r="AL423" i="14"/>
  <c r="AL432" i="14"/>
  <c r="AL442" i="14"/>
  <c r="AL451" i="14"/>
  <c r="AL460" i="14"/>
  <c r="AL469" i="14"/>
  <c r="AL478" i="14"/>
  <c r="AL487" i="14"/>
  <c r="AL496" i="14"/>
  <c r="AL506" i="14"/>
  <c r="AL515" i="14"/>
  <c r="AL524" i="14"/>
  <c r="AL533" i="14"/>
  <c r="AL542" i="14"/>
  <c r="AL551" i="14"/>
  <c r="AL560" i="14"/>
  <c r="AL570" i="14"/>
  <c r="AL579" i="14"/>
  <c r="AL588" i="14"/>
  <c r="AL597" i="14"/>
  <c r="AL606" i="14"/>
  <c r="AL615" i="14"/>
  <c r="AL624" i="14"/>
  <c r="AM18" i="14"/>
  <c r="AM27" i="14"/>
  <c r="AM36" i="14"/>
  <c r="AM45" i="14"/>
  <c r="AM54" i="14"/>
  <c r="AM63" i="14"/>
  <c r="AM72" i="14"/>
  <c r="AM82" i="14"/>
  <c r="AM91" i="14"/>
  <c r="AM100" i="14"/>
  <c r="AM109" i="14"/>
  <c r="AM118" i="14"/>
  <c r="AM127" i="14"/>
  <c r="AM136" i="14"/>
  <c r="AM146" i="14"/>
  <c r="AM155" i="14"/>
  <c r="AM164" i="14"/>
  <c r="AM173" i="14"/>
  <c r="AM182" i="14"/>
  <c r="AM191" i="14"/>
  <c r="AM200" i="14"/>
  <c r="AM210" i="14"/>
  <c r="AM219" i="14"/>
  <c r="AM228" i="14"/>
  <c r="AM237" i="14"/>
  <c r="AM246" i="14"/>
  <c r="AM255" i="14"/>
  <c r="AM264" i="14"/>
  <c r="AM274" i="14"/>
  <c r="AM283" i="14"/>
  <c r="AM292" i="14"/>
  <c r="AM301" i="14"/>
  <c r="AM310" i="14"/>
  <c r="AM319" i="14"/>
  <c r="AM328" i="14"/>
  <c r="AM338" i="14"/>
  <c r="AM347" i="14"/>
  <c r="AM356" i="14"/>
  <c r="AM365" i="14"/>
  <c r="AM374" i="14"/>
  <c r="AM383" i="14"/>
  <c r="AM393" i="14"/>
  <c r="AM404" i="14"/>
  <c r="AM414" i="14"/>
  <c r="AM425" i="14"/>
  <c r="AM435" i="14"/>
  <c r="AM445" i="14"/>
  <c r="AM455" i="14"/>
  <c r="AM466" i="14"/>
  <c r="AM477" i="14"/>
  <c r="AM487" i="14"/>
  <c r="AM498" i="14"/>
  <c r="AM508" i="14"/>
  <c r="AM518" i="14"/>
  <c r="AM529" i="14"/>
  <c r="AM539" i="14"/>
  <c r="AM550" i="14"/>
  <c r="AM561" i="14"/>
  <c r="AM571" i="14"/>
  <c r="AM581" i="14"/>
  <c r="AM591" i="14"/>
  <c r="AM602" i="14"/>
  <c r="AM612" i="14"/>
  <c r="AM623" i="14"/>
  <c r="AP22" i="14"/>
  <c r="AP30" i="14"/>
  <c r="AP38" i="14"/>
  <c r="AP46" i="14"/>
  <c r="AP54" i="14"/>
  <c r="AP62" i="14"/>
  <c r="AP70" i="14"/>
  <c r="AP78" i="14"/>
  <c r="AP86" i="14"/>
  <c r="AP94" i="14"/>
  <c r="AP102" i="14"/>
  <c r="AP110" i="14"/>
  <c r="AP118" i="14"/>
  <c r="AP126" i="14"/>
  <c r="AP134" i="14"/>
  <c r="AP142" i="14"/>
  <c r="AP150" i="14"/>
  <c r="AP158" i="14"/>
  <c r="AP166" i="14"/>
  <c r="AP174" i="14"/>
  <c r="AP182" i="14"/>
  <c r="AP190" i="14"/>
  <c r="AP198" i="14"/>
  <c r="AP206" i="14"/>
  <c r="AP214" i="14"/>
  <c r="AP222" i="14"/>
  <c r="AP230" i="14"/>
  <c r="AP238" i="14"/>
  <c r="AP246" i="14"/>
  <c r="AP254" i="14"/>
  <c r="AP262" i="14"/>
  <c r="AP270" i="14"/>
  <c r="AP278" i="14"/>
  <c r="AP286" i="14"/>
  <c r="AP294" i="14"/>
  <c r="AP302" i="14"/>
  <c r="AP310" i="14"/>
  <c r="AP318" i="14"/>
  <c r="AP326" i="14"/>
  <c r="AP334" i="14"/>
  <c r="AP342" i="14"/>
  <c r="AP350" i="14"/>
  <c r="AP358" i="14"/>
  <c r="AP366" i="14"/>
  <c r="AP374" i="14"/>
  <c r="AP382" i="14"/>
  <c r="AP390" i="14"/>
  <c r="AP398" i="14"/>
  <c r="AP406" i="14"/>
  <c r="AP414" i="14"/>
  <c r="AP422" i="14"/>
  <c r="AP430" i="14"/>
  <c r="AP438" i="14"/>
  <c r="AP446" i="14"/>
  <c r="AP454" i="14"/>
  <c r="AP462" i="14"/>
  <c r="AP470" i="14"/>
  <c r="AP478" i="14"/>
  <c r="AP486" i="14"/>
  <c r="AP494" i="14"/>
  <c r="AP502" i="14"/>
  <c r="AP510" i="14"/>
  <c r="AP518" i="14"/>
  <c r="AP526" i="14"/>
  <c r="AP534" i="14"/>
  <c r="AP542" i="14"/>
  <c r="AP550" i="14"/>
  <c r="AP558" i="14"/>
  <c r="AP566" i="14"/>
  <c r="AP574" i="14"/>
  <c r="AP582" i="14"/>
  <c r="AP590" i="14"/>
  <c r="AP598" i="14"/>
  <c r="AP606" i="14"/>
  <c r="AP614" i="14"/>
  <c r="AP622" i="14"/>
  <c r="AP630" i="14"/>
  <c r="AP24" i="14"/>
  <c r="AP32" i="14"/>
  <c r="AP40" i="14"/>
  <c r="AP48" i="14"/>
  <c r="AP56" i="14"/>
  <c r="AP64" i="14"/>
  <c r="AP72" i="14"/>
  <c r="AP80" i="14"/>
  <c r="AP88" i="14"/>
  <c r="AP96" i="14"/>
  <c r="AP104" i="14"/>
  <c r="AP112" i="14"/>
  <c r="AP120" i="14"/>
  <c r="AP128" i="14"/>
  <c r="AP136" i="14"/>
  <c r="AP144" i="14"/>
  <c r="AP152" i="14"/>
  <c r="AP160" i="14"/>
  <c r="AP168" i="14"/>
  <c r="AP176" i="14"/>
  <c r="AP184" i="14"/>
  <c r="AP192" i="14"/>
  <c r="AP200" i="14"/>
  <c r="AP208" i="14"/>
  <c r="AP216" i="14"/>
  <c r="AP224" i="14"/>
  <c r="AP232" i="14"/>
  <c r="AP240" i="14"/>
  <c r="AP248" i="14"/>
  <c r="AP256" i="14"/>
  <c r="AP264" i="14"/>
  <c r="AP272" i="14"/>
  <c r="AP280" i="14"/>
  <c r="AP288" i="14"/>
  <c r="AP296" i="14"/>
  <c r="AP304" i="14"/>
  <c r="AP312" i="14"/>
  <c r="AP320" i="14"/>
  <c r="AP328" i="14"/>
  <c r="AP336" i="14"/>
  <c r="AP344" i="14"/>
  <c r="AP352" i="14"/>
  <c r="AP360" i="14"/>
  <c r="AP368" i="14"/>
  <c r="AP376" i="14"/>
  <c r="AP384" i="14"/>
  <c r="AP392" i="14"/>
  <c r="AP400" i="14"/>
  <c r="AP408" i="14"/>
  <c r="AP416" i="14"/>
  <c r="AP424" i="14"/>
  <c r="AP432" i="14"/>
  <c r="AP440" i="14"/>
  <c r="AP448" i="14"/>
  <c r="AP456" i="14"/>
  <c r="AP464" i="14"/>
  <c r="AP472" i="14"/>
  <c r="AP480" i="14"/>
  <c r="AP488" i="14"/>
  <c r="AP496" i="14"/>
  <c r="AP504" i="14"/>
  <c r="AP512" i="14"/>
  <c r="AP520" i="14"/>
  <c r="AP528" i="14"/>
  <c r="AP536" i="14"/>
  <c r="AP544" i="14"/>
  <c r="AP552" i="14"/>
  <c r="AP560" i="14"/>
  <c r="AP568" i="14"/>
  <c r="AP576" i="14"/>
  <c r="AP584" i="14"/>
  <c r="AP592" i="14"/>
  <c r="AP600" i="14"/>
  <c r="AP608" i="14"/>
  <c r="AP616" i="14"/>
  <c r="R44" i="7" l="1"/>
  <c r="R59" i="8"/>
  <c r="P32" i="8"/>
  <c r="R36" i="7"/>
  <c r="R42" i="7"/>
  <c r="P42" i="7"/>
  <c r="S20" i="7"/>
  <c r="R20" i="7"/>
  <c r="P20" i="7"/>
  <c r="R53" i="7"/>
  <c r="P53" i="7"/>
  <c r="P32" i="7"/>
  <c r="P62" i="7"/>
  <c r="P39" i="14"/>
  <c r="R63" i="13"/>
  <c r="S18" i="7"/>
  <c r="R61" i="7"/>
  <c r="R60" i="13"/>
  <c r="P18" i="7"/>
  <c r="R61" i="14"/>
  <c r="P45" i="13"/>
  <c r="P28" i="7"/>
  <c r="R29" i="7"/>
  <c r="R43" i="7"/>
  <c r="P16" i="7"/>
  <c r="S16" i="7"/>
  <c r="R16" i="7"/>
  <c r="P69" i="7"/>
  <c r="R69" i="7"/>
  <c r="S17" i="14"/>
  <c r="R65" i="7"/>
  <c r="P34" i="7"/>
  <c r="R34" i="7"/>
  <c r="R30" i="7"/>
  <c r="P30" i="7"/>
  <c r="R32" i="13"/>
  <c r="R31" i="13"/>
  <c r="P59" i="7"/>
  <c r="P17" i="14"/>
  <c r="R58" i="7"/>
  <c r="P58" i="7"/>
  <c r="R26" i="7"/>
  <c r="AI2" i="11"/>
  <c r="AF2" i="11"/>
  <c r="AH2" i="11"/>
  <c r="AK4" i="6"/>
  <c r="P24" i="7"/>
  <c r="R24" i="7"/>
  <c r="P22" i="7"/>
  <c r="R22" i="7"/>
  <c r="AK2" i="11"/>
  <c r="AF6" i="6"/>
  <c r="J2" i="6"/>
  <c r="R51" i="7"/>
  <c r="P51" i="7"/>
  <c r="AJ2" i="6"/>
  <c r="AE2" i="6"/>
  <c r="F33" i="16"/>
  <c r="R23" i="14"/>
  <c r="P23" i="14"/>
  <c r="AM2" i="6"/>
  <c r="F25" i="16"/>
  <c r="R42" i="14"/>
  <c r="P42" i="14"/>
  <c r="P68" i="13"/>
  <c r="R68" i="13"/>
  <c r="S18" i="13"/>
  <c r="R18" i="13"/>
  <c r="P18" i="13"/>
  <c r="R24" i="13"/>
  <c r="P24" i="13"/>
  <c r="R25" i="13"/>
  <c r="P25" i="13"/>
  <c r="R33" i="13"/>
  <c r="P33" i="13"/>
  <c r="R59" i="13"/>
  <c r="P59" i="13"/>
  <c r="P45" i="8"/>
  <c r="R45" i="8"/>
  <c r="R49" i="8"/>
  <c r="P49" i="8"/>
  <c r="R61" i="13"/>
  <c r="P61" i="13"/>
  <c r="R68" i="7"/>
  <c r="P68" i="7"/>
  <c r="R47" i="7"/>
  <c r="P47" i="7"/>
  <c r="R33" i="7"/>
  <c r="P33" i="7"/>
  <c r="R56" i="8"/>
  <c r="P56" i="8"/>
  <c r="P25" i="8"/>
  <c r="R25" i="8"/>
  <c r="S21" i="8"/>
  <c r="R21" i="8"/>
  <c r="P21" i="8"/>
  <c r="R44" i="8"/>
  <c r="P44" i="8"/>
  <c r="R68" i="8"/>
  <c r="P68" i="8"/>
  <c r="R19" i="7"/>
  <c r="P19" i="7"/>
  <c r="S19" i="7"/>
  <c r="S21" i="7"/>
  <c r="R21" i="7"/>
  <c r="P21" i="7"/>
  <c r="E4" i="12"/>
  <c r="AE4" i="12"/>
  <c r="I2" i="11"/>
  <c r="AV2" i="11"/>
  <c r="AJ2" i="11"/>
  <c r="AQ2" i="6"/>
  <c r="AP2" i="6"/>
  <c r="AW2" i="6"/>
  <c r="R45" i="14"/>
  <c r="P45" i="14"/>
  <c r="R53" i="13"/>
  <c r="P53" i="13"/>
  <c r="R56" i="13"/>
  <c r="P56" i="13"/>
  <c r="R41" i="14"/>
  <c r="P41" i="14"/>
  <c r="R64" i="13"/>
  <c r="P64" i="13"/>
  <c r="P59" i="14"/>
  <c r="R59" i="14"/>
  <c r="R36" i="13"/>
  <c r="P36" i="13"/>
  <c r="P26" i="13"/>
  <c r="R26" i="13"/>
  <c r="R30" i="13"/>
  <c r="P30" i="13"/>
  <c r="R62" i="14"/>
  <c r="P62" i="14"/>
  <c r="R35" i="13"/>
  <c r="P35" i="13"/>
  <c r="R42" i="13"/>
  <c r="P42" i="13"/>
  <c r="R16" i="14"/>
  <c r="P16" i="14"/>
  <c r="S16" i="14"/>
  <c r="R58" i="13"/>
  <c r="P58" i="13"/>
  <c r="R41" i="8"/>
  <c r="P41" i="8"/>
  <c r="R31" i="8"/>
  <c r="P31" i="8"/>
  <c r="R52" i="8"/>
  <c r="P52" i="8"/>
  <c r="R64" i="8"/>
  <c r="P64" i="8"/>
  <c r="P67" i="8"/>
  <c r="R67" i="8"/>
  <c r="R51" i="8"/>
  <c r="P51" i="8"/>
  <c r="R65" i="8"/>
  <c r="P65" i="8"/>
  <c r="R46" i="7"/>
  <c r="P46" i="7"/>
  <c r="I2" i="12"/>
  <c r="AV2" i="12"/>
  <c r="AL6" i="6"/>
  <c r="AI6" i="6"/>
  <c r="AE6" i="6"/>
  <c r="R38" i="14"/>
  <c r="P38" i="14"/>
  <c r="P68" i="14"/>
  <c r="R68" i="14"/>
  <c r="R53" i="14"/>
  <c r="P53" i="14"/>
  <c r="R18" i="14"/>
  <c r="P18" i="14"/>
  <c r="S18" i="14"/>
  <c r="R58" i="14"/>
  <c r="P58" i="14"/>
  <c r="P19" i="14"/>
  <c r="R19" i="14"/>
  <c r="S19" i="14"/>
  <c r="S17" i="8"/>
  <c r="R17" i="8"/>
  <c r="P17" i="8"/>
  <c r="R39" i="7"/>
  <c r="P39" i="7"/>
  <c r="P22" i="8"/>
  <c r="R22" i="8"/>
  <c r="R53" i="8"/>
  <c r="P53" i="8"/>
  <c r="R69" i="8"/>
  <c r="P69" i="8"/>
  <c r="E6" i="12"/>
  <c r="AJ6" i="12"/>
  <c r="AJ2" i="12"/>
  <c r="P54" i="14"/>
  <c r="R54" i="14"/>
  <c r="P63" i="14"/>
  <c r="R63" i="14"/>
  <c r="P30" i="14"/>
  <c r="R30" i="14"/>
  <c r="R26" i="14"/>
  <c r="P26" i="14"/>
  <c r="R56" i="14"/>
  <c r="P56" i="14"/>
  <c r="R29" i="14"/>
  <c r="P29" i="14"/>
  <c r="R66" i="14"/>
  <c r="P66" i="14"/>
  <c r="R57" i="13"/>
  <c r="P57" i="13"/>
  <c r="R48" i="13"/>
  <c r="P48" i="13"/>
  <c r="R38" i="13"/>
  <c r="P38" i="13"/>
  <c r="R69" i="13"/>
  <c r="P69" i="13"/>
  <c r="S16" i="8"/>
  <c r="R16" i="8"/>
  <c r="P16" i="8"/>
  <c r="P58" i="8"/>
  <c r="R58" i="8"/>
  <c r="R63" i="7"/>
  <c r="P63" i="7"/>
  <c r="P38" i="7"/>
  <c r="R38" i="7"/>
  <c r="R37" i="7"/>
  <c r="P37" i="7"/>
  <c r="R36" i="8"/>
  <c r="P36" i="8"/>
  <c r="R43" i="8"/>
  <c r="P43" i="8"/>
  <c r="R27" i="8"/>
  <c r="P27" i="8"/>
  <c r="R50" i="8"/>
  <c r="P50" i="8"/>
  <c r="R35" i="7"/>
  <c r="P35" i="7"/>
  <c r="R27" i="7"/>
  <c r="P27" i="7"/>
  <c r="CC85" i="12"/>
  <c r="I6" i="6"/>
  <c r="E6" i="11"/>
  <c r="E4" i="11"/>
  <c r="P52" i="14"/>
  <c r="R52" i="14"/>
  <c r="R46" i="14"/>
  <c r="P46" i="14"/>
  <c r="R34" i="14"/>
  <c r="P34" i="14"/>
  <c r="R27" i="14"/>
  <c r="P27" i="14"/>
  <c r="R24" i="14"/>
  <c r="P24" i="14"/>
  <c r="R57" i="14"/>
  <c r="P57" i="14"/>
  <c r="R67" i="14"/>
  <c r="P67" i="14"/>
  <c r="P23" i="13"/>
  <c r="R23" i="13"/>
  <c r="R28" i="13"/>
  <c r="P28" i="13"/>
  <c r="R43" i="13"/>
  <c r="P43" i="13"/>
  <c r="R44" i="13"/>
  <c r="P44" i="13"/>
  <c r="R62" i="13"/>
  <c r="P62" i="13"/>
  <c r="P46" i="8"/>
  <c r="R46" i="8"/>
  <c r="P23" i="8"/>
  <c r="R23" i="8"/>
  <c r="P30" i="8"/>
  <c r="R30" i="8"/>
  <c r="P37" i="8"/>
  <c r="R37" i="8"/>
  <c r="R48" i="8"/>
  <c r="P48" i="8"/>
  <c r="R28" i="8"/>
  <c r="P28" i="8"/>
  <c r="R57" i="8"/>
  <c r="P57" i="8"/>
  <c r="P23" i="7"/>
  <c r="R23" i="7"/>
  <c r="AM2" i="11"/>
  <c r="CC84" i="12"/>
  <c r="D29" i="16"/>
  <c r="T2" i="6"/>
  <c r="AF2" i="12"/>
  <c r="AK2" i="12"/>
  <c r="AE2" i="11"/>
  <c r="AL4" i="11"/>
  <c r="AF4" i="11"/>
  <c r="AI4" i="11"/>
  <c r="S21" i="14"/>
  <c r="P21" i="14"/>
  <c r="R21" i="14"/>
  <c r="R60" i="14"/>
  <c r="P60" i="14"/>
  <c r="R48" i="14"/>
  <c r="P48" i="14"/>
  <c r="R25" i="14"/>
  <c r="P25" i="14"/>
  <c r="R40" i="13"/>
  <c r="P40" i="13"/>
  <c r="P40" i="14"/>
  <c r="R40" i="14"/>
  <c r="R22" i="14"/>
  <c r="P22" i="14"/>
  <c r="S20" i="14"/>
  <c r="R20" i="14"/>
  <c r="P20" i="14"/>
  <c r="R49" i="14"/>
  <c r="P49" i="14"/>
  <c r="P49" i="13"/>
  <c r="R49" i="13"/>
  <c r="R29" i="13"/>
  <c r="P29" i="13"/>
  <c r="R66" i="13"/>
  <c r="P66" i="13"/>
  <c r="R37" i="13"/>
  <c r="P37" i="13"/>
  <c r="R67" i="13"/>
  <c r="P67" i="13"/>
  <c r="AY2" i="12"/>
  <c r="R35" i="14"/>
  <c r="P35" i="14"/>
  <c r="P32" i="14"/>
  <c r="R32" i="14"/>
  <c r="R64" i="14"/>
  <c r="P64" i="14"/>
  <c r="R43" i="14"/>
  <c r="P43" i="14"/>
  <c r="P52" i="13"/>
  <c r="R52" i="13"/>
  <c r="R65" i="13"/>
  <c r="P65" i="13"/>
  <c r="P22" i="13"/>
  <c r="R22" i="13"/>
  <c r="R19" i="13"/>
  <c r="P19" i="13"/>
  <c r="S19" i="13"/>
  <c r="R17" i="13"/>
  <c r="S17" i="13"/>
  <c r="P17" i="13"/>
  <c r="R46" i="13"/>
  <c r="P46" i="13"/>
  <c r="P60" i="8"/>
  <c r="R60" i="8"/>
  <c r="P34" i="8"/>
  <c r="R34" i="8"/>
  <c r="P54" i="8"/>
  <c r="R54" i="8"/>
  <c r="P57" i="7"/>
  <c r="R57" i="7"/>
  <c r="R41" i="7"/>
  <c r="P41" i="7"/>
  <c r="R55" i="8"/>
  <c r="P55" i="8"/>
  <c r="R33" i="8"/>
  <c r="P33" i="8"/>
  <c r="R39" i="8"/>
  <c r="P39" i="8"/>
  <c r="R26" i="8"/>
  <c r="P26" i="8"/>
  <c r="R67" i="7"/>
  <c r="P67" i="7"/>
  <c r="AU6" i="6"/>
  <c r="CC83" i="12"/>
  <c r="BV25" i="11"/>
  <c r="BV28" i="11"/>
  <c r="BV24" i="11"/>
  <c r="BV27" i="11"/>
  <c r="BV26" i="11"/>
  <c r="D37" i="16"/>
  <c r="J2" i="11"/>
  <c r="R34" i="13"/>
  <c r="P34" i="13"/>
  <c r="P44" i="14"/>
  <c r="R44" i="14"/>
  <c r="P37" i="14"/>
  <c r="R37" i="14"/>
  <c r="P33" i="14"/>
  <c r="R33" i="14"/>
  <c r="R31" i="14"/>
  <c r="P31" i="14"/>
  <c r="R28" i="14"/>
  <c r="P28" i="14"/>
  <c r="R36" i="14"/>
  <c r="P36" i="14"/>
  <c r="R65" i="14"/>
  <c r="P65" i="14"/>
  <c r="R41" i="13"/>
  <c r="P41" i="13"/>
  <c r="R47" i="13"/>
  <c r="P47" i="13"/>
  <c r="S21" i="13"/>
  <c r="R21" i="13"/>
  <c r="P21" i="13"/>
  <c r="P27" i="13"/>
  <c r="R27" i="13"/>
  <c r="R50" i="13"/>
  <c r="P50" i="13"/>
  <c r="R51" i="13"/>
  <c r="P51" i="13"/>
  <c r="S20" i="8"/>
  <c r="R20" i="8"/>
  <c r="P20" i="8"/>
  <c r="R47" i="8"/>
  <c r="P47" i="8"/>
  <c r="S18" i="8"/>
  <c r="R18" i="8"/>
  <c r="P18" i="8"/>
  <c r="P62" i="8"/>
  <c r="R62" i="8"/>
  <c r="R61" i="8"/>
  <c r="P61" i="8"/>
  <c r="P49" i="7"/>
  <c r="R49" i="7"/>
  <c r="BV27" i="12"/>
  <c r="BV24" i="12"/>
  <c r="BV26" i="12"/>
  <c r="BV25" i="12"/>
  <c r="BV28" i="12"/>
  <c r="R48" i="7"/>
  <c r="P48" i="7"/>
  <c r="AK4" i="11"/>
  <c r="AF4" i="12"/>
  <c r="AK4" i="12"/>
  <c r="AJ4" i="12"/>
  <c r="R55" i="13"/>
  <c r="P55" i="13"/>
  <c r="R31" i="7"/>
  <c r="P31" i="7"/>
  <c r="R29" i="8"/>
  <c r="P29" i="8"/>
  <c r="P19" i="8"/>
  <c r="S19" i="8"/>
  <c r="R19" i="8"/>
  <c r="P42" i="8"/>
  <c r="R42" i="8"/>
  <c r="R52" i="7"/>
  <c r="P52" i="7"/>
  <c r="S17" i="7"/>
  <c r="R17" i="7"/>
  <c r="P17" i="7"/>
  <c r="R45" i="7"/>
  <c r="P45" i="7"/>
  <c r="P40" i="8"/>
  <c r="R40" i="8"/>
  <c r="R63" i="8"/>
  <c r="P63" i="8"/>
  <c r="P38" i="8"/>
  <c r="R38" i="8"/>
  <c r="P66" i="8"/>
  <c r="R66" i="8"/>
  <c r="P55" i="7"/>
  <c r="R55" i="7"/>
  <c r="AO6" i="6"/>
  <c r="R25" i="7"/>
  <c r="P25" i="7"/>
  <c r="AE6" i="11"/>
  <c r="D45" i="16"/>
  <c r="AF6" i="11"/>
  <c r="AL6" i="11"/>
  <c r="AI6" i="11"/>
  <c r="AU2" i="12"/>
  <c r="P55" i="14"/>
  <c r="R55" i="14"/>
  <c r="P51" i="14"/>
  <c r="R51" i="14"/>
  <c r="R50" i="14"/>
  <c r="P50" i="14"/>
  <c r="P20" i="13"/>
  <c r="S20" i="13"/>
  <c r="R20" i="13"/>
  <c r="S16" i="13"/>
  <c r="P16" i="13"/>
  <c r="R16" i="13"/>
  <c r="BV25" i="6"/>
  <c r="BV24" i="6"/>
  <c r="BV28" i="6"/>
  <c r="BV27" i="6"/>
  <c r="BV26" i="6"/>
  <c r="AL2" i="12"/>
  <c r="AI2" i="12"/>
  <c r="O2" i="6"/>
  <c r="AK6" i="12" l="1"/>
  <c r="AI4" i="6"/>
  <c r="AJ6" i="6"/>
  <c r="AY6" i="6"/>
  <c r="AV6" i="6"/>
  <c r="T2" i="12"/>
  <c r="AI4" i="12"/>
  <c r="AK6" i="6"/>
  <c r="AI6" i="12"/>
  <c r="AL4" i="12"/>
  <c r="AJ4" i="11"/>
  <c r="T6" i="6"/>
  <c r="N2" i="11"/>
  <c r="L2" i="11"/>
  <c r="M2" i="11"/>
  <c r="K2" i="11"/>
  <c r="AL4" i="6"/>
  <c r="AW2" i="11"/>
  <c r="AP2" i="11"/>
  <c r="AQ2" i="11"/>
  <c r="AO2" i="11"/>
  <c r="AH6" i="11"/>
  <c r="I6" i="11"/>
  <c r="AM6" i="11"/>
  <c r="T6" i="11"/>
  <c r="AU6" i="11"/>
  <c r="AV6" i="11"/>
  <c r="AJ4" i="6"/>
  <c r="T2" i="11"/>
  <c r="AH2" i="12"/>
  <c r="AW2" i="12"/>
  <c r="AQ2" i="12"/>
  <c r="N2" i="6"/>
  <c r="M2" i="6"/>
  <c r="L2" i="6"/>
  <c r="K2" i="6"/>
  <c r="AE2" i="12"/>
  <c r="AF6" i="12"/>
  <c r="D21" i="16"/>
  <c r="T4" i="6"/>
  <c r="AU4" i="6"/>
  <c r="I4" i="6"/>
  <c r="AY4" i="6"/>
  <c r="AV4" i="6"/>
  <c r="I6" i="12"/>
  <c r="AY6" i="12"/>
  <c r="AU6" i="12"/>
  <c r="AV6" i="12"/>
  <c r="AH6" i="6"/>
  <c r="AM6" i="6"/>
  <c r="AL6" i="12"/>
  <c r="O2" i="11"/>
  <c r="I4" i="12"/>
  <c r="AM4" i="12"/>
  <c r="AU4" i="12"/>
  <c r="AV4" i="12"/>
  <c r="AY4" i="12"/>
  <c r="J6" i="11"/>
  <c r="AO4" i="6"/>
  <c r="AJ6" i="11"/>
  <c r="AW6" i="6"/>
  <c r="AQ6" i="6"/>
  <c r="AP6" i="6"/>
  <c r="AH4" i="12"/>
  <c r="AF4" i="6"/>
  <c r="AK6" i="11"/>
  <c r="AM2" i="12"/>
  <c r="I4" i="11"/>
  <c r="AU4" i="11"/>
  <c r="AV4" i="11"/>
  <c r="AE4" i="6"/>
  <c r="AO2" i="12"/>
  <c r="O2" i="12"/>
  <c r="AR2" i="6"/>
  <c r="AS2" i="6"/>
  <c r="AT2" i="6"/>
  <c r="J2" i="12" l="1"/>
  <c r="M2" i="12" s="1"/>
  <c r="O4" i="11"/>
  <c r="T4" i="11"/>
  <c r="O6" i="6"/>
  <c r="J6" i="6"/>
  <c r="T4" i="12"/>
  <c r="J6" i="12"/>
  <c r="L6" i="12" s="1"/>
  <c r="O4" i="6"/>
  <c r="AH4" i="11"/>
  <c r="N6" i="11"/>
  <c r="M6" i="11"/>
  <c r="K6" i="11"/>
  <c r="L6" i="11"/>
  <c r="AH6" i="12"/>
  <c r="AM6" i="12"/>
  <c r="AH4" i="6"/>
  <c r="AM4" i="6"/>
  <c r="AE4" i="11"/>
  <c r="O6" i="11"/>
  <c r="AW4" i="12"/>
  <c r="AP4" i="12"/>
  <c r="AQ4" i="12"/>
  <c r="AO4" i="12"/>
  <c r="AE6" i="12"/>
  <c r="AM4" i="11"/>
  <c r="J4" i="12"/>
  <c r="O6" i="12"/>
  <c r="AP2" i="12"/>
  <c r="AY2" i="11"/>
  <c r="AY4" i="11"/>
  <c r="AY6" i="11"/>
  <c r="AR2" i="11"/>
  <c r="AS2" i="11"/>
  <c r="AT2" i="11"/>
  <c r="O4" i="12"/>
  <c r="AR2" i="12"/>
  <c r="AS2" i="12"/>
  <c r="AT2" i="12"/>
  <c r="AW6" i="11"/>
  <c r="AQ6" i="11"/>
  <c r="AP6" i="11"/>
  <c r="AO6" i="11"/>
  <c r="J4" i="6"/>
  <c r="K2" i="12"/>
  <c r="N2" i="12"/>
  <c r="J4" i="11"/>
  <c r="AR6" i="6"/>
  <c r="AT6" i="6"/>
  <c r="AS6" i="6"/>
  <c r="AW6" i="12"/>
  <c r="AQ6" i="12"/>
  <c r="AP6" i="12"/>
  <c r="AO6" i="12"/>
  <c r="T6" i="12"/>
  <c r="AW4" i="11"/>
  <c r="AP4" i="11"/>
  <c r="AQ4" i="11"/>
  <c r="AQ4" i="6"/>
  <c r="AW4" i="6"/>
  <c r="AP4" i="6"/>
  <c r="AO4" i="11"/>
  <c r="N6" i="12" l="1"/>
  <c r="K6" i="12"/>
  <c r="M6" i="12"/>
  <c r="L2" i="12"/>
  <c r="K6" i="6"/>
  <c r="M6" i="6"/>
  <c r="L6" i="6"/>
  <c r="N6" i="6"/>
  <c r="AR4" i="12"/>
  <c r="AT4" i="12"/>
  <c r="AS4" i="12"/>
  <c r="N4" i="11"/>
  <c r="M4" i="11"/>
  <c r="L4" i="11"/>
  <c r="K4" i="11"/>
  <c r="AR6" i="11"/>
  <c r="AS6" i="11"/>
  <c r="AT6" i="11"/>
  <c r="AR4" i="11"/>
  <c r="AT4" i="11"/>
  <c r="AS4" i="11"/>
  <c r="AR4" i="6"/>
  <c r="AT4" i="6"/>
  <c r="AS4" i="6"/>
  <c r="AR6" i="12"/>
  <c r="AS6" i="12"/>
  <c r="AT6" i="12"/>
  <c r="K4" i="6"/>
  <c r="N4" i="6"/>
  <c r="M4" i="6"/>
  <c r="L4" i="6"/>
  <c r="N4" i="12"/>
  <c r="M4" i="12"/>
  <c r="L4" i="12"/>
  <c r="K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1000-000001000000}">
      <text>
        <r>
          <rPr>
            <sz val="10"/>
            <color rgb="FF000000"/>
            <rFont val="Arial"/>
            <scheme val="minor"/>
          </rPr>
          <t>reminder_sent</t>
        </r>
      </text>
    </comment>
  </commentList>
</comments>
</file>

<file path=xl/sharedStrings.xml><?xml version="1.0" encoding="utf-8"?>
<sst xmlns="http://schemas.openxmlformats.org/spreadsheetml/2006/main" count="1673" uniqueCount="289">
  <si>
    <t>Product Code</t>
  </si>
  <si>
    <t>Category</t>
  </si>
  <si>
    <t>Sub Category</t>
  </si>
  <si>
    <t>Specifications</t>
  </si>
  <si>
    <t>No.  of Ups</t>
  </si>
  <si>
    <t>Machine</t>
  </si>
  <si>
    <t>Sheet W</t>
  </si>
  <si>
    <t>Sheet H</t>
  </si>
  <si>
    <t>GSM</t>
  </si>
  <si>
    <t>Work and Tumble</t>
  </si>
  <si>
    <t>SBS</t>
  </si>
  <si>
    <t>Other Type</t>
  </si>
  <si>
    <t>Designing</t>
  </si>
  <si>
    <t>Printing</t>
  </si>
  <si>
    <t>Leafing / Embossing</t>
  </si>
  <si>
    <t>Window</t>
  </si>
  <si>
    <t>Pasting</t>
  </si>
  <si>
    <t>Other Charges</t>
  </si>
  <si>
    <t>WhiteBack</t>
  </si>
  <si>
    <t>GreyBack</t>
  </si>
  <si>
    <t>Art Card</t>
  </si>
  <si>
    <t>Maplitho</t>
  </si>
  <si>
    <t>Custom Paper</t>
  </si>
  <si>
    <t>Lamination Thermal</t>
  </si>
  <si>
    <t>Varnish</t>
  </si>
  <si>
    <t>UV Flat</t>
  </si>
  <si>
    <t>UV Crystal</t>
  </si>
  <si>
    <t>Length</t>
  </si>
  <si>
    <t>Gumming Full</t>
  </si>
  <si>
    <t>Gumming Top Bottom</t>
  </si>
  <si>
    <t>Gumming 4 Sides</t>
  </si>
  <si>
    <t>Dangle Making</t>
  </si>
  <si>
    <t>Dangle With Rivet</t>
  </si>
  <si>
    <t>Dangler With Rivet and Elastic</t>
  </si>
  <si>
    <t>Half Cut Front</t>
  </si>
  <si>
    <t>Half Cut Back</t>
  </si>
  <si>
    <t>Cutting</t>
  </si>
  <si>
    <t>Custom Gumming</t>
  </si>
  <si>
    <t>Carry Bag Single Pasting</t>
  </si>
  <si>
    <t>Carry Bag Double Pasting</t>
  </si>
  <si>
    <t>Leafing</t>
  </si>
  <si>
    <t>Add On</t>
  </si>
  <si>
    <t>Print</t>
  </si>
  <si>
    <t>Offset</t>
  </si>
  <si>
    <t>Packaging</t>
  </si>
  <si>
    <t>Single Colour</t>
  </si>
  <si>
    <t>New Job</t>
  </si>
  <si>
    <t>Yes</t>
  </si>
  <si>
    <t>Normal</t>
  </si>
  <si>
    <t>Repeat Job</t>
  </si>
  <si>
    <t>N/A</t>
  </si>
  <si>
    <t>Commercial</t>
  </si>
  <si>
    <t>Cashify</t>
  </si>
  <si>
    <t>Plain</t>
  </si>
  <si>
    <t>Four Colour</t>
  </si>
  <si>
    <t>Flyer</t>
  </si>
  <si>
    <t>Dangler Making</t>
  </si>
  <si>
    <t>Dangler With Rivet</t>
  </si>
  <si>
    <t>Hand Made</t>
  </si>
  <si>
    <t>Bakery</t>
  </si>
  <si>
    <t>Carry Bag</t>
  </si>
  <si>
    <t>Food</t>
  </si>
  <si>
    <t>All</t>
  </si>
  <si>
    <t>ITC</t>
  </si>
  <si>
    <t>230 GSM</t>
  </si>
  <si>
    <t>Century</t>
  </si>
  <si>
    <t>250 GSM</t>
  </si>
  <si>
    <t>Type</t>
  </si>
  <si>
    <t>280 GSM</t>
  </si>
  <si>
    <t>Sub Type</t>
  </si>
  <si>
    <t>Custom</t>
  </si>
  <si>
    <t>300 GSM</t>
  </si>
  <si>
    <t>Select Category</t>
  </si>
  <si>
    <t>330 GSM</t>
  </si>
  <si>
    <t>Khanna</t>
  </si>
  <si>
    <t>Select Size</t>
  </si>
  <si>
    <t>Sinar Mas</t>
  </si>
  <si>
    <t>Gumming Per Sheet</t>
  </si>
  <si>
    <t>Double Charges</t>
  </si>
  <si>
    <t>Price Per Sheet</t>
  </si>
  <si>
    <t>Custom Size</t>
  </si>
  <si>
    <t>350 GSM</t>
  </si>
  <si>
    <t>65 GSM</t>
  </si>
  <si>
    <t>80 GSM</t>
  </si>
  <si>
    <t>90 GSM</t>
  </si>
  <si>
    <t>100 GSM</t>
  </si>
  <si>
    <t>110 GSM</t>
  </si>
  <si>
    <t>130 GSM</t>
  </si>
  <si>
    <t>150 GSM</t>
  </si>
  <si>
    <t>170 GSM</t>
  </si>
  <si>
    <t>220 GSM</t>
  </si>
  <si>
    <t>Digital</t>
  </si>
  <si>
    <t>Solvent</t>
  </si>
  <si>
    <t>HP Latex</t>
  </si>
  <si>
    <t>Eco Solvent</t>
  </si>
  <si>
    <t>Met-Pet</t>
  </si>
  <si>
    <t>Flexible</t>
  </si>
  <si>
    <t>Custom Custom</t>
  </si>
  <si>
    <t>A5</t>
  </si>
  <si>
    <t>Brownie 2</t>
  </si>
  <si>
    <t>One</t>
  </si>
  <si>
    <t>Retail</t>
  </si>
  <si>
    <t>Sheet Type</t>
  </si>
  <si>
    <t>Acrylic Imported 4mm</t>
  </si>
  <si>
    <t>Machine Type</t>
  </si>
  <si>
    <t>Product Length Main</t>
  </si>
  <si>
    <t>Product Width Main</t>
  </si>
  <si>
    <t>Sheet Size</t>
  </si>
  <si>
    <t>Sheet Length</t>
  </si>
  <si>
    <t>Sheet Width</t>
  </si>
  <si>
    <t>Sheet Value</t>
  </si>
  <si>
    <t>F1</t>
  </si>
  <si>
    <t>F2</t>
  </si>
  <si>
    <t>F3</t>
  </si>
  <si>
    <t>F4</t>
  </si>
  <si>
    <t>F5</t>
  </si>
  <si>
    <t>F6</t>
  </si>
  <si>
    <t>Products Per Sheet</t>
  </si>
  <si>
    <t>Per Product Cost</t>
  </si>
  <si>
    <t>Sheets Required</t>
  </si>
  <si>
    <t>Acrylic Imported 5mm</t>
  </si>
  <si>
    <t>Size</t>
  </si>
  <si>
    <t>Sheet Price</t>
  </si>
  <si>
    <t>Split A</t>
  </si>
  <si>
    <t>Split B</t>
  </si>
  <si>
    <t>Weight</t>
  </si>
  <si>
    <t>Milligrams</t>
  </si>
  <si>
    <t>Grams</t>
  </si>
  <si>
    <t>Ounces</t>
  </si>
  <si>
    <t>Pounds</t>
  </si>
  <si>
    <t>Kilograms</t>
  </si>
  <si>
    <t>Millimeters</t>
  </si>
  <si>
    <t>Centimeters</t>
  </si>
  <si>
    <t>Inches</t>
  </si>
  <si>
    <t>Feet</t>
  </si>
  <si>
    <t>Yards</t>
  </si>
  <si>
    <t>Meters</t>
  </si>
  <si>
    <t>Miles</t>
  </si>
  <si>
    <t>Milligarms</t>
  </si>
  <si>
    <t>Onces</t>
  </si>
  <si>
    <t>Kilogram</t>
  </si>
  <si>
    <t>State Name</t>
  </si>
  <si>
    <t>Abbreviation</t>
  </si>
  <si>
    <t>Andaman and Nicobar Islands</t>
  </si>
  <si>
    <t>AN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</si>
  <si>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</si>
  <si>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</si>
  <si>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</si>
  <si>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</si>
  <si>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</si>
  <si>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</si>
  <si>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</si>
  <si>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</si>
  <si>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Chandigarh</t>
  </si>
  <si>
    <t>CH</t>
  </si>
  <si>
    <t>Chhattisgarh</t>
  </si>
  <si>
    <t>CT</t>
  </si>
  <si>
    <t>Dadra and Nagar Haveli</t>
  </si>
  <si>
    <t>DN</t>
  </si>
  <si>
    <t>Daman and Diu</t>
  </si>
  <si>
    <t>DD</t>
  </si>
  <si>
    <t>Delhi</t>
  </si>
  <si>
    <t>DL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</si>
  <si>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</si>
  <si>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</si>
  <si>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</si>
  <si>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</si>
  <si>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</si>
  <si>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</si>
  <si>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</si>
  <si>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</si>
  <si>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</si>
  <si>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</si>
  <si>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</si>
  <si>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</si>
  <si>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</si>
  <si>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</si>
  <si>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</si>
  <si>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</si>
  <si>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Lakshadweep</t>
  </si>
  <si>
    <t>LD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</si>
  <si>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</si>
  <si>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</si>
  <si>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</si>
  <si>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</si>
  <si>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</si>
  <si>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</si>
  <si>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</si>
  <si>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</si>
  <si>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Mizoram</t>
  </si>
  <si>
    <t>MZ</t>
  </si>
  <si>
    <t>Nagaland</t>
  </si>
  <si>
    <t>NL</t>
  </si>
  <si>
    <t>Odisha</t>
  </si>
  <si>
    <t>OR</t>
  </si>
  <si>
    <t>Puducherry</t>
  </si>
  <si>
    <t>PY</t>
  </si>
  <si>
    <t>Punjab</t>
  </si>
  <si>
    <t>PB</t>
  </si>
  <si>
    <t>Rajasthan</t>
  </si>
  <si>
    <t>RJ</t>
  </si>
  <si>
    <t>Sikkim</t>
  </si>
  <si>
    <t>SK</t>
  </si>
  <si>
    <t>Tamil Nadu</t>
  </si>
  <si>
    <t>TN</t>
  </si>
  <si>
    <t>Telangana</t>
  </si>
  <si>
    <t>TG</t>
  </si>
  <si>
    <t>Tripura</t>
  </si>
  <si>
    <t>TR</t>
  </si>
  <si>
    <t>Uttar Pradesh</t>
  </si>
  <si>
    <t>UP</t>
  </si>
  <si>
    <t>Uttarakhand</t>
  </si>
  <si>
    <t>UT</t>
  </si>
  <si>
    <t>West Bengal</t>
  </si>
  <si>
    <t>WB</t>
  </si>
  <si>
    <t>Thank You For Choosing US! "We Love You, Like You, Respect You" (Narayan, Narayan)</t>
  </si>
  <si>
    <t>v2.8</t>
  </si>
  <si>
    <t>Indo Omakase Pvt. Ltd.</t>
  </si>
  <si>
    <t>We Serve India! We Serve You!</t>
  </si>
  <si>
    <t xml:space="preserve">C172, BackSide, UG Floor, Naraina Industrial Area, Phase 1, New Delhi 110028                      </t>
  </si>
  <si>
    <t>Phone: 01141646259 | E-Mail: office.del@iopl.co</t>
  </si>
  <si>
    <t xml:space="preserve">IEC Code: AACCI7775D | GSTIN: 07AACCI7775D1ZG                </t>
  </si>
  <si>
    <t>Document For:</t>
  </si>
  <si>
    <t>www.indoomakase.com</t>
  </si>
  <si>
    <t>www.iopl.co</t>
  </si>
  <si>
    <t>www.packagingbox.co.in</t>
  </si>
  <si>
    <t>WhatsApp us!</t>
  </si>
  <si>
    <t>Download Our Digital Business Card</t>
  </si>
  <si>
    <t>DATE</t>
  </si>
  <si>
    <t>Doc. No.</t>
  </si>
  <si>
    <t>QRPIO22984</t>
  </si>
  <si>
    <t>GSTIN</t>
  </si>
  <si>
    <t>Quotation</t>
  </si>
  <si>
    <t>Customer ID</t>
  </si>
  <si>
    <t>Contact No.</t>
  </si>
  <si>
    <t>Document valid until:</t>
  </si>
  <si>
    <t>Prepared by:</t>
  </si>
  <si>
    <t>Richa</t>
  </si>
  <si>
    <t>Comments or Special Instructions:</t>
  </si>
  <si>
    <t>SALESPERSON</t>
  </si>
  <si>
    <t>P.O. NUMBER</t>
  </si>
  <si>
    <t>SHIP DATE</t>
  </si>
  <si>
    <t>Sale Type</t>
  </si>
  <si>
    <t>SHIP VIA</t>
  </si>
  <si>
    <t>F.O.B. POINT</t>
  </si>
  <si>
    <t>TERMS</t>
  </si>
  <si>
    <t>Naraina, Delhi</t>
  </si>
  <si>
    <t>Due on receipt</t>
  </si>
  <si>
    <t>DESCRIPTION</t>
  </si>
  <si>
    <t>QUANTITY</t>
  </si>
  <si>
    <t>UNIT PRICE</t>
  </si>
  <si>
    <t>AMOUNT</t>
  </si>
  <si>
    <t>180*70*35 mm | 7*2.75*1.4 inch</t>
  </si>
  <si>
    <t>&lt; Price Option 1</t>
  </si>
  <si>
    <t>&lt; Price Option 2</t>
  </si>
  <si>
    <t>&lt; Price Option 3</t>
  </si>
  <si>
    <t>Die Cutting</t>
  </si>
  <si>
    <t>Weight Approx.</t>
  </si>
  <si>
    <t>&lt; Machine</t>
  </si>
  <si>
    <t>Extra Charges</t>
  </si>
  <si>
    <t>Die Charges</t>
  </si>
  <si>
    <t>18*25*2</t>
  </si>
  <si>
    <t>240*64*160 mm | 9.5*2.5*6.25 inch</t>
  </si>
  <si>
    <t>Wrap</t>
  </si>
  <si>
    <t>170</t>
  </si>
  <si>
    <t>20*30*3</t>
  </si>
  <si>
    <t>90</t>
  </si>
  <si>
    <t>148 × 210 millimeters or 5.8 × 8.3 inches</t>
  </si>
  <si>
    <t>SUBTOTAL</t>
  </si>
  <si>
    <t>Transportation</t>
  </si>
  <si>
    <t>TOTAL</t>
  </si>
  <si>
    <t>Please read our Terms &amp; Conditions below:</t>
  </si>
  <si>
    <t>Pay Now</t>
  </si>
  <si>
    <t>If you have any questions concerning this document, contact helpdesk, +91 8810357012, e-mail to jay.agg@iopl.co</t>
  </si>
  <si>
    <t>*Note: 50% Advance, 25% after Printing, remaining before dispatch. Transportation and packaging cost as per actual.</t>
  </si>
  <si>
    <t>Final amount will be calculated on {(+)(-) 5%} of the quantity ordered, on actual basis. 2% of the balance amount will be charged per month if not paid within 15days of order given. Printing process will take 7-10 working days after payment and printing file approved.</t>
  </si>
  <si>
    <t>*This is computer generated. Subject to Delhi Jurisdictions. We are in Delhi | Gurugram, SERVICE Pan India!</t>
  </si>
  <si>
    <t>Quotation No</t>
  </si>
  <si>
    <t>Name</t>
  </si>
  <si>
    <t>Company</t>
  </si>
  <si>
    <t>Address</t>
  </si>
  <si>
    <t>City</t>
  </si>
  <si>
    <t xml:space="preserve">Phone </t>
  </si>
  <si>
    <t>Date</t>
  </si>
  <si>
    <t>Next Follow Up</t>
  </si>
  <si>
    <t>12-Feb-0202</t>
  </si>
  <si>
    <t>#REF!</t>
  </si>
  <si>
    <t>#VALUE!</t>
  </si>
  <si>
    <t>#VALUE! * 0 *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</si>
</sst>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[$₹]#,##0.00"/>
    <numFmt numFmtId="165" formatCode="d&quot;-&quot;mmm&quot;-&quot;yyyy"/>
    <numFmt numFmtId="166" formatCode="d\-mmmm\-yyyy"/>
    <numFmt numFmtId="167" formatCode="dmmmm\ yyyy"/>
    <numFmt numFmtId="168" formatCode="&quot;$&quot;#,##0"/>
    <numFmt numFmtId="169" formatCode="yyyy\-mm\-dd"/>
    <numFmt numFmtId="170" formatCode="d\ mmmm\ yyyy"/>
    <numFmt numFmtId="171" formatCode="d\ mmmmyyyy"/>
    <numFmt numFmtId="172" formatCode="dmmmmyyyy"/>
    <numFmt numFmtId="173" formatCode="dmmmyyyy"/>
    <numFmt numFmtId="174" formatCode="dd\ mmmm\ yyyy"/>
    <numFmt numFmtId="175" formatCode="dmmm\ yyyy"/>
  </numFmts>
  <fonts count="62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1"/>
      <color rgb="FF000000"/>
      <name val="Inconsolata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F7981D"/>
      <name val="Inconsolata"/>
    </font>
    <font>
      <sz val="11"/>
      <color rgb="FF000000"/>
      <name val="Inconsolata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b/>
      <sz val="11"/>
      <color theme="1"/>
      <name val="Inconsolata"/>
    </font>
    <font>
      <sz val="11"/>
      <color theme="1"/>
      <name val="Inconsolata"/>
    </font>
    <font>
      <u/>
      <sz val="10"/>
      <color rgb="FF0000FF"/>
      <name val="Arial"/>
      <family val="2"/>
    </font>
    <font>
      <b/>
      <sz val="10"/>
      <color rgb="FFF3F3F3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0"/>
      <color rgb="FF20124D"/>
      <name val="Arial"/>
      <family val="2"/>
    </font>
    <font>
      <u/>
      <sz val="11"/>
      <color rgb="FF0000FF"/>
      <name val="Inconsolata"/>
    </font>
    <font>
      <u/>
      <sz val="11"/>
      <color rgb="FF0000FF"/>
      <name val="Inconsolata"/>
    </font>
    <font>
      <b/>
      <sz val="10"/>
      <color theme="1"/>
      <name val="Arial"/>
      <family val="2"/>
      <scheme val="minor"/>
    </font>
    <font>
      <b/>
      <u/>
      <sz val="11"/>
      <color rgb="FF0000FF"/>
      <name val="Inconsolata"/>
    </font>
    <font>
      <sz val="11"/>
      <color rgb="FFFF0000"/>
      <name val="Inconsolata"/>
    </font>
    <font>
      <sz val="24"/>
      <color theme="1"/>
      <name val="Arial"/>
      <family val="2"/>
    </font>
    <font>
      <u/>
      <sz val="10"/>
      <color theme="1"/>
      <name val="Arial"/>
      <family val="2"/>
    </font>
    <font>
      <u/>
      <sz val="11"/>
      <color theme="1"/>
      <name val="Inconsolata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b/>
      <sz val="11"/>
      <color rgb="FF494949"/>
      <name val="&quot;Helvetica Neue&quot;"/>
    </font>
    <font>
      <sz val="11"/>
      <color rgb="FF585858"/>
      <name val="&quot;Helvetica Neue&quot;"/>
    </font>
    <font>
      <b/>
      <sz val="12"/>
      <color rgb="FFFFFFFF"/>
      <name val="Arial"/>
      <family val="2"/>
      <scheme val="minor"/>
    </font>
    <font>
      <sz val="10"/>
      <color rgb="FFF3F3F3"/>
      <name val="Arial"/>
      <family val="2"/>
      <scheme val="minor"/>
    </font>
    <font>
      <b/>
      <sz val="24"/>
      <color rgb="FF20124D"/>
      <name val="Montserrat"/>
    </font>
    <font>
      <b/>
      <i/>
      <sz val="10"/>
      <color rgb="FF20124D"/>
      <name val="Arial"/>
      <family val="2"/>
    </font>
    <font>
      <b/>
      <sz val="10"/>
      <color rgb="FF20124D"/>
      <name val="Arial"/>
      <family val="2"/>
    </font>
    <font>
      <b/>
      <sz val="10"/>
      <color rgb="FF000000"/>
      <name val="Roboto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u/>
      <sz val="10"/>
      <color rgb="FF1155CC"/>
      <name val="Roboto"/>
    </font>
    <font>
      <b/>
      <u/>
      <sz val="10"/>
      <color rgb="FF1155CC"/>
      <name val="Roboto"/>
    </font>
    <font>
      <b/>
      <sz val="10"/>
      <color rgb="FFFFF5F0"/>
      <name val="Arial"/>
      <family val="2"/>
    </font>
    <font>
      <sz val="21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color rgb="FFF8F2EB"/>
      <name val="Arial"/>
      <family val="2"/>
    </font>
    <font>
      <b/>
      <u/>
      <sz val="11"/>
      <color theme="1"/>
      <name val="Inconsolata"/>
    </font>
    <font>
      <u/>
      <sz val="11"/>
      <color rgb="FF4C1130"/>
      <name val="Inconsolata"/>
    </font>
    <font>
      <b/>
      <sz val="10"/>
      <color theme="1"/>
      <name val="Roboto"/>
    </font>
    <font>
      <b/>
      <sz val="8"/>
      <color theme="1"/>
      <name val="Arial"/>
      <family val="2"/>
    </font>
    <font>
      <b/>
      <sz val="11"/>
      <color theme="1"/>
      <name val="Roboto"/>
    </font>
    <font>
      <b/>
      <sz val="9"/>
      <color theme="1"/>
      <name val="Arial"/>
      <family val="2"/>
    </font>
    <font>
      <sz val="11"/>
      <color rgb="FF4C1130"/>
      <name val="Inconsolata"/>
    </font>
    <font>
      <sz val="10"/>
      <color rgb="FF000000"/>
      <name val="Arial"/>
      <family val="2"/>
      <scheme val="minor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u/>
      <sz val="11"/>
      <color theme="1"/>
      <name val="Inconsolata"/>
    </font>
    <font>
      <u/>
      <sz val="11"/>
      <color rgb="FF4C1130"/>
      <name val="Inconsolata"/>
    </font>
    <font>
      <b/>
      <sz val="10"/>
      <color rgb="FFFFFFC3"/>
      <name val="Arial"/>
      <family val="2"/>
    </font>
    <font>
      <b/>
      <sz val="10"/>
      <color rgb="FFFFFFFF"/>
      <name val="Roboto"/>
    </font>
    <font>
      <b/>
      <sz val="10"/>
      <color rgb="FFFFFF00"/>
      <name val="Roboto"/>
    </font>
    <font>
      <b/>
      <sz val="10"/>
      <color rgb="FF4C1130"/>
      <name val="Arial"/>
      <family val="2"/>
    </font>
    <font>
      <b/>
      <sz val="10"/>
      <color rgb="FF4C1130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4C1130"/>
        <bgColor rgb="FF4C1130"/>
      </patternFill>
    </fill>
    <fill>
      <patternFill patternType="solid">
        <fgColor rgb="FFFFF5F0"/>
        <bgColor rgb="FFFFF5F0"/>
      </patternFill>
    </fill>
    <fill>
      <patternFill patternType="solid">
        <fgColor rgb="FF20124D"/>
        <bgColor rgb="FF20124D"/>
      </patternFill>
    </fill>
    <fill>
      <patternFill patternType="solid">
        <fgColor rgb="FF783F04"/>
        <bgColor rgb="FF783F04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FFFC3"/>
        <bgColor rgb="FFFFFFC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3" fillId="4" borderId="0" xfId="0" applyFont="1" applyFill="1"/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3" fillId="4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/>
    <xf numFmtId="4" fontId="6" fillId="5" borderId="0" xfId="0" applyNumberFormat="1" applyFont="1" applyFill="1" applyAlignment="1">
      <alignment horizontal="right"/>
    </xf>
    <xf numFmtId="4" fontId="4" fillId="0" borderId="0" xfId="0" applyNumberFormat="1" applyFont="1" applyAlignment="1">
      <alignment horizontal="right"/>
    </xf>
    <xf numFmtId="0" fontId="7" fillId="0" borderId="0" xfId="0" applyFont="1"/>
    <xf numFmtId="4" fontId="5" fillId="5" borderId="0" xfId="0" applyNumberFormat="1" applyFont="1" applyFill="1"/>
    <xf numFmtId="0" fontId="4" fillId="5" borderId="0" xfId="0" applyFont="1" applyFill="1"/>
    <xf numFmtId="4" fontId="4" fillId="0" borderId="0" xfId="0" applyNumberFormat="1" applyFont="1" applyAlignment="1">
      <alignment horizontal="center"/>
    </xf>
    <xf numFmtId="0" fontId="4" fillId="0" borderId="0" xfId="0" applyFont="1"/>
    <xf numFmtId="0" fontId="4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6" fillId="5" borderId="0" xfId="0" applyFont="1" applyFill="1" applyAlignment="1">
      <alignment horizontal="right"/>
    </xf>
    <xf numFmtId="0" fontId="3" fillId="2" borderId="0" xfId="0" applyFont="1" applyFill="1"/>
    <xf numFmtId="0" fontId="3" fillId="0" borderId="0" xfId="0" applyFont="1"/>
    <xf numFmtId="0" fontId="3" fillId="5" borderId="0" xfId="0" applyFont="1" applyFill="1"/>
    <xf numFmtId="0" fontId="9" fillId="5" borderId="0" xfId="0" applyFont="1" applyFill="1" applyAlignment="1">
      <alignment horizontal="right"/>
    </xf>
    <xf numFmtId="0" fontId="1" fillId="6" borderId="0" xfId="0" applyFont="1" applyFill="1" applyAlignment="1">
      <alignment wrapText="1"/>
    </xf>
    <xf numFmtId="0" fontId="3" fillId="5" borderId="0" xfId="0" applyFont="1" applyFill="1" applyAlignment="1">
      <alignment horizontal="right" wrapText="1"/>
    </xf>
    <xf numFmtId="0" fontId="10" fillId="5" borderId="0" xfId="0" applyFont="1" applyFill="1" applyAlignment="1">
      <alignment horizontal="right" wrapText="1"/>
    </xf>
    <xf numFmtId="0" fontId="3" fillId="0" borderId="0" xfId="0" applyFont="1" applyAlignment="1">
      <alignment wrapText="1"/>
    </xf>
    <xf numFmtId="0" fontId="10" fillId="5" borderId="0" xfId="0" applyFont="1" applyFill="1" applyAlignment="1">
      <alignment wrapText="1"/>
    </xf>
    <xf numFmtId="0" fontId="11" fillId="5" borderId="0" xfId="0" applyFont="1" applyFill="1"/>
    <xf numFmtId="0" fontId="10" fillId="5" borderId="0" xfId="0" applyFont="1" applyFill="1" applyAlignment="1">
      <alignment horizontal="right"/>
    </xf>
    <xf numFmtId="0" fontId="4" fillId="0" borderId="0" xfId="0" applyFont="1" applyAlignment="1">
      <alignment wrapText="1"/>
    </xf>
    <xf numFmtId="0" fontId="11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12" fillId="5" borderId="0" xfId="0" applyFont="1" applyFill="1"/>
    <xf numFmtId="49" fontId="4" fillId="5" borderId="0" xfId="0" applyNumberFormat="1" applyFont="1" applyFill="1"/>
    <xf numFmtId="4" fontId="10" fillId="5" borderId="0" xfId="0" applyNumberFormat="1" applyFont="1" applyFill="1" applyAlignment="1">
      <alignment horizontal="right" wrapText="1"/>
    </xf>
    <xf numFmtId="4" fontId="10" fillId="5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0" fontId="3" fillId="5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4" fontId="5" fillId="5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center"/>
    </xf>
    <xf numFmtId="49" fontId="5" fillId="5" borderId="0" xfId="0" applyNumberFormat="1" applyFont="1" applyFill="1"/>
    <xf numFmtId="0" fontId="4" fillId="0" borderId="0" xfId="0" applyFont="1" applyAlignment="1">
      <alignment horizontal="right" wrapText="1"/>
    </xf>
    <xf numFmtId="0" fontId="11" fillId="5" borderId="0" xfId="0" applyFont="1" applyFill="1" applyAlignment="1">
      <alignment horizontal="center" wrapText="1"/>
    </xf>
    <xf numFmtId="0" fontId="4" fillId="5" borderId="0" xfId="0" applyFont="1" applyFill="1" applyAlignment="1">
      <alignment horizontal="right" wrapText="1"/>
    </xf>
    <xf numFmtId="49" fontId="4" fillId="0" borderId="0" xfId="0" applyNumberFormat="1" applyFont="1"/>
    <xf numFmtId="0" fontId="13" fillId="7" borderId="0" xfId="0" applyFont="1" applyFill="1"/>
    <xf numFmtId="0" fontId="14" fillId="2" borderId="0" xfId="0" applyFont="1" applyFill="1"/>
    <xf numFmtId="49" fontId="14" fillId="2" borderId="0" xfId="0" applyNumberFormat="1" applyFont="1" applyFill="1"/>
    <xf numFmtId="0" fontId="14" fillId="8" borderId="0" xfId="0" applyFont="1" applyFill="1"/>
    <xf numFmtId="0" fontId="15" fillId="6" borderId="0" xfId="0" applyFont="1" applyFill="1"/>
    <xf numFmtId="0" fontId="15" fillId="3" borderId="0" xfId="0" applyFont="1" applyFill="1"/>
    <xf numFmtId="0" fontId="14" fillId="3" borderId="0" xfId="0" applyFont="1" applyFill="1" applyAlignment="1">
      <alignment wrapText="1"/>
    </xf>
    <xf numFmtId="0" fontId="14" fillId="3" borderId="0" xfId="0" applyFont="1" applyFill="1"/>
    <xf numFmtId="0" fontId="3" fillId="9" borderId="0" xfId="0" applyFont="1" applyFill="1"/>
    <xf numFmtId="0" fontId="16" fillId="10" borderId="0" xfId="0" applyFont="1" applyFill="1"/>
    <xf numFmtId="0" fontId="17" fillId="5" borderId="0" xfId="0" applyFont="1" applyFill="1" applyAlignment="1">
      <alignment horizontal="center"/>
    </xf>
    <xf numFmtId="0" fontId="18" fillId="5" borderId="0" xfId="0" applyFont="1" applyFill="1"/>
    <xf numFmtId="0" fontId="4" fillId="4" borderId="0" xfId="0" applyFont="1" applyFill="1"/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right"/>
    </xf>
    <xf numFmtId="0" fontId="10" fillId="3" borderId="0" xfId="0" applyFont="1" applyFill="1" applyAlignment="1">
      <alignment horizontal="center"/>
    </xf>
    <xf numFmtId="0" fontId="2" fillId="5" borderId="0" xfId="0" applyFont="1" applyFill="1" applyAlignment="1">
      <alignment horizontal="right"/>
    </xf>
    <xf numFmtId="4" fontId="4" fillId="0" borderId="0" xfId="0" applyNumberFormat="1" applyFont="1"/>
    <xf numFmtId="0" fontId="20" fillId="5" borderId="0" xfId="0" applyFont="1" applyFill="1" applyAlignment="1">
      <alignment horizontal="right"/>
    </xf>
    <xf numFmtId="0" fontId="2" fillId="5" borderId="0" xfId="0" applyFont="1" applyFill="1" applyAlignment="1">
      <alignment horizontal="right" wrapText="1"/>
    </xf>
    <xf numFmtId="0" fontId="1" fillId="5" borderId="0" xfId="0" applyFont="1" applyFill="1" applyAlignment="1">
      <alignment horizontal="right" wrapText="1"/>
    </xf>
    <xf numFmtId="0" fontId="1" fillId="0" borderId="0" xfId="0" applyFont="1" applyAlignment="1">
      <alignment wrapText="1"/>
    </xf>
    <xf numFmtId="0" fontId="4" fillId="5" borderId="2" xfId="0" applyFont="1" applyFill="1" applyBorder="1"/>
    <xf numFmtId="4" fontId="2" fillId="5" borderId="0" xfId="0" applyNumberFormat="1" applyFont="1" applyFill="1" applyAlignment="1">
      <alignment horizontal="right" wrapText="1"/>
    </xf>
    <xf numFmtId="0" fontId="1" fillId="5" borderId="0" xfId="0" applyFont="1" applyFill="1" applyAlignment="1">
      <alignment horizontal="right"/>
    </xf>
    <xf numFmtId="0" fontId="3" fillId="3" borderId="0" xfId="0" applyFont="1" applyFill="1" applyAlignment="1">
      <alignment horizontal="center" wrapText="1"/>
    </xf>
    <xf numFmtId="0" fontId="3" fillId="11" borderId="0" xfId="0" applyFont="1" applyFill="1"/>
    <xf numFmtId="0" fontId="3" fillId="11" borderId="0" xfId="0" applyFont="1" applyFill="1" applyAlignment="1">
      <alignment wrapText="1"/>
    </xf>
    <xf numFmtId="49" fontId="3" fillId="10" borderId="0" xfId="0" applyNumberFormat="1" applyFont="1" applyFill="1" applyAlignment="1">
      <alignment wrapText="1"/>
    </xf>
    <xf numFmtId="0" fontId="3" fillId="10" borderId="0" xfId="0" applyFont="1" applyFill="1" applyAlignment="1">
      <alignment horizontal="right" wrapText="1"/>
    </xf>
    <xf numFmtId="0" fontId="21" fillId="5" borderId="0" xfId="0" applyFont="1" applyFill="1"/>
    <xf numFmtId="49" fontId="4" fillId="0" borderId="0" xfId="0" applyNumberFormat="1" applyFont="1" applyAlignment="1">
      <alignment horizontal="right"/>
    </xf>
    <xf numFmtId="49" fontId="7" fillId="0" borderId="0" xfId="0" applyNumberFormat="1" applyFont="1"/>
    <xf numFmtId="0" fontId="3" fillId="10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7" fillId="0" borderId="0" xfId="0" applyFont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5" borderId="1" xfId="0" applyFont="1" applyFill="1" applyBorder="1"/>
    <xf numFmtId="0" fontId="23" fillId="5" borderId="0" xfId="0" applyFont="1" applyFill="1" applyAlignment="1">
      <alignment horizontal="right"/>
    </xf>
    <xf numFmtId="49" fontId="4" fillId="5" borderId="0" xfId="0" applyNumberFormat="1" applyFont="1" applyFill="1" applyAlignment="1">
      <alignment horizontal="right"/>
    </xf>
    <xf numFmtId="0" fontId="24" fillId="5" borderId="0" xfId="0" applyFont="1" applyFill="1"/>
    <xf numFmtId="0" fontId="25" fillId="5" borderId="0" xfId="0" applyFont="1" applyFill="1"/>
    <xf numFmtId="0" fontId="26" fillId="5" borderId="0" xfId="0" applyFont="1" applyFill="1" applyAlignment="1">
      <alignment horizontal="right"/>
    </xf>
    <xf numFmtId="0" fontId="27" fillId="5" borderId="0" xfId="0" applyFont="1" applyFill="1" applyAlignment="1">
      <alignment horizontal="left" vertical="top"/>
    </xf>
    <xf numFmtId="0" fontId="28" fillId="5" borderId="0" xfId="0" applyFont="1" applyFill="1" applyAlignment="1">
      <alignment horizontal="left" vertical="top"/>
    </xf>
    <xf numFmtId="0" fontId="30" fillId="13" borderId="0" xfId="0" applyFont="1" applyFill="1" applyAlignment="1">
      <alignment horizontal="right" wrapText="1"/>
    </xf>
    <xf numFmtId="0" fontId="7" fillId="13" borderId="0" xfId="0" applyFont="1" applyFill="1" applyAlignment="1">
      <alignment wrapText="1"/>
    </xf>
    <xf numFmtId="0" fontId="13" fillId="7" borderId="0" xfId="0" applyFont="1" applyFill="1" applyAlignment="1">
      <alignment wrapText="1"/>
    </xf>
    <xf numFmtId="0" fontId="35" fillId="15" borderId="0" xfId="0" applyFont="1" applyFill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wrapText="1"/>
    </xf>
    <xf numFmtId="0" fontId="7" fillId="14" borderId="0" xfId="0" applyFont="1" applyFill="1" applyAlignment="1">
      <alignment wrapText="1"/>
    </xf>
    <xf numFmtId="0" fontId="39" fillId="16" borderId="0" xfId="0" applyFont="1" applyFill="1" applyAlignment="1">
      <alignment horizontal="right" wrapText="1"/>
    </xf>
    <xf numFmtId="165" fontId="3" fillId="14" borderId="0" xfId="0" applyNumberFormat="1" applyFont="1" applyFill="1" applyAlignment="1">
      <alignment horizontal="right" wrapText="1"/>
    </xf>
    <xf numFmtId="0" fontId="2" fillId="14" borderId="0" xfId="0" applyFont="1" applyFill="1" applyAlignment="1">
      <alignment wrapText="1"/>
    </xf>
    <xf numFmtId="0" fontId="4" fillId="14" borderId="0" xfId="0" applyFont="1" applyFill="1" applyAlignment="1">
      <alignment wrapText="1"/>
    </xf>
    <xf numFmtId="0" fontId="3" fillId="14" borderId="0" xfId="0" applyFont="1" applyFill="1" applyAlignment="1">
      <alignment horizontal="right" wrapText="1"/>
    </xf>
    <xf numFmtId="0" fontId="4" fillId="14" borderId="0" xfId="0" applyFont="1" applyFill="1" applyAlignment="1">
      <alignment horizontal="right" wrapText="1"/>
    </xf>
    <xf numFmtId="0" fontId="3" fillId="14" borderId="0" xfId="0" applyFont="1" applyFill="1" applyAlignment="1">
      <alignment horizontal="left" wrapText="1"/>
    </xf>
    <xf numFmtId="0" fontId="2" fillId="14" borderId="0" xfId="0" applyFont="1" applyFill="1" applyAlignment="1">
      <alignment horizontal="left" wrapText="1"/>
    </xf>
    <xf numFmtId="165" fontId="3" fillId="14" borderId="0" xfId="0" applyNumberFormat="1" applyFont="1" applyFill="1" applyAlignment="1">
      <alignment wrapText="1"/>
    </xf>
    <xf numFmtId="0" fontId="4" fillId="14" borderId="0" xfId="0" applyFont="1" applyFill="1" applyAlignment="1">
      <alignment horizontal="center" wrapText="1"/>
    </xf>
    <xf numFmtId="0" fontId="42" fillId="16" borderId="0" xfId="0" applyFont="1" applyFill="1" applyAlignment="1">
      <alignment horizontal="center" wrapText="1"/>
    </xf>
    <xf numFmtId="0" fontId="4" fillId="17" borderId="0" xfId="0" applyFont="1" applyFill="1" applyAlignment="1">
      <alignment wrapText="1"/>
    </xf>
    <xf numFmtId="0" fontId="3" fillId="17" borderId="0" xfId="0" applyFont="1" applyFill="1" applyAlignment="1">
      <alignment horizontal="center" wrapText="1"/>
    </xf>
    <xf numFmtId="0" fontId="41" fillId="17" borderId="0" xfId="0" applyFont="1" applyFill="1" applyAlignment="1">
      <alignment wrapText="1"/>
    </xf>
    <xf numFmtId="0" fontId="3" fillId="18" borderId="0" xfId="0" applyFont="1" applyFill="1" applyAlignment="1">
      <alignment horizontal="center" wrapText="1"/>
    </xf>
    <xf numFmtId="0" fontId="35" fillId="15" borderId="0" xfId="0" applyFont="1" applyFill="1" applyAlignment="1">
      <alignment horizontal="center" wrapText="1"/>
    </xf>
    <xf numFmtId="0" fontId="1" fillId="19" borderId="0" xfId="0" applyFont="1" applyFill="1" applyAlignment="1">
      <alignment wrapText="1"/>
    </xf>
    <xf numFmtId="0" fontId="3" fillId="19" borderId="0" xfId="0" applyFont="1" applyFill="1" applyAlignment="1">
      <alignment wrapText="1"/>
    </xf>
    <xf numFmtId="0" fontId="2" fillId="19" borderId="0" xfId="0" applyFont="1" applyFill="1" applyAlignment="1">
      <alignment wrapText="1"/>
    </xf>
    <xf numFmtId="0" fontId="4" fillId="19" borderId="0" xfId="0" applyFont="1" applyFill="1" applyAlignment="1">
      <alignment horizontal="right" wrapText="1"/>
    </xf>
    <xf numFmtId="164" fontId="43" fillId="19" borderId="0" xfId="0" applyNumberFormat="1" applyFont="1" applyFill="1" applyAlignment="1">
      <alignment wrapText="1"/>
    </xf>
    <xf numFmtId="164" fontId="44" fillId="19" borderId="0" xfId="0" applyNumberFormat="1" applyFont="1" applyFill="1" applyAlignment="1">
      <alignment horizontal="center" vertical="center" wrapText="1"/>
    </xf>
    <xf numFmtId="164" fontId="45" fillId="19" borderId="0" xfId="0" applyNumberFormat="1" applyFont="1" applyFill="1" applyAlignment="1">
      <alignment wrapText="1"/>
    </xf>
    <xf numFmtId="0" fontId="3" fillId="5" borderId="0" xfId="0" applyFont="1" applyFill="1" applyAlignment="1">
      <alignment wrapText="1"/>
    </xf>
    <xf numFmtId="164" fontId="10" fillId="5" borderId="0" xfId="0" applyNumberFormat="1" applyFont="1" applyFill="1" applyAlignment="1">
      <alignment horizontal="right" wrapText="1"/>
    </xf>
    <xf numFmtId="164" fontId="45" fillId="5" borderId="0" xfId="0" applyNumberFormat="1" applyFont="1" applyFill="1" applyAlignment="1">
      <alignment horizontal="right" wrapText="1"/>
    </xf>
    <xf numFmtId="0" fontId="4" fillId="20" borderId="0" xfId="0" applyFont="1" applyFill="1" applyAlignment="1">
      <alignment wrapText="1"/>
    </xf>
    <xf numFmtId="0" fontId="3" fillId="20" borderId="0" xfId="0" applyFont="1" applyFill="1" applyAlignment="1">
      <alignment wrapText="1"/>
    </xf>
    <xf numFmtId="0" fontId="3" fillId="20" borderId="0" xfId="0" applyFont="1" applyFill="1" applyAlignment="1">
      <alignment horizontal="right" wrapText="1"/>
    </xf>
    <xf numFmtId="164" fontId="10" fillId="20" borderId="0" xfId="0" applyNumberFormat="1" applyFont="1" applyFill="1" applyAlignment="1">
      <alignment horizontal="right" wrapText="1"/>
    </xf>
    <xf numFmtId="0" fontId="45" fillId="20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49" fontId="3" fillId="5" borderId="0" xfId="0" applyNumberFormat="1" applyFont="1" applyFill="1" applyAlignment="1">
      <alignment horizontal="right" wrapText="1"/>
    </xf>
    <xf numFmtId="0" fontId="45" fillId="5" borderId="0" xfId="0" applyFont="1" applyFill="1" applyAlignment="1">
      <alignment wrapText="1"/>
    </xf>
    <xf numFmtId="0" fontId="19" fillId="20" borderId="0" xfId="0" applyFont="1" applyFill="1" applyAlignment="1">
      <alignment wrapText="1"/>
    </xf>
    <xf numFmtId="0" fontId="46" fillId="20" borderId="0" xfId="0" applyFont="1" applyFill="1" applyAlignment="1">
      <alignment vertical="center" wrapText="1"/>
    </xf>
    <xf numFmtId="0" fontId="6" fillId="20" borderId="0" xfId="0" applyFont="1" applyFill="1"/>
    <xf numFmtId="164" fontId="47" fillId="20" borderId="0" xfId="0" applyNumberFormat="1" applyFont="1" applyFill="1" applyAlignment="1">
      <alignment horizontal="right" wrapText="1"/>
    </xf>
    <xf numFmtId="0" fontId="48" fillId="5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164" fontId="45" fillId="5" borderId="0" xfId="0" applyNumberFormat="1" applyFont="1" applyFill="1" applyAlignment="1">
      <alignment wrapText="1"/>
    </xf>
    <xf numFmtId="164" fontId="4" fillId="20" borderId="0" xfId="0" applyNumberFormat="1" applyFont="1" applyFill="1" applyAlignment="1">
      <alignment horizontal="right" wrapText="1"/>
    </xf>
    <xf numFmtId="164" fontId="45" fillId="20" borderId="0" xfId="0" applyNumberFormat="1" applyFont="1" applyFill="1" applyAlignment="1">
      <alignment horizontal="right" wrapText="1"/>
    </xf>
    <xf numFmtId="164" fontId="4" fillId="5" borderId="0" xfId="0" applyNumberFormat="1" applyFont="1" applyFill="1" applyAlignment="1">
      <alignment horizontal="right" wrapText="1"/>
    </xf>
    <xf numFmtId="0" fontId="1" fillId="21" borderId="0" xfId="0" applyFont="1" applyFill="1" applyAlignment="1">
      <alignment wrapText="1"/>
    </xf>
    <xf numFmtId="0" fontId="3" fillId="21" borderId="0" xfId="0" applyFont="1" applyFill="1" applyAlignment="1">
      <alignment wrapText="1"/>
    </xf>
    <xf numFmtId="0" fontId="48" fillId="21" borderId="0" xfId="0" applyFont="1" applyFill="1" applyAlignment="1">
      <alignment wrapText="1"/>
    </xf>
    <xf numFmtId="0" fontId="2" fillId="21" borderId="0" xfId="0" applyFont="1" applyFill="1" applyAlignment="1">
      <alignment wrapText="1"/>
    </xf>
    <xf numFmtId="0" fontId="4" fillId="21" borderId="0" xfId="0" applyFont="1" applyFill="1" applyAlignment="1">
      <alignment horizontal="right" wrapText="1"/>
    </xf>
    <xf numFmtId="164" fontId="10" fillId="21" borderId="0" xfId="0" applyNumberFormat="1" applyFont="1" applyFill="1" applyAlignment="1">
      <alignment wrapText="1"/>
    </xf>
    <xf numFmtId="0" fontId="49" fillId="21" borderId="0" xfId="0" applyFont="1" applyFill="1" applyAlignment="1">
      <alignment horizontal="center" vertical="center" wrapText="1"/>
    </xf>
    <xf numFmtId="164" fontId="45" fillId="21" borderId="0" xfId="0" applyNumberFormat="1" applyFont="1" applyFill="1" applyAlignment="1">
      <alignment wrapText="1"/>
    </xf>
    <xf numFmtId="0" fontId="4" fillId="22" borderId="0" xfId="0" applyFont="1" applyFill="1" applyAlignment="1">
      <alignment wrapText="1"/>
    </xf>
    <xf numFmtId="0" fontId="3" fillId="22" borderId="0" xfId="0" applyFont="1" applyFill="1" applyAlignment="1">
      <alignment wrapText="1"/>
    </xf>
    <xf numFmtId="0" fontId="3" fillId="22" borderId="0" xfId="0" applyFont="1" applyFill="1" applyAlignment="1">
      <alignment horizontal="right" wrapText="1"/>
    </xf>
    <xf numFmtId="164" fontId="10" fillId="22" borderId="0" xfId="0" applyNumberFormat="1" applyFont="1" applyFill="1" applyAlignment="1">
      <alignment horizontal="right" wrapText="1"/>
    </xf>
    <xf numFmtId="0" fontId="45" fillId="22" borderId="0" xfId="0" applyFont="1" applyFill="1" applyAlignment="1">
      <alignment wrapText="1"/>
    </xf>
    <xf numFmtId="0" fontId="19" fillId="22" borderId="0" xfId="0" applyFont="1" applyFill="1" applyAlignment="1">
      <alignment wrapText="1"/>
    </xf>
    <xf numFmtId="0" fontId="46" fillId="22" borderId="0" xfId="0" applyFont="1" applyFill="1" applyAlignment="1">
      <alignment vertical="center" wrapText="1"/>
    </xf>
    <xf numFmtId="0" fontId="6" fillId="22" borderId="0" xfId="0" applyFont="1" applyFill="1"/>
    <xf numFmtId="164" fontId="45" fillId="22" borderId="0" xfId="0" applyNumberFormat="1" applyFont="1" applyFill="1" applyAlignment="1">
      <alignment horizontal="right" wrapText="1"/>
    </xf>
    <xf numFmtId="164" fontId="4" fillId="22" borderId="0" xfId="0" applyNumberFormat="1" applyFont="1" applyFill="1" applyAlignment="1">
      <alignment horizontal="right" wrapText="1"/>
    </xf>
    <xf numFmtId="0" fontId="48" fillId="19" borderId="0" xfId="0" applyFont="1" applyFill="1" applyAlignment="1">
      <alignment wrapText="1"/>
    </xf>
    <xf numFmtId="164" fontId="10" fillId="19" borderId="0" xfId="0" applyNumberFormat="1" applyFont="1" applyFill="1" applyAlignment="1">
      <alignment wrapText="1"/>
    </xf>
    <xf numFmtId="0" fontId="49" fillId="19" borderId="0" xfId="0" applyFont="1" applyFill="1" applyAlignment="1">
      <alignment horizontal="center" vertical="center" wrapText="1"/>
    </xf>
    <xf numFmtId="0" fontId="45" fillId="19" borderId="0" xfId="0" applyFont="1" applyFill="1" applyAlignment="1">
      <alignment wrapText="1"/>
    </xf>
    <xf numFmtId="164" fontId="2" fillId="5" borderId="0" xfId="0" applyNumberFormat="1" applyFont="1" applyFill="1" applyAlignment="1">
      <alignment horizontal="right" wrapText="1"/>
    </xf>
    <xf numFmtId="0" fontId="9" fillId="20" borderId="0" xfId="0" applyFont="1" applyFill="1" applyAlignment="1">
      <alignment wrapText="1"/>
    </xf>
    <xf numFmtId="0" fontId="1" fillId="20" borderId="0" xfId="0" applyFont="1" applyFill="1" applyAlignment="1">
      <alignment wrapText="1"/>
    </xf>
    <xf numFmtId="0" fontId="1" fillId="20" borderId="0" xfId="0" applyFont="1" applyFill="1" applyAlignment="1">
      <alignment horizontal="right" wrapText="1"/>
    </xf>
    <xf numFmtId="164" fontId="2" fillId="20" borderId="0" xfId="0" applyNumberFormat="1" applyFont="1" applyFill="1" applyAlignment="1">
      <alignment horizontal="right" wrapText="1"/>
    </xf>
    <xf numFmtId="0" fontId="50" fillId="5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49" fontId="1" fillId="5" borderId="0" xfId="0" applyNumberFormat="1" applyFont="1" applyFill="1" applyAlignment="1">
      <alignment horizontal="right" wrapText="1"/>
    </xf>
    <xf numFmtId="0" fontId="8" fillId="20" borderId="0" xfId="0" applyFont="1" applyFill="1" applyAlignment="1">
      <alignment wrapText="1"/>
    </xf>
    <xf numFmtId="0" fontId="51" fillId="20" borderId="0" xfId="0" applyFont="1" applyFill="1" applyAlignment="1">
      <alignment vertical="center" wrapText="1"/>
    </xf>
    <xf numFmtId="0" fontId="52" fillId="5" borderId="0" xfId="0" applyFont="1" applyFill="1" applyAlignment="1">
      <alignment wrapText="1"/>
    </xf>
    <xf numFmtId="164" fontId="9" fillId="20" borderId="0" xfId="0" applyNumberFormat="1" applyFont="1" applyFill="1" applyAlignment="1">
      <alignment horizontal="right" wrapText="1"/>
    </xf>
    <xf numFmtId="164" fontId="9" fillId="5" borderId="0" xfId="0" applyNumberFormat="1" applyFont="1" applyFill="1" applyAlignment="1">
      <alignment horizontal="right" wrapText="1"/>
    </xf>
    <xf numFmtId="164" fontId="53" fillId="21" borderId="0" xfId="0" applyNumberFormat="1" applyFont="1" applyFill="1" applyAlignment="1">
      <alignment wrapText="1"/>
    </xf>
    <xf numFmtId="0" fontId="54" fillId="21" borderId="0" xfId="0" applyFont="1" applyFill="1" applyAlignment="1">
      <alignment horizontal="center" vertical="center" wrapText="1"/>
    </xf>
    <xf numFmtId="0" fontId="45" fillId="21" borderId="0" xfId="0" applyFont="1" applyFill="1" applyAlignment="1">
      <alignment wrapText="1"/>
    </xf>
    <xf numFmtId="0" fontId="9" fillId="22" borderId="0" xfId="0" applyFont="1" applyFill="1" applyAlignment="1">
      <alignment wrapText="1"/>
    </xf>
    <xf numFmtId="0" fontId="1" fillId="22" borderId="0" xfId="0" applyFont="1" applyFill="1" applyAlignment="1">
      <alignment wrapText="1"/>
    </xf>
    <xf numFmtId="0" fontId="1" fillId="22" borderId="0" xfId="0" applyFont="1" applyFill="1" applyAlignment="1">
      <alignment horizontal="right" wrapText="1"/>
    </xf>
    <xf numFmtId="164" fontId="2" fillId="22" borderId="0" xfId="0" applyNumberFormat="1" applyFont="1" applyFill="1" applyAlignment="1">
      <alignment horizontal="right" wrapText="1"/>
    </xf>
    <xf numFmtId="0" fontId="8" fillId="22" borderId="0" xfId="0" applyFont="1" applyFill="1" applyAlignment="1">
      <alignment wrapText="1"/>
    </xf>
    <xf numFmtId="0" fontId="51" fillId="22" borderId="0" xfId="0" applyFont="1" applyFill="1" applyAlignment="1">
      <alignment vertical="center" wrapText="1"/>
    </xf>
    <xf numFmtId="164" fontId="9" fillId="22" borderId="0" xfId="0" applyNumberFormat="1" applyFont="1" applyFill="1" applyAlignment="1">
      <alignment horizontal="right" wrapText="1"/>
    </xf>
    <xf numFmtId="0" fontId="4" fillId="23" borderId="0" xfId="0" applyFont="1" applyFill="1" applyAlignment="1">
      <alignment wrapText="1"/>
    </xf>
    <xf numFmtId="0" fontId="3" fillId="23" borderId="0" xfId="0" applyFont="1" applyFill="1" applyAlignment="1">
      <alignment horizontal="right" wrapText="1"/>
    </xf>
    <xf numFmtId="164" fontId="45" fillId="23" borderId="0" xfId="0" applyNumberFormat="1" applyFont="1" applyFill="1" applyAlignment="1">
      <alignment horizontal="right" wrapText="1"/>
    </xf>
    <xf numFmtId="0" fontId="55" fillId="16" borderId="3" xfId="0" applyFont="1" applyFill="1" applyBorder="1" applyAlignment="1">
      <alignment wrapText="1"/>
    </xf>
    <xf numFmtId="164" fontId="4" fillId="9" borderId="0" xfId="0" applyNumberFormat="1" applyFont="1" applyFill="1" applyAlignment="1">
      <alignment wrapText="1"/>
    </xf>
    <xf numFmtId="164" fontId="4" fillId="23" borderId="0" xfId="0" applyNumberFormat="1" applyFont="1" applyFill="1" applyAlignment="1">
      <alignment wrapText="1"/>
    </xf>
    <xf numFmtId="9" fontId="3" fillId="23" borderId="0" xfId="0" applyNumberFormat="1" applyFont="1" applyFill="1" applyAlignment="1">
      <alignment horizontal="right" wrapText="1"/>
    </xf>
    <xf numFmtId="164" fontId="45" fillId="23" borderId="4" xfId="0" applyNumberFormat="1" applyFont="1" applyFill="1" applyBorder="1" applyAlignment="1">
      <alignment horizontal="right" wrapText="1"/>
    </xf>
    <xf numFmtId="0" fontId="55" fillId="16" borderId="0" xfId="0" applyFont="1" applyFill="1" applyAlignment="1">
      <alignment wrapText="1"/>
    </xf>
    <xf numFmtId="164" fontId="3" fillId="9" borderId="0" xfId="0" applyNumberFormat="1" applyFont="1" applyFill="1" applyAlignment="1">
      <alignment wrapText="1"/>
    </xf>
    <xf numFmtId="164" fontId="56" fillId="7" borderId="0" xfId="0" applyNumberFormat="1" applyFont="1" applyFill="1" applyAlignment="1">
      <alignment horizontal="right" wrapText="1"/>
    </xf>
    <xf numFmtId="0" fontId="7" fillId="23" borderId="0" xfId="0" applyFont="1" applyFill="1" applyAlignment="1">
      <alignment wrapText="1"/>
    </xf>
    <xf numFmtId="0" fontId="57" fillId="12" borderId="0" xfId="0" applyFont="1" applyFill="1" applyAlignment="1">
      <alignment horizontal="right" wrapText="1"/>
    </xf>
    <xf numFmtId="0" fontId="58" fillId="20" borderId="0" xfId="0" applyFont="1" applyFill="1" applyAlignment="1">
      <alignment wrapText="1"/>
    </xf>
    <xf numFmtId="0" fontId="3" fillId="0" borderId="0" xfId="0" applyFont="1" applyAlignment="1">
      <alignment horizontal="right"/>
    </xf>
    <xf numFmtId="0" fontId="60" fillId="0" borderId="0" xfId="0" applyFont="1"/>
    <xf numFmtId="165" fontId="4" fillId="0" borderId="0" xfId="0" applyNumberFormat="1" applyFont="1" applyAlignment="1">
      <alignment horizontal="right"/>
    </xf>
    <xf numFmtId="0" fontId="61" fillId="0" borderId="0" xfId="0" applyFont="1"/>
    <xf numFmtId="166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170" fontId="4" fillId="0" borderId="0" xfId="0" applyNumberFormat="1" applyFont="1" applyAlignment="1">
      <alignment horizontal="right"/>
    </xf>
    <xf numFmtId="171" fontId="4" fillId="0" borderId="0" xfId="0" applyNumberFormat="1" applyFont="1" applyAlignment="1">
      <alignment horizontal="right"/>
    </xf>
    <xf numFmtId="172" fontId="4" fillId="0" borderId="0" xfId="0" applyNumberFormat="1" applyFont="1" applyAlignment="1">
      <alignment horizontal="right"/>
    </xf>
    <xf numFmtId="173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58" fillId="20" borderId="0" xfId="0" applyFont="1" applyFill="1" applyAlignment="1">
      <alignment wrapText="1"/>
    </xf>
    <xf numFmtId="0" fontId="0" fillId="0" borderId="0" xfId="0"/>
    <xf numFmtId="0" fontId="59" fillId="20" borderId="0" xfId="0" applyFont="1" applyFill="1" applyAlignment="1">
      <alignment wrapText="1"/>
    </xf>
    <xf numFmtId="0" fontId="59" fillId="20" borderId="0" xfId="0" applyFont="1" applyFill="1" applyAlignment="1">
      <alignment vertical="center" wrapText="1"/>
    </xf>
    <xf numFmtId="0" fontId="1" fillId="20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52" fillId="5" borderId="0" xfId="0" applyFont="1" applyFill="1" applyAlignment="1">
      <alignment wrapText="1"/>
    </xf>
    <xf numFmtId="0" fontId="1" fillId="22" borderId="0" xfId="0" applyFont="1" applyFill="1" applyAlignment="1">
      <alignment wrapText="1"/>
    </xf>
    <xf numFmtId="0" fontId="4" fillId="9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48" fillId="5" borderId="0" xfId="0" applyFont="1" applyFill="1" applyAlignment="1">
      <alignment wrapText="1"/>
    </xf>
    <xf numFmtId="0" fontId="3" fillId="22" borderId="0" xfId="0" applyFont="1" applyFill="1" applyAlignment="1">
      <alignment wrapText="1"/>
    </xf>
    <xf numFmtId="0" fontId="35" fillId="11" borderId="0" xfId="0" applyFont="1" applyFill="1" applyAlignment="1">
      <alignment wrapText="1"/>
    </xf>
    <xf numFmtId="0" fontId="3" fillId="18" borderId="0" xfId="0" applyFont="1" applyFill="1" applyAlignment="1">
      <alignment horizontal="center" wrapText="1"/>
    </xf>
    <xf numFmtId="0" fontId="3" fillId="5" borderId="0" xfId="0" applyFont="1" applyFill="1" applyAlignment="1">
      <alignment wrapText="1"/>
    </xf>
    <xf numFmtId="0" fontId="3" fillId="20" borderId="0" xfId="0" applyFont="1" applyFill="1" applyAlignment="1">
      <alignment wrapText="1"/>
    </xf>
    <xf numFmtId="0" fontId="2" fillId="14" borderId="0" xfId="0" applyFont="1" applyFill="1" applyAlignment="1">
      <alignment wrapText="1"/>
    </xf>
    <xf numFmtId="0" fontId="16" fillId="3" borderId="0" xfId="0" applyFont="1" applyFill="1" applyAlignment="1">
      <alignment horizontal="center" wrapText="1"/>
    </xf>
    <xf numFmtId="0" fontId="40" fillId="15" borderId="0" xfId="0" applyFont="1" applyFill="1" applyAlignment="1">
      <alignment horizontal="center" wrapText="1"/>
    </xf>
    <xf numFmtId="0" fontId="39" fillId="16" borderId="0" xfId="0" applyFont="1" applyFill="1" applyAlignment="1">
      <alignment horizontal="right" wrapText="1"/>
    </xf>
    <xf numFmtId="0" fontId="41" fillId="14" borderId="0" xfId="0" applyFont="1" applyFill="1" applyAlignment="1">
      <alignment wrapText="1"/>
    </xf>
    <xf numFmtId="0" fontId="4" fillId="14" borderId="0" xfId="0" applyFont="1" applyFill="1" applyAlignment="1">
      <alignment wrapText="1"/>
    </xf>
    <xf numFmtId="0" fontId="35" fillId="15" borderId="0" xfId="0" applyFont="1" applyFill="1" applyAlignment="1">
      <alignment horizontal="center" vertical="center" wrapText="1"/>
    </xf>
    <xf numFmtId="0" fontId="36" fillId="15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wrapText="1"/>
    </xf>
    <xf numFmtId="0" fontId="38" fillId="14" borderId="0" xfId="0" applyFont="1" applyFill="1" applyAlignment="1">
      <alignment horizontal="center" wrapText="1"/>
    </xf>
    <xf numFmtId="0" fontId="29" fillId="13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31" fillId="14" borderId="0" xfId="0" applyFont="1" applyFill="1" applyAlignment="1">
      <alignment horizontal="center" wrapText="1"/>
    </xf>
    <xf numFmtId="0" fontId="7" fillId="5" borderId="0" xfId="0" applyFont="1" applyFill="1" applyAlignment="1">
      <alignment horizontal="center" vertical="center" wrapText="1"/>
    </xf>
    <xf numFmtId="0" fontId="32" fillId="14" borderId="0" xfId="0" applyFont="1" applyFill="1" applyAlignment="1">
      <alignment horizontal="center" wrapText="1"/>
    </xf>
    <xf numFmtId="0" fontId="16" fillId="14" borderId="0" xfId="0" applyFont="1" applyFill="1" applyAlignment="1">
      <alignment horizontal="center" wrapText="1"/>
    </xf>
    <xf numFmtId="0" fontId="33" fillId="14" borderId="0" xfId="0" applyFont="1" applyFill="1" applyAlignment="1">
      <alignment horizontal="center" wrapText="1"/>
    </xf>
    <xf numFmtId="0" fontId="34" fillId="14" borderId="0" xfId="0" applyFont="1" applyFill="1" applyAlignment="1">
      <alignment horizontal="center" wrapText="1"/>
    </xf>
    <xf numFmtId="0" fontId="2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238125" cy="2000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228600" cy="20002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stom%20Quot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 Quot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85JJStzmKnmq6iEa5gsiDbI5gcwueh6H&amp;authuser=jay.agg%40gmail.com&amp;usp=drive_fs" TargetMode="External"/><Relationship Id="rId21" Type="http://schemas.openxmlformats.org/officeDocument/2006/relationships/hyperlink" Target="https://drive.google.com/open?id=1jPSj61Xjqqhp0yAUgpJijU3oteatln8h&amp;authuser=jay.agg%40gmail.com&amp;usp=drive_fs" TargetMode="External"/><Relationship Id="rId42" Type="http://schemas.openxmlformats.org/officeDocument/2006/relationships/hyperlink" Target="https://drive.google.com/open?id=1OzRhqM1WSTTxUyiXmK-uo6qHSLFo1J6W&amp;authuser=jay.agg%40gmail.com&amp;usp=drive_fs" TargetMode="External"/><Relationship Id="rId63" Type="http://schemas.openxmlformats.org/officeDocument/2006/relationships/hyperlink" Target="https://drive.google.com/open?id=1D6D48kO1Ul1ZLDDzrzde2t-VuNuOQ4v4&amp;authuser=jay.agg%40gmail.com&amp;usp=drive_fs" TargetMode="External"/><Relationship Id="rId84" Type="http://schemas.openxmlformats.org/officeDocument/2006/relationships/hyperlink" Target="https://drive.google.com/open?id=1cU17WcKhUy0IEwwgaJbbKg6a20l_eH8x&amp;authuser=jay.agg%40gmail.com&amp;usp=drive_fs" TargetMode="External"/><Relationship Id="rId138" Type="http://schemas.openxmlformats.org/officeDocument/2006/relationships/hyperlink" Target="https://drive.google.com/open?id=10DWOfQFgNO7twHPpeQFD8uJC_bYu_fDO&amp;authuser=jay.agg%40gmail.com&amp;usp=drive_fs" TargetMode="External"/><Relationship Id="rId159" Type="http://schemas.openxmlformats.org/officeDocument/2006/relationships/hyperlink" Target="https://drive.google.com/open?id=1UXq4aYbOvZBtHFfL1uV-0Y9CRhvlg0lM&amp;authuser=jay.agg%40gmail.com&amp;usp=drive_fs" TargetMode="External"/><Relationship Id="rId170" Type="http://schemas.openxmlformats.org/officeDocument/2006/relationships/hyperlink" Target="https://drive.google.com/open?id=1YRjWSq0GBSuWENEWOH_TB2uYNJg-tnLj&amp;authuser=jay.agg%40gmail.com&amp;usp=drive_fs" TargetMode="External"/><Relationship Id="rId191" Type="http://schemas.openxmlformats.org/officeDocument/2006/relationships/hyperlink" Target="https://drive.google.com/open?id=1CK-CrDZ7SlWu1RDyIdTKgOn1eXU5e_cg&amp;usp=drive_fs" TargetMode="External"/><Relationship Id="rId205" Type="http://schemas.openxmlformats.org/officeDocument/2006/relationships/hyperlink" Target="https://drive.google.com/open?id=1-16c5viRDTAozDTnHrPsfgXdZhFQ6nyf&amp;usp=drive_fs" TargetMode="External"/><Relationship Id="rId107" Type="http://schemas.openxmlformats.org/officeDocument/2006/relationships/hyperlink" Target="https://drive.google.com/open?id=1azlb0WzLVLWI56A9ao925_NavPqzLPO_&amp;authuser=jay.agg%40gmail.com&amp;usp=drive_fs" TargetMode="External"/><Relationship Id="rId11" Type="http://schemas.openxmlformats.org/officeDocument/2006/relationships/hyperlink" Target="https://drive.google.com/open?id=1QTWTuFZk9eNr_4lY0kX3TKgeYtsriRPs&amp;authuser=jay.agg%40gmail.com&amp;usp=drive_fs" TargetMode="External"/><Relationship Id="rId32" Type="http://schemas.openxmlformats.org/officeDocument/2006/relationships/hyperlink" Target="https://drive.google.com/open?id=18WtWUp82-bxe5E36yJ652kShQ0NBVp9t&amp;authuser=jay.agg%40gmail.com&amp;usp=drive_fs" TargetMode="External"/><Relationship Id="rId53" Type="http://schemas.openxmlformats.org/officeDocument/2006/relationships/hyperlink" Target="https://drive.google.com/open?id=17Cs2gXrf0bk_owVb5U8fSdi86T1r_Le4&amp;authuser=jay.agg%40gmail.com&amp;usp=drive_fs" TargetMode="External"/><Relationship Id="rId74" Type="http://schemas.openxmlformats.org/officeDocument/2006/relationships/hyperlink" Target="https://drive.google.com/open?id=1RbVA9G0GfOooAXiRtSrF3W27xwr7sRW5&amp;authuser=jay.agg%40gmail.com&amp;usp=drive_fs" TargetMode="External"/><Relationship Id="rId128" Type="http://schemas.openxmlformats.org/officeDocument/2006/relationships/hyperlink" Target="https://drive.google.com/open?id=1Bz4sUWWZOHATSdDMf6kCEQpB_dsTmHMM&amp;authuser=jay.agg%40gmail.com&amp;usp=drive_fs" TargetMode="External"/><Relationship Id="rId149" Type="http://schemas.openxmlformats.org/officeDocument/2006/relationships/hyperlink" Target="https://drive.google.com/open?id=1O-W2xh1yhrWCisjwnh9_upXi7VCecSHh&amp;authuser=jay.agg%40gmail.com&amp;usp=drive_fs" TargetMode="External"/><Relationship Id="rId5" Type="http://schemas.openxmlformats.org/officeDocument/2006/relationships/hyperlink" Target="https://drive.google.com/open?id=1QvJB9MhtDcXsNtKIflALdqXkVyq8VOgJ&amp;authuser=jay.agg%40gmail.com&amp;usp=drive_fs" TargetMode="External"/><Relationship Id="rId95" Type="http://schemas.openxmlformats.org/officeDocument/2006/relationships/hyperlink" Target="https://drive.google.com/open?id=1dX3m8TvTFH5qpp5dMUIvG7gQBbLd6vBv&amp;authuser=jay.agg%40gmail.com&amp;usp=drive_fs" TargetMode="External"/><Relationship Id="rId160" Type="http://schemas.openxmlformats.org/officeDocument/2006/relationships/hyperlink" Target="https://drive.google.com/open?id=11ufCv9M6ujNVks21kFmWgNRtFiYJJKWp&amp;authuser=jay.agg%40gmail.com&amp;usp=drive_fs" TargetMode="External"/><Relationship Id="rId181" Type="http://schemas.openxmlformats.org/officeDocument/2006/relationships/hyperlink" Target="https://drive.google.com/open?id=1-dnkaE3JqGRCoaXhHXd-SsVffqLLplpu&amp;usp=drive_fs" TargetMode="External"/><Relationship Id="rId22" Type="http://schemas.openxmlformats.org/officeDocument/2006/relationships/hyperlink" Target="https://drive.google.com/open?id=1n4sM_hMizxMor4aS4-NffW1QEWkmmRaC&amp;authuser=jay.agg%40gmail.com&amp;usp=drive_fs" TargetMode="External"/><Relationship Id="rId43" Type="http://schemas.openxmlformats.org/officeDocument/2006/relationships/hyperlink" Target="https://drive.google.com/open?id=1Oo0o_Uf6_P3cO3tp05t4Mu8X7X5OlgLf&amp;authuser=jay.agg%40gmail.com&amp;usp=drive_fs" TargetMode="External"/><Relationship Id="rId64" Type="http://schemas.openxmlformats.org/officeDocument/2006/relationships/hyperlink" Target="https://drive.google.com/open?id=1DH_jtAZrmS4oA_LljmC6xnetppeIi0w7&amp;authuser=jay.agg%40gmail.com&amp;usp=drive_fs" TargetMode="External"/><Relationship Id="rId118" Type="http://schemas.openxmlformats.org/officeDocument/2006/relationships/hyperlink" Target="https://drive.google.com/open?id=183Ob4cvJ9MHnezNeWn4my_m7xG5y_0kP&amp;authuser=jay.agg%40gmail.com&amp;usp=drive_fs" TargetMode="External"/><Relationship Id="rId139" Type="http://schemas.openxmlformats.org/officeDocument/2006/relationships/hyperlink" Target="https://drive.google.com/open?id=1D88rBIIrHVq4Ky7DjmXeB-X-2I47xUeM&amp;authuser=jay.agg%40gmail.com&amp;usp=drive_fs" TargetMode="External"/><Relationship Id="rId85" Type="http://schemas.openxmlformats.org/officeDocument/2006/relationships/hyperlink" Target="https://drive.google.com/open?id=1cVGC95lD8FILuv7GIGTUPf3N-ZfRx8MG&amp;authuser=jay.agg%40gmail.com&amp;usp=drive_fs" TargetMode="External"/><Relationship Id="rId150" Type="http://schemas.openxmlformats.org/officeDocument/2006/relationships/hyperlink" Target="https://drive.google.com/open?id=1Nz3utm_QH5ZDA8upBnLT9hUAljy1zUEo&amp;authuser=jay.agg%40gmail.com&amp;usp=drive_fs" TargetMode="External"/><Relationship Id="rId171" Type="http://schemas.openxmlformats.org/officeDocument/2006/relationships/hyperlink" Target="https://drive.google.com/open?id=16VbhqNAZCEmxcSqUdLZMo8kJ07F4D0dx&amp;authuser=jay.agg%40gmail.com&amp;usp=drive_fs" TargetMode="External"/><Relationship Id="rId192" Type="http://schemas.openxmlformats.org/officeDocument/2006/relationships/hyperlink" Target="https://drive.google.com/open?id=1HF-0qCi2yykJ81PPp-XWVC4NEQz38xps&amp;usp=drive_fs" TargetMode="External"/><Relationship Id="rId206" Type="http://schemas.openxmlformats.org/officeDocument/2006/relationships/hyperlink" Target="https://drive.google.com/open?id=10TdVob68TA08qHvPOTrFUTFm1J7USNBq&amp;usp=drive_fs" TargetMode="External"/><Relationship Id="rId12" Type="http://schemas.openxmlformats.org/officeDocument/2006/relationships/hyperlink" Target="https://drive.google.com/open?id=1QhZ36zVV0AY4GNL7jcG9woN0_jfH4vH2&amp;authuser=jay.agg%40gmail.com&amp;usp=drive_fs" TargetMode="External"/><Relationship Id="rId33" Type="http://schemas.openxmlformats.org/officeDocument/2006/relationships/hyperlink" Target="https://drive.google.com/open?id=1sJOiUA7Cg8Dnqu2sHtqanOPoz9thjI2G&amp;authuser=jay.agg%40gmail.com&amp;usp=drive_fs" TargetMode="External"/><Relationship Id="rId108" Type="http://schemas.openxmlformats.org/officeDocument/2006/relationships/hyperlink" Target="https://drive.google.com/open?id=1gxqH9e07wdipxz5OxnfZfQHphLFA559y&amp;authuser=jay.agg%40gmail.com&amp;usp=drive_fs" TargetMode="External"/><Relationship Id="rId129" Type="http://schemas.openxmlformats.org/officeDocument/2006/relationships/hyperlink" Target="https://drive.google.com/open?id=1C-CRZiDnbDfI4lGQzqIferHB26ea_TYM&amp;authuser=jay.agg%40gmail.com&amp;usp=drive_fs" TargetMode="External"/><Relationship Id="rId54" Type="http://schemas.openxmlformats.org/officeDocument/2006/relationships/hyperlink" Target="https://drive.google.com/open?id=1Crzlye474h-9wF00fQsxJwyCqlOGjSD8&amp;authuser=jay.agg%40gmail.com&amp;usp=drive_fs" TargetMode="External"/><Relationship Id="rId75" Type="http://schemas.openxmlformats.org/officeDocument/2006/relationships/hyperlink" Target="https://drive.google.com/open?id=1SBLkVNmqnX4OYK4aJO7joLQzUcHSj3tX&amp;authuser=jay.agg%40gmail.com&amp;usp=drive_fs" TargetMode="External"/><Relationship Id="rId96" Type="http://schemas.openxmlformats.org/officeDocument/2006/relationships/hyperlink" Target="https://drive.google.com/open?id=1dYlC4gKu8fQYz-OomaO_kO_e0KKD_YSt&amp;authuser=jay.agg%40gmail.com&amp;usp=drive_fs" TargetMode="External"/><Relationship Id="rId140" Type="http://schemas.openxmlformats.org/officeDocument/2006/relationships/hyperlink" Target="https://drive.google.com/open?id=1DhrExbNS8AvSeGQo5qvKtthB-kzJQdq3&amp;authuser=jay.agg%40gmail.com&amp;usp=drive_fs" TargetMode="External"/><Relationship Id="rId161" Type="http://schemas.openxmlformats.org/officeDocument/2006/relationships/hyperlink" Target="https://drive.google.com/open?id=1Us1ElEj4PonyN7j71xJf_f61UC8csGlv&amp;authuser=jay.agg%40gmail.com&amp;usp=drive_fs" TargetMode="External"/><Relationship Id="rId182" Type="http://schemas.openxmlformats.org/officeDocument/2006/relationships/hyperlink" Target="https://drive.google.com/open?id=160nMxST03MeYTvCOCyVror80KMBQeeR2&amp;usp=drive_fs" TargetMode="External"/><Relationship Id="rId6" Type="http://schemas.openxmlformats.org/officeDocument/2006/relationships/hyperlink" Target="https://drive.google.com/open?id=1Qvbr4-fdTQ4l4YcjYooE-rNrrYyvW8zx&amp;authuser=jay.agg%40gmail.com&amp;usp=drive_fs" TargetMode="External"/><Relationship Id="rId23" Type="http://schemas.openxmlformats.org/officeDocument/2006/relationships/hyperlink" Target="https://drive.google.com/open?id=1pIykPqoOxble5EREsGAMRPdA1QccQ1AJ&amp;authuser=jay.agg%40gmail.com&amp;usp=drive_fs" TargetMode="External"/><Relationship Id="rId119" Type="http://schemas.openxmlformats.org/officeDocument/2006/relationships/hyperlink" Target="https://drive.google.com/open?id=1-fjyTecvivYJ7Pn-ktlhKoMzHFP0Nxdk&amp;authuser=jay.agg%40gmail.com&amp;usp=drive_fs" TargetMode="External"/><Relationship Id="rId44" Type="http://schemas.openxmlformats.org/officeDocument/2006/relationships/hyperlink" Target="https://drive.google.com/open?id=1PI4Qj-_AjnweI9SrJuQ8sE4p2KI5ldj8&amp;authuser=jay.agg%40gmail.com&amp;usp=drive_fs" TargetMode="External"/><Relationship Id="rId65" Type="http://schemas.openxmlformats.org/officeDocument/2006/relationships/hyperlink" Target="https://drive.google.com/open?id=1EDFHLal9OFKDcKtdrwzHrFcodX9TQmQF&amp;authuser=jay.agg%40gmail.com&amp;usp=drive_fs" TargetMode="External"/><Relationship Id="rId86" Type="http://schemas.openxmlformats.org/officeDocument/2006/relationships/hyperlink" Target="https://drive.google.com/open?id=1c_uTwy3Lwk3r1OGpaY2ETWXZ6pjESZx3&amp;authuser=jay.agg%40gmail.com&amp;usp=drive_fs" TargetMode="External"/><Relationship Id="rId130" Type="http://schemas.openxmlformats.org/officeDocument/2006/relationships/hyperlink" Target="https://drive.google.com/open?id=1C-hPAU7lZGI54aBv2jnwvWxEGtK8YQKH&amp;authuser=jay.agg%40gmail.com&amp;usp=drive_fs" TargetMode="External"/><Relationship Id="rId151" Type="http://schemas.openxmlformats.org/officeDocument/2006/relationships/hyperlink" Target="https://drive.google.com/open?id=1OcBosxL0fggx1qyLgXXE4tDQ8PF9N-iv&amp;authuser=jay.agg%40gmail.com&amp;usp=drive_fs" TargetMode="External"/><Relationship Id="rId172" Type="http://schemas.openxmlformats.org/officeDocument/2006/relationships/hyperlink" Target="https://drive.google.com/open?id=178ZR2LM7Wd0FhqR84Cx7gA2nv-UyQIf8&amp;authuser=jay.agg%40gmail.com&amp;usp=drive_fs" TargetMode="External"/><Relationship Id="rId193" Type="http://schemas.openxmlformats.org/officeDocument/2006/relationships/hyperlink" Target="https://drive.google.com/open?id=1T7HzJHssetYB7zg4wp6q_AlMMqt2bKqd&amp;usp=drive_fs" TargetMode="External"/><Relationship Id="rId207" Type="http://schemas.openxmlformats.org/officeDocument/2006/relationships/hyperlink" Target="https://drive.google.com/open?id=10hz4BWKLk-weRC6GND1qwbz0WSrKMB5i&amp;usp=drive_fs" TargetMode="External"/><Relationship Id="rId13" Type="http://schemas.openxmlformats.org/officeDocument/2006/relationships/hyperlink" Target="https://drive.google.com/open?id=1Qhw5hCt6AslPxvpSURfZvOXwooNNK0lB&amp;authuser=jay.agg%40gmail.com&amp;usp=drive_fs" TargetMode="External"/><Relationship Id="rId109" Type="http://schemas.openxmlformats.org/officeDocument/2006/relationships/hyperlink" Target="https://drive.google.com/open?id=1h1gMwsvCLe3Q3bOBRNVUEyzn8SVrFjon&amp;authuser=jay.agg%40gmail.com&amp;usp=drive_fs" TargetMode="External"/><Relationship Id="rId34" Type="http://schemas.openxmlformats.org/officeDocument/2006/relationships/hyperlink" Target="https://drive.google.com/open?id=1Mk8KwkQiUvbHItBUpcNASorFhKK9mzY3&amp;authuser=jay.agg%40gmail.com&amp;usp=drive_fs" TargetMode="External"/><Relationship Id="rId55" Type="http://schemas.openxmlformats.org/officeDocument/2006/relationships/hyperlink" Target="https://drive.google.com/open?id=1DDicBlFYcVtWEZF0YUdJ8f7l9y1UIKJw&amp;authuser=jay.agg%40gmail.com&amp;usp=drive_fs" TargetMode="External"/><Relationship Id="rId76" Type="http://schemas.openxmlformats.org/officeDocument/2006/relationships/hyperlink" Target="https://drive.google.com/open?id=1bZ1xCuANVfYF3FIC18rTJsMQhSFLnJNm&amp;authuser=jay.agg%40gmail.com&amp;usp=drive_fs" TargetMode="External"/><Relationship Id="rId97" Type="http://schemas.openxmlformats.org/officeDocument/2006/relationships/hyperlink" Target="https://drive.google.com/open?id=1dj9J53lqqgX_yfNnMrzokWQVJ8a_QmSH&amp;authuser=jay.agg%40gmail.com&amp;usp=drive_fs" TargetMode="External"/><Relationship Id="rId120" Type="http://schemas.openxmlformats.org/officeDocument/2006/relationships/hyperlink" Target="https://drive.google.com/open?id=1-gJxWqC7qaIkNPtpzz6EhY1EBbwwMB8M&amp;authuser=jay.agg%40gmail.com&amp;usp=drive_fs" TargetMode="External"/><Relationship Id="rId141" Type="http://schemas.openxmlformats.org/officeDocument/2006/relationships/hyperlink" Target="https://drive.google.com/open?id=1Dk55LI1DwN4UeS2nebqj1Z6iQs6z78Qo&amp;authuser=jay.agg%40gmail.com&amp;usp=drive_fs" TargetMode="External"/><Relationship Id="rId7" Type="http://schemas.openxmlformats.org/officeDocument/2006/relationships/hyperlink" Target="https://drive.google.com/open?id=1Qwbp_CBztdhd4Oo6pQJ3VR0q6w7viL0j&amp;authuser=jay.agg%40gmail.com&amp;usp=drive_fs" TargetMode="External"/><Relationship Id="rId162" Type="http://schemas.openxmlformats.org/officeDocument/2006/relationships/hyperlink" Target="https://drive.google.com/open?id=11z7nb5UTvxnWAHYOT3zsexzEJQtwjMIf&amp;authuser=jay.agg%40gmail.com&amp;usp=drive_fs" TargetMode="External"/><Relationship Id="rId183" Type="http://schemas.openxmlformats.org/officeDocument/2006/relationships/hyperlink" Target="https://drive.google.com/open?id=163DP4gNBjXvtp1PIwgI-x12dSCihcgMB&amp;usp=drive_fs" TargetMode="External"/><Relationship Id="rId24" Type="http://schemas.openxmlformats.org/officeDocument/2006/relationships/hyperlink" Target="https://drive.google.com/open?id=1pOGW1xVCuMnUABRqNq-5cbJ_ByoO8G5w&amp;authuser=jay.agg%40gmail.com&amp;usp=drive_fs" TargetMode="External"/><Relationship Id="rId45" Type="http://schemas.openxmlformats.org/officeDocument/2006/relationships/hyperlink" Target="https://drive.google.com/open?id=1PP_neZsWA5cyLtoIgy7kH8o3NIYpT0kG&amp;authuser=jay.agg%40gmail.com&amp;usp=drive_fs" TargetMode="External"/><Relationship Id="rId66" Type="http://schemas.openxmlformats.org/officeDocument/2006/relationships/hyperlink" Target="https://drive.google.com/open?id=1ECt9F1f6-PNDi3P7M8-WDLzuWoONz4Pm&amp;authuser=jay.agg%40gmail.com&amp;usp=drive_fs" TargetMode="External"/><Relationship Id="rId87" Type="http://schemas.openxmlformats.org/officeDocument/2006/relationships/hyperlink" Target="https://drive.google.com/open?id=1cgh9z4ORVO42yzGP_A6xeqwU5VG2yogo&amp;authuser=jay.agg%40gmail.com&amp;usp=drive_fs" TargetMode="External"/><Relationship Id="rId110" Type="http://schemas.openxmlformats.org/officeDocument/2006/relationships/hyperlink" Target="https://drive.google.com/open?id=13JCSvpcyTWuEqioltHSap6PCWyZifsCV&amp;authuser=jay.agg%40gmail.com&amp;usp=drive_fs" TargetMode="External"/><Relationship Id="rId131" Type="http://schemas.openxmlformats.org/officeDocument/2006/relationships/hyperlink" Target="https://drive.google.com/open?id=1C1V8mEwIFOpLLkCO4rRHQP5zjhpBvFK1&amp;authuser=jay.agg%40gmail.com&amp;usp=drive_fs" TargetMode="External"/><Relationship Id="rId61" Type="http://schemas.openxmlformats.org/officeDocument/2006/relationships/hyperlink" Target="https://drive.google.com/open?id=1CKqQpvLGbMzH2O6QTTazvgUpvzQlllMB&amp;authuser=jay.agg%40gmail.com&amp;usp=drive_fs" TargetMode="External"/><Relationship Id="rId82" Type="http://schemas.openxmlformats.org/officeDocument/2006/relationships/hyperlink" Target="https://drive.google.com/open?id=1bu696xsT3kcj5Rq3y0z5VaE0FRBzU4hJ&amp;authuser=jay.agg%40gmail.com&amp;usp=drive_fs" TargetMode="External"/><Relationship Id="rId152" Type="http://schemas.openxmlformats.org/officeDocument/2006/relationships/hyperlink" Target="https://drive.google.com/open?id=1QtJky2CoK2viBm-q9JnI2yzxDyOa34yI&amp;authuser=jay.agg%40gmail.com&amp;usp=drive_fs" TargetMode="External"/><Relationship Id="rId173" Type="http://schemas.openxmlformats.org/officeDocument/2006/relationships/hyperlink" Target="https://drive.google.com/open?id=17BGlK5WNvxgl2D7j-sH5Y4C4eS5MVXcb&amp;authuser=jay.agg%40gmail.com&amp;usp=drive_fs" TargetMode="External"/><Relationship Id="rId194" Type="http://schemas.openxmlformats.org/officeDocument/2006/relationships/hyperlink" Target="https://drive.google.com/open?id=1TBZ3bH_2LByQpoUh-4q1lZHVYmkK7MCE&amp;usp=drive_fs" TargetMode="External"/><Relationship Id="rId199" Type="http://schemas.openxmlformats.org/officeDocument/2006/relationships/hyperlink" Target="https://drive.google.com/open?id=13KbV0afuPYgDjMP1RAdPJfZ8H3Sisl_p&amp;usp=drive_fs" TargetMode="External"/><Relationship Id="rId203" Type="http://schemas.openxmlformats.org/officeDocument/2006/relationships/hyperlink" Target="https://drive.google.com/open?id=1KkeFiNYg6uqGgov5SB0woAVKHAHI2hc5&amp;usp=drive_fs" TargetMode="External"/><Relationship Id="rId208" Type="http://schemas.openxmlformats.org/officeDocument/2006/relationships/hyperlink" Target="https://drive.google.com/open?id=10oPuzGTFkTPT4jhRFCWOBwtCuMO0XTMV&amp;usp=drive_fs" TargetMode="External"/><Relationship Id="rId19" Type="http://schemas.openxmlformats.org/officeDocument/2006/relationships/hyperlink" Target="https://drive.google.com/open?id=1jIKxVpMBt0sYXYuHJ9pjoEVFnOlIpxpb&amp;authuser=jay.agg%40gmail.com&amp;usp=drive_fs" TargetMode="External"/><Relationship Id="rId14" Type="http://schemas.openxmlformats.org/officeDocument/2006/relationships/hyperlink" Target="https://drive.google.com/open?id=1QUlYw3yWCJ5eG6Uy83i49XImWyIv8ly_&amp;authuser=jay.agg%40gmail.com&amp;usp=drive_fs" TargetMode="External"/><Relationship Id="rId30" Type="http://schemas.openxmlformats.org/officeDocument/2006/relationships/hyperlink" Target="https://drive.google.com/open?id=1LnxmtJvvSGJY7VkJq3aAu_pl1Ts7X2OV&amp;authuser=jay.agg%40gmail.com&amp;usp=drive_fs" TargetMode="External"/><Relationship Id="rId35" Type="http://schemas.openxmlformats.org/officeDocument/2006/relationships/hyperlink" Target="https://drive.google.com/open?id=1NmrEWzL0jccCY3gRhr0OT_AIXLqaAYOX&amp;authuser=jay.agg%40gmail.com&amp;usp=drive_fs" TargetMode="External"/><Relationship Id="rId56" Type="http://schemas.openxmlformats.org/officeDocument/2006/relationships/hyperlink" Target="https://drive.google.com/open?id=1S0JoeVa-x8xAselnMXu64Vmh1ngS_Cud&amp;authuser=jay.agg%40gmail.com&amp;usp=drive_fs" TargetMode="External"/><Relationship Id="rId77" Type="http://schemas.openxmlformats.org/officeDocument/2006/relationships/hyperlink" Target="https://drive.google.com/open?id=1bcZpGfPoMXDPTbSxzxMxjn7Rxt7adn7l&amp;authuser=jay.agg%40gmail.com&amp;usp=drive_fs" TargetMode="External"/><Relationship Id="rId100" Type="http://schemas.openxmlformats.org/officeDocument/2006/relationships/hyperlink" Target="https://drive.google.com/open?id=1e2s88RT9okkY31rDxfMCKKXy3n-fpbxK&amp;authuser=jay.agg%40gmail.com&amp;usp=drive_fs" TargetMode="External"/><Relationship Id="rId105" Type="http://schemas.openxmlformats.org/officeDocument/2006/relationships/hyperlink" Target="https://drive.google.com/open?id=1eQDLnmfEu_9K-BBzTK_pYkvtd57_WSjW&amp;authuser=jay.agg%40gmail.com&amp;usp=drive_fs" TargetMode="External"/><Relationship Id="rId126" Type="http://schemas.openxmlformats.org/officeDocument/2006/relationships/hyperlink" Target="https://drive.google.com/open?id=1B_xNu6ohe1QHqVncNRMjW5w6ogYyczx9&amp;authuser=jay.agg%40gmail.com&amp;usp=drive_fs" TargetMode="External"/><Relationship Id="rId147" Type="http://schemas.openxmlformats.org/officeDocument/2006/relationships/hyperlink" Target="https://drive.google.com/open?id=1McKTHyNWoXxF0G8hIHpHO7egFGvmlqg4&amp;authuser=jay.agg%40gmail.com&amp;usp=drive_fs" TargetMode="External"/><Relationship Id="rId168" Type="http://schemas.openxmlformats.org/officeDocument/2006/relationships/hyperlink" Target="https://drive.google.com/open?id=1Y-rhez72TWoWfZBDirF-IZVtMudYCA91&amp;authuser=jay.agg%40gmail.com&amp;usp=drive_fs" TargetMode="External"/><Relationship Id="rId8" Type="http://schemas.openxmlformats.org/officeDocument/2006/relationships/hyperlink" Target="https://drive.google.com/open?id=1R0wA1QXQbAwYILUJUKO7z4Ci3IcHThXO&amp;authuser=jay.agg%40gmail.com&amp;usp=drive_fs" TargetMode="External"/><Relationship Id="rId51" Type="http://schemas.openxmlformats.org/officeDocument/2006/relationships/hyperlink" Target="https://drive.google.com/open?id=1_aW6Kpq_ImJfWMyFKdVseB6BTAdKY3Mg&amp;authuser=jay.agg%40gmail.com&amp;usp=drive_fs" TargetMode="External"/><Relationship Id="rId72" Type="http://schemas.openxmlformats.org/officeDocument/2006/relationships/hyperlink" Target="https://drive.google.com/open?id=1Zs1KOwwl0A7lPwcA-lFX7Uz5eZHgcnOh&amp;authuser=jay.agg%40gmail.com&amp;usp=drive_fs" TargetMode="External"/><Relationship Id="rId93" Type="http://schemas.openxmlformats.org/officeDocument/2006/relationships/hyperlink" Target="https://drive.google.com/open?id=1d3eYz3LAr7hLrax7XlafVMCJHT3RpwI2&amp;authuser=jay.agg%40gmail.com&amp;usp=drive_fs" TargetMode="External"/><Relationship Id="rId98" Type="http://schemas.openxmlformats.org/officeDocument/2006/relationships/hyperlink" Target="https://drive.google.com/open?id=1dnD7qOP87fN098haHaUJfOFg2W3SStM7&amp;authuser=jay.agg%40gmail.com&amp;usp=drive_fs" TargetMode="External"/><Relationship Id="rId121" Type="http://schemas.openxmlformats.org/officeDocument/2006/relationships/hyperlink" Target="https://drive.google.com/open?id=19h_15EmyfzpSmK6eV00bAGEnKJIE7ZYY&amp;authuser=jay.agg%40gmail.com&amp;usp=drive_fs" TargetMode="External"/><Relationship Id="rId142" Type="http://schemas.openxmlformats.org/officeDocument/2006/relationships/hyperlink" Target="https://drive.google.com/open?id=10jigd_uY9YVzFCB8NG_UWKI39OS2O90Q&amp;authuser=jay.agg%40gmail.com&amp;usp=drive_fs" TargetMode="External"/><Relationship Id="rId163" Type="http://schemas.openxmlformats.org/officeDocument/2006/relationships/hyperlink" Target="https://drive.google.com/open?id=1VMl9jjOG0y0CEXPVIbbJYqnllpYngwd5&amp;authuser=jay.agg%40gmail.com&amp;usp=drive_fs" TargetMode="External"/><Relationship Id="rId184" Type="http://schemas.openxmlformats.org/officeDocument/2006/relationships/hyperlink" Target="https://drive.google.com/open?id=1OiBMBd6pWhGa6xIf_fNu5zGQo7s1CCLF&amp;usp=drive_fs" TargetMode="External"/><Relationship Id="rId189" Type="http://schemas.openxmlformats.org/officeDocument/2006/relationships/hyperlink" Target="https://drive.google.com/open?id=1QgXRVjAYlCNjeZLpw4F1-6rKvuLi6TdH&amp;usp=drive_fs" TargetMode="External"/><Relationship Id="rId3" Type="http://schemas.openxmlformats.org/officeDocument/2006/relationships/hyperlink" Target="https://drive.google.com/open?id=1S0JoeVa-x8xAselnMXu64Vmh1ngS_Cud&amp;authuser=jay.agg%40gmail.com&amp;usp=drive_fs" TargetMode="External"/><Relationship Id="rId25" Type="http://schemas.openxmlformats.org/officeDocument/2006/relationships/hyperlink" Target="https://drive.google.com/open?id=1w7snRg3lAxc0KM66W8RpVqDwD0jEOGQk&amp;authuser=jay.agg%40gmail.com&amp;usp=drive_fs" TargetMode="External"/><Relationship Id="rId46" Type="http://schemas.openxmlformats.org/officeDocument/2006/relationships/hyperlink" Target="https://drive.google.com/open?id=1SB1fkOosvR_f90I2hjw3Mt7nTCrWfKpN&amp;authuser=jay.agg%40gmail.com&amp;usp=drive_fs" TargetMode="External"/><Relationship Id="rId67" Type="http://schemas.openxmlformats.org/officeDocument/2006/relationships/hyperlink" Target="https://drive.google.com/open?id=1VnjDLGsZHYLMpIHTAPBXgjAaWeFFe8Co&amp;authuser=jay.agg%40gmail.com&amp;usp=drive_fs" TargetMode="External"/><Relationship Id="rId116" Type="http://schemas.openxmlformats.org/officeDocument/2006/relationships/hyperlink" Target="https://drive.google.com/open?id=16JOlO9uJegkjlMHtkKbhnsDk3TfXug_s&amp;authuser=jay.agg%40gmail.com&amp;usp=drive_fs" TargetMode="External"/><Relationship Id="rId137" Type="http://schemas.openxmlformats.org/officeDocument/2006/relationships/hyperlink" Target="https://drive.google.com/open?id=109_tJWIB9rGPhzUrkGJj1s7wwUjYpEyX&amp;authuser=jay.agg%40gmail.com&amp;usp=drive_fs" TargetMode="External"/><Relationship Id="rId158" Type="http://schemas.openxmlformats.org/officeDocument/2006/relationships/hyperlink" Target="https://drive.google.com/open?id=11kDeF-pXyau2Akghg6wU4Wp7VJTKno76&amp;authuser=jay.agg%40gmail.com&amp;usp=drive_fs" TargetMode="External"/><Relationship Id="rId20" Type="http://schemas.openxmlformats.org/officeDocument/2006/relationships/hyperlink" Target="https://drive.google.com/open?id=1jPGlPvth33ow0BsuXPn_9Fd0aGa4tOR5&amp;authuser=jay.agg%40gmail.com&amp;usp=drive_fs" TargetMode="External"/><Relationship Id="rId41" Type="http://schemas.openxmlformats.org/officeDocument/2006/relationships/hyperlink" Target="https://drive.google.com/open?id=1O_3sh0g_XSvMgDCFr3QaNGWrPCMmR6No&amp;authuser=jay.agg%40gmail.com&amp;usp=drive_fs" TargetMode="External"/><Relationship Id="rId62" Type="http://schemas.openxmlformats.org/officeDocument/2006/relationships/hyperlink" Target="https://drive.google.com/open?id=1D5PrDkRh5NSfwGGrMo9-8-3--WX3L0Ft&amp;authuser=jay.agg%40gmail.com&amp;usp=drive_fs" TargetMode="External"/><Relationship Id="rId83" Type="http://schemas.openxmlformats.org/officeDocument/2006/relationships/hyperlink" Target="https://drive.google.com/open?id=1cQZ1nLDZbcrBAbbuejJB5gYu4UDh2ip4&amp;authuser=jay.agg%40gmail.com&amp;usp=drive_fs" TargetMode="External"/><Relationship Id="rId88" Type="http://schemas.openxmlformats.org/officeDocument/2006/relationships/hyperlink" Target="https://drive.google.com/open?id=1cheXIZj8gZYGfo0JH9ikCDkEiWzD2B8d&amp;authuser=jay.agg%40gmail.com&amp;usp=drive_fs" TargetMode="External"/><Relationship Id="rId111" Type="http://schemas.openxmlformats.org/officeDocument/2006/relationships/hyperlink" Target="https://drive.google.com/open?id=13qseTC_P8kAqW7SosbkH3_BCEOUoHD0I&amp;authuser=jay.agg%40gmail.com&amp;usp=drive_fs" TargetMode="External"/><Relationship Id="rId132" Type="http://schemas.openxmlformats.org/officeDocument/2006/relationships/hyperlink" Target="https://drive.google.com/open?id=1CK8J3ZrX4YL__ZcN-JufPFpUUDftle7d&amp;authuser=jay.agg%40gmail.com&amp;usp=drive_fs" TargetMode="External"/><Relationship Id="rId153" Type="http://schemas.openxmlformats.org/officeDocument/2006/relationships/hyperlink" Target="https://drive.google.com/open?id=1Qu8ubF-2d1gbzCam5dOxqLYJi0vaDiX-&amp;authuser=jay.agg%40gmail.com&amp;usp=drive_fs" TargetMode="External"/><Relationship Id="rId174" Type="http://schemas.openxmlformats.org/officeDocument/2006/relationships/hyperlink" Target="https://drive.google.com/open?id=17DOlrTtJpAnMh9wurUpiomk0CBIXkTQ3&amp;authuser=jay.agg%40gmail.com&amp;usp=drive_fs" TargetMode="External"/><Relationship Id="rId179" Type="http://schemas.openxmlformats.org/officeDocument/2006/relationships/hyperlink" Target="https://drive.google.com/open?id=1H98Dr42-xGZpIY9CPjKuPJ4gxZthXnp6&amp;authuser=jay.agg%40gmail.com&amp;usp=drive_fs" TargetMode="External"/><Relationship Id="rId195" Type="http://schemas.openxmlformats.org/officeDocument/2006/relationships/hyperlink" Target="https://drive.google.com/open?id=1TZZ2hHKKC59-SZn3f6kQmLr2dpcNuO3d&amp;usp=drive_fs" TargetMode="External"/><Relationship Id="rId209" Type="http://schemas.openxmlformats.org/officeDocument/2006/relationships/hyperlink" Target="https://drive.google.com/open?id=1d_mDqe4Y6-QGkTSvZyKD_DApDIqvX1Vu&amp;usp=drive_fs" TargetMode="External"/><Relationship Id="rId190" Type="http://schemas.openxmlformats.org/officeDocument/2006/relationships/hyperlink" Target="https://drive.google.com/open?id=196iwhfptVeDMjR7bnMOEjTzEVh1Wx8bE&amp;usp=drive_fs" TargetMode="External"/><Relationship Id="rId204" Type="http://schemas.openxmlformats.org/officeDocument/2006/relationships/hyperlink" Target="https://drive.google.com/open?id=14i9hRmI4QzF0Jyn5nV1HE0o21AsR7gO9&amp;usp=drive_fs" TargetMode="External"/><Relationship Id="rId15" Type="http://schemas.openxmlformats.org/officeDocument/2006/relationships/hyperlink" Target="https://drive.google.com/open?id=1QRiCFXEjTTmENEZKNbx8VjC2NioVX2p8&amp;authuser=jay.agg%40gmail.com&amp;usp=drive_fs" TargetMode="External"/><Relationship Id="rId36" Type="http://schemas.openxmlformats.org/officeDocument/2006/relationships/hyperlink" Target="https://drive.google.com/open?id=1O3DBsUn3E9JvBhXZN8erEkDTKD49qVs-&amp;authuser=jay.agg%40gmail.com&amp;usp=drive_fs" TargetMode="External"/><Relationship Id="rId57" Type="http://schemas.openxmlformats.org/officeDocument/2006/relationships/hyperlink" Target="https://drive.google.com/open?id=1AUtF9453AsscwlYGhU2_slTjqLRIF5-J&amp;authuser=jay.agg%40gmail.com&amp;usp=drive_fs" TargetMode="External"/><Relationship Id="rId106" Type="http://schemas.openxmlformats.org/officeDocument/2006/relationships/hyperlink" Target="https://drive.google.com/open?id=1eRLAo9d8DiVbvwNiRDComuYzDcqiCWJp&amp;authuser=jay.agg%40gmail.com&amp;usp=drive_fs" TargetMode="External"/><Relationship Id="rId127" Type="http://schemas.openxmlformats.org/officeDocument/2006/relationships/hyperlink" Target="https://drive.google.com/open?id=1BxDmiNEIPSwpW9_10C_5j9fFG9Yo7vmz&amp;authuser=jay.agg%40gmail.com&amp;usp=drive_fs" TargetMode="External"/><Relationship Id="rId10" Type="http://schemas.openxmlformats.org/officeDocument/2006/relationships/hyperlink" Target="https://drive.google.com/open?id=1R69JTM091j0R6Hbk7JlIcmy1o0TJXQlC&amp;authuser=jay.agg%40gmail.com&amp;usp=drive_fs" TargetMode="External"/><Relationship Id="rId31" Type="http://schemas.openxmlformats.org/officeDocument/2006/relationships/hyperlink" Target="https://drive.google.com/open?id=1MM1rWUjsBimB1oEX-BTeoKxBdLPyBOd8&amp;authuser=jay.agg%40gmail.com&amp;usp=drive_fs" TargetMode="External"/><Relationship Id="rId52" Type="http://schemas.openxmlformats.org/officeDocument/2006/relationships/hyperlink" Target="https://drive.google.com/open?id=12FIiLxoPpTrdQa5g9hjGPxPQQzXqY7NY&amp;authuser=jay.agg%40gmail.com&amp;usp=drive_fs" TargetMode="External"/><Relationship Id="rId73" Type="http://schemas.openxmlformats.org/officeDocument/2006/relationships/hyperlink" Target="https://drive.google.com/open?id=1OUeI1hjrKsYImhu02Q5Rv64yicLMPFRa&amp;authuser=jay.agg%40gmail.com&amp;usp=drive_fs" TargetMode="External"/><Relationship Id="rId78" Type="http://schemas.openxmlformats.org/officeDocument/2006/relationships/hyperlink" Target="https://drive.google.com/open?id=1TdHmVW8TpujDIJ9hmo96hi9fIYAhzrOL&amp;authuser=jay.agg%40gmail.com&amp;usp=drive_fs" TargetMode="External"/><Relationship Id="rId94" Type="http://schemas.openxmlformats.org/officeDocument/2006/relationships/hyperlink" Target="https://drive.google.com/open?id=1dVKLg_YohjAIv0buvuZM9lKt8Z6cwiYQ&amp;authuser=jay.agg%40gmail.com&amp;usp=drive_fs" TargetMode="External"/><Relationship Id="rId99" Type="http://schemas.openxmlformats.org/officeDocument/2006/relationships/hyperlink" Target="https://drive.google.com/open?id=1e2s88RT9okkY31rDxfMCKKXy3n-fpbxK&amp;authuser=jay.agg%40gmail.com&amp;usp=drive_fs" TargetMode="External"/><Relationship Id="rId101" Type="http://schemas.openxmlformats.org/officeDocument/2006/relationships/hyperlink" Target="https://drive.google.com/open?id=1e8M1V0L_wvsJUHF-PbWRpaB1-5B3kKBU&amp;authuser=jay.agg%40gmail.com&amp;usp=drive_fs" TargetMode="External"/><Relationship Id="rId122" Type="http://schemas.openxmlformats.org/officeDocument/2006/relationships/hyperlink" Target="https://drive.google.com/open?id=1-o8oI24Lqp8Fz_8I-wHi1aJ4e6WLRF04&amp;authuser=jay.agg%40gmail.com&amp;usp=drive_fs" TargetMode="External"/><Relationship Id="rId143" Type="http://schemas.openxmlformats.org/officeDocument/2006/relationships/hyperlink" Target="https://drive.google.com/open?id=1Jy0IGyE8jXMI5kkXDu2ihZKU4bQc5Eix&amp;authuser=jay.agg%40gmail.com&amp;usp=drive_fs" TargetMode="External"/><Relationship Id="rId148" Type="http://schemas.openxmlformats.org/officeDocument/2006/relationships/hyperlink" Target="https://drive.google.com/open?id=1Me9FQd1ys1KeHQ0A1Jx7KZH2JDdcTkiS&amp;authuser=jay.agg%40gmail.com&amp;usp=drive_fs" TargetMode="External"/><Relationship Id="rId164" Type="http://schemas.openxmlformats.org/officeDocument/2006/relationships/hyperlink" Target="https://drive.google.com/open?id=1VV6-_xXxlfUNALNcR6FpeQW3DbsiAdi4&amp;authuser=jay.agg%40gmail.com&amp;usp=drive_fs" TargetMode="External"/><Relationship Id="rId169" Type="http://schemas.openxmlformats.org/officeDocument/2006/relationships/hyperlink" Target="https://drive.google.com/open?id=1YO2XZhcwTKKHcGDJ7IJJr_usHDUwe1ys&amp;authuser=jay.agg%40gmail.com&amp;usp=drive_fs" TargetMode="External"/><Relationship Id="rId185" Type="http://schemas.openxmlformats.org/officeDocument/2006/relationships/hyperlink" Target="https://drive.google.com/open?id=1P-GuKFaajpLVtPs_ZqCl5l79jYnLZt0Y&amp;usp=drive_fs" TargetMode="External"/><Relationship Id="rId4" Type="http://schemas.openxmlformats.org/officeDocument/2006/relationships/hyperlink" Target="https://drive.google.com/open?id=1R-6x1155ykPUIHal2qHhsGUOhJ93l5nv&amp;authuser=jay.agg%40gmail.com&amp;usp=drive_fs" TargetMode="External"/><Relationship Id="rId9" Type="http://schemas.openxmlformats.org/officeDocument/2006/relationships/hyperlink" Target="https://drive.google.com/open?id=1R61V6cd_s3Pq01sfSW5K3t7WSGP_L0As&amp;authuser=jay.agg%40gmail.com&amp;usp=drive_fs" TargetMode="External"/><Relationship Id="rId180" Type="http://schemas.openxmlformats.org/officeDocument/2006/relationships/hyperlink" Target="https://drive.google.com/open?id=1-Q7O4YHcnZBMcNpBb_F605zC5VlEkgCN&amp;usp=drive_fs" TargetMode="External"/><Relationship Id="rId210" Type="http://schemas.openxmlformats.org/officeDocument/2006/relationships/hyperlink" Target="https://drive.google.com/open?id=1hXYsZDpW2jiQGmuawjFB_viq2zn_XJEe&amp;usp=drive_fs" TargetMode="External"/><Relationship Id="rId26" Type="http://schemas.openxmlformats.org/officeDocument/2006/relationships/hyperlink" Target="https://drive.google.com/open?id=1sp_9QJ74BN0EliJ8M8A64Pg3lvPXme-q&amp;authuser=jay.agg%40gmail.com&amp;usp=drive_fs" TargetMode="External"/><Relationship Id="rId47" Type="http://schemas.openxmlformats.org/officeDocument/2006/relationships/hyperlink" Target="https://drive.google.com/open?id=1TKLWete5--55wBRFs3xveb5fDxiB-I4-&amp;authuser=jay.agg%40gmail.com&amp;usp=drive_fs" TargetMode="External"/><Relationship Id="rId68" Type="http://schemas.openxmlformats.org/officeDocument/2006/relationships/hyperlink" Target="https://drive.google.com/open?id=1W8K3LGsxJqHIDtIbqdtppHLaxRx4D66i&amp;authuser=jay.agg%40gmail.com&amp;usp=drive_fs" TargetMode="External"/><Relationship Id="rId89" Type="http://schemas.openxmlformats.org/officeDocument/2006/relationships/hyperlink" Target="https://drive.google.com/open?id=1coqzoSuTK3JrsByZL_VB8IvNQUgZ51b9&amp;authuser=jay.agg%40gmail.com&amp;usp=drive_fs" TargetMode="External"/><Relationship Id="rId112" Type="http://schemas.openxmlformats.org/officeDocument/2006/relationships/hyperlink" Target="https://drive.google.com/open?id=13sR1vnoNslQcY5qDCrD-_m_VrXyaCWj2&amp;authuser=jay.agg%40gmail.com&amp;usp=drive_fs" TargetMode="External"/><Relationship Id="rId133" Type="http://schemas.openxmlformats.org/officeDocument/2006/relationships/hyperlink" Target="https://drive.google.com/open?id=1CMWjxufnzEIEc6MuQ-UB75qlK_zbJtdC&amp;authuser=jay.agg%40gmail.com&amp;usp=drive_fs" TargetMode="External"/><Relationship Id="rId154" Type="http://schemas.openxmlformats.org/officeDocument/2006/relationships/hyperlink" Target="https://drive.google.com/open?id=1T4472d4EPtR_7r6q3g95g8WQTId21WGn&amp;authuser=jay.agg%40gmail.com&amp;usp=drive_fs" TargetMode="External"/><Relationship Id="rId175" Type="http://schemas.openxmlformats.org/officeDocument/2006/relationships/hyperlink" Target="https://drive.google.com/open?id=1d4LH8thoMWnrJlwLXN7kuC9mMxrUBnkU&amp;authuser=jay.agg%40gmail.com&amp;usp=drive_fs" TargetMode="External"/><Relationship Id="rId196" Type="http://schemas.openxmlformats.org/officeDocument/2006/relationships/hyperlink" Target="https://drive.google.com/open?id=1KkeFiNYg6uqGgov5SB0woAVKHAHI2hc5&amp;usp=drive_fs" TargetMode="External"/><Relationship Id="rId200" Type="http://schemas.openxmlformats.org/officeDocument/2006/relationships/hyperlink" Target="https://drive.google.com/open?id=13KbV0afuPYgDjMP1RAdPJfZ8H3Sisl_p&amp;usp=drive_fs" TargetMode="External"/><Relationship Id="rId16" Type="http://schemas.openxmlformats.org/officeDocument/2006/relationships/hyperlink" Target="https://drive.google.com/open?id=1QQdUxmlDOPkf9Hsc7uKFwvH0Xou6f57E&amp;authuser=jay.agg%40gmail.com&amp;usp=drive_fs" TargetMode="External"/><Relationship Id="rId37" Type="http://schemas.openxmlformats.org/officeDocument/2006/relationships/hyperlink" Target="https://drive.google.com/open?id=1OChsXdmJLOGgS9j_u_FIIbtfxgE_RFPu&amp;authuser=jay.agg%40gmail.com&amp;usp=drive_fs" TargetMode="External"/><Relationship Id="rId58" Type="http://schemas.openxmlformats.org/officeDocument/2006/relationships/hyperlink" Target="https://drive.google.com/open?id=1BAIIhR_t7CFMjNdm29pTFbTOYqLj8-1N&amp;authuser=jay.agg%40gmail.com&amp;usp=drive_fs" TargetMode="External"/><Relationship Id="rId79" Type="http://schemas.openxmlformats.org/officeDocument/2006/relationships/hyperlink" Target="https://drive.google.com/open?id=1TeYHEy8TxqYIbPsxfxDa3-2Cc7CS_8AY&amp;authuser=jay.agg%40gmail.com&amp;usp=drive_fs" TargetMode="External"/><Relationship Id="rId102" Type="http://schemas.openxmlformats.org/officeDocument/2006/relationships/hyperlink" Target="https://drive.google.com/open?id=1e8M1V0L_wvsJUHF-PbWRpaB1-5B3kKBU&amp;authuser=jay.agg%40gmail.com&amp;usp=drive_fs" TargetMode="External"/><Relationship Id="rId123" Type="http://schemas.openxmlformats.org/officeDocument/2006/relationships/hyperlink" Target="https://drive.google.com/open?id=1-oT6y8vhavi5PpfM4kP-BHY6_Ngd9_gI&amp;authuser=jay.agg%40gmail.com&amp;usp=drive_fs" TargetMode="External"/><Relationship Id="rId144" Type="http://schemas.openxmlformats.org/officeDocument/2006/relationships/hyperlink" Target="https://drive.google.com/open?id=1KVTCi5VQjWZR6035WK4CRodcaIefGoQL&amp;authuser=jay.agg%40gmail.com&amp;usp=drive_fs" TargetMode="External"/><Relationship Id="rId90" Type="http://schemas.openxmlformats.org/officeDocument/2006/relationships/hyperlink" Target="https://drive.google.com/open?id=1cvpcbF5qwI-PPHoARgSOxhXTkP9Gm6eJ&amp;authuser=jay.agg%40gmail.com&amp;usp=drive_fs" TargetMode="External"/><Relationship Id="rId165" Type="http://schemas.openxmlformats.org/officeDocument/2006/relationships/hyperlink" Target="https://drive.google.com/open?id=12AbeDa6erfPhtfJ9kOKWsBpFapsdq6ND&amp;authuser=jay.agg%40gmail.com&amp;usp=drive_fs" TargetMode="External"/><Relationship Id="rId186" Type="http://schemas.openxmlformats.org/officeDocument/2006/relationships/hyperlink" Target="https://drive.google.com/open?id=18Ma5SHED7b_vXPW8I4nplHA3s3zCJ3zo&amp;usp=drive_fs" TargetMode="External"/><Relationship Id="rId211" Type="http://schemas.openxmlformats.org/officeDocument/2006/relationships/hyperlink" Target="https://drive.google.com/open?id=1ElNmuZgjfXk_oQuxqKo6JsAGQr3toI8J&amp;usp=drive_fs" TargetMode="External"/><Relationship Id="rId27" Type="http://schemas.openxmlformats.org/officeDocument/2006/relationships/hyperlink" Target="https://drive.google.com/open?id=1wtvYpY8aQ2dYsGMZNWZHepkN93W2bRIs&amp;authuser=jay.agg%40gmail.com&amp;usp=drive_fs" TargetMode="External"/><Relationship Id="rId48" Type="http://schemas.openxmlformats.org/officeDocument/2006/relationships/hyperlink" Target="https://drive.google.com/open?id=1TQZw00wR5JvWtj5NG5OjZK3sXFWuSHo8&amp;authuser=jay.agg%40gmail.com&amp;usp=drive_fs" TargetMode="External"/><Relationship Id="rId69" Type="http://schemas.openxmlformats.org/officeDocument/2006/relationships/hyperlink" Target="https://drive.google.com/open?id=1MZcgRJR6eRn0bLxw4dJgnt1Z8c1PCcAl&amp;authuser=jay.agg%40gmail.com&amp;usp=drive_fs" TargetMode="External"/><Relationship Id="rId113" Type="http://schemas.openxmlformats.org/officeDocument/2006/relationships/hyperlink" Target="https://drive.google.com/open?id=167g4JlzR0We72-s-rJEFYsXfsoureruK&amp;authuser=jay.agg%40gmail.com&amp;usp=drive_fs" TargetMode="External"/><Relationship Id="rId134" Type="http://schemas.openxmlformats.org/officeDocument/2006/relationships/hyperlink" Target="https://drive.google.com/open?id=1CkZHA61S0kTLlqGA6hbNyHiOe8-WoNKw&amp;authuser=jay.agg%40gmail.com&amp;usp=drive_fs" TargetMode="External"/><Relationship Id="rId80" Type="http://schemas.openxmlformats.org/officeDocument/2006/relationships/hyperlink" Target="https://drive.google.com/open?id=1br_Bmmo5BouaDD0ySdIBxeB0Zho9elM9&amp;authuser=jay.agg%40gmail.com&amp;usp=drive_fs" TargetMode="External"/><Relationship Id="rId155" Type="http://schemas.openxmlformats.org/officeDocument/2006/relationships/hyperlink" Target="https://drive.google.com/open?id=1Tdo-O3f-fQtFix5vjW5eC61G1X3QOUAO&amp;authuser=jay.agg%40gmail.com&amp;usp=drive_fs" TargetMode="External"/><Relationship Id="rId176" Type="http://schemas.openxmlformats.org/officeDocument/2006/relationships/hyperlink" Target="https://drive.google.com/open?id=1ekFCXf4uF2EOTPUCm-oziHk6Qedd-FgN&amp;authuser=jay.agg%40gmail.com&amp;usp=drive_fs" TargetMode="External"/><Relationship Id="rId197" Type="http://schemas.openxmlformats.org/officeDocument/2006/relationships/hyperlink" Target="https://drive.google.com/open?id=1Kv597v7WsF3ZgMrFsLEHGe31_66-i-2H&amp;usp=drive_fs" TargetMode="External"/><Relationship Id="rId201" Type="http://schemas.openxmlformats.org/officeDocument/2006/relationships/hyperlink" Target="https://drive.google.com/open?id=1a9gsZC63HaCI-X3ih2w00s-7DUIMJJBe&amp;usp=drive_fs" TargetMode="External"/><Relationship Id="rId17" Type="http://schemas.openxmlformats.org/officeDocument/2006/relationships/hyperlink" Target="https://drive.google.com/open?id=1QtXn0evE-9VW4-ZQJmVDufU_5NTVKUY6&amp;authuser=jay.agg%40gmail.com&amp;usp=drive_fs" TargetMode="External"/><Relationship Id="rId38" Type="http://schemas.openxmlformats.org/officeDocument/2006/relationships/hyperlink" Target="https://drive.google.com/open?id=1Bnsb0frEED9Anr-37j2jzpXfxbfcoGZE&amp;authuser=jay.agg%40gmail.com&amp;usp=drive_fs" TargetMode="External"/><Relationship Id="rId59" Type="http://schemas.openxmlformats.org/officeDocument/2006/relationships/hyperlink" Target="https://drive.google.com/open?id=1ByfbDMn70rz3SfUWd9dftPugVYPyZXSX&amp;authuser=jay.agg%40gmail.com&amp;usp=drive_fs" TargetMode="External"/><Relationship Id="rId103" Type="http://schemas.openxmlformats.org/officeDocument/2006/relationships/hyperlink" Target="https://drive.google.com/open?id=1Zl-XEursFIe2qATwpKH2i0nMA27x05hp&amp;authuser=jay.agg%40gmail.com&amp;usp=drive_fs" TargetMode="External"/><Relationship Id="rId124" Type="http://schemas.openxmlformats.org/officeDocument/2006/relationships/hyperlink" Target="https://drive.google.com/open?id=1AdqBigX6Pn_sAWYBwXiFcHUaw_tiHWuF&amp;authuser=jay.agg%40gmail.com&amp;usp=drive_fs" TargetMode="External"/><Relationship Id="rId70" Type="http://schemas.openxmlformats.org/officeDocument/2006/relationships/hyperlink" Target="https://drive.google.com/open?id=1MfcBn_GQd5c1R_1f3A6p3lcJJN1Ro3F6&amp;authuser=jay.agg%40gmail.com&amp;usp=drive_fs" TargetMode="External"/><Relationship Id="rId91" Type="http://schemas.openxmlformats.org/officeDocument/2006/relationships/hyperlink" Target="https://drive.google.com/open?id=1cyGTlU0pHNOmNXVGjaNvbDo0aCMS1vZM&amp;authuser=jay.agg%40gmail.com&amp;usp=drive_fs" TargetMode="External"/><Relationship Id="rId145" Type="http://schemas.openxmlformats.org/officeDocument/2006/relationships/hyperlink" Target="https://drive.google.com/open?id=1LePyOCyeOrtyssU-5qPjC4ID7YN--4e9&amp;authuser=jay.agg%40gmail.com&amp;usp=drive_fs" TargetMode="External"/><Relationship Id="rId166" Type="http://schemas.openxmlformats.org/officeDocument/2006/relationships/hyperlink" Target="https://drive.google.com/open?id=12AmYyGgvcGTgd6E6GsA7YzY0Cn0TbuoR&amp;authuser=jay.agg%40gmail.com&amp;usp=drive_fs" TargetMode="External"/><Relationship Id="rId187" Type="http://schemas.openxmlformats.org/officeDocument/2006/relationships/hyperlink" Target="https://drive.google.com/open?id=18iEGCjSalqmRpvU1Y7mkHW3XFLZy9Se4&amp;usp=drive_fs" TargetMode="External"/><Relationship Id="rId1" Type="http://schemas.openxmlformats.org/officeDocument/2006/relationships/hyperlink" Target="https://drive.google.com/open?id=1RCVTOA7UAiI06kh64ajGkxHXq7kK4A7v&amp;authuser=jay.agg%40gmail.com&amp;usp=drive_fs" TargetMode="External"/><Relationship Id="rId28" Type="http://schemas.openxmlformats.org/officeDocument/2006/relationships/hyperlink" Target="https://drive.google.com/open?id=1yW-6rS7DrydjnRfme_YMtpVLN0LPOEG3&amp;authuser=jay.agg%40gmail.com&amp;usp=drive_fs" TargetMode="External"/><Relationship Id="rId49" Type="http://schemas.openxmlformats.org/officeDocument/2006/relationships/hyperlink" Target="https://drive.google.com/open?id=1X5PjIAZXIE8xlRMRcdx9A7o928ykZfZe&amp;authuser=jay.agg%40gmail.com&amp;usp=drive_fs" TargetMode="External"/><Relationship Id="rId114" Type="http://schemas.openxmlformats.org/officeDocument/2006/relationships/hyperlink" Target="https://drive.google.com/open?id=1ojxccNs17sS_hpoy0kJLnvahIDc5Ojpo&amp;authuser=jay.agg%40gmail.com&amp;usp=drive_fs" TargetMode="External"/><Relationship Id="rId60" Type="http://schemas.openxmlformats.org/officeDocument/2006/relationships/hyperlink" Target="https://drive.google.com/open?id=1C22Fmp-iikp8lJHK8I3Zzh_qgIItIU1e&amp;authuser=jay.agg%40gmail.com&amp;usp=drive_fs" TargetMode="External"/><Relationship Id="rId81" Type="http://schemas.openxmlformats.org/officeDocument/2006/relationships/hyperlink" Target="https://drive.google.com/open?id=1btVQf7Al07HEYIVxn9NCb5ooWJnS6fi0&amp;authuser=jay.agg%40gmail.com&amp;usp=drive_fs" TargetMode="External"/><Relationship Id="rId135" Type="http://schemas.openxmlformats.org/officeDocument/2006/relationships/hyperlink" Target="https://drive.google.com/open?id=10A4X1h2gJ16Jz3LA0SJ8drkzDJjnvHDX&amp;authuser=jay.agg%40gmail.com&amp;usp=drive_fs" TargetMode="External"/><Relationship Id="rId156" Type="http://schemas.openxmlformats.org/officeDocument/2006/relationships/hyperlink" Target="https://drive.google.com/open?id=1TbqT-0UAqm3f3AdE7H4MZOvOs0QV4nJL&amp;authuser=jay.agg%40gmail.com&amp;usp=drive_fs" TargetMode="External"/><Relationship Id="rId177" Type="http://schemas.openxmlformats.org/officeDocument/2006/relationships/hyperlink" Target="https://drive.google.com/open?id=1DahvWI_S0KPujPMDEft9OYzMQHr5bBC2&amp;authuser=jay.agg%40gmail.com&amp;usp=drive_fs" TargetMode="External"/><Relationship Id="rId198" Type="http://schemas.openxmlformats.org/officeDocument/2006/relationships/hyperlink" Target="https://drive.google.com/open?id=1-tYOanmmgWUQeAjR5yhb4mufS1Up8igb&amp;usp=drive_fs" TargetMode="External"/><Relationship Id="rId202" Type="http://schemas.openxmlformats.org/officeDocument/2006/relationships/hyperlink" Target="https://drive.google.com/open?id=1bk7ngFpS_OMyhaj5M4fAEytb26akAKZV&amp;usp=drive_fs" TargetMode="External"/><Relationship Id="rId18" Type="http://schemas.openxmlformats.org/officeDocument/2006/relationships/hyperlink" Target="https://drive.google.com/open?id=1j2Ak7n2uIi0WIIJrDAWZ9xkRCHIeqUHe&amp;authuser=jay.agg%40gmail.com&amp;usp=drive_fs" TargetMode="External"/><Relationship Id="rId39" Type="http://schemas.openxmlformats.org/officeDocument/2006/relationships/hyperlink" Target="https://drive.google.com/open?id=1Brn9QCMkUjdGOnRuWsTH_LaeUOxtQZ9b&amp;authuser=jay.agg%40gmail.com&amp;usp=drive_fs" TargetMode="External"/><Relationship Id="rId50" Type="http://schemas.openxmlformats.org/officeDocument/2006/relationships/hyperlink" Target="https://drive.google.com/open?id=1XRdxqvruzscLoyb9QY96v6kTiDz1KoV1&amp;authuser=jay.agg%40gmail.com&amp;usp=drive_fs" TargetMode="External"/><Relationship Id="rId104" Type="http://schemas.openxmlformats.org/officeDocument/2006/relationships/hyperlink" Target="https://drive.google.com/open?id=1_BYrh5PiI1PUa-jQ8mSQ_IwsCp6wLaef&amp;authuser=jay.agg%40gmail.com&amp;usp=drive_fs" TargetMode="External"/><Relationship Id="rId125" Type="http://schemas.openxmlformats.org/officeDocument/2006/relationships/hyperlink" Target="https://drive.google.com/open?id=1BYi6RVT0eoWigrpRqRCPROnVYKmhXiec&amp;authuser=jay.agg%40gmail.com&amp;usp=drive_fs" TargetMode="External"/><Relationship Id="rId146" Type="http://schemas.openxmlformats.org/officeDocument/2006/relationships/hyperlink" Target="https://drive.google.com/open?id=113wK8dUd60uG8PzOUXaeRqAXPkRfcpy6&amp;authuser=jay.agg%40gmail.com&amp;usp=drive_fs" TargetMode="External"/><Relationship Id="rId167" Type="http://schemas.openxmlformats.org/officeDocument/2006/relationships/hyperlink" Target="https://drive.google.com/open?id=1WtkhXZajw8MnRT7b89jNmX4llkq0a5Rl&amp;authuser=jay.agg%40gmail.com&amp;usp=drive_fs" TargetMode="External"/><Relationship Id="rId188" Type="http://schemas.openxmlformats.org/officeDocument/2006/relationships/hyperlink" Target="https://drive.google.com/open?id=18prqDHDovH5hRQGsnysleHbFmVLs25rI&amp;usp=drive_fs" TargetMode="External"/><Relationship Id="rId71" Type="http://schemas.openxmlformats.org/officeDocument/2006/relationships/hyperlink" Target="https://drive.google.com/open?id=1XbuBMiGIeJeLMlNdqinMKyIq2LAVN3Vo&amp;authuser=jay.agg%40gmail.com&amp;usp=drive_fs" TargetMode="External"/><Relationship Id="rId92" Type="http://schemas.openxmlformats.org/officeDocument/2006/relationships/hyperlink" Target="https://drive.google.com/open?id=1cyZ_XiAZLhYagFb1bazRwtzuWOf1UXXW&amp;authuser=jay.agg%40gmail.com&amp;usp=drive_fs" TargetMode="External"/><Relationship Id="rId2" Type="http://schemas.openxmlformats.org/officeDocument/2006/relationships/hyperlink" Target="https://drive.google.com/open?id=1RFhjQczaMAqJxxKHOOgWIUcetju9JHbB&amp;authuser=jay.agg%40gmail.com&amp;usp=drive_fs" TargetMode="External"/><Relationship Id="rId29" Type="http://schemas.openxmlformats.org/officeDocument/2006/relationships/hyperlink" Target="https://drive.google.com/open?id=16rGecGFRPqzZiav5oiujTYJBYkBawRPk&amp;authuser=jay.agg%40gmail.com&amp;usp=drive_fs" TargetMode="External"/><Relationship Id="rId40" Type="http://schemas.openxmlformats.org/officeDocument/2006/relationships/hyperlink" Target="https://drive.google.com/open?id=1OQZ-ePtmH2eRW6YsfL_Pau-Vk4pj3Ge2&amp;authuser=jay.agg%40gmail.com&amp;usp=drive_fs" TargetMode="External"/><Relationship Id="rId115" Type="http://schemas.openxmlformats.org/officeDocument/2006/relationships/hyperlink" Target="https://drive.google.com/open?id=1oroVxcUDNujmzKUqTL-wwmQSNBTee668&amp;authuser=jay.agg%40gmail.com&amp;usp=drive_fs" TargetMode="External"/><Relationship Id="rId136" Type="http://schemas.openxmlformats.org/officeDocument/2006/relationships/hyperlink" Target="https://drive.google.com/open?id=10A2WDSt2n4x8BmP8y_I_U99z0kqyKa9w&amp;authuser=jay.agg%40gmail.com&amp;usp=drive_fs" TargetMode="External"/><Relationship Id="rId157" Type="http://schemas.openxmlformats.org/officeDocument/2006/relationships/hyperlink" Target="https://drive.google.com/open?id=11jYZmuAyNiyAARBjkGEIqU8WM_NykyMj&amp;authuser=jay.agg%40gmail.com&amp;usp=drive_fs" TargetMode="External"/><Relationship Id="rId178" Type="http://schemas.openxmlformats.org/officeDocument/2006/relationships/hyperlink" Target="https://drive.google.com/open?id=1-LL_YnjOk-IwXLlRYhmC95bTW-RLah6x&amp;authuser=jay.agg%40gmail.com&amp;usp=drive_f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B7kw4r1ubP78rXhqEyfWlE6NpdtvV4aL&amp;authuser=jay.agg%40gmail.com&amp;usp=drive_fs" TargetMode="External"/><Relationship Id="rId13" Type="http://schemas.openxmlformats.org/officeDocument/2006/relationships/hyperlink" Target="https://drive.google.com/open?id=18JW5RWEWbLqsK1MUKfCyTsOUrbkb5ckp&amp;authuser=jay.agg%40gmail.com&amp;usp=drive_fs" TargetMode="External"/><Relationship Id="rId3" Type="http://schemas.openxmlformats.org/officeDocument/2006/relationships/hyperlink" Target="https://drive.google.com/open?id=1B7kw4r1ubP78rXhqEyfWlE6NpdtvV4aL&amp;authuser=jay.agg%40gmail.com&amp;usp=drive_fs" TargetMode="External"/><Relationship Id="rId7" Type="http://schemas.openxmlformats.org/officeDocument/2006/relationships/hyperlink" Target="https://drive.google.com/open?id=1B9rYdky9_GlhoyFLssx_P2CsAHKwkclm&amp;authuser=jay.agg%40gmail.com&amp;usp=drive_fs" TargetMode="External"/><Relationship Id="rId12" Type="http://schemas.openxmlformats.org/officeDocument/2006/relationships/hyperlink" Target="https://drive.google.com/open?id=18GYx422KvAw5NGCNjJ65WZ-t5IXTMZLT&amp;authuser=jay.agg%40gmail.com&amp;usp=drive_fs" TargetMode="External"/><Relationship Id="rId2" Type="http://schemas.openxmlformats.org/officeDocument/2006/relationships/hyperlink" Target="https://drive.google.com/open?id=1LUg_q7ajwl_8zxYAG_2uNlhhQZeUuO9j&amp;authuser=jay.agg%40gmail.com&amp;usp=drive_fs" TargetMode="External"/><Relationship Id="rId1" Type="http://schemas.openxmlformats.org/officeDocument/2006/relationships/hyperlink" Target="https://drive.google.com/open?id=1B9rYdky9_GlhoyFLssx_P2CsAHKwkclm&amp;authuser=jay.agg%40gmail.com&amp;usp=drive_fs" TargetMode="External"/><Relationship Id="rId6" Type="http://schemas.openxmlformats.org/officeDocument/2006/relationships/hyperlink" Target="https://drive.google.com/open?id=1lHnMtXhr9G3SJf8uKeSbYuegZiSXiBHu&amp;authuser=jay.agg%40gmail.com&amp;usp=drive_fs" TargetMode="External"/><Relationship Id="rId11" Type="http://schemas.openxmlformats.org/officeDocument/2006/relationships/hyperlink" Target="https://drive.google.com/open?id=1776chak7uaIih4AiETRmQb4kidXbpKey&amp;authuser=jay.agg%40gmail.com&amp;usp=drive_fs" TargetMode="External"/><Relationship Id="rId5" Type="http://schemas.openxmlformats.org/officeDocument/2006/relationships/hyperlink" Target="https://drive.google.com/open?id=1D4uH39QrRZfXmBsB8G93VY9_0eAGmYEy&amp;authuser=jay.agg%40gmail.com&amp;usp=drive_fs" TargetMode="External"/><Relationship Id="rId10" Type="http://schemas.openxmlformats.org/officeDocument/2006/relationships/hyperlink" Target="https://drive.google.com/open?id=1Uj5SOd_yzSK3Dv3qjoOaS9tV0owM8eYg&amp;authuser=jay.agg%40gmail.com&amp;usp=drive_fs" TargetMode="External"/><Relationship Id="rId4" Type="http://schemas.openxmlformats.org/officeDocument/2006/relationships/hyperlink" Target="https://drive.google.com/open?id=1LZppN6NA9XeczIiQR7GEVIOAsiK1EtMU&amp;authuser=jay.agg%40gmail.com&amp;usp=drive_fs" TargetMode="External"/><Relationship Id="rId9" Type="http://schemas.openxmlformats.org/officeDocument/2006/relationships/hyperlink" Target="https://drive.google.com/open?id=1UjUJCgz92x793VrkiQcdxVoWh95tY_vy&amp;authuser=jay.agg%40gmail.com&amp;usp=drive_fs" TargetMode="External"/><Relationship Id="rId14" Type="http://schemas.openxmlformats.org/officeDocument/2006/relationships/hyperlink" Target="https://drive.google.com/open?id=1D4uH39QrRZfXmBsB8G93VY9_0eAGmYEy&amp;authuser=jay.agg%40gmail.com&amp;usp=drive_fs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rbXNU2953IpxMMNCnrswfWNCq1SksYS3&amp;authuser=jay.agg%40gmail.com&amp;usp=drive_fs" TargetMode="External"/><Relationship Id="rId21" Type="http://schemas.openxmlformats.org/officeDocument/2006/relationships/hyperlink" Target="https://drive.google.com/open?id=1NoQ9H8pjXJdpKdcMXc9jvrE2IrcqYIyQ&amp;authuser=jay.agg%40gmail.com&amp;usp=drive_fs" TargetMode="External"/><Relationship Id="rId42" Type="http://schemas.openxmlformats.org/officeDocument/2006/relationships/hyperlink" Target="https://drive.google.com/open?id=11QlGBx770zXHab9g9hLz7IHTOSZQVPMO&amp;authuser=jay.agg%40gmail.com&amp;usp=drive_fs" TargetMode="External"/><Relationship Id="rId47" Type="http://schemas.openxmlformats.org/officeDocument/2006/relationships/hyperlink" Target="https://drive.google.com/open?id=16wAu8oqzG1Wfumi8pCDgcq8asHgonHdF&amp;authuser=jay.agg%40gmail.com&amp;usp=drive_fs" TargetMode="External"/><Relationship Id="rId63" Type="http://schemas.openxmlformats.org/officeDocument/2006/relationships/hyperlink" Target="https://drive.google.com/open?id=12CqjSlKhdRU-70uFo4KrEifBwDjnRVwt&amp;authuser=jay.agg%40gmail.com&amp;usp=drive_fs" TargetMode="External"/><Relationship Id="rId68" Type="http://schemas.openxmlformats.org/officeDocument/2006/relationships/hyperlink" Target="https://drive.google.com/open?id=12V51HEZfKbDLYlo8xtKITSnspDKi8tVm&amp;authuser=jay.agg%40gmail.com&amp;usp=drive_fs" TargetMode="External"/><Relationship Id="rId2" Type="http://schemas.openxmlformats.org/officeDocument/2006/relationships/hyperlink" Target="https://drive.google.com/open?id=1AT8COyVu1i54kTQbeZJnxYi8bjYPzfhK&amp;authuser=jay.agg%40gmail.com&amp;usp=drive_fs" TargetMode="External"/><Relationship Id="rId16" Type="http://schemas.openxmlformats.org/officeDocument/2006/relationships/hyperlink" Target="https://drive.google.com/open?id=1_zrBDHhbziDPRwB4MtklXL43yuO09JjM&amp;authuser=jay.agg%40gmail.com&amp;usp=drive_fs" TargetMode="External"/><Relationship Id="rId29" Type="http://schemas.openxmlformats.org/officeDocument/2006/relationships/hyperlink" Target="https://drive.google.com/open?id=11zSCmDHcxjWWCn6-1YoGWwJOvqL_JVp7&amp;authuser=jay.agg%40gmail.com&amp;usp=drive_fs" TargetMode="External"/><Relationship Id="rId11" Type="http://schemas.openxmlformats.org/officeDocument/2006/relationships/hyperlink" Target="https://drive.google.com/open?id=16wAu8oqzG1Wfumi8pCDgcq8asHgonHdF&amp;authuser=jay.agg%40gmail.com&amp;usp=drive_fs" TargetMode="External"/><Relationship Id="rId24" Type="http://schemas.openxmlformats.org/officeDocument/2006/relationships/hyperlink" Target="https://drive.google.com/open?id=1rbLBfu-CR5g_0Rk3YTblUDfsfzSpQE9k&amp;authuser=jay.agg%40gmail.com&amp;usp=drive_fs" TargetMode="External"/><Relationship Id="rId32" Type="http://schemas.openxmlformats.org/officeDocument/2006/relationships/hyperlink" Target="https://drive.google.com/open?id=1-jaT3KM-AnuDANWhRNLyOM923_Sg0Fv0&amp;authuser=jay.agg%40gmail.com&amp;usp=drive_fs" TargetMode="External"/><Relationship Id="rId37" Type="http://schemas.openxmlformats.org/officeDocument/2006/relationships/hyperlink" Target="https://drive.google.com/open?id=12HIr3MLq-Gfk4eUQU-HM_chT36krSnOH&amp;authuser=jay.agg%40gmail.com&amp;usp=drive_fs" TargetMode="External"/><Relationship Id="rId40" Type="http://schemas.openxmlformats.org/officeDocument/2006/relationships/hyperlink" Target="https://drive.google.com/open?id=11LXsbUcKEo2quLWga2Tzzq7vP08rVQgX&amp;authuser=jay.agg%40gmail.com&amp;usp=drive_fs" TargetMode="External"/><Relationship Id="rId45" Type="http://schemas.openxmlformats.org/officeDocument/2006/relationships/hyperlink" Target="https://drive.google.com/open?id=1KNWTOEuSZDiIHH9Ypek-LajBbxH5IB1D&amp;authuser=jay.agg%40gmail.com&amp;usp=drive_fs" TargetMode="External"/><Relationship Id="rId53" Type="http://schemas.openxmlformats.org/officeDocument/2006/relationships/hyperlink" Target="https://drive.google.com/open?id=1Nye8HYLifb1y58D1mBk7eMQ6gHDV4WCB&amp;authuser=jay.agg%40gmail.com&amp;usp=drive_fs" TargetMode="External"/><Relationship Id="rId58" Type="http://schemas.openxmlformats.org/officeDocument/2006/relationships/hyperlink" Target="https://drive.google.com/open?id=1WUu9wWDVR3Cj-DFnBvB42Sal6aNOUAi-&amp;authuser=jay.agg%40gmail.com&amp;usp=drive_fs" TargetMode="External"/><Relationship Id="rId66" Type="http://schemas.openxmlformats.org/officeDocument/2006/relationships/hyperlink" Target="https://drive.google.com/open?id=12TQQy06vq0UZMsfn_9LCSV13k6mNw2cX&amp;authuser=jay.agg%40gmail.com&amp;usp=drive_fs" TargetMode="External"/><Relationship Id="rId74" Type="http://schemas.openxmlformats.org/officeDocument/2006/relationships/hyperlink" Target="https://drive.google.com/open?id=1DI9LPTgvn41rrhOCSB2dzzspdlPVzMLK&amp;authuser=jay.agg%40gmail.com&amp;usp=drive_fs" TargetMode="External"/><Relationship Id="rId5" Type="http://schemas.openxmlformats.org/officeDocument/2006/relationships/hyperlink" Target="https://drive.google.com/open?id=1_zrBDHhbziDPRwB4MtklXL43yuO09JjM&amp;authuser=jay.agg%40gmail.com&amp;usp=drive_fs" TargetMode="External"/><Relationship Id="rId61" Type="http://schemas.openxmlformats.org/officeDocument/2006/relationships/hyperlink" Target="https://drive.google.com/open?id=11zSCmDHcxjWWCn6-1YoGWwJOvqL_JVp7&amp;authuser=jay.agg%40gmail.com&amp;usp=drive_fs" TargetMode="External"/><Relationship Id="rId19" Type="http://schemas.openxmlformats.org/officeDocument/2006/relationships/hyperlink" Target="https://drive.google.com/open?id=1NaWfCCOuyirGwZn6_wYendcKgmGp3xYt&amp;authuser=jay.agg%40gmail.com&amp;usp=drive_fs" TargetMode="External"/><Relationship Id="rId14" Type="http://schemas.openxmlformats.org/officeDocument/2006/relationships/hyperlink" Target="https://drive.google.com/open?id=1a0BIJshnwUOKbN7yAWwc-25So9H5FzvG&amp;authuser=jay.agg%40gmail.com&amp;usp=drive_fs" TargetMode="External"/><Relationship Id="rId22" Type="http://schemas.openxmlformats.org/officeDocument/2006/relationships/hyperlink" Target="https://drive.google.com/open?id=1r_IM5uLV3OqmklQ1dmJH84ac8jDRwCqh&amp;authuser=jay.agg%40gmail.com&amp;usp=drive_fs" TargetMode="External"/><Relationship Id="rId27" Type="http://schemas.openxmlformats.org/officeDocument/2006/relationships/hyperlink" Target="https://drive.google.com/open?id=1-5FwVpT8j0PQTYmm51EoF1dDu1tV2MK_&amp;authuser=jay.agg%40gmail.com&amp;usp=drive_fs" TargetMode="External"/><Relationship Id="rId30" Type="http://schemas.openxmlformats.org/officeDocument/2006/relationships/hyperlink" Target="https://drive.google.com/open?id=1-iuHpOUAOJO4noMgjiDFSuPSxqA_YI2S&amp;authuser=jay.agg%40gmail.com&amp;usp=drive_fs" TargetMode="External"/><Relationship Id="rId35" Type="http://schemas.openxmlformats.org/officeDocument/2006/relationships/hyperlink" Target="https://drive.google.com/open?id=12HIr3MLq-Gfk4eUQU-HM_chT36krSnOH&amp;authuser=jay.agg%40gmail.com&amp;usp=drive_fs" TargetMode="External"/><Relationship Id="rId43" Type="http://schemas.openxmlformats.org/officeDocument/2006/relationships/hyperlink" Target="https://drive.google.com/open?id=1CDTbKfP19eJWmf1410aKOSRFI_9DTCHP&amp;authuser=jay.agg%40gmail.com&amp;usp=drive_fs" TargetMode="External"/><Relationship Id="rId48" Type="http://schemas.openxmlformats.org/officeDocument/2006/relationships/hyperlink" Target="https://drive.google.com/open?id=19gbaQIuxrMBG7HvBwhrxto62Z7njdrJ0&amp;authuser=jay.agg%40gmail.com&amp;usp=drive_fs" TargetMode="External"/><Relationship Id="rId56" Type="http://schemas.openxmlformats.org/officeDocument/2006/relationships/hyperlink" Target="https://drive.google.com/open?id=1H6nXTaWRHYNCEhpLFhSxhKSoWTm1WZ1X&amp;authuser=jay.agg%40gmail.com&amp;usp=drive_fs" TargetMode="External"/><Relationship Id="rId64" Type="http://schemas.openxmlformats.org/officeDocument/2006/relationships/hyperlink" Target="https://drive.google.com/open?id=12HIr3MLq-Gfk4eUQU-HM_chT36krSnOH&amp;authuser=jay.agg%40gmail.com&amp;usp=drive_fs" TargetMode="External"/><Relationship Id="rId69" Type="http://schemas.openxmlformats.org/officeDocument/2006/relationships/hyperlink" Target="https://drive.google.com/open?id=12d7UEbAp_vNKXfAMh0A5H84PP7D3Ow_k&amp;authuser=jay.agg%40gmail.com&amp;usp=drive_fs" TargetMode="External"/><Relationship Id="rId8" Type="http://schemas.openxmlformats.org/officeDocument/2006/relationships/hyperlink" Target="https://drive.google.com/open?id=1aEJNmL2GFzqbQLUDY5TPXmxgOPMfWvDW&amp;authuser=jay.agg%40gmail.com&amp;usp=drive_fs" TargetMode="External"/><Relationship Id="rId51" Type="http://schemas.openxmlformats.org/officeDocument/2006/relationships/hyperlink" Target="https://drive.google.com/open?id=1NaWfCCOuyirGwZn6_wYendcKgmGp3xYt&amp;authuser=jay.agg%40gmail.com&amp;usp=drive_fs" TargetMode="External"/><Relationship Id="rId72" Type="http://schemas.openxmlformats.org/officeDocument/2006/relationships/hyperlink" Target="https://drive.google.com/open?id=1CBt-MY17SZcCIiqpcSwjMALWwW-RQelJ&amp;authuser=jay.agg%40gmail.com&amp;usp=drive_fs" TargetMode="External"/><Relationship Id="rId3" Type="http://schemas.openxmlformats.org/officeDocument/2006/relationships/hyperlink" Target="https://drive.google.com/open?id=1aFdFJDvyL0DVq5FrlK3q-1P8AlKdwvsX&amp;authuser=jay.agg%40gmail.com&amp;usp=drive_fs" TargetMode="External"/><Relationship Id="rId12" Type="http://schemas.openxmlformats.org/officeDocument/2006/relationships/hyperlink" Target="https://drive.google.com/open?id=1a3Kl6TKZg8my-p4xktjyVXOEKcSwuD7D&amp;authuser=jay.agg%40gmail.com&amp;usp=drive_fs" TargetMode="External"/><Relationship Id="rId17" Type="http://schemas.openxmlformats.org/officeDocument/2006/relationships/hyperlink" Target="https://drive.google.com/open?id=1N_EKAmwOJs2EZBSe8FH-b_A-OJilN5B2&amp;authuser=jay.agg%40gmail.com&amp;usp=drive_fs" TargetMode="External"/><Relationship Id="rId25" Type="http://schemas.openxmlformats.org/officeDocument/2006/relationships/hyperlink" Target="https://drive.google.com/open?id=1-3Hz7aWWnvSvSXDb9AT-al_1lrS63QyB&amp;authuser=jay.agg%40gmail.com&amp;usp=drive_fs" TargetMode="External"/><Relationship Id="rId33" Type="http://schemas.openxmlformats.org/officeDocument/2006/relationships/hyperlink" Target="https://drive.google.com/open?id=12CqjSlKhdRU-70uFo4KrEifBwDjnRVwt&amp;authuser=jay.agg%40gmail.com&amp;usp=drive_fs" TargetMode="External"/><Relationship Id="rId38" Type="http://schemas.openxmlformats.org/officeDocument/2006/relationships/hyperlink" Target="https://drive.google.com/open?id=115Eyh9c7SfH1NbJRxMV3kA9D8qAPdNg1&amp;authuser=jay.agg%40gmail.com&amp;usp=drive_fs" TargetMode="External"/><Relationship Id="rId46" Type="http://schemas.openxmlformats.org/officeDocument/2006/relationships/hyperlink" Target="https://drive.google.com/open?id=1KODiRts8-Adx0nL065sGPIGdkNubRjxn&amp;authuser=jay.agg%40gmail.com&amp;usp=drive_fs" TargetMode="External"/><Relationship Id="rId59" Type="http://schemas.openxmlformats.org/officeDocument/2006/relationships/hyperlink" Target="https://drive.google.com/open?id=1-3Hz7aWWnvSvSXDb9AT-al_1lrS63QyB&amp;authuser=jay.agg%40gmail.com&amp;usp=drive_fs" TargetMode="External"/><Relationship Id="rId67" Type="http://schemas.openxmlformats.org/officeDocument/2006/relationships/hyperlink" Target="https://drive.google.com/open?id=12Yc9qliQdnw5mSwPp7BwotV8eTAyOyVK&amp;authuser=jay.agg%40gmail.com&amp;usp=drive_fs" TargetMode="External"/><Relationship Id="rId20" Type="http://schemas.openxmlformats.org/officeDocument/2006/relationships/hyperlink" Target="https://drive.google.com/open?id=1oNvXnhHi0jvh69SNoVociLqv5Jjxz-vS&amp;authuser=jay.agg%40gmail.com&amp;usp=drive_fs" TargetMode="External"/><Relationship Id="rId41" Type="http://schemas.openxmlformats.org/officeDocument/2006/relationships/hyperlink" Target="https://drive.google.com/open?id=1CBt-MY17SZcCIiqpcSwjMALWwW-RQelJ&amp;authuser=jay.agg%40gmail.com&amp;usp=drive_fs" TargetMode="External"/><Relationship Id="rId54" Type="http://schemas.openxmlformats.org/officeDocument/2006/relationships/hyperlink" Target="https://drive.google.com/open?id=1CRU4JBp3WYLIKLHP3IjdtE_j0DEw390i&amp;authuser=jay.agg%40gmail.com&amp;usp=drive_fs" TargetMode="External"/><Relationship Id="rId62" Type="http://schemas.openxmlformats.org/officeDocument/2006/relationships/hyperlink" Target="https://drive.google.com/open?id=12-MMIvjb-Czv2e2cxR4rS299s9MjKLtP&amp;authuser=jay.agg%40gmail.com&amp;usp=drive_fs" TargetMode="External"/><Relationship Id="rId70" Type="http://schemas.openxmlformats.org/officeDocument/2006/relationships/hyperlink" Target="https://drive.google.com/open?id=12b-mr1RUvNYMspWZBh73NkFbNzij_rxn&amp;authuser=jay.agg%40gmail.com&amp;usp=drive_fs" TargetMode="External"/><Relationship Id="rId75" Type="http://schemas.openxmlformats.org/officeDocument/2006/relationships/hyperlink" Target="https://drive.google.com/open?id=1DQLlyFMW_lGkfw6deDFs8zQhBDlkCS1G&amp;authuser=jay.agg%40gmail.com&amp;usp=drive_fs" TargetMode="External"/><Relationship Id="rId1" Type="http://schemas.openxmlformats.org/officeDocument/2006/relationships/hyperlink" Target="https://drive.google.com/open?id=1AT8COyVu1i54kTQbeZJnxYi8bjYPzfhK&amp;authuser=jay.agg%40gmail.com&amp;usp=drive_fs" TargetMode="External"/><Relationship Id="rId6" Type="http://schemas.openxmlformats.org/officeDocument/2006/relationships/hyperlink" Target="https://drive.google.com/open?id=1a4mReNw_xGXA0bWR-xsgh2_2qec7KzqY&amp;authuser=jay.agg%40gmail.com&amp;usp=drive_fs" TargetMode="External"/><Relationship Id="rId15" Type="http://schemas.openxmlformats.org/officeDocument/2006/relationships/hyperlink" Target="https://drive.google.com/open?id=1NDJewmHkV0iWUUnK410iooog4gqrkJrS&amp;authuser=jay.agg%40gmail.com&amp;usp=drive_fs" TargetMode="External"/><Relationship Id="rId23" Type="http://schemas.openxmlformats.org/officeDocument/2006/relationships/hyperlink" Target="https://drive.google.com/open?id=1FvmgvW1Fs5QO6I9IpVcW0yiyjKB-Ph4H&amp;authuser=jay.agg%40gmail.com&amp;usp=drive_fs" TargetMode="External"/><Relationship Id="rId28" Type="http://schemas.openxmlformats.org/officeDocument/2006/relationships/hyperlink" Target="https://drive.google.com/open?id=1x7mHQfv86pLbkSlxuME5w2_yg6r7mc8K&amp;authuser=jay.agg%40gmail.com&amp;usp=drive_fs" TargetMode="External"/><Relationship Id="rId36" Type="http://schemas.openxmlformats.org/officeDocument/2006/relationships/hyperlink" Target="https://drive.google.com/open?id=110bKlZbyqy-2w8HTZh0R7vf3qxOqBQgD&amp;authuser=jay.agg%40gmail.com&amp;usp=drive_fs" TargetMode="External"/><Relationship Id="rId49" Type="http://schemas.openxmlformats.org/officeDocument/2006/relationships/hyperlink" Target="https://drive.google.com/open?id=1NDJewmHkV0iWUUnK410iooog4gqrkJrS&amp;authuser=jay.agg%40gmail.com&amp;usp=drive_fs" TargetMode="External"/><Relationship Id="rId57" Type="http://schemas.openxmlformats.org/officeDocument/2006/relationships/hyperlink" Target="https://drive.google.com/open?id=1UCJbkR0Ww_y-POU5eel3SDSgL7o6NG3w&amp;authuser=jay.agg%40gmail.com&amp;usp=drive_fs" TargetMode="External"/><Relationship Id="rId10" Type="http://schemas.openxmlformats.org/officeDocument/2006/relationships/hyperlink" Target="https://drive.google.com/open?id=1a1N4FNifq7F6B7rsEl3Ko2j-R5dnTBT_&amp;authuser=jay.agg%40gmail.com&amp;usp=drive_fs" TargetMode="External"/><Relationship Id="rId31" Type="http://schemas.openxmlformats.org/officeDocument/2006/relationships/hyperlink" Target="https://drive.google.com/open?id=12-MMIvjb-Czv2e2cxR4rS299s9MjKLtP&amp;authuser=jay.agg%40gmail.com&amp;usp=drive_fs" TargetMode="External"/><Relationship Id="rId44" Type="http://schemas.openxmlformats.org/officeDocument/2006/relationships/hyperlink" Target="https://drive.google.com/open?id=1IPMi69sXMAuKZIKvrDpuPkaXxkXFxk7F&amp;authuser=jay.agg%40gmail.com&amp;usp=drive_fs" TargetMode="External"/><Relationship Id="rId52" Type="http://schemas.openxmlformats.org/officeDocument/2006/relationships/hyperlink" Target="https://drive.google.com/open?id=1NoQ9H8pjXJdpKdcMXc9jvrE2IrcqYIyQ&amp;authuser=jay.agg%40gmail.com&amp;usp=drive_fs" TargetMode="External"/><Relationship Id="rId60" Type="http://schemas.openxmlformats.org/officeDocument/2006/relationships/hyperlink" Target="https://drive.google.com/open?id=1-5FwVpT8j0PQTYmm51EoF1dDu1tV2MK_&amp;authuser=jay.agg%40gmail.com&amp;usp=drive_fs" TargetMode="External"/><Relationship Id="rId65" Type="http://schemas.openxmlformats.org/officeDocument/2006/relationships/hyperlink" Target="https://drive.google.com/open?id=12HIr3MLq-Gfk4eUQU-HM_chT36krSnOH&amp;authuser=jay.agg%40gmail.com&amp;usp=drive_fs" TargetMode="External"/><Relationship Id="rId73" Type="http://schemas.openxmlformats.org/officeDocument/2006/relationships/hyperlink" Target="https://drive.google.com/open?id=1CDTbKfP19eJWmf1410aKOSRFI_9DTCHP&amp;authuser=jay.agg%40gmail.com&amp;usp=drive_fs" TargetMode="External"/><Relationship Id="rId4" Type="http://schemas.openxmlformats.org/officeDocument/2006/relationships/hyperlink" Target="https://drive.google.com/open?id=1aKHb4bIFlqb9VEElAU9bElJpCmCrWMw_&amp;authuser=jay.agg%40gmail.com&amp;usp=drive_fs" TargetMode="External"/><Relationship Id="rId9" Type="http://schemas.openxmlformats.org/officeDocument/2006/relationships/hyperlink" Target="https://drive.google.com/open?id=115Eyh9c7SfH1NbJRxMV3kA9D8qAPdNg1&amp;authuser=jay.agg%40gmail.com&amp;usp=drive_fs" TargetMode="External"/><Relationship Id="rId13" Type="http://schemas.openxmlformats.org/officeDocument/2006/relationships/hyperlink" Target="https://drive.google.com/open?id=19gbaQIuxrMBG7HvBwhrxto62Z7njdrJ0&amp;authuser=jay.agg%40gmail.com&amp;usp=drive_fs" TargetMode="External"/><Relationship Id="rId18" Type="http://schemas.openxmlformats.org/officeDocument/2006/relationships/hyperlink" Target="https://drive.google.com/open?id=1lkgJI4j1k_AjCniFadLnwXjntNQYr8d-&amp;authuser=jay.agg%40gmail.com&amp;usp=drive_fs" TargetMode="External"/><Relationship Id="rId39" Type="http://schemas.openxmlformats.org/officeDocument/2006/relationships/hyperlink" Target="https://drive.google.com/open?id=1BnuJ4jUgURfg3w_Qt2F4uif21-hBTTqt&amp;authuser=jay.agg%40gmail.com&amp;usp=drive_fs" TargetMode="External"/><Relationship Id="rId34" Type="http://schemas.openxmlformats.org/officeDocument/2006/relationships/hyperlink" Target="https://drive.google.com/open?id=112Ao5xqino_9TjJnrIWPerR9hRzmO8lW&amp;authuser=jay.agg%40gmail.com&amp;usp=drive_fs" TargetMode="External"/><Relationship Id="rId50" Type="http://schemas.openxmlformats.org/officeDocument/2006/relationships/hyperlink" Target="https://drive.google.com/open?id=1N_EKAmwOJs2EZBSe8FH-b_A-OJilN5B2&amp;authuser=jay.agg%40gmail.com&amp;usp=drive_fs" TargetMode="External"/><Relationship Id="rId55" Type="http://schemas.openxmlformats.org/officeDocument/2006/relationships/hyperlink" Target="https://drive.google.com/open?id=1FvmgvW1Fs5QO6I9IpVcW0yiyjKB-Ph4H&amp;authuser=jay.agg%40gmail.com&amp;usp=drive_fs" TargetMode="External"/><Relationship Id="rId7" Type="http://schemas.openxmlformats.org/officeDocument/2006/relationships/hyperlink" Target="https://drive.google.com/open?id=1lkgJI4j1k_AjCniFadLnwXjntNQYr8d-&amp;authuser=jay.agg%40gmail.com&amp;usp=drive_fs" TargetMode="External"/><Relationship Id="rId71" Type="http://schemas.openxmlformats.org/officeDocument/2006/relationships/hyperlink" Target="https://drive.google.com/open?id=1BnuJ4jUgURfg3w_Qt2F4uif21-hBTTqt&amp;authuser=jay.agg%40gmail.com&amp;usp=drive_fs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ackagingbox.co.in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iopl.co/" TargetMode="External"/><Relationship Id="rId1" Type="http://schemas.openxmlformats.org/officeDocument/2006/relationships/hyperlink" Target="http://www.indoomakase.com/" TargetMode="External"/><Relationship Id="rId6" Type="http://schemas.openxmlformats.org/officeDocument/2006/relationships/hyperlink" Target="https://rzp.io/l/indoomakase" TargetMode="External"/><Relationship Id="rId5" Type="http://schemas.openxmlformats.org/officeDocument/2006/relationships/hyperlink" Target="https://iopl.co/OfficeDBC.pdf" TargetMode="External"/><Relationship Id="rId4" Type="http://schemas.openxmlformats.org/officeDocument/2006/relationships/hyperlink" Target="https://api.whatsapp.com/send?phone=919953302917&amp;text=Got%20reference%20from%20your%20Quotation.%20Want%20to%20know%20more%20on%20your%20products%20and%20quotation.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H2457"/>
  <sheetViews>
    <sheetView workbookViewId="0"/>
  </sheetViews>
  <sheetFormatPr defaultColWidth="12.7109375" defaultRowHeight="15.75" customHeight="1"/>
  <cols>
    <col min="74" max="74" width="16.140625" customWidth="1"/>
  </cols>
  <sheetData>
    <row r="1" spans="1:86" ht="15.75" customHeight="1">
      <c r="A1" s="22" t="e">
        <f>#REF!</f>
        <v>#REF!</v>
      </c>
      <c r="B1" s="22" t="e">
        <f>#REF!</f>
        <v>#REF!</v>
      </c>
      <c r="C1" s="22" t="e">
        <f>#REF!</f>
        <v>#REF!</v>
      </c>
      <c r="D1" s="22" t="e">
        <f>#REF!</f>
        <v>#REF!</v>
      </c>
      <c r="E1" s="23" t="e">
        <f>#REF!</f>
        <v>#REF!</v>
      </c>
      <c r="F1" s="22" t="e">
        <f>#REF!</f>
        <v>#REF!</v>
      </c>
      <c r="G1" s="22" t="e">
        <f>#REF!</f>
        <v>#REF!</v>
      </c>
      <c r="H1" s="22" t="e">
        <f>#REF!</f>
        <v>#REF!</v>
      </c>
      <c r="I1" s="22" t="e">
        <f>#REF!</f>
        <v>#REF!</v>
      </c>
      <c r="J1" s="23" t="e">
        <f>#REF!</f>
        <v>#REF!</v>
      </c>
      <c r="K1" s="23" t="e">
        <f>#REF!</f>
        <v>#REF!</v>
      </c>
      <c r="L1" s="23" t="e">
        <f>#REF!</f>
        <v>#REF!</v>
      </c>
      <c r="M1" s="23" t="e">
        <f>#REF!</f>
        <v>#REF!</v>
      </c>
      <c r="N1" s="23" t="e">
        <f>#REF!</f>
        <v>#REF!</v>
      </c>
      <c r="O1" s="23" t="e">
        <f>#REF!</f>
        <v>#REF!</v>
      </c>
      <c r="P1" s="23" t="e">
        <f>#REF!</f>
        <v>#REF!</v>
      </c>
      <c r="Q1" s="23" t="e">
        <f>#REF!</f>
        <v>#REF!</v>
      </c>
      <c r="R1" s="23" t="e">
        <f>#REF!</f>
        <v>#REF!</v>
      </c>
      <c r="S1" s="23" t="e">
        <f>#REF!</f>
        <v>#REF!</v>
      </c>
      <c r="T1" s="47" t="s">
        <v>22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24" t="s">
        <v>26</v>
      </c>
      <c r="AF1" s="25" t="s">
        <v>25</v>
      </c>
      <c r="AG1" s="23" t="e">
        <f>#REF!</f>
        <v>#REF!</v>
      </c>
      <c r="AH1" s="23" t="e">
        <f>#REF!</f>
        <v>#REF!</v>
      </c>
      <c r="AI1" s="23" t="e">
        <f>#REF!</f>
        <v>#REF!</v>
      </c>
      <c r="AJ1" s="27" t="e">
        <f>#REF!</f>
        <v>#REF!</v>
      </c>
      <c r="AK1" s="23" t="e">
        <f>#REF!</f>
        <v>#REF!</v>
      </c>
      <c r="AL1" s="23" t="e">
        <f>#REF!</f>
        <v>#REF!</v>
      </c>
      <c r="AM1" s="23" t="e">
        <f>#REF!</f>
        <v>#REF!</v>
      </c>
      <c r="AN1" s="22" t="s">
        <v>53</v>
      </c>
      <c r="AO1" s="24" t="s">
        <v>28</v>
      </c>
      <c r="AP1" s="24" t="s">
        <v>29</v>
      </c>
      <c r="AQ1" s="24" t="s">
        <v>30</v>
      </c>
      <c r="AR1" s="24" t="s">
        <v>56</v>
      </c>
      <c r="AS1" s="24" t="s">
        <v>57</v>
      </c>
      <c r="AT1" s="24" t="s">
        <v>33</v>
      </c>
      <c r="AU1" s="2" t="s">
        <v>34</v>
      </c>
      <c r="AV1" s="2" t="s">
        <v>35</v>
      </c>
      <c r="AW1" s="2" t="s">
        <v>36</v>
      </c>
      <c r="AX1" s="22" t="s">
        <v>53</v>
      </c>
      <c r="AY1" s="28" t="s">
        <v>37</v>
      </c>
      <c r="AZ1" s="4" t="s">
        <v>38</v>
      </c>
      <c r="BA1" s="4" t="s">
        <v>39</v>
      </c>
      <c r="BB1" s="13"/>
      <c r="BC1" s="13"/>
      <c r="BD1" s="13"/>
      <c r="BE1" s="13" t="str">
        <f>Quotation!A29</f>
        <v>Offset</v>
      </c>
      <c r="BF1" s="13" t="str">
        <f>Quotation!B29</f>
        <v>Packaging</v>
      </c>
      <c r="BG1" s="13" t="str">
        <f>Quotation!B31</f>
        <v>Custom Paper</v>
      </c>
      <c r="BH1" s="13" t="str">
        <f>Quotation!B32</f>
        <v>Varnish</v>
      </c>
      <c r="BI1" s="13" t="str">
        <f>Quotation!C34</f>
        <v>Carry Bag Single Pasting</v>
      </c>
      <c r="BJ1" s="13" t="str">
        <f>Quotation!C35</f>
        <v>Plain</v>
      </c>
      <c r="BK1" s="29" t="str">
        <f>Quotation!B35</f>
        <v>Plain</v>
      </c>
      <c r="BL1" s="30" t="str">
        <f>Quotation!A34</f>
        <v>New Job</v>
      </c>
      <c r="BM1" s="30"/>
      <c r="BN1" s="11"/>
      <c r="BO1" s="30" t="str">
        <f>Quotation!B31</f>
        <v>Custom Paper</v>
      </c>
      <c r="BP1" s="30"/>
      <c r="BQ1" s="30"/>
      <c r="BR1" s="30"/>
      <c r="BS1" s="31" t="str">
        <f>Quotation!B31</f>
        <v>Custom Paper</v>
      </c>
      <c r="BT1" s="30"/>
      <c r="BU1" s="30"/>
      <c r="BV1" s="30"/>
      <c r="BW1" s="30"/>
      <c r="BX1" s="30"/>
      <c r="BY1" s="30"/>
      <c r="BZ1" s="31" t="str">
        <f>Quotation!C31</f>
        <v>Custom</v>
      </c>
      <c r="CA1" s="30"/>
      <c r="CB1" s="30"/>
      <c r="CC1" s="30"/>
      <c r="CD1" s="31" t="str">
        <f>Quotation!D31</f>
        <v>GSM</v>
      </c>
      <c r="CE1" s="30"/>
      <c r="CF1" s="30"/>
      <c r="CG1" s="30"/>
      <c r="CH1" s="30"/>
    </row>
    <row r="2" spans="1:86" ht="15.75" customHeight="1">
      <c r="A2" s="11" t="e">
        <f>#REF!</f>
        <v>#REF!</v>
      </c>
      <c r="B2" s="11" t="e">
        <f>#REF!</f>
        <v>#REF!</v>
      </c>
      <c r="C2" s="11" t="e">
        <f>#REF!</f>
        <v>#REF!</v>
      </c>
      <c r="D2" s="11" t="e">
        <f>#REF!</f>
        <v>#REF!</v>
      </c>
      <c r="E2" s="33" t="e">
        <f>#REF!</f>
        <v>#REF!</v>
      </c>
      <c r="F2" s="11" t="e">
        <f>#REF!</f>
        <v>#REF!</v>
      </c>
      <c r="G2" s="11" t="str">
        <f>Quotation!C31</f>
        <v>Custom</v>
      </c>
      <c r="H2" s="11">
        <f>Quotation!E30</f>
        <v>500</v>
      </c>
      <c r="I2" s="11" t="e">
        <f>#REF!</f>
        <v>#REF!</v>
      </c>
      <c r="J2" s="34" t="e">
        <f>#REF!</f>
        <v>#REF!</v>
      </c>
      <c r="K2" s="34" t="e">
        <f>J2</f>
        <v>#REF!</v>
      </c>
      <c r="L2" s="34" t="e">
        <f>J2</f>
        <v>#REF!</v>
      </c>
      <c r="M2" s="34" t="e">
        <f>J2</f>
        <v>#REF!</v>
      </c>
      <c r="N2" s="34" t="e">
        <f>J2</f>
        <v>#REF!</v>
      </c>
      <c r="O2" s="34" t="e">
        <f>#REF!</f>
        <v>#REF!</v>
      </c>
      <c r="P2" s="23" t="e">
        <f>#REF!</f>
        <v>#REF!</v>
      </c>
      <c r="Q2" s="34" t="e">
        <f>#REF!</f>
        <v>#REF!</v>
      </c>
      <c r="R2" s="34" t="e">
        <f>#REF!</f>
        <v>#REF!</v>
      </c>
      <c r="S2" s="34" t="e">
        <f>#REF!</f>
        <v>#REF!</v>
      </c>
      <c r="T2" s="34" t="e">
        <f>#REF!</f>
        <v>#REF!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34" t="e">
        <f>#REF!</f>
        <v>#REF!</v>
      </c>
      <c r="AF2" s="34" t="e">
        <f>#REF!</f>
        <v>#REF!</v>
      </c>
      <c r="AG2" s="34" t="e">
        <f>#REF!</f>
        <v>#REF!</v>
      </c>
      <c r="AH2" s="34" t="e">
        <f>#REF!</f>
        <v>#REF!</v>
      </c>
      <c r="AI2" s="34" t="e">
        <f>#REF!</f>
        <v>#REF!</v>
      </c>
      <c r="AJ2" s="35" t="e">
        <f>#REF!</f>
        <v>#REF!</v>
      </c>
      <c r="AK2" s="34" t="e">
        <f>#REF!</f>
        <v>#REF!</v>
      </c>
      <c r="AL2" s="34" t="e">
        <f>#REF!</f>
        <v>#REF!</v>
      </c>
      <c r="AM2" s="34" t="e">
        <f>#REF!</f>
        <v>#REF!</v>
      </c>
      <c r="AN2" s="14">
        <v>0</v>
      </c>
      <c r="AO2" s="8" t="e">
        <f>#REF!</f>
        <v>#REF!</v>
      </c>
      <c r="AP2" s="12" t="e">
        <f>#REF!</f>
        <v>#REF!</v>
      </c>
      <c r="AQ2" s="12" t="e">
        <f>#REF!</f>
        <v>#REF!</v>
      </c>
      <c r="AR2" s="8" t="e">
        <f>#REF!</f>
        <v>#REF!</v>
      </c>
      <c r="AS2" s="8" t="e">
        <f>#REF!</f>
        <v>#REF!</v>
      </c>
      <c r="AT2" s="8" t="e">
        <f>#REF!</f>
        <v>#REF!</v>
      </c>
      <c r="AU2" s="8" t="e">
        <f>#REF!</f>
        <v>#REF!</v>
      </c>
      <c r="AV2" s="8" t="e">
        <f>#REF!</f>
        <v>#REF!</v>
      </c>
      <c r="AW2" s="8" t="e">
        <f>#REF!</f>
        <v>#REF!</v>
      </c>
      <c r="AX2" s="15">
        <v>0</v>
      </c>
      <c r="AY2" s="15" t="e">
        <f>#REF!</f>
        <v>#REF!</v>
      </c>
      <c r="AZ2" s="15" t="e">
        <f>#REF!</f>
        <v>#REF!</v>
      </c>
      <c r="BA2" s="15" t="e">
        <f>#REF!</f>
        <v>#REF!</v>
      </c>
      <c r="BB2" s="13"/>
      <c r="BC2" s="13"/>
      <c r="BD2" s="13"/>
      <c r="BE2" s="13"/>
      <c r="BF2" s="13"/>
      <c r="BG2" s="13"/>
      <c r="BH2" s="13"/>
      <c r="BI2" s="13"/>
      <c r="BJ2" s="13"/>
      <c r="BK2" s="11"/>
      <c r="BL2" s="11"/>
      <c r="BM2" s="11"/>
      <c r="BN2" s="11"/>
      <c r="BO2" s="11"/>
      <c r="BP2" s="11"/>
      <c r="BQ2" s="11"/>
      <c r="BR2" s="11"/>
      <c r="BS2" s="26" t="str">
        <f>IF(BS1="","","and BS = '"&amp;BS1&amp;"'")</f>
        <v>and BS = 'Custom Paper'</v>
      </c>
      <c r="BT2" s="11"/>
      <c r="BU2" s="11"/>
      <c r="BV2" s="11"/>
      <c r="BW2" s="11"/>
      <c r="BX2" s="11"/>
      <c r="BY2" s="11"/>
      <c r="BZ2" s="26" t="str">
        <f>IF(BZ1="","","and BX = '"&amp;BZ1&amp;"'")</f>
        <v>and BX = 'Custom'</v>
      </c>
      <c r="CA2" s="11"/>
      <c r="CB2" s="11"/>
      <c r="CC2" s="11"/>
      <c r="CD2" s="26" t="str">
        <f>IF(CD1="","","and CD = '"&amp;CD1&amp;"'")</f>
        <v>and CD = 'GSM'</v>
      </c>
      <c r="CE2" s="11"/>
      <c r="CF2" s="11"/>
      <c r="CG2" s="11"/>
      <c r="CH2" s="11"/>
    </row>
    <row r="3" spans="1:86" ht="15.75" customHeight="1">
      <c r="A3" s="22" t="e">
        <f t="shared" ref="A3:S3" si="0">A1</f>
        <v>#REF!</v>
      </c>
      <c r="B3" s="22" t="e">
        <f t="shared" si="0"/>
        <v>#REF!</v>
      </c>
      <c r="C3" s="22" t="e">
        <f t="shared" si="0"/>
        <v>#REF!</v>
      </c>
      <c r="D3" s="22" t="e">
        <f t="shared" si="0"/>
        <v>#REF!</v>
      </c>
      <c r="E3" s="22" t="e">
        <f t="shared" si="0"/>
        <v>#REF!</v>
      </c>
      <c r="F3" s="22" t="e">
        <f t="shared" si="0"/>
        <v>#REF!</v>
      </c>
      <c r="G3" s="22" t="e">
        <f t="shared" si="0"/>
        <v>#REF!</v>
      </c>
      <c r="H3" s="22" t="e">
        <f t="shared" si="0"/>
        <v>#REF!</v>
      </c>
      <c r="I3" s="22" t="e">
        <f t="shared" si="0"/>
        <v>#REF!</v>
      </c>
      <c r="J3" s="22" t="e">
        <f t="shared" si="0"/>
        <v>#REF!</v>
      </c>
      <c r="K3" s="22" t="e">
        <f t="shared" si="0"/>
        <v>#REF!</v>
      </c>
      <c r="L3" s="22" t="e">
        <f t="shared" si="0"/>
        <v>#REF!</v>
      </c>
      <c r="M3" s="22" t="e">
        <f t="shared" si="0"/>
        <v>#REF!</v>
      </c>
      <c r="N3" s="22" t="e">
        <f t="shared" si="0"/>
        <v>#REF!</v>
      </c>
      <c r="O3" s="22" t="e">
        <f t="shared" si="0"/>
        <v>#REF!</v>
      </c>
      <c r="P3" s="22" t="e">
        <f t="shared" si="0"/>
        <v>#REF!</v>
      </c>
      <c r="Q3" s="22" t="e">
        <f t="shared" si="0"/>
        <v>#REF!</v>
      </c>
      <c r="R3" s="22" t="e">
        <f t="shared" si="0"/>
        <v>#REF!</v>
      </c>
      <c r="S3" s="22" t="e">
        <f t="shared" si="0"/>
        <v>#REF!</v>
      </c>
      <c r="T3" s="47" t="s">
        <v>22</v>
      </c>
      <c r="U3" s="22"/>
      <c r="V3" s="22"/>
      <c r="W3" s="22"/>
      <c r="X3" s="22"/>
      <c r="Y3" s="22"/>
      <c r="Z3" s="22"/>
      <c r="AA3" s="22"/>
      <c r="AB3" s="22"/>
      <c r="AC3" s="22"/>
      <c r="AD3" s="22"/>
      <c r="AE3" s="24" t="s">
        <v>26</v>
      </c>
      <c r="AF3" s="25" t="s">
        <v>25</v>
      </c>
      <c r="AG3" s="22" t="e">
        <f t="shared" ref="AG3:AN3" si="1">AG1</f>
        <v>#REF!</v>
      </c>
      <c r="AH3" s="22" t="e">
        <f t="shared" si="1"/>
        <v>#REF!</v>
      </c>
      <c r="AI3" s="22" t="e">
        <f t="shared" si="1"/>
        <v>#REF!</v>
      </c>
      <c r="AJ3" s="37" t="e">
        <f t="shared" si="1"/>
        <v>#REF!</v>
      </c>
      <c r="AK3" s="22" t="e">
        <f t="shared" si="1"/>
        <v>#REF!</v>
      </c>
      <c r="AL3" s="22" t="e">
        <f t="shared" si="1"/>
        <v>#REF!</v>
      </c>
      <c r="AM3" s="22" t="e">
        <f t="shared" si="1"/>
        <v>#REF!</v>
      </c>
      <c r="AN3" s="22" t="str">
        <f t="shared" si="1"/>
        <v>Plain</v>
      </c>
      <c r="AO3" s="24" t="s">
        <v>28</v>
      </c>
      <c r="AP3" s="24" t="s">
        <v>29</v>
      </c>
      <c r="AQ3" s="24" t="s">
        <v>30</v>
      </c>
      <c r="AR3" s="24" t="s">
        <v>56</v>
      </c>
      <c r="AS3" s="24" t="s">
        <v>57</v>
      </c>
      <c r="AT3" s="24" t="s">
        <v>33</v>
      </c>
      <c r="AU3" s="2" t="s">
        <v>34</v>
      </c>
      <c r="AV3" s="2" t="s">
        <v>35</v>
      </c>
      <c r="AW3" s="2" t="s">
        <v>36</v>
      </c>
      <c r="AX3" s="22" t="s">
        <v>53</v>
      </c>
      <c r="AY3" s="28" t="s">
        <v>37</v>
      </c>
      <c r="AZ3" s="4" t="s">
        <v>38</v>
      </c>
      <c r="BA3" s="4" t="s">
        <v>39</v>
      </c>
      <c r="BB3" s="13"/>
      <c r="BC3" s="13"/>
      <c r="BD3" s="13"/>
      <c r="BE3" s="29" t="str">
        <f>IF(BE1="","","and A = '"&amp;BE1&amp;"'")</f>
        <v>and A = 'Offset'</v>
      </c>
      <c r="BF3" s="29" t="str">
        <f>IF(BF1="","","and B = '"&amp;BF1&amp;"'")</f>
        <v>and B = 'Packaging'</v>
      </c>
      <c r="BG3" s="29" t="str">
        <f>IF(BF1="","","and M = '"&amp;BF1&amp;"'")</f>
        <v>and M = 'Packaging'</v>
      </c>
      <c r="BH3" s="29" t="str">
        <f>IF(BF1="","","and BF = '"&amp;BF1&amp;"'")</f>
        <v>and BF = 'Packaging'</v>
      </c>
      <c r="BI3" s="29" t="str">
        <f>IF(BG1="","","and AY = '"&amp;BG1&amp;"'")</f>
        <v>and AY = 'Custom Paper'</v>
      </c>
      <c r="BJ3" s="29" t="str">
        <f>IF(BH1="","","and BC = '"&amp;BH1&amp;"'")</f>
        <v>and BC = 'Varnish'</v>
      </c>
      <c r="BK3" s="29" t="str">
        <f>IF(BI1="","","and AW = '"&amp;BI1&amp;"'")</f>
        <v>and AW = 'Carry Bag Single Pasting'</v>
      </c>
      <c r="BL3" s="29" t="str">
        <f>IF(BJ1="","","and AU = '"&amp;BJ1&amp;"'")</f>
        <v>and AU = 'Plain'</v>
      </c>
      <c r="BM3" s="29" t="str">
        <f>IF(BK1="","","and BC = '"&amp;BK1&amp;"'")</f>
        <v>and BC = 'Plain'</v>
      </c>
      <c r="BN3" s="29" t="str">
        <f>IF(BL1="","","and BA = '"&amp;BL1&amp;"'")</f>
        <v>and BA = 'New Job'</v>
      </c>
      <c r="BO3" s="26" t="str">
        <f>IF(BO1="","","and AW = '"&amp;BO1&amp;"'")</f>
        <v>and AW = 'Custom Paper'</v>
      </c>
      <c r="BP3" s="30"/>
      <c r="BQ3" s="30"/>
      <c r="BR3" s="30"/>
      <c r="BS3" s="29" t="str">
        <f>CONCATENATE("select * where 1=1",BS2)</f>
        <v>select * where 1=1and BS = 'Custom Paper'</v>
      </c>
      <c r="BT3" s="30"/>
      <c r="BU3" s="30"/>
      <c r="BV3" s="30"/>
      <c r="BW3" s="30"/>
      <c r="BX3" s="30"/>
      <c r="BY3" s="30"/>
      <c r="BZ3" s="29" t="str">
        <f>CONCATENATE("select * where 1=1",BZ2)</f>
        <v>select * where 1=1and BX = 'Custom'</v>
      </c>
      <c r="CA3" s="30"/>
      <c r="CB3" s="30"/>
      <c r="CC3" s="30"/>
      <c r="CD3" s="29" t="str">
        <f>CONCATENATE("select * where 1=1",CD2)</f>
        <v>select * where 1=1and CD = 'GSM'</v>
      </c>
      <c r="CE3" s="30"/>
      <c r="CF3" s="30"/>
      <c r="CG3" s="30"/>
      <c r="CH3" s="30"/>
    </row>
    <row r="4" spans="1:86" ht="15.75" customHeight="1">
      <c r="A4" s="11" t="e">
        <f>#REF!</f>
        <v>#REF!</v>
      </c>
      <c r="B4" s="11" t="e">
        <f>#REF!</f>
        <v>#REF!</v>
      </c>
      <c r="C4" s="11" t="e">
        <f>#REF!</f>
        <v>#REF!</v>
      </c>
      <c r="D4" s="11" t="e">
        <f>#REF!</f>
        <v>#REF!</v>
      </c>
      <c r="E4" s="33" t="e">
        <f>#REF!</f>
        <v>#REF!</v>
      </c>
      <c r="F4" s="11" t="e">
        <f>#REF!</f>
        <v>#REF!</v>
      </c>
      <c r="G4" s="11" t="str">
        <f>G2</f>
        <v>Custom</v>
      </c>
      <c r="H4" s="11">
        <f>Quotation!E31</f>
        <v>35000</v>
      </c>
      <c r="I4" s="11" t="e">
        <f>#REF!</f>
        <v>#REF!</v>
      </c>
      <c r="J4" s="34" t="e">
        <f>#REF!</f>
        <v>#REF!</v>
      </c>
      <c r="K4" s="34" t="e">
        <f>J4</f>
        <v>#REF!</v>
      </c>
      <c r="L4" s="39" t="e">
        <f>J4</f>
        <v>#REF!</v>
      </c>
      <c r="M4" s="39" t="e">
        <f>J4</f>
        <v>#REF!</v>
      </c>
      <c r="N4" s="39" t="e">
        <f>J4</f>
        <v>#REF!</v>
      </c>
      <c r="O4" s="34" t="e">
        <f>#REF!</f>
        <v>#REF!</v>
      </c>
      <c r="P4" s="23" t="e">
        <f>#REF!</f>
        <v>#REF!</v>
      </c>
      <c r="Q4" s="34" t="e">
        <f>#REF!</f>
        <v>#REF!</v>
      </c>
      <c r="R4" s="34" t="e">
        <f>#REF!</f>
        <v>#REF!</v>
      </c>
      <c r="S4" s="34" t="e">
        <f>#REF!</f>
        <v>#REF!</v>
      </c>
      <c r="T4" s="34" t="e">
        <f>#REF!</f>
        <v>#REF!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34" t="e">
        <f>#REF!</f>
        <v>#REF!</v>
      </c>
      <c r="AF4" s="34" t="e">
        <f>#REF!</f>
        <v>#REF!</v>
      </c>
      <c r="AG4" s="34" t="e">
        <f>#REF!</f>
        <v>#REF!</v>
      </c>
      <c r="AH4" s="34" t="e">
        <f>#REF!</f>
        <v>#REF!</v>
      </c>
      <c r="AI4" s="34" t="e">
        <f>#REF!</f>
        <v>#REF!</v>
      </c>
      <c r="AJ4" s="35" t="e">
        <f>#REF!</f>
        <v>#REF!</v>
      </c>
      <c r="AK4" s="34" t="e">
        <f>#REF!</f>
        <v>#REF!</v>
      </c>
      <c r="AL4" s="34" t="e">
        <f>#REF!</f>
        <v>#REF!</v>
      </c>
      <c r="AM4" s="34" t="e">
        <f>#REF!</f>
        <v>#REF!</v>
      </c>
      <c r="AN4" s="14">
        <v>0</v>
      </c>
      <c r="AO4" s="8" t="e">
        <f>#REF!</f>
        <v>#REF!</v>
      </c>
      <c r="AP4" s="12" t="e">
        <f>#REF!</f>
        <v>#REF!</v>
      </c>
      <c r="AQ4" s="12" t="e">
        <f>#REF!</f>
        <v>#REF!</v>
      </c>
      <c r="AR4" s="8" t="e">
        <f>#REF!</f>
        <v>#REF!</v>
      </c>
      <c r="AS4" s="8" t="e">
        <f>#REF!</f>
        <v>#REF!</v>
      </c>
      <c r="AT4" s="8" t="e">
        <f>#REF!</f>
        <v>#REF!</v>
      </c>
      <c r="AU4" s="8" t="e">
        <f>#REF!</f>
        <v>#REF!</v>
      </c>
      <c r="AV4" s="8" t="e">
        <f>#REF!</f>
        <v>#REF!</v>
      </c>
      <c r="AW4" s="8" t="e">
        <f>#REF!</f>
        <v>#REF!</v>
      </c>
      <c r="AX4" s="15">
        <v>0</v>
      </c>
      <c r="AY4" s="38" t="e">
        <f>#REF!</f>
        <v>#REF!</v>
      </c>
      <c r="AZ4" s="15" t="e">
        <f>#REF!</f>
        <v>#REF!</v>
      </c>
      <c r="BA4" s="15" t="e">
        <f>#REF!</f>
        <v>#REF!</v>
      </c>
      <c r="BB4" s="13"/>
      <c r="BC4" s="13"/>
      <c r="BD4" s="13"/>
      <c r="BE4" s="29" t="str">
        <f t="shared" ref="BE4:BO4" si="2">CONCATENATE("select * where 1=1",BE3)</f>
        <v>select * where 1=1and A = 'Offset'</v>
      </c>
      <c r="BF4" s="29" t="str">
        <f t="shared" si="2"/>
        <v>select * where 1=1and B = 'Packaging'</v>
      </c>
      <c r="BG4" s="29" t="str">
        <f t="shared" si="2"/>
        <v>select * where 1=1and M = 'Packaging'</v>
      </c>
      <c r="BH4" s="29" t="str">
        <f t="shared" si="2"/>
        <v>select * where 1=1and BF = 'Packaging'</v>
      </c>
      <c r="BI4" s="29" t="str">
        <f t="shared" si="2"/>
        <v>select * where 1=1and AY = 'Custom Paper'</v>
      </c>
      <c r="BJ4" s="29" t="str">
        <f t="shared" si="2"/>
        <v>select * where 1=1and BC = 'Varnish'</v>
      </c>
      <c r="BK4" s="29" t="str">
        <f t="shared" si="2"/>
        <v>select * where 1=1and AW = 'Carry Bag Single Pasting'</v>
      </c>
      <c r="BL4" s="29" t="str">
        <f t="shared" si="2"/>
        <v>select * where 1=1and AU = 'Plain'</v>
      </c>
      <c r="BM4" s="29" t="str">
        <f t="shared" si="2"/>
        <v>select * where 1=1and BC = 'Plain'</v>
      </c>
      <c r="BN4" s="29" t="str">
        <f t="shared" si="2"/>
        <v>select * where 1=1and BA = 'New Job'</v>
      </c>
      <c r="BO4" s="26" t="str">
        <f t="shared" si="2"/>
        <v>select * where 1=1and AW = 'Custom Paper'</v>
      </c>
      <c r="BP4" s="29"/>
      <c r="BQ4" s="29"/>
      <c r="BR4" s="29"/>
      <c r="BS4" s="29"/>
      <c r="BT4" s="29"/>
      <c r="BU4" s="29"/>
      <c r="BV4" s="29"/>
      <c r="BW4" s="13"/>
      <c r="BX4" s="29" t="s">
        <v>50</v>
      </c>
      <c r="BY4" s="29" t="s">
        <v>50</v>
      </c>
      <c r="BZ4" s="29"/>
      <c r="CA4" s="29"/>
      <c r="CB4" s="29"/>
      <c r="CC4" s="29"/>
      <c r="CD4" s="13" t="s">
        <v>8</v>
      </c>
      <c r="CE4" s="41" t="str">
        <f>Quotation!D32</f>
        <v>170</v>
      </c>
      <c r="CF4" s="29"/>
      <c r="CG4" s="29"/>
      <c r="CH4" s="29"/>
    </row>
    <row r="5" spans="1:86" ht="15.75" customHeight="1">
      <c r="A5" s="22" t="e">
        <f t="shared" ref="A5:S5" si="3">A1</f>
        <v>#REF!</v>
      </c>
      <c r="B5" s="22" t="e">
        <f t="shared" si="3"/>
        <v>#REF!</v>
      </c>
      <c r="C5" s="22" t="e">
        <f t="shared" si="3"/>
        <v>#REF!</v>
      </c>
      <c r="D5" s="22" t="e">
        <f t="shared" si="3"/>
        <v>#REF!</v>
      </c>
      <c r="E5" s="22" t="e">
        <f t="shared" si="3"/>
        <v>#REF!</v>
      </c>
      <c r="F5" s="22" t="e">
        <f t="shared" si="3"/>
        <v>#REF!</v>
      </c>
      <c r="G5" s="22" t="e">
        <f t="shared" si="3"/>
        <v>#REF!</v>
      </c>
      <c r="H5" s="22" t="e">
        <f t="shared" si="3"/>
        <v>#REF!</v>
      </c>
      <c r="I5" s="22" t="e">
        <f t="shared" si="3"/>
        <v>#REF!</v>
      </c>
      <c r="J5" s="22" t="e">
        <f t="shared" si="3"/>
        <v>#REF!</v>
      </c>
      <c r="K5" s="22" t="e">
        <f t="shared" si="3"/>
        <v>#REF!</v>
      </c>
      <c r="L5" s="22" t="e">
        <f t="shared" si="3"/>
        <v>#REF!</v>
      </c>
      <c r="M5" s="22" t="e">
        <f t="shared" si="3"/>
        <v>#REF!</v>
      </c>
      <c r="N5" s="22" t="e">
        <f t="shared" si="3"/>
        <v>#REF!</v>
      </c>
      <c r="O5" s="22" t="e">
        <f t="shared" si="3"/>
        <v>#REF!</v>
      </c>
      <c r="P5" s="22" t="e">
        <f t="shared" si="3"/>
        <v>#REF!</v>
      </c>
      <c r="Q5" s="22" t="e">
        <f t="shared" si="3"/>
        <v>#REF!</v>
      </c>
      <c r="R5" s="22" t="e">
        <f t="shared" si="3"/>
        <v>#REF!</v>
      </c>
      <c r="S5" s="22" t="e">
        <f t="shared" si="3"/>
        <v>#REF!</v>
      </c>
      <c r="T5" s="47" t="s">
        <v>22</v>
      </c>
      <c r="U5" s="22"/>
      <c r="V5" s="22"/>
      <c r="W5" s="22"/>
      <c r="X5" s="22"/>
      <c r="Y5" s="22"/>
      <c r="Z5" s="22"/>
      <c r="AA5" s="22"/>
      <c r="AB5" s="22"/>
      <c r="AC5" s="22"/>
      <c r="AD5" s="22"/>
      <c r="AE5" s="24" t="s">
        <v>26</v>
      </c>
      <c r="AF5" s="25" t="s">
        <v>25</v>
      </c>
      <c r="AG5" s="22" t="e">
        <f t="shared" ref="AG5:AN5" si="4">AG1</f>
        <v>#REF!</v>
      </c>
      <c r="AH5" s="22" t="e">
        <f t="shared" si="4"/>
        <v>#REF!</v>
      </c>
      <c r="AI5" s="22" t="e">
        <f t="shared" si="4"/>
        <v>#REF!</v>
      </c>
      <c r="AJ5" s="37" t="e">
        <f t="shared" si="4"/>
        <v>#REF!</v>
      </c>
      <c r="AK5" s="22" t="e">
        <f t="shared" si="4"/>
        <v>#REF!</v>
      </c>
      <c r="AL5" s="22" t="e">
        <f t="shared" si="4"/>
        <v>#REF!</v>
      </c>
      <c r="AM5" s="22" t="e">
        <f t="shared" si="4"/>
        <v>#REF!</v>
      </c>
      <c r="AN5" s="22" t="str">
        <f t="shared" si="4"/>
        <v>Plain</v>
      </c>
      <c r="AO5" s="24" t="s">
        <v>28</v>
      </c>
      <c r="AP5" s="24" t="s">
        <v>29</v>
      </c>
      <c r="AQ5" s="24" t="s">
        <v>30</v>
      </c>
      <c r="AR5" s="24" t="s">
        <v>56</v>
      </c>
      <c r="AS5" s="24" t="s">
        <v>57</v>
      </c>
      <c r="AT5" s="24" t="s">
        <v>33</v>
      </c>
      <c r="AU5" s="2" t="s">
        <v>34</v>
      </c>
      <c r="AV5" s="2" t="s">
        <v>35</v>
      </c>
      <c r="AW5" s="2" t="s">
        <v>36</v>
      </c>
      <c r="AX5" s="22" t="s">
        <v>53</v>
      </c>
      <c r="AY5" s="28" t="s">
        <v>37</v>
      </c>
      <c r="AZ5" s="4" t="s">
        <v>38</v>
      </c>
      <c r="BA5" s="4" t="s">
        <v>39</v>
      </c>
      <c r="BB5" s="13"/>
      <c r="BC5" s="13"/>
      <c r="BD5" s="28" t="s">
        <v>62</v>
      </c>
      <c r="BE5" s="11"/>
      <c r="BF5" s="28"/>
      <c r="BG5" s="28"/>
      <c r="BH5" s="28"/>
      <c r="BI5" s="13"/>
      <c r="BJ5" s="11" t="s">
        <v>53</v>
      </c>
      <c r="BK5" s="31"/>
      <c r="BL5" s="30"/>
      <c r="BM5" s="30"/>
      <c r="BN5" s="11"/>
      <c r="BO5" s="11"/>
      <c r="BP5" s="11" t="s">
        <v>53</v>
      </c>
      <c r="BQ5" s="11" t="s">
        <v>50</v>
      </c>
      <c r="BR5" s="30"/>
      <c r="BS5" s="13" t="s">
        <v>10</v>
      </c>
      <c r="BT5" s="29" t="s">
        <v>63</v>
      </c>
      <c r="BU5" s="13" t="s">
        <v>64</v>
      </c>
      <c r="BV5" s="42" t="e">
        <f>#REF!</f>
        <v>#REF!</v>
      </c>
      <c r="BW5" s="43" t="str">
        <f ca="1">IFERROR(__xludf.DUMMYFUNCTION("QUERY(BS5:BV60,BS3)"),"Custom Paper")</f>
        <v>Custom Paper</v>
      </c>
      <c r="BX5" s="30" t="str">
        <f ca="1">IFERROR(__xludf.DUMMYFUNCTION("""COMPUTED_VALUE"""),"Custom")</f>
        <v>Custom</v>
      </c>
      <c r="BY5" s="30"/>
      <c r="BZ5" s="44">
        <f ca="1">IFERROR(__xludf.DUMMYFUNCTION("""COMPUTED_VALUE"""),75)</f>
        <v>75</v>
      </c>
      <c r="CA5" s="43" t="str">
        <f ca="1">IFERROR(__xludf.DUMMYFUNCTION("(QUERY(BX5:BZ42,BZ3))"),"Custom")</f>
        <v>Custom</v>
      </c>
      <c r="CB5" s="30"/>
      <c r="CC5" s="44">
        <f ca="1">IFERROR(__xludf.DUMMYFUNCTION("""COMPUTED_VALUE"""),75)</f>
        <v>75</v>
      </c>
      <c r="CD5" s="30">
        <f t="shared" ref="CD5:CD42" si="5">BY5</f>
        <v>0</v>
      </c>
      <c r="CE5" s="30">
        <f t="shared" ref="CE5:CE40" si="6">CD5</f>
        <v>0</v>
      </c>
      <c r="CF5" s="29" t="str">
        <f ca="1">IFERROR(__xludf.DUMMYFUNCTION("QUERY(CD4:CE42,CD3)"),"GSM")</f>
        <v>GSM</v>
      </c>
      <c r="CG5" s="29" t="str">
        <f ca="1">IFERROR(__xludf.DUMMYFUNCTION("""COMPUTED_VALUE"""),"170")</f>
        <v>170</v>
      </c>
      <c r="CH5" s="29"/>
    </row>
    <row r="6" spans="1:86" ht="15.75" customHeight="1">
      <c r="A6" s="11" t="e">
        <f>#REF!</f>
        <v>#REF!</v>
      </c>
      <c r="B6" s="11" t="e">
        <f>#REF!</f>
        <v>#REF!</v>
      </c>
      <c r="C6" s="11" t="e">
        <f>#REF!</f>
        <v>#REF!</v>
      </c>
      <c r="D6" s="11" t="e">
        <f>#REF!</f>
        <v>#REF!</v>
      </c>
      <c r="E6" s="33" t="e">
        <f>#REF!</f>
        <v>#REF!</v>
      </c>
      <c r="F6" s="11" t="e">
        <f>#REF!</f>
        <v>#REF!</v>
      </c>
      <c r="G6" s="11" t="str">
        <f>G2</f>
        <v>Custom</v>
      </c>
      <c r="H6" s="11">
        <f>Quotation!E32</f>
        <v>0</v>
      </c>
      <c r="I6" s="11" t="e">
        <f>#REF!</f>
        <v>#REF!</v>
      </c>
      <c r="J6" s="34" t="e">
        <f>#REF!</f>
        <v>#REF!</v>
      </c>
      <c r="K6" s="34" t="e">
        <f>J6</f>
        <v>#REF!</v>
      </c>
      <c r="L6" s="39" t="e">
        <f>J6</f>
        <v>#REF!</v>
      </c>
      <c r="M6" s="39" t="e">
        <f>J6</f>
        <v>#REF!</v>
      </c>
      <c r="N6" s="39" t="e">
        <f>J6</f>
        <v>#REF!</v>
      </c>
      <c r="O6" s="34" t="e">
        <f>#REF!</f>
        <v>#REF!</v>
      </c>
      <c r="P6" s="23" t="e">
        <f>#REF!</f>
        <v>#REF!</v>
      </c>
      <c r="Q6" s="34" t="e">
        <f>#REF!</f>
        <v>#REF!</v>
      </c>
      <c r="R6" s="34" t="e">
        <f>#REF!</f>
        <v>#REF!</v>
      </c>
      <c r="S6" s="34" t="e">
        <f>#REF!</f>
        <v>#REF!</v>
      </c>
      <c r="T6" s="34" t="e">
        <f>#REF!</f>
        <v>#REF!</v>
      </c>
      <c r="U6" s="23"/>
      <c r="V6" s="23"/>
      <c r="W6" s="23"/>
      <c r="X6" s="23"/>
      <c r="Y6" s="23"/>
      <c r="Z6" s="23"/>
      <c r="AA6" s="23"/>
      <c r="AB6" s="23"/>
      <c r="AC6" s="23"/>
      <c r="AD6" s="23"/>
      <c r="AE6" s="34" t="e">
        <f>#REF!</f>
        <v>#REF!</v>
      </c>
      <c r="AF6" s="34" t="e">
        <f>#REF!</f>
        <v>#REF!</v>
      </c>
      <c r="AG6" s="34" t="e">
        <f>#REF!</f>
        <v>#REF!</v>
      </c>
      <c r="AH6" s="34" t="e">
        <f>#REF!</f>
        <v>#REF!</v>
      </c>
      <c r="AI6" s="34" t="e">
        <f>#REF!</f>
        <v>#REF!</v>
      </c>
      <c r="AJ6" s="35" t="e">
        <f>#REF!</f>
        <v>#REF!</v>
      </c>
      <c r="AK6" s="34" t="e">
        <f>#REF!</f>
        <v>#REF!</v>
      </c>
      <c r="AL6" s="34" t="e">
        <f>#REF!</f>
        <v>#REF!</v>
      </c>
      <c r="AM6" s="34" t="e">
        <f>#REF!</f>
        <v>#REF!</v>
      </c>
      <c r="AN6" s="14">
        <v>0</v>
      </c>
      <c r="AO6" s="8" t="e">
        <f>#REF!</f>
        <v>#REF!</v>
      </c>
      <c r="AP6" s="12" t="e">
        <f>#REF!</f>
        <v>#REF!</v>
      </c>
      <c r="AQ6" s="12" t="e">
        <f>#REF!</f>
        <v>#REF!</v>
      </c>
      <c r="AR6" s="8" t="e">
        <f>#REF!</f>
        <v>#REF!</v>
      </c>
      <c r="AS6" s="8" t="e">
        <f>#REF!</f>
        <v>#REF!</v>
      </c>
      <c r="AT6" s="8" t="e">
        <f>#REF!</f>
        <v>#REF!</v>
      </c>
      <c r="AU6" s="8" t="e">
        <f>#REF!</f>
        <v>#REF!</v>
      </c>
      <c r="AV6" s="8" t="e">
        <f>#REF!</f>
        <v>#REF!</v>
      </c>
      <c r="AW6" s="8" t="e">
        <f>#REF!</f>
        <v>#REF!</v>
      </c>
      <c r="AX6" s="15">
        <v>0</v>
      </c>
      <c r="AY6" s="38" t="e">
        <f>#REF!</f>
        <v>#REF!</v>
      </c>
      <c r="AZ6" s="15" t="e">
        <f>#REF!</f>
        <v>#REF!</v>
      </c>
      <c r="BA6" s="15" t="e">
        <f>#REF!</f>
        <v>#REF!</v>
      </c>
      <c r="BB6" s="13"/>
      <c r="BC6" s="26" t="str">
        <f ca="1">IFERROR(__xludf.DUMMYFUNCTION("UNIQUE(QUERY(Item!M1:N2457,BG4))"),"Packaging")</f>
        <v>Packaging</v>
      </c>
      <c r="BD6" s="13" t="str">
        <f ca="1">IFERROR(__xludf.DUMMYFUNCTION("""COMPUTED_VALUE"""),"Agarbatti")</f>
        <v>Agarbatti</v>
      </c>
      <c r="BE6" s="26" t="str">
        <f ca="1">IFERROR(__xludf.DUMMYFUNCTION("UNIQUE(QUERY(Item!A2:B2457,BE4))"),"Offset")</f>
        <v>Offset</v>
      </c>
      <c r="BF6" s="13" t="str">
        <f ca="1">IFERROR(__xludf.DUMMYFUNCTION("""COMPUTED_VALUE"""),"Packaging")</f>
        <v>Packaging</v>
      </c>
      <c r="BG6" s="26" t="str">
        <f ca="1">IFERROR(__xludf.DUMMYFUNCTION("UNIQUE(QUERY(Item!A2:L2457,BF4))"),"Offset")</f>
        <v>Offset</v>
      </c>
      <c r="BH6" s="26" t="str">
        <f ca="1">IFERROR(__xludf.DUMMYFUNCTION("""COMPUTED_VALUE"""),"Packaging")</f>
        <v>Packaging</v>
      </c>
      <c r="BI6" s="13" t="str">
        <f ca="1">IFERROR(__xludf.DUMMYFUNCTION("""COMPUTED_VALUE"""),"SBS")</f>
        <v>SBS</v>
      </c>
      <c r="BJ6" s="13" t="str">
        <f ca="1">IFERROR(__xludf.DUMMYFUNCTION("""COMPUTED_VALUE"""),"Carry Bag Single Pasting")</f>
        <v>Carry Bag Single Pasting</v>
      </c>
      <c r="BK6" s="11" t="str">
        <f ca="1">IFERROR(__xludf.DUMMYFUNCTION("""COMPUTED_VALUE"""),"Lamination Thermal")</f>
        <v>Lamination Thermal</v>
      </c>
      <c r="BL6" s="11" t="str">
        <f ca="1">IFERROR(__xludf.DUMMYFUNCTION("""COMPUTED_VALUE"""),"Single Colour")</f>
        <v>Single Colour</v>
      </c>
      <c r="BM6" s="14">
        <f ca="1">IFERROR(__xludf.DUMMYFUNCTION("""COMPUTED_VALUE"""),1)</f>
        <v>1</v>
      </c>
      <c r="BN6" s="11">
        <f ca="1">IFERROR(__xludf.DUMMYFUNCTION("""COMPUTED_VALUE"""),1926)</f>
        <v>1926</v>
      </c>
      <c r="BO6" s="11" t="str">
        <f ca="1">IFERROR(__xludf.DUMMYFUNCTION("""COMPUTED_VALUE"""),"New Job")</f>
        <v>New Job</v>
      </c>
      <c r="BP6" s="11" t="str">
        <f ca="1">IFERROR(__xludf.DUMMYFUNCTION("""COMPUTED_VALUE"""),"Leafing")</f>
        <v>Leafing</v>
      </c>
      <c r="BQ6" s="11" t="str">
        <f ca="1">IFERROR(__xludf.DUMMYFUNCTION("""COMPUTED_VALUE"""),"Yes")</f>
        <v>Yes</v>
      </c>
      <c r="BR6" s="11" t="str">
        <f ca="1">IFERROR(__xludf.DUMMYFUNCTION("""COMPUTED_VALUE"""),"Normal")</f>
        <v>Normal</v>
      </c>
      <c r="BS6" s="13" t="s">
        <v>10</v>
      </c>
      <c r="BT6" s="13" t="s">
        <v>65</v>
      </c>
      <c r="BU6" s="13" t="s">
        <v>66</v>
      </c>
      <c r="BV6" s="15" t="e">
        <f>#REF!</f>
        <v>#REF!</v>
      </c>
      <c r="BW6" s="13"/>
      <c r="BX6" s="11"/>
      <c r="BY6" s="11"/>
      <c r="BZ6" s="14"/>
      <c r="CA6" s="11"/>
      <c r="CB6" s="11"/>
      <c r="CC6" s="14"/>
      <c r="CD6" s="11">
        <f t="shared" si="5"/>
        <v>0</v>
      </c>
      <c r="CE6" s="11">
        <f t="shared" si="6"/>
        <v>0</v>
      </c>
      <c r="CF6" s="11"/>
      <c r="CG6" s="11"/>
      <c r="CH6" s="11"/>
    </row>
    <row r="7" spans="1:86" ht="15.75" customHeight="1">
      <c r="A7" s="13" t="s">
        <v>67</v>
      </c>
      <c r="B7" s="13" t="str">
        <f>Quotation!A29</f>
        <v>Offset</v>
      </c>
      <c r="C7" s="11"/>
      <c r="D7" s="13"/>
      <c r="E7" s="45"/>
      <c r="F7" s="26" t="str">
        <f>IF(B8="","","and Q = '"&amp;B8&amp;"'")</f>
        <v>and Q = 'Packaging'</v>
      </c>
      <c r="G7" s="11"/>
      <c r="H7" s="13"/>
      <c r="I7" s="13"/>
      <c r="J7" s="13"/>
      <c r="K7" s="13"/>
      <c r="L7" s="13"/>
      <c r="M7" s="13"/>
      <c r="N7" s="13"/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7"/>
      <c r="AK7" s="11"/>
      <c r="AL7" s="11"/>
      <c r="AM7" s="13"/>
      <c r="AN7" s="13"/>
      <c r="AO7" s="13"/>
      <c r="AP7" s="13"/>
      <c r="AQ7" s="13"/>
      <c r="AR7" s="13"/>
      <c r="AS7" s="13"/>
      <c r="AT7" s="13"/>
      <c r="AU7" s="13"/>
      <c r="AV7" s="63" t="e">
        <f>#REF!</f>
        <v>#REF!</v>
      </c>
      <c r="AW7" s="13"/>
      <c r="AX7" s="13"/>
      <c r="AY7" s="13"/>
      <c r="AZ7" s="13"/>
      <c r="BA7" s="13"/>
      <c r="BB7" s="13"/>
      <c r="BC7" s="13" t="str">
        <f ca="1">IFERROR(__xludf.DUMMYFUNCTION("""COMPUTED_VALUE"""),"Packaging")</f>
        <v>Packaging</v>
      </c>
      <c r="BD7" s="13" t="str">
        <f ca="1">IFERROR(__xludf.DUMMYFUNCTION("""COMPUTED_VALUE"""),"Apparel")</f>
        <v>Apparel</v>
      </c>
      <c r="BE7" s="11" t="str">
        <f ca="1">IFERROR(__xludf.DUMMYFUNCTION("""COMPUTED_VALUE"""),"Offset")</f>
        <v>Offset</v>
      </c>
      <c r="BF7" s="13" t="str">
        <f ca="1">IFERROR(__xludf.DUMMYFUNCTION("""COMPUTED_VALUE"""),"Commercial")</f>
        <v>Commercial</v>
      </c>
      <c r="BG7" s="26" t="str">
        <f ca="1">IFERROR(__xludf.DUMMYFUNCTION("""COMPUTED_VALUE"""),"Offset")</f>
        <v>Offset</v>
      </c>
      <c r="BH7" s="26" t="str">
        <f ca="1">IFERROR(__xludf.DUMMYFUNCTION("""COMPUTED_VALUE"""),"Packaging")</f>
        <v>Packaging</v>
      </c>
      <c r="BI7" s="13" t="str">
        <f ca="1">IFERROR(__xludf.DUMMYFUNCTION("""COMPUTED_VALUE"""),"WhiteBack")</f>
        <v>WhiteBack</v>
      </c>
      <c r="BJ7" s="13" t="str">
        <f ca="1">IFERROR(__xludf.DUMMYFUNCTION("""COMPUTED_VALUE"""),"Carry Bag Double Pasting")</f>
        <v>Carry Bag Double Pasting</v>
      </c>
      <c r="BK7" s="11" t="str">
        <f ca="1">IFERROR(__xludf.DUMMYFUNCTION("""COMPUTED_VALUE"""),"Lamination Normal Gloss")</f>
        <v>Lamination Normal Gloss</v>
      </c>
      <c r="BL7" s="11" t="str">
        <f ca="1">IFERROR(__xludf.DUMMYFUNCTION("""COMPUTED_VALUE"""),"Double Colour")</f>
        <v>Double Colour</v>
      </c>
      <c r="BM7" s="14">
        <f ca="1">IFERROR(__xludf.DUMMYFUNCTION("""COMPUTED_VALUE"""),2)</f>
        <v>2</v>
      </c>
      <c r="BN7" s="11">
        <f ca="1">IFERROR(__xludf.DUMMYFUNCTION("""COMPUTED_VALUE"""),2029)</f>
        <v>2029</v>
      </c>
      <c r="BO7" s="11" t="str">
        <f ca="1">IFERROR(__xludf.DUMMYFUNCTION("""COMPUTED_VALUE"""),"Repeat Job")</f>
        <v>Repeat Job</v>
      </c>
      <c r="BP7" s="11" t="str">
        <f ca="1">IFERROR(__xludf.DUMMYFUNCTION("""COMPUTED_VALUE"""),"Leafing")</f>
        <v>Leafing</v>
      </c>
      <c r="BQ7" s="11" t="str">
        <f ca="1">IFERROR(__xludf.DUMMYFUNCTION("""COMPUTED_VALUE"""),"N/A")</f>
        <v>N/A</v>
      </c>
      <c r="BR7" s="11" t="str">
        <f ca="1">IFERROR(__xludf.DUMMYFUNCTION("""COMPUTED_VALUE"""),"Normal")</f>
        <v>Normal</v>
      </c>
      <c r="BS7" s="13" t="s">
        <v>10</v>
      </c>
      <c r="BT7" s="13" t="s">
        <v>48</v>
      </c>
      <c r="BU7" s="13" t="s">
        <v>68</v>
      </c>
      <c r="BV7" s="15" t="e">
        <f>#REF!</f>
        <v>#REF!</v>
      </c>
      <c r="BW7" s="13"/>
      <c r="BX7" s="11"/>
      <c r="BY7" s="11"/>
      <c r="BZ7" s="14"/>
      <c r="CA7" s="11"/>
      <c r="CB7" s="11"/>
      <c r="CC7" s="14"/>
      <c r="CD7" s="11">
        <f t="shared" si="5"/>
        <v>0</v>
      </c>
      <c r="CE7" s="11">
        <f t="shared" si="6"/>
        <v>0</v>
      </c>
      <c r="CF7" s="11"/>
      <c r="CG7" s="11"/>
      <c r="CH7" s="11"/>
    </row>
    <row r="8" spans="1:86" ht="15.75" customHeight="1">
      <c r="A8" s="13" t="s">
        <v>69</v>
      </c>
      <c r="B8" s="13" t="str">
        <f>Quotation!B29</f>
        <v>Packaging</v>
      </c>
      <c r="C8" s="11"/>
      <c r="D8" s="13"/>
      <c r="E8" s="45"/>
      <c r="F8" s="26" t="str">
        <f>IF(B7="","","and P = '"&amp;B7&amp;"'")</f>
        <v>and P = 'Offset'</v>
      </c>
      <c r="G8" s="11"/>
      <c r="H8" s="13"/>
      <c r="I8" s="13"/>
      <c r="J8" s="13"/>
      <c r="K8" s="13"/>
      <c r="L8" s="13"/>
      <c r="M8" s="13"/>
      <c r="N8" s="13"/>
      <c r="O8" s="1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7"/>
      <c r="AK8" s="11"/>
      <c r="AL8" s="11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 t="str">
        <f ca="1">IFERROR(__xludf.DUMMYFUNCTION("""COMPUTED_VALUE"""),"Packaging")</f>
        <v>Packaging</v>
      </c>
      <c r="BD8" s="13" t="str">
        <f ca="1">IFERROR(__xludf.DUMMYFUNCTION("""COMPUTED_VALUE"""),"Artsbury")</f>
        <v>Artsbury</v>
      </c>
      <c r="BE8" s="11" t="str">
        <f ca="1">IFERROR(__xludf.DUMMYFUNCTION("""COMPUTED_VALUE"""),"Offset")</f>
        <v>Offset</v>
      </c>
      <c r="BF8" s="11" t="str">
        <f ca="1">IFERROR(__xludf.DUMMYFUNCTION("""COMPUTED_VALUE"""),"Booklet")</f>
        <v>Booklet</v>
      </c>
      <c r="BG8" s="26" t="str">
        <f ca="1">IFERROR(__xludf.DUMMYFUNCTION("""COMPUTED_VALUE"""),"Offset")</f>
        <v>Offset</v>
      </c>
      <c r="BH8" s="26" t="str">
        <f ca="1">IFERROR(__xludf.DUMMYFUNCTION("""COMPUTED_VALUE"""),"Packaging")</f>
        <v>Packaging</v>
      </c>
      <c r="BI8" s="28" t="str">
        <f ca="1">IFERROR(__xludf.DUMMYFUNCTION("""COMPUTED_VALUE"""),"GreyBack")</f>
        <v>GreyBack</v>
      </c>
      <c r="BJ8" s="13" t="str">
        <f ca="1">IFERROR(__xludf.DUMMYFUNCTION("""COMPUTED_VALUE"""),"Plain")</f>
        <v>Plain</v>
      </c>
      <c r="BK8" s="11" t="str">
        <f ca="1">IFERROR(__xludf.DUMMYFUNCTION("""COMPUTED_VALUE"""),"Lamination Normal Matt")</f>
        <v>Lamination Normal Matt</v>
      </c>
      <c r="BL8" s="11" t="str">
        <f ca="1">IFERROR(__xludf.DUMMYFUNCTION("""COMPUTED_VALUE"""),"Four Colour")</f>
        <v>Four Colour</v>
      </c>
      <c r="BM8" s="14">
        <f ca="1">IFERROR(__xludf.DUMMYFUNCTION("""COMPUTED_VALUE"""),4)</f>
        <v>4</v>
      </c>
      <c r="BN8" s="11">
        <f ca="1">IFERROR(__xludf.DUMMYFUNCTION("""COMPUTED_VALUE"""),2840)</f>
        <v>2840</v>
      </c>
      <c r="BO8" s="11" t="str">
        <f ca="1">IFERROR(__xludf.DUMMYFUNCTION("""COMPUTED_VALUE"""),"New Job")</f>
        <v>New Job</v>
      </c>
      <c r="BP8" s="11" t="str">
        <f ca="1">IFERROR(__xludf.DUMMYFUNCTION("""COMPUTED_VALUE"""),"Leafing")</f>
        <v>Leafing</v>
      </c>
      <c r="BQ8" s="11" t="str">
        <f ca="1">IFERROR(__xludf.DUMMYFUNCTION("""COMPUTED_VALUE"""),"Yes")</f>
        <v>Yes</v>
      </c>
      <c r="BR8" s="11" t="str">
        <f ca="1">IFERROR(__xludf.DUMMYFUNCTION("""COMPUTED_VALUE"""),"Normal")</f>
        <v>Normal</v>
      </c>
      <c r="BS8" s="13" t="s">
        <v>10</v>
      </c>
      <c r="BT8" s="13" t="s">
        <v>70</v>
      </c>
      <c r="BU8" s="13" t="s">
        <v>71</v>
      </c>
      <c r="BV8" s="15">
        <f>Quotation!$C$29</f>
        <v>75</v>
      </c>
      <c r="BW8" s="13"/>
      <c r="BX8" s="11"/>
      <c r="BY8" s="11"/>
      <c r="BZ8" s="14"/>
      <c r="CA8" s="11"/>
      <c r="CB8" s="11"/>
      <c r="CC8" s="14"/>
      <c r="CD8" s="11">
        <f t="shared" si="5"/>
        <v>0</v>
      </c>
      <c r="CE8" s="11">
        <f t="shared" si="6"/>
        <v>0</v>
      </c>
      <c r="CF8" s="11"/>
      <c r="CG8" s="11"/>
      <c r="CH8" s="11"/>
    </row>
    <row r="9" spans="1:86" ht="15.75" customHeight="1">
      <c r="A9" s="46" t="s">
        <v>72</v>
      </c>
      <c r="B9" s="13" t="str">
        <f>Quotation!A30</f>
        <v>Food</v>
      </c>
      <c r="C9" s="13"/>
      <c r="D9" s="26" t="str">
        <f>IF(B12="All","","and B = '"&amp;B12&amp;"'")</f>
        <v>and B = ''</v>
      </c>
      <c r="E9" s="45"/>
      <c r="F9" s="13" t="str">
        <f>IF(B9="All","","and B = '"&amp;B9&amp;"'")</f>
        <v>and B = 'Food'</v>
      </c>
      <c r="G9" s="11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 t="str">
        <f ca="1">IFERROR(__xludf.DUMMYFUNCTION("""COMPUTED_VALUE"""),"Packaging")</f>
        <v>Packaging</v>
      </c>
      <c r="BD9" s="13" t="str">
        <f ca="1">IFERROR(__xludf.DUMMYFUNCTION("""COMPUTED_VALUE"""),"Aryan")</f>
        <v>Aryan</v>
      </c>
      <c r="BE9" s="11"/>
      <c r="BF9" s="11"/>
      <c r="BG9" s="26" t="str">
        <f ca="1">IFERROR(__xludf.DUMMYFUNCTION("""COMPUTED_VALUE"""),"Offset")</f>
        <v>Offset</v>
      </c>
      <c r="BH9" s="26" t="str">
        <f ca="1">IFERROR(__xludf.DUMMYFUNCTION("""COMPUTED_VALUE"""),"Packaging")</f>
        <v>Packaging</v>
      </c>
      <c r="BI9" s="28" t="str">
        <f ca="1">IFERROR(__xludf.DUMMYFUNCTION("""COMPUTED_VALUE"""),"Duplex")</f>
        <v>Duplex</v>
      </c>
      <c r="BJ9" s="13" t="str">
        <f ca="1">IFERROR(__xludf.DUMMYFUNCTION("""COMPUTED_VALUE"""),"Plain")</f>
        <v>Plain</v>
      </c>
      <c r="BK9" s="11" t="str">
        <f ca="1">IFERROR(__xludf.DUMMYFUNCTION("""COMPUTED_VALUE"""),"Varnish")</f>
        <v>Varnish</v>
      </c>
      <c r="BL9" s="11" t="str">
        <f ca="1">IFERROR(__xludf.DUMMYFUNCTION("""COMPUTED_VALUE"""),"Four + One Colour")</f>
        <v>Four + One Colour</v>
      </c>
      <c r="BM9" s="14">
        <f ca="1">IFERROR(__xludf.DUMMYFUNCTION("""COMPUTED_VALUE"""),6.75)</f>
        <v>6.75</v>
      </c>
      <c r="BN9" s="11">
        <f ca="1">IFERROR(__xludf.DUMMYFUNCTION("""COMPUTED_VALUE"""),1926)</f>
        <v>1926</v>
      </c>
      <c r="BO9" s="11" t="str">
        <f ca="1">IFERROR(__xludf.DUMMYFUNCTION("""COMPUTED_VALUE"""),"Repeat Job")</f>
        <v>Repeat Job</v>
      </c>
      <c r="BP9" s="11" t="str">
        <f ca="1">IFERROR(__xludf.DUMMYFUNCTION("""COMPUTED_VALUE"""),"Leafing")</f>
        <v>Leafing</v>
      </c>
      <c r="BQ9" s="11" t="str">
        <f ca="1">IFERROR(__xludf.DUMMYFUNCTION("""COMPUTED_VALUE"""),"N/A")</f>
        <v>N/A</v>
      </c>
      <c r="BR9" s="11" t="str">
        <f ca="1">IFERROR(__xludf.DUMMYFUNCTION("""COMPUTED_VALUE"""),"Normal")</f>
        <v>Normal</v>
      </c>
      <c r="BS9" s="13" t="s">
        <v>10</v>
      </c>
      <c r="BT9" s="13" t="s">
        <v>70</v>
      </c>
      <c r="BU9" s="13" t="s">
        <v>73</v>
      </c>
      <c r="BV9" s="15">
        <f>$BV$8</f>
        <v>75</v>
      </c>
      <c r="BW9" s="13"/>
      <c r="BX9" s="11"/>
      <c r="BY9" s="11"/>
      <c r="BZ9" s="14"/>
      <c r="CA9" s="11"/>
      <c r="CB9" s="11"/>
      <c r="CC9" s="14"/>
      <c r="CD9" s="11">
        <f t="shared" si="5"/>
        <v>0</v>
      </c>
      <c r="CE9" s="11">
        <f t="shared" si="6"/>
        <v>0</v>
      </c>
      <c r="CF9" s="11"/>
      <c r="CG9" s="11"/>
      <c r="CH9" s="11"/>
    </row>
    <row r="10" spans="1:86" ht="15.75" customHeight="1">
      <c r="A10" s="46"/>
      <c r="B10" s="13" t="str">
        <f>Quotation!A31</f>
        <v>Wrap</v>
      </c>
      <c r="C10" s="13"/>
      <c r="D10" s="26" t="str">
        <f>IF(B10="","","and T = '"&amp;B10&amp;"'")</f>
        <v>and T = 'Wrap'</v>
      </c>
      <c r="E10" s="13"/>
      <c r="F10" s="26" t="str">
        <f>IF(B10="","","and C = '"&amp;B10&amp;"'")</f>
        <v>and C = 'Wrap'</v>
      </c>
      <c r="G10" s="13"/>
      <c r="H10" s="13"/>
      <c r="I10" s="26" t="str">
        <f>CONCATENATE("select * where 1=1",F9,F10,F11)</f>
        <v>select * where 1=1and B = 'Food'and C = 'Wrap'and D = '240*64*160 mm | 9.5*2.5*6.25 inch'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 t="str">
        <f ca="1">IFERROR(__xludf.DUMMYFUNCTION("""COMPUTED_VALUE"""),"Packaging")</f>
        <v>Packaging</v>
      </c>
      <c r="BD10" s="13" t="str">
        <f ca="1">IFERROR(__xludf.DUMMYFUNCTION("""COMPUTED_VALUE"""),"Atta")</f>
        <v>Atta</v>
      </c>
      <c r="BE10" s="11"/>
      <c r="BF10" s="11"/>
      <c r="BG10" s="26" t="str">
        <f ca="1">IFERROR(__xludf.DUMMYFUNCTION("""COMPUTED_VALUE"""),"Offset")</f>
        <v>Offset</v>
      </c>
      <c r="BH10" s="26" t="str">
        <f ca="1">IFERROR(__xludf.DUMMYFUNCTION("""COMPUTED_VALUE"""),"Packaging")</f>
        <v>Packaging</v>
      </c>
      <c r="BI10" s="28" t="str">
        <f ca="1">IFERROR(__xludf.DUMMYFUNCTION("""COMPUTED_VALUE"""),"Custom Paper")</f>
        <v>Custom Paper</v>
      </c>
      <c r="BJ10" s="13" t="str">
        <f ca="1">IFERROR(__xludf.DUMMYFUNCTION("""COMPUTED_VALUE"""),"Plain")</f>
        <v>Plain</v>
      </c>
      <c r="BK10" s="11" t="str">
        <f ca="1">IFERROR(__xludf.DUMMYFUNCTION("""COMPUTED_VALUE"""),"UV Hybrid")</f>
        <v>UV Hybrid</v>
      </c>
      <c r="BL10" s="11" t="str">
        <f ca="1">IFERROR(__xludf.DUMMYFUNCTION("""COMPUTED_VALUE"""),"Four + Two Colour")</f>
        <v>Four + Two Colour</v>
      </c>
      <c r="BM10" s="14">
        <f ca="1">IFERROR(__xludf.DUMMYFUNCTION("""COMPUTED_VALUE"""),7.75)</f>
        <v>7.75</v>
      </c>
      <c r="BN10" s="11">
        <f ca="1">IFERROR(__xludf.DUMMYFUNCTION("""COMPUTED_VALUE"""),1926)</f>
        <v>1926</v>
      </c>
      <c r="BO10" s="11" t="str">
        <f ca="1">IFERROR(__xludf.DUMMYFUNCTION("""COMPUTED_VALUE"""),"New Job")</f>
        <v>New Job</v>
      </c>
      <c r="BP10" s="11" t="str">
        <f ca="1">IFERROR(__xludf.DUMMYFUNCTION("""COMPUTED_VALUE"""),"Leafing")</f>
        <v>Leafing</v>
      </c>
      <c r="BQ10" s="11" t="str">
        <f ca="1">IFERROR(__xludf.DUMMYFUNCTION("""COMPUTED_VALUE"""),"Yes")</f>
        <v>Yes</v>
      </c>
      <c r="BR10" s="11" t="str">
        <f ca="1">IFERROR(__xludf.DUMMYFUNCTION("""COMPUTED_VALUE"""),"Normal")</f>
        <v>Normal</v>
      </c>
      <c r="BS10" s="13" t="s">
        <v>18</v>
      </c>
      <c r="BT10" s="13" t="s">
        <v>74</v>
      </c>
      <c r="BU10" s="13" t="s">
        <v>64</v>
      </c>
      <c r="BV10" s="15" t="e">
        <f>#REF!</f>
        <v>#REF!</v>
      </c>
      <c r="BW10" s="13"/>
      <c r="BX10" s="11"/>
      <c r="BY10" s="11"/>
      <c r="BZ10" s="14"/>
      <c r="CA10" s="11"/>
      <c r="CB10" s="11"/>
      <c r="CC10" s="14"/>
      <c r="CD10" s="11">
        <f t="shared" si="5"/>
        <v>0</v>
      </c>
      <c r="CE10" s="11">
        <f t="shared" si="6"/>
        <v>0</v>
      </c>
      <c r="CF10" s="11"/>
      <c r="CG10" s="11"/>
      <c r="CH10" s="11"/>
    </row>
    <row r="11" spans="1:86" ht="15.75" customHeight="1">
      <c r="A11" s="46" t="s">
        <v>75</v>
      </c>
      <c r="B11" s="13" t="str">
        <f>Quotation!B30</f>
        <v>240*64*160 mm | 9.5*2.5*6.25 inch</v>
      </c>
      <c r="C11" s="13"/>
      <c r="D11" s="13" t="str">
        <f>IF(B11="","","and AM = '"&amp;B11&amp;"'")</f>
        <v>and AM = '240*64*160 mm | 9.5*2.5*6.25 inch'</v>
      </c>
      <c r="E11" s="45"/>
      <c r="F11" s="13" t="str">
        <f>IF(B11="","","and D = '"&amp;B11&amp;"'")</f>
        <v>and D = '240*64*160 mm | 9.5*2.5*6.25 inch'</v>
      </c>
      <c r="G11" s="11"/>
      <c r="H11" s="13"/>
      <c r="I11" s="26" t="str">
        <f>CONCATENATE("select * where 1=1",F10)</f>
        <v>select * where 1=1and C = 'Wrap'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 t="str">
        <f ca="1">IFERROR(__xludf.DUMMYFUNCTION("""COMPUTED_VALUE"""),"Packaging")</f>
        <v>Packaging</v>
      </c>
      <c r="BD11" s="13" t="str">
        <f ca="1">IFERROR(__xludf.DUMMYFUNCTION("""COMPUTED_VALUE"""),"Bakery")</f>
        <v>Bakery</v>
      </c>
      <c r="BE11" s="11"/>
      <c r="BF11" s="13"/>
      <c r="BG11" s="26" t="str">
        <f ca="1">IFERROR(__xludf.DUMMYFUNCTION("""COMPUTED_VALUE"""),"Offset")</f>
        <v>Offset</v>
      </c>
      <c r="BH11" s="26" t="str">
        <f ca="1">IFERROR(__xludf.DUMMYFUNCTION("""COMPUTED_VALUE"""),"Packaging")</f>
        <v>Packaging</v>
      </c>
      <c r="BI11" s="13" t="str">
        <f ca="1">IFERROR(__xludf.DUMMYFUNCTION("""COMPUTED_VALUE"""),"Other Type")</f>
        <v>Other Type</v>
      </c>
      <c r="BJ11" s="13" t="str">
        <f ca="1">IFERROR(__xludf.DUMMYFUNCTION("""COMPUTED_VALUE"""),"Plain")</f>
        <v>Plain</v>
      </c>
      <c r="BK11" s="11" t="str">
        <f ca="1">IFERROR(__xludf.DUMMYFUNCTION("""COMPUTED_VALUE"""),"UV Flat")</f>
        <v>UV Flat</v>
      </c>
      <c r="BL11" s="11" t="str">
        <f ca="1">IFERROR(__xludf.DUMMYFUNCTION("""COMPUTED_VALUE"""),"Four + Four Colour")</f>
        <v>Four + Four Colour</v>
      </c>
      <c r="BM11" s="14">
        <f ca="1">IFERROR(__xludf.DUMMYFUNCTION("""COMPUTED_VALUE"""),9.75)</f>
        <v>9.75</v>
      </c>
      <c r="BN11" s="11">
        <f ca="1">IFERROR(__xludf.DUMMYFUNCTION("""COMPUTED_VALUE"""),1926)</f>
        <v>1926</v>
      </c>
      <c r="BO11" s="11" t="str">
        <f ca="1">IFERROR(__xludf.DUMMYFUNCTION("""COMPUTED_VALUE"""),"Repeat Job")</f>
        <v>Repeat Job</v>
      </c>
      <c r="BP11" s="11" t="str">
        <f ca="1">IFERROR(__xludf.DUMMYFUNCTION("""COMPUTED_VALUE"""),"Leafing")</f>
        <v>Leafing</v>
      </c>
      <c r="BQ11" s="11" t="str">
        <f ca="1">IFERROR(__xludf.DUMMYFUNCTION("""COMPUTED_VALUE"""),"N/A")</f>
        <v>N/A</v>
      </c>
      <c r="BR11" s="11" t="str">
        <f ca="1">IFERROR(__xludf.DUMMYFUNCTION("""COMPUTED_VALUE"""),"Normal")</f>
        <v>Normal</v>
      </c>
      <c r="BS11" s="13" t="s">
        <v>18</v>
      </c>
      <c r="BT11" s="26" t="s">
        <v>76</v>
      </c>
      <c r="BU11" s="13" t="s">
        <v>66</v>
      </c>
      <c r="BV11" s="15" t="e">
        <f>#REF!</f>
        <v>#REF!</v>
      </c>
      <c r="BW11" s="13"/>
      <c r="BX11" s="11"/>
      <c r="BY11" s="11"/>
      <c r="BZ11" s="14"/>
      <c r="CA11" s="11"/>
      <c r="CB11" s="11"/>
      <c r="CC11" s="14"/>
      <c r="CD11" s="11">
        <f t="shared" si="5"/>
        <v>0</v>
      </c>
      <c r="CE11" s="11">
        <f t="shared" si="6"/>
        <v>0</v>
      </c>
      <c r="CF11" s="11"/>
      <c r="CG11" s="11"/>
      <c r="CH11" s="11"/>
    </row>
    <row r="12" spans="1:86" ht="15.75" customHeight="1">
      <c r="A12" s="13"/>
      <c r="B12" s="13"/>
      <c r="C12" s="13"/>
      <c r="D12" s="13" t="str">
        <f>CONCATENATE("select * where 1=1",D11)</f>
        <v>select * where 1=1and AM = '240*64*160 mm | 9.5*2.5*6.25 inch'</v>
      </c>
      <c r="E12" s="45"/>
      <c r="F12" s="13" t="str">
        <f>CONCATENATE("select * where 1=1",F9,F8,F7)</f>
        <v>select * where 1=1and B = 'Food'and P = 'Offset'and Q = 'Packaging'</v>
      </c>
      <c r="G12" s="11"/>
      <c r="H12" s="13"/>
      <c r="I12" s="26" t="str">
        <f>CONCATENATE("select * where 1=1",F11,F10)</f>
        <v>select * where 1=1and D = '240*64*160 mm | 9.5*2.5*6.25 inch'and C = 'Wrap'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 t="str">
        <f ca="1">IFERROR(__xludf.DUMMYFUNCTION("""COMPUTED_VALUE"""),"Packaging")</f>
        <v>Packaging</v>
      </c>
      <c r="BD12" s="13" t="str">
        <f ca="1">IFERROR(__xludf.DUMMYFUNCTION("""COMPUTED_VALUE"""),"Bakery Online")</f>
        <v>Bakery Online</v>
      </c>
      <c r="BE12" s="11"/>
      <c r="BF12" s="11"/>
      <c r="BG12" s="26" t="str">
        <f ca="1">IFERROR(__xludf.DUMMYFUNCTION("""COMPUTED_VALUE"""),"Offset")</f>
        <v>Offset</v>
      </c>
      <c r="BH12" s="13" t="str">
        <f ca="1">IFERROR(__xludf.DUMMYFUNCTION("""COMPUTED_VALUE"""),"Packaging")</f>
        <v>Packaging</v>
      </c>
      <c r="BI12" s="11" t="str">
        <f ca="1">IFERROR(__xludf.DUMMYFUNCTION("""COMPUTED_VALUE"""),"Other Type")</f>
        <v>Other Type</v>
      </c>
      <c r="BJ12" s="13" t="str">
        <f ca="1">IFERROR(__xludf.DUMMYFUNCTION("""COMPUTED_VALUE"""),"Plain")</f>
        <v>Plain</v>
      </c>
      <c r="BK12" s="11" t="str">
        <f ca="1">IFERROR(__xludf.DUMMYFUNCTION("""COMPUTED_VALUE"""),"Spot UV")</f>
        <v>Spot UV</v>
      </c>
      <c r="BL12" s="11" t="str">
        <f ca="1">IFERROR(__xludf.DUMMYFUNCTION("""COMPUTED_VALUE"""),"Without Print")</f>
        <v>Without Print</v>
      </c>
      <c r="BM12" s="14">
        <f ca="1">IFERROR(__xludf.DUMMYFUNCTION("""COMPUTED_VALUE"""),0)</f>
        <v>0</v>
      </c>
      <c r="BN12" s="11">
        <f ca="1">IFERROR(__xludf.DUMMYFUNCTION("""COMPUTED_VALUE"""),1926)</f>
        <v>1926</v>
      </c>
      <c r="BO12" s="11" t="str">
        <f ca="1">IFERROR(__xludf.DUMMYFUNCTION("""COMPUTED_VALUE"""),"New Job")</f>
        <v>New Job</v>
      </c>
      <c r="BP12" s="11" t="str">
        <f ca="1">IFERROR(__xludf.DUMMYFUNCTION("""COMPUTED_VALUE"""),"Leafing")</f>
        <v>Leafing</v>
      </c>
      <c r="BQ12" s="11" t="str">
        <f ca="1">IFERROR(__xludf.DUMMYFUNCTION("""COMPUTED_VALUE"""),"Yes")</f>
        <v>Yes</v>
      </c>
      <c r="BR12" s="11" t="str">
        <f ca="1">IFERROR(__xludf.DUMMYFUNCTION("""COMPUTED_VALUE"""),"Normal")</f>
        <v>Normal</v>
      </c>
      <c r="BS12" s="13" t="s">
        <v>18</v>
      </c>
      <c r="BT12" s="26" t="s">
        <v>48</v>
      </c>
      <c r="BU12" s="13" t="s">
        <v>68</v>
      </c>
      <c r="BV12" s="15" t="e">
        <f>#REF!</f>
        <v>#REF!</v>
      </c>
      <c r="BW12" s="13"/>
      <c r="BX12" s="11"/>
      <c r="BY12" s="11"/>
      <c r="BZ12" s="14"/>
      <c r="CA12" s="11"/>
      <c r="CB12" s="11"/>
      <c r="CC12" s="14"/>
      <c r="CD12" s="11">
        <f t="shared" si="5"/>
        <v>0</v>
      </c>
      <c r="CE12" s="11">
        <f t="shared" si="6"/>
        <v>0</v>
      </c>
      <c r="CF12" s="11"/>
      <c r="CG12" s="11"/>
      <c r="CH12" s="11"/>
    </row>
    <row r="13" spans="1:86" ht="15.75" customHeight="1">
      <c r="A13" s="26" t="str">
        <f ca="1">IFERROR(__xludf.DUMMYFUNCTION("QUERY(AJ15:AY2457,$D$12,0)"),"#N/A")</f>
        <v>#N/A</v>
      </c>
      <c r="B13" s="13"/>
      <c r="C13" s="13"/>
      <c r="D13" s="13"/>
      <c r="E13" s="45"/>
      <c r="F13" s="14"/>
      <c r="G13" s="14"/>
      <c r="H13" s="15"/>
      <c r="I13" s="15"/>
      <c r="J13" s="15"/>
      <c r="K13" s="15"/>
      <c r="L13" s="15"/>
      <c r="M13" s="15"/>
      <c r="N13" s="15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 t="str">
        <f ca="1">IFERROR(__xludf.DUMMYFUNCTION("""COMPUTED_VALUE"""),"Packaging")</f>
        <v>Packaging</v>
      </c>
      <c r="BD13" s="13" t="str">
        <f ca="1">IFERROR(__xludf.DUMMYFUNCTION("""COMPUTED_VALUE"""),"Beverages")</f>
        <v>Beverages</v>
      </c>
      <c r="BE13" s="11"/>
      <c r="BF13" s="11"/>
      <c r="BG13" s="26" t="str">
        <f ca="1">IFERROR(__xludf.DUMMYFUNCTION("""COMPUTED_VALUE"""),"Offset")</f>
        <v>Offset</v>
      </c>
      <c r="BH13" s="13" t="str">
        <f ca="1">IFERROR(__xludf.DUMMYFUNCTION("""COMPUTED_VALUE"""),"Packaging")</f>
        <v>Packaging</v>
      </c>
      <c r="BI13" s="11" t="str">
        <f ca="1">IFERROR(__xludf.DUMMYFUNCTION("""COMPUTED_VALUE"""),"Other Type")</f>
        <v>Other Type</v>
      </c>
      <c r="BJ13" s="13" t="str">
        <f ca="1">IFERROR(__xludf.DUMMYFUNCTION("""COMPUTED_VALUE"""),"Plain")</f>
        <v>Plain</v>
      </c>
      <c r="BK13" s="11" t="str">
        <f ca="1">IFERROR(__xludf.DUMMYFUNCTION("""COMPUTED_VALUE"""),"UV Crystal")</f>
        <v>UV Crystal</v>
      </c>
      <c r="BL13" s="11" t="str">
        <f ca="1">IFERROR(__xludf.DUMMYFUNCTION("""COMPUTED_VALUE"""),"Without Print")</f>
        <v>Without Print</v>
      </c>
      <c r="BM13" s="14">
        <f ca="1">IFERROR(__xludf.DUMMYFUNCTION("""COMPUTED_VALUE"""),0)</f>
        <v>0</v>
      </c>
      <c r="BN13" s="14">
        <f ca="1">IFERROR(__xludf.DUMMYFUNCTION("""COMPUTED_VALUE"""),1926)</f>
        <v>1926</v>
      </c>
      <c r="BO13" s="11" t="str">
        <f ca="1">IFERROR(__xludf.DUMMYFUNCTION("""COMPUTED_VALUE"""),"Repeat Job")</f>
        <v>Repeat Job</v>
      </c>
      <c r="BP13" s="11" t="str">
        <f ca="1">IFERROR(__xludf.DUMMYFUNCTION("""COMPUTED_VALUE"""),"Leafing")</f>
        <v>Leafing</v>
      </c>
      <c r="BQ13" s="11" t="str">
        <f ca="1">IFERROR(__xludf.DUMMYFUNCTION("""COMPUTED_VALUE"""),"N/A")</f>
        <v>N/A</v>
      </c>
      <c r="BR13" s="11" t="str">
        <f ca="1">IFERROR(__xludf.DUMMYFUNCTION("""COMPUTED_VALUE"""),"Normal")</f>
        <v>Normal</v>
      </c>
      <c r="BS13" s="13" t="s">
        <v>18</v>
      </c>
      <c r="BT13" s="13" t="s">
        <v>70</v>
      </c>
      <c r="BU13" s="13" t="s">
        <v>71</v>
      </c>
      <c r="BV13" s="14">
        <f t="shared" ref="BV13:BV15" si="7">$BV$9</f>
        <v>75</v>
      </c>
      <c r="BW13" s="13"/>
      <c r="BX13" s="11"/>
      <c r="BY13" s="11"/>
      <c r="BZ13" s="14"/>
      <c r="CA13" s="11"/>
      <c r="CB13" s="11"/>
      <c r="CC13" s="14"/>
      <c r="CD13" s="11">
        <f t="shared" si="5"/>
        <v>0</v>
      </c>
      <c r="CE13" s="11">
        <f t="shared" si="6"/>
        <v>0</v>
      </c>
      <c r="CF13" s="11"/>
      <c r="CG13" s="11"/>
      <c r="CH13" s="11"/>
    </row>
    <row r="14" spans="1:86" ht="30">
      <c r="A14" s="17" t="s">
        <v>0</v>
      </c>
      <c r="B14" s="1" t="s">
        <v>1</v>
      </c>
      <c r="C14" s="47" t="s">
        <v>2</v>
      </c>
      <c r="D14" s="47" t="s">
        <v>3</v>
      </c>
      <c r="E14" s="48" t="s">
        <v>4</v>
      </c>
      <c r="F14" s="49" t="s">
        <v>5</v>
      </c>
      <c r="G14" s="50" t="s">
        <v>6</v>
      </c>
      <c r="H14" s="50" t="s">
        <v>7</v>
      </c>
      <c r="I14" s="51" t="s">
        <v>12</v>
      </c>
      <c r="J14" s="52" t="s">
        <v>77</v>
      </c>
      <c r="K14" s="52" t="s">
        <v>14</v>
      </c>
      <c r="L14" s="53" t="s">
        <v>15</v>
      </c>
      <c r="M14" s="53" t="s">
        <v>16</v>
      </c>
      <c r="N14" s="54" t="s">
        <v>78</v>
      </c>
      <c r="O14" s="55" t="s">
        <v>79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7" t="s">
        <v>0</v>
      </c>
      <c r="AK14" s="1" t="s">
        <v>1</v>
      </c>
      <c r="AL14" s="47" t="s">
        <v>2</v>
      </c>
      <c r="AM14" s="47" t="s">
        <v>3</v>
      </c>
      <c r="AN14" s="48" t="s">
        <v>4</v>
      </c>
      <c r="AO14" s="49" t="s">
        <v>5</v>
      </c>
      <c r="AP14" s="50" t="s">
        <v>6</v>
      </c>
      <c r="AQ14" s="50" t="s">
        <v>7</v>
      </c>
      <c r="AR14" s="51" t="s">
        <v>12</v>
      </c>
      <c r="AS14" s="52" t="s">
        <v>77</v>
      </c>
      <c r="AT14" s="52" t="s">
        <v>14</v>
      </c>
      <c r="AU14" s="53" t="s">
        <v>15</v>
      </c>
      <c r="AV14" s="53" t="s">
        <v>16</v>
      </c>
      <c r="AW14" s="54" t="s">
        <v>78</v>
      </c>
      <c r="AX14" s="55" t="s">
        <v>79</v>
      </c>
      <c r="AY14" s="13"/>
      <c r="AZ14" s="13"/>
      <c r="BA14" s="13"/>
      <c r="BB14" s="13" t="s">
        <v>42</v>
      </c>
      <c r="BC14" s="13" t="str">
        <f ca="1">IFERROR(__xludf.DUMMYFUNCTION("""COMPUTED_VALUE"""),"Packaging")</f>
        <v>Packaging</v>
      </c>
      <c r="BD14" s="13" t="str">
        <f ca="1">IFERROR(__xludf.DUMMYFUNCTION("""COMPUTED_VALUE"""),"BO")</f>
        <v>BO</v>
      </c>
      <c r="BE14" s="11"/>
      <c r="BF14" s="11"/>
      <c r="BG14" s="13" t="str">
        <f ca="1">IFERROR(__xludf.DUMMYFUNCTION("""COMPUTED_VALUE"""),"Offset")</f>
        <v>Offset</v>
      </c>
      <c r="BH14" s="13" t="str">
        <f ca="1">IFERROR(__xludf.DUMMYFUNCTION("""COMPUTED_VALUE"""),"Packaging")</f>
        <v>Packaging</v>
      </c>
      <c r="BI14" s="13" t="str">
        <f ca="1">IFERROR(__xludf.DUMMYFUNCTION("""COMPUTED_VALUE"""),"Other Type")</f>
        <v>Other Type</v>
      </c>
      <c r="BJ14" s="13" t="str">
        <f ca="1">IFERROR(__xludf.DUMMYFUNCTION("""COMPUTED_VALUE"""),"Plain")</f>
        <v>Plain</v>
      </c>
      <c r="BK14" s="11" t="str">
        <f ca="1">IFERROR(__xludf.DUMMYFUNCTION("""COMPUTED_VALUE"""),"Plain")</f>
        <v>Plain</v>
      </c>
      <c r="BL14" s="11" t="str">
        <f ca="1">IFERROR(__xludf.DUMMYFUNCTION("""COMPUTED_VALUE"""),"Without Print")</f>
        <v>Without Print</v>
      </c>
      <c r="BM14" s="14">
        <f ca="1">IFERROR(__xludf.DUMMYFUNCTION("""COMPUTED_VALUE"""),0)</f>
        <v>0</v>
      </c>
      <c r="BN14" s="14">
        <f ca="1">IFERROR(__xludf.DUMMYFUNCTION("""COMPUTED_VALUE"""),1926)</f>
        <v>1926</v>
      </c>
      <c r="BO14" s="11"/>
      <c r="BP14" s="11" t="str">
        <f ca="1">IFERROR(__xludf.DUMMYFUNCTION("""COMPUTED_VALUE"""),"Leafing")</f>
        <v>Leafing</v>
      </c>
      <c r="BQ14" s="11" t="str">
        <f ca="1">IFERROR(__xludf.DUMMYFUNCTION("""COMPUTED_VALUE"""),"N/A")</f>
        <v>N/A</v>
      </c>
      <c r="BR14" s="11" t="str">
        <f ca="1">IFERROR(__xludf.DUMMYFUNCTION("""COMPUTED_VALUE"""),"Normal")</f>
        <v>Normal</v>
      </c>
      <c r="BS14" s="13" t="s">
        <v>18</v>
      </c>
      <c r="BT14" s="13" t="s">
        <v>70</v>
      </c>
      <c r="BU14" s="13" t="s">
        <v>73</v>
      </c>
      <c r="BV14" s="14">
        <f t="shared" si="7"/>
        <v>75</v>
      </c>
      <c r="BW14" s="11"/>
      <c r="BX14" s="11"/>
      <c r="BY14" s="11"/>
      <c r="BZ14" s="14"/>
      <c r="CA14" s="11"/>
      <c r="CB14" s="11"/>
      <c r="CC14" s="14"/>
      <c r="CD14" s="11">
        <f t="shared" si="5"/>
        <v>0</v>
      </c>
      <c r="CE14" s="11">
        <f t="shared" si="6"/>
        <v>0</v>
      </c>
      <c r="CF14" s="11"/>
      <c r="CG14" s="11"/>
      <c r="CH14" s="11"/>
    </row>
    <row r="15" spans="1:86" ht="15.75" customHeight="1">
      <c r="A15" s="13"/>
      <c r="B15" s="13" t="s">
        <v>62</v>
      </c>
      <c r="C15" s="13" t="str">
        <f>B10</f>
        <v>Wrap</v>
      </c>
      <c r="D15" s="13" t="s">
        <v>80</v>
      </c>
      <c r="E15" s="45">
        <f>Product6!E2</f>
        <v>0</v>
      </c>
      <c r="F15" s="45">
        <f>Product6!F2</f>
        <v>0</v>
      </c>
      <c r="G15" s="14">
        <f>Product6!W16</f>
        <v>0</v>
      </c>
      <c r="H15" s="14">
        <f>Product6!X16</f>
        <v>0</v>
      </c>
      <c r="I15" s="15">
        <v>100</v>
      </c>
      <c r="J15" s="13"/>
      <c r="K15" s="13"/>
      <c r="L15" s="13"/>
      <c r="M15" s="15"/>
      <c r="N15" s="15">
        <v>1</v>
      </c>
      <c r="O15" s="13">
        <f>Product6!Y16</f>
        <v>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1" t="str">
        <f ca="1">IFERROR(__xludf.DUMMYFUNCTION("ifna(QUERY(A15:O2457,$I$11))"),"")</f>
        <v/>
      </c>
      <c r="AK15" s="13" t="str">
        <f ca="1">IFERROR(__xludf.DUMMYFUNCTION("""COMPUTED_VALUE"""),"All")</f>
        <v>All</v>
      </c>
      <c r="AL15" s="13" t="str">
        <f ca="1">IFERROR(__xludf.DUMMYFUNCTION("""COMPUTED_VALUE"""),"Wrap")</f>
        <v>Wrap</v>
      </c>
      <c r="AM15" s="13" t="str">
        <f ca="1">IFERROR(__xludf.DUMMYFUNCTION("""COMPUTED_VALUE"""),"Custom Size")</f>
        <v>Custom Size</v>
      </c>
      <c r="AN15" s="15" t="str">
        <f ca="1">IFERROR(__xludf.DUMMYFUNCTION("""COMPUTED_VALUE"""),"")</f>
        <v/>
      </c>
      <c r="AO15" s="15" t="str">
        <f ca="1">IFERROR(__xludf.DUMMYFUNCTION("""COMPUTED_VALUE"""),"")</f>
        <v/>
      </c>
      <c r="AP15" s="15" t="str">
        <f ca="1">IFERROR(__xludf.DUMMYFUNCTION("""COMPUTED_VALUE"""),"")</f>
        <v/>
      </c>
      <c r="AQ15" s="15" t="str">
        <f ca="1">IFERROR(__xludf.DUMMYFUNCTION("""COMPUTED_VALUE"""),"")</f>
        <v/>
      </c>
      <c r="AR15" s="15" t="str">
        <f ca="1">IFERROR(__xludf.DUMMYFUNCTION("""COMPUTED_VALUE"""),"100")</f>
        <v>100</v>
      </c>
      <c r="AS15" s="13" t="str">
        <f ca="1">IFERROR(__xludf.DUMMYFUNCTION("""COMPUTED_VALUE"""),"")</f>
        <v/>
      </c>
      <c r="AT15" s="13" t="str">
        <f ca="1">IFERROR(__xludf.DUMMYFUNCTION("""COMPUTED_VALUE"""),"")</f>
        <v/>
      </c>
      <c r="AU15" s="13" t="str">
        <f ca="1">IFERROR(__xludf.DUMMYFUNCTION("""COMPUTED_VALUE"""),"")</f>
        <v/>
      </c>
      <c r="AV15" s="15" t="str">
        <f ca="1">IFERROR(__xludf.DUMMYFUNCTION("""COMPUTED_VALUE"""),"")</f>
        <v/>
      </c>
      <c r="AW15" s="15" t="str">
        <f ca="1">IFERROR(__xludf.DUMMYFUNCTION("""COMPUTED_VALUE"""),"1")</f>
        <v>1</v>
      </c>
      <c r="AX15" s="13" t="str">
        <f ca="1">IFERROR(__xludf.DUMMYFUNCTION("""COMPUTED_VALUE"""),"")</f>
        <v/>
      </c>
      <c r="AY15" s="13"/>
      <c r="AZ15" s="13"/>
      <c r="BA15" s="13"/>
      <c r="BB15" s="60" t="e">
        <f t="array" ref="BB15">INDEX(#REF!,MATCH(Quotation!B33,#REF!,FALSE),1)</f>
        <v>#REF!</v>
      </c>
      <c r="BC15" s="13" t="str">
        <f ca="1">IFERROR(__xludf.DUMMYFUNCTION("""COMPUTED_VALUE"""),"Packaging")</f>
        <v>Packaging</v>
      </c>
      <c r="BD15" s="13" t="str">
        <f ca="1">IFERROR(__xludf.DUMMYFUNCTION("""COMPUTED_VALUE"""),"Boult")</f>
        <v>Boult</v>
      </c>
      <c r="BE15" s="11"/>
      <c r="BF15" s="11"/>
      <c r="BG15" s="13"/>
      <c r="BH15" s="13"/>
      <c r="BI15" s="13"/>
      <c r="BJ15" s="13"/>
      <c r="BK15" s="11"/>
      <c r="BL15" s="11"/>
      <c r="BM15" s="14"/>
      <c r="BN15" s="14"/>
      <c r="BO15" s="11"/>
      <c r="BP15" s="11"/>
      <c r="BQ15" s="11"/>
      <c r="BR15" s="11"/>
      <c r="BS15" s="13" t="s">
        <v>18</v>
      </c>
      <c r="BT15" s="13" t="s">
        <v>70</v>
      </c>
      <c r="BU15" s="13" t="s">
        <v>81</v>
      </c>
      <c r="BV15" s="14">
        <f t="shared" si="7"/>
        <v>75</v>
      </c>
      <c r="BW15" s="11"/>
      <c r="BX15" s="11"/>
      <c r="BY15" s="11"/>
      <c r="BZ15" s="14"/>
      <c r="CA15" s="11"/>
      <c r="CB15" s="11"/>
      <c r="CC15" s="14"/>
      <c r="CD15" s="11">
        <f t="shared" si="5"/>
        <v>0</v>
      </c>
      <c r="CE15" s="11">
        <f t="shared" si="6"/>
        <v>0</v>
      </c>
      <c r="CF15" s="11"/>
      <c r="CG15" s="11"/>
      <c r="CH15" s="11"/>
    </row>
    <row r="16" spans="1:86" ht="15.75" customHeight="1">
      <c r="A16" s="56" t="str">
        <f ca="1">IFERROR(__xludf.DUMMYFUNCTION("QUERY(ALLDATA!$A2:$Q2457,$F$12)"),"https://drive.google.com/open?id=1RCVTOA7UAiI06kh64ajGkxHXq7kK4A7v&amp;authuser=jay.agg%40gmail.com&amp;usp=drive_fs")</f>
        <v>https://drive.google.com/open?id=1RCVTOA7UAiI06kh64ajGkxHXq7kK4A7v&amp;authuser=jay.agg%40gmail.com&amp;usp=drive_fs</v>
      </c>
      <c r="B16" s="13" t="str">
        <f ca="1">IFERROR(__xludf.DUMMYFUNCTION("""COMPUTED_VALUE"""),"Food")</f>
        <v>Food</v>
      </c>
      <c r="C16" s="13" t="str">
        <f ca="1">IFERROR(__xludf.DUMMYFUNCTION("""COMPUTED_VALUE"""),"Wrap")</f>
        <v>Wrap</v>
      </c>
      <c r="D16" s="13" t="str">
        <f ca="1">IFERROR(__xludf.DUMMYFUNCTION("""COMPUTED_VALUE"""),"15*74*217 mm")</f>
        <v>15*74*217 mm</v>
      </c>
      <c r="E16" s="33">
        <f ca="1">IFERROR(__xludf.DUMMYFUNCTION("""COMPUTED_VALUE"""),4)</f>
        <v>4</v>
      </c>
      <c r="F16" s="14">
        <f ca="1">IFERROR(__xludf.DUMMYFUNCTION("""COMPUTED_VALUE"""),1926)</f>
        <v>1926</v>
      </c>
      <c r="G16" s="14">
        <f ca="1">IFERROR(__xludf.DUMMYFUNCTION("""COMPUTED_VALUE"""),18)</f>
        <v>18</v>
      </c>
      <c r="H16" s="14">
        <f ca="1">IFERROR(__xludf.DUMMYFUNCTION("""COMPUTED_VALUE"""),23)</f>
        <v>23</v>
      </c>
      <c r="I16" s="14">
        <f ca="1">IFERROR(__xludf.DUMMYFUNCTION("""COMPUTED_VALUE"""),100)</f>
        <v>100</v>
      </c>
      <c r="J16" s="23"/>
      <c r="K16" s="23"/>
      <c r="L16" s="23"/>
      <c r="M16" s="23">
        <f ca="1">IFERROR(__xludf.DUMMYFUNCTION("""COMPUTED_VALUE"""),0.1)</f>
        <v>0.1</v>
      </c>
      <c r="N16" s="23">
        <f ca="1">IFERROR(__xludf.DUMMYFUNCTION("""COMPUTED_VALUE"""),1)</f>
        <v>1</v>
      </c>
      <c r="O16" s="23"/>
      <c r="P16" s="23" t="str">
        <f ca="1">IFERROR(__xludf.DUMMYFUNCTION("""COMPUTED_VALUE"""),"Offset")</f>
        <v>Offset</v>
      </c>
      <c r="Q16" s="23" t="str">
        <f ca="1">IFERROR(__xludf.DUMMYFUNCTION("""COMPUTED_VALUE"""),"Packaging")</f>
        <v>Packaging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64" t="str">
        <f ca="1">IFERROR(__xludf.DUMMYFUNCTION("""COMPUTED_VALUE"""),"https://drive.google.com/open?id=1RCVTOA7UAiI06kh64ajGkxHXq7kK4A7v&amp;authuser=jay.agg%40gmail.com&amp;usp=drive_fs")</f>
        <v>https://drive.google.com/open?id=1RCVTOA7UAiI06kh64ajGkxHXq7kK4A7v&amp;authuser=jay.agg%40gmail.com&amp;usp=drive_fs</v>
      </c>
      <c r="AK16" s="11" t="str">
        <f ca="1">IFERROR(__xludf.DUMMYFUNCTION("""COMPUTED_VALUE"""),"Food")</f>
        <v>Food</v>
      </c>
      <c r="AL16" s="11" t="str">
        <f ca="1">IFERROR(__xludf.DUMMYFUNCTION("""COMPUTED_VALUE"""),"Wrap")</f>
        <v>Wrap</v>
      </c>
      <c r="AM16" s="13" t="str">
        <f ca="1">IFERROR(__xludf.DUMMYFUNCTION("""COMPUTED_VALUE"""),"15*74*217 mm")</f>
        <v>15*74*217 mm</v>
      </c>
      <c r="AN16" s="15">
        <f ca="1">IFERROR(__xludf.DUMMYFUNCTION("""COMPUTED_VALUE"""),4)</f>
        <v>4</v>
      </c>
      <c r="AO16" s="15">
        <f ca="1">IFERROR(__xludf.DUMMYFUNCTION("""COMPUTED_VALUE"""),1926)</f>
        <v>1926</v>
      </c>
      <c r="AP16" s="15">
        <f ca="1">IFERROR(__xludf.DUMMYFUNCTION("""COMPUTED_VALUE"""),18)</f>
        <v>18</v>
      </c>
      <c r="AQ16" s="15">
        <f ca="1">IFERROR(__xludf.DUMMYFUNCTION("""COMPUTED_VALUE"""),23)</f>
        <v>23</v>
      </c>
      <c r="AR16" s="15">
        <f ca="1">IFERROR(__xludf.DUMMYFUNCTION("""COMPUTED_VALUE"""),100)</f>
        <v>100</v>
      </c>
      <c r="AS16" s="15"/>
      <c r="AT16" s="15"/>
      <c r="AU16" s="15"/>
      <c r="AV16" s="15">
        <f ca="1">IFERROR(__xludf.DUMMYFUNCTION("""COMPUTED_VALUE"""),0.1)</f>
        <v>0.1</v>
      </c>
      <c r="AW16" s="13">
        <f ca="1">IFERROR(__xludf.DUMMYFUNCTION("""COMPUTED_VALUE"""),1)</f>
        <v>1</v>
      </c>
      <c r="AX16" s="13"/>
      <c r="AY16" s="13"/>
      <c r="AZ16" s="13"/>
      <c r="BA16" s="13"/>
      <c r="BB16" s="13"/>
      <c r="BC16" s="13" t="str">
        <f ca="1">IFERROR(__xludf.DUMMYFUNCTION("""COMPUTED_VALUE"""),"Packaging")</f>
        <v>Packaging</v>
      </c>
      <c r="BD16" s="13" t="str">
        <f ca="1">IFERROR(__xludf.DUMMYFUNCTION("""COMPUTED_VALUE"""),"Camera")</f>
        <v>Camera</v>
      </c>
      <c r="BE16" s="11"/>
      <c r="BF16" s="11"/>
      <c r="BG16" s="13"/>
      <c r="BH16" s="13"/>
      <c r="BI16" s="13"/>
      <c r="BJ16" s="13"/>
      <c r="BK16" s="11"/>
      <c r="BL16" s="11"/>
      <c r="BM16" s="14"/>
      <c r="BN16" s="14"/>
      <c r="BO16" s="11"/>
      <c r="BP16" s="11"/>
      <c r="BQ16" s="11"/>
      <c r="BR16" s="11"/>
      <c r="BS16" s="26" t="s">
        <v>19</v>
      </c>
      <c r="BT16" s="13" t="s">
        <v>74</v>
      </c>
      <c r="BU16" s="13" t="s">
        <v>64</v>
      </c>
      <c r="BV16" s="14" t="e">
        <f>#REF!</f>
        <v>#REF!</v>
      </c>
      <c r="BW16" s="13"/>
      <c r="BX16" s="11"/>
      <c r="BY16" s="11"/>
      <c r="BZ16" s="11"/>
      <c r="CA16" s="11"/>
      <c r="CB16" s="11"/>
      <c r="CC16" s="11"/>
      <c r="CD16" s="11">
        <f t="shared" si="5"/>
        <v>0</v>
      </c>
      <c r="CE16" s="11">
        <f t="shared" si="6"/>
        <v>0</v>
      </c>
      <c r="CF16" s="11"/>
      <c r="CG16" s="11"/>
      <c r="CH16" s="11"/>
    </row>
    <row r="17" spans="1:86" ht="15.75" customHeight="1">
      <c r="A17" s="32" t="str">
        <f ca="1">IFERROR(__xludf.DUMMYFUNCTION("""COMPUTED_VALUE"""),"https://drive.google.com/open?id=1RFhjQczaMAqJxxKHOOgWIUcetju9JHbB&amp;authuser=jay.agg%40gmail.com&amp;usp=drive_fs")</f>
        <v>https://drive.google.com/open?id=1RFhjQczaMAqJxxKHOOgWIUcetju9JHbB&amp;authuser=jay.agg%40gmail.com&amp;usp=drive_fs</v>
      </c>
      <c r="B17" s="11" t="str">
        <f ca="1">IFERROR(__xludf.DUMMYFUNCTION("""COMPUTED_VALUE"""),"Food")</f>
        <v>Food</v>
      </c>
      <c r="C17" s="11" t="str">
        <f ca="1">IFERROR(__xludf.DUMMYFUNCTION("""COMPUTED_VALUE"""),"Amla Candy")</f>
        <v>Amla Candy</v>
      </c>
      <c r="D17" s="11" t="str">
        <f ca="1">IFERROR(__xludf.DUMMYFUNCTION("""COMPUTED_VALUE"""),"2.5*4.2*4.9 inch LB")</f>
        <v>2.5*4.2*4.9 inch LB</v>
      </c>
      <c r="E17" s="33">
        <f ca="1">IFERROR(__xludf.DUMMYFUNCTION("""COMPUTED_VALUE"""),4)</f>
        <v>4</v>
      </c>
      <c r="F17" s="14">
        <f ca="1">IFERROR(__xludf.DUMMYFUNCTION("""COMPUTED_VALUE"""),2029)</f>
        <v>2029</v>
      </c>
      <c r="G17" s="14">
        <f ca="1">IFERROR(__xludf.DUMMYFUNCTION("""COMPUTED_VALUE"""),20)</f>
        <v>20</v>
      </c>
      <c r="H17" s="14">
        <f ca="1">IFERROR(__xludf.DUMMYFUNCTION("""COMPUTED_VALUE"""),28)</f>
        <v>28</v>
      </c>
      <c r="I17" s="14">
        <f ca="1">IFERROR(__xludf.DUMMYFUNCTION("""COMPUTED_VALUE"""),100)</f>
        <v>100</v>
      </c>
      <c r="J17" s="23"/>
      <c r="K17" s="23"/>
      <c r="L17" s="23"/>
      <c r="M17" s="23">
        <f ca="1">IFERROR(__xludf.DUMMYFUNCTION("""COMPUTED_VALUE"""),0.16)</f>
        <v>0.16</v>
      </c>
      <c r="N17" s="23">
        <f ca="1">IFERROR(__xludf.DUMMYFUNCTION("""COMPUTED_VALUE"""),1)</f>
        <v>1</v>
      </c>
      <c r="O17" s="23"/>
      <c r="P17" s="23" t="str">
        <f ca="1">IFERROR(__xludf.DUMMYFUNCTION("""COMPUTED_VALUE"""),"Offset")</f>
        <v>Offset</v>
      </c>
      <c r="Q17" s="23" t="str">
        <f ca="1">IFERROR(__xludf.DUMMYFUNCTION("""COMPUTED_VALUE"""),"Packaging")</f>
        <v>Packaging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64" t="str">
        <f ca="1">IFERROR(__xludf.DUMMYFUNCTION("""COMPUTED_VALUE"""),"https://drive.google.com/open?id=1S0JoeVa-x8xAselnMXu64Vmh1ngS_Cud&amp;authuser=jay.agg%40gmail.com&amp;usp=drive_fs")</f>
        <v>https://drive.google.com/open?id=1S0JoeVa-x8xAselnMXu64Vmh1ngS_Cud&amp;authuser=jay.agg%40gmail.com&amp;usp=drive_fs</v>
      </c>
      <c r="AK17" s="11" t="str">
        <f ca="1">IFERROR(__xludf.DUMMYFUNCTION("""COMPUTED_VALUE"""),"Food")</f>
        <v>Food</v>
      </c>
      <c r="AL17" s="11" t="str">
        <f ca="1">IFERROR(__xludf.DUMMYFUNCTION("""COMPUTED_VALUE"""),"Wrap")</f>
        <v>Wrap</v>
      </c>
      <c r="AM17" s="13" t="str">
        <f ca="1">IFERROR(__xludf.DUMMYFUNCTION("""COMPUTED_VALUE"""),"97*255 mm | 3.8*10 inch")</f>
        <v>97*255 mm | 3.8*10 inch</v>
      </c>
      <c r="AN17" s="15">
        <f ca="1">IFERROR(__xludf.DUMMYFUNCTION("""COMPUTED_VALUE"""),4)</f>
        <v>4</v>
      </c>
      <c r="AO17" s="15">
        <f ca="1">IFERROR(__xludf.DUMMYFUNCTION("""COMPUTED_VALUE"""),2029)</f>
        <v>2029</v>
      </c>
      <c r="AP17" s="15">
        <f ca="1">IFERROR(__xludf.DUMMYFUNCTION("""COMPUTED_VALUE"""),18)</f>
        <v>18</v>
      </c>
      <c r="AQ17" s="15">
        <f ca="1">IFERROR(__xludf.DUMMYFUNCTION("""COMPUTED_VALUE"""),25)</f>
        <v>25</v>
      </c>
      <c r="AR17" s="15">
        <f ca="1">IFERROR(__xludf.DUMMYFUNCTION("""COMPUTED_VALUE"""),100)</f>
        <v>100</v>
      </c>
      <c r="AS17" s="15"/>
      <c r="AT17" s="15"/>
      <c r="AU17" s="15"/>
      <c r="AV17" s="15">
        <f ca="1">IFERROR(__xludf.DUMMYFUNCTION("""COMPUTED_VALUE"""),0.12)</f>
        <v>0.12</v>
      </c>
      <c r="AW17" s="13">
        <f ca="1">IFERROR(__xludf.DUMMYFUNCTION("""COMPUTED_VALUE"""),1)</f>
        <v>1</v>
      </c>
      <c r="AX17" s="13"/>
      <c r="AY17" s="13"/>
      <c r="AZ17" s="13"/>
      <c r="BA17" s="13"/>
      <c r="BB17" s="13"/>
      <c r="BC17" s="13" t="str">
        <f ca="1">IFERROR(__xludf.DUMMYFUNCTION("""COMPUTED_VALUE"""),"Packaging")</f>
        <v>Packaging</v>
      </c>
      <c r="BD17" s="13" t="str">
        <f ca="1">IFERROR(__xludf.DUMMYFUNCTION("""COMPUTED_VALUE"""),"Candle")</f>
        <v>Candle</v>
      </c>
      <c r="BE17" s="11"/>
      <c r="BF17" s="11"/>
      <c r="BG17" s="26"/>
      <c r="BH17" s="13"/>
      <c r="BI17" s="13"/>
      <c r="BJ17" s="13"/>
      <c r="BK17" s="11"/>
      <c r="BL17" s="11"/>
      <c r="BM17" s="14"/>
      <c r="BN17" s="14"/>
      <c r="BO17" s="11"/>
      <c r="BP17" s="11"/>
      <c r="BQ17" s="11"/>
      <c r="BR17" s="11"/>
      <c r="BS17" s="26" t="s">
        <v>19</v>
      </c>
      <c r="BT17" s="26" t="s">
        <v>76</v>
      </c>
      <c r="BU17" s="13" t="s">
        <v>66</v>
      </c>
      <c r="BV17" s="14" t="e">
        <f>#REF!</f>
        <v>#REF!</v>
      </c>
      <c r="BW17" s="13"/>
      <c r="BX17" s="11"/>
      <c r="BY17" s="11"/>
      <c r="BZ17" s="11"/>
      <c r="CA17" s="11"/>
      <c r="CB17" s="11"/>
      <c r="CC17" s="11"/>
      <c r="CD17" s="11">
        <f t="shared" si="5"/>
        <v>0</v>
      </c>
      <c r="CE17" s="11">
        <f t="shared" si="6"/>
        <v>0</v>
      </c>
      <c r="CF17" s="11"/>
      <c r="CG17" s="11"/>
      <c r="CH17" s="11"/>
    </row>
    <row r="18" spans="1:86" ht="15.75" customHeight="1">
      <c r="A18" s="32" t="str">
        <f ca="1">IFERROR(__xludf.DUMMYFUNCTION("""COMPUTED_VALUE"""),"https://drive.google.com/open?id=1R-6x1155ykPUIHal2qHhsGUOhJ93l5nv&amp;authuser=jay.agg%40gmail.com&amp;usp=drive_fs")</f>
        <v>https://drive.google.com/open?id=1R-6x1155ykPUIHal2qHhsGUOhJ93l5nv&amp;authuser=jay.agg%40gmail.com&amp;usp=drive_fs</v>
      </c>
      <c r="B18" s="11" t="str">
        <f ca="1">IFERROR(__xludf.DUMMYFUNCTION("""COMPUTED_VALUE"""),"Food")</f>
        <v>Food</v>
      </c>
      <c r="C18" s="11" t="str">
        <f ca="1">IFERROR(__xludf.DUMMYFUNCTION("""COMPUTED_VALUE"""),"Dry Fruit")</f>
        <v>Dry Fruit</v>
      </c>
      <c r="D18" s="11" t="str">
        <f ca="1">IFERROR(__xludf.DUMMYFUNCTION("""COMPUTED_VALUE"""),"125*65*225 mm")</f>
        <v>125*65*225 mm</v>
      </c>
      <c r="E18" s="33">
        <f ca="1">IFERROR(__xludf.DUMMYFUNCTION("""COMPUTED_VALUE"""),2)</f>
        <v>2</v>
      </c>
      <c r="F18" s="11">
        <f ca="1">IFERROR(__xludf.DUMMYFUNCTION("""COMPUTED_VALUE"""),1926)</f>
        <v>1926</v>
      </c>
      <c r="G18" s="11">
        <f ca="1">IFERROR(__xludf.DUMMYFUNCTION("""COMPUTED_VALUE"""),18)</f>
        <v>18</v>
      </c>
      <c r="H18" s="11">
        <f ca="1">IFERROR(__xludf.DUMMYFUNCTION("""COMPUTED_VALUE"""),24)</f>
        <v>24</v>
      </c>
      <c r="I18" s="11">
        <f ca="1">IFERROR(__xludf.DUMMYFUNCTION("""COMPUTED_VALUE"""),100)</f>
        <v>100</v>
      </c>
      <c r="J18" s="23"/>
      <c r="K18" s="23"/>
      <c r="L18" s="23"/>
      <c r="M18" s="23">
        <f ca="1">IFERROR(__xludf.DUMMYFUNCTION("""COMPUTED_VALUE"""),0.16)</f>
        <v>0.16</v>
      </c>
      <c r="N18" s="23">
        <f ca="1">IFERROR(__xludf.DUMMYFUNCTION("""COMPUTED_VALUE"""),1)</f>
        <v>1</v>
      </c>
      <c r="O18" s="23"/>
      <c r="P18" s="23" t="str">
        <f ca="1">IFERROR(__xludf.DUMMYFUNCTION("""COMPUTED_VALUE"""),"Offset")</f>
        <v>Offset</v>
      </c>
      <c r="Q18" s="23" t="str">
        <f ca="1">IFERROR(__xludf.DUMMYFUNCTION("""COMPUTED_VALUE"""),"Packaging")</f>
        <v>Packaging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7"/>
      <c r="AK18" s="11"/>
      <c r="AL18" s="11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 t="str">
        <f ca="1">IFERROR(__xludf.DUMMYFUNCTION("""COMPUTED_VALUE"""),"Packaging")</f>
        <v>Packaging</v>
      </c>
      <c r="BD18" s="13" t="str">
        <f ca="1">IFERROR(__xludf.DUMMYFUNCTION("""COMPUTED_VALUE"""),"Carry Bag")</f>
        <v>Carry Bag</v>
      </c>
      <c r="BE18" s="11"/>
      <c r="BF18" s="11"/>
      <c r="BG18" s="26"/>
      <c r="BH18" s="13"/>
      <c r="BI18" s="13"/>
      <c r="BJ18" s="13"/>
      <c r="BK18" s="11"/>
      <c r="BL18" s="11"/>
      <c r="BM18" s="11"/>
      <c r="BN18" s="11"/>
      <c r="BO18" s="11"/>
      <c r="BP18" s="11"/>
      <c r="BQ18" s="11"/>
      <c r="BR18" s="11"/>
      <c r="BS18" s="26" t="s">
        <v>19</v>
      </c>
      <c r="BT18" s="26" t="s">
        <v>48</v>
      </c>
      <c r="BU18" s="13" t="s">
        <v>68</v>
      </c>
      <c r="BV18" s="14" t="e">
        <f>#REF!</f>
        <v>#REF!</v>
      </c>
      <c r="BW18" s="13"/>
      <c r="BX18" s="11"/>
      <c r="BY18" s="11"/>
      <c r="BZ18" s="11"/>
      <c r="CA18" s="11"/>
      <c r="CB18" s="11"/>
      <c r="CC18" s="11"/>
      <c r="CD18" s="11">
        <f t="shared" si="5"/>
        <v>0</v>
      </c>
      <c r="CE18" s="11">
        <f t="shared" si="6"/>
        <v>0</v>
      </c>
      <c r="CF18" s="11"/>
      <c r="CG18" s="11"/>
      <c r="CH18" s="11"/>
    </row>
    <row r="19" spans="1:86" ht="15.75" customHeight="1">
      <c r="A19" s="32" t="str">
        <f ca="1">IFERROR(__xludf.DUMMYFUNCTION("""COMPUTED_VALUE"""),"https://drive.google.com/open?id=1QvJB9MhtDcXsNtKIflALdqXkVyq8VOgJ&amp;authuser=jay.agg%40gmail.com&amp;usp=drive_fs")</f>
        <v>https://drive.google.com/open?id=1QvJB9MhtDcXsNtKIflALdqXkVyq8VOgJ&amp;authuser=jay.agg%40gmail.com&amp;usp=drive_fs</v>
      </c>
      <c r="B19" s="11" t="str">
        <f ca="1">IFERROR(__xludf.DUMMYFUNCTION("""COMPUTED_VALUE"""),"Food")</f>
        <v>Food</v>
      </c>
      <c r="C19" s="11" t="str">
        <f ca="1">IFERROR(__xludf.DUMMYFUNCTION("""COMPUTED_VALUE"""),"Dry Fruit")</f>
        <v>Dry Fruit</v>
      </c>
      <c r="D19" s="11" t="str">
        <f ca="1">IFERROR(__xludf.DUMMYFUNCTION("""COMPUTED_VALUE"""),"102*38*152 | 4*6*1.5 inch LB")</f>
        <v>102*38*152 | 4*6*1.5 inch LB</v>
      </c>
      <c r="E19" s="33">
        <f ca="1">IFERROR(__xludf.DUMMYFUNCTION("""COMPUTED_VALUE"""),4)</f>
        <v>4</v>
      </c>
      <c r="F19" s="11">
        <f ca="1">IFERROR(__xludf.DUMMYFUNCTION("""COMPUTED_VALUE"""),1926)</f>
        <v>1926</v>
      </c>
      <c r="G19" s="11">
        <f ca="1">IFERROR(__xludf.DUMMYFUNCTION("""COMPUTED_VALUE"""),18)</f>
        <v>18</v>
      </c>
      <c r="H19" s="11">
        <f ca="1">IFERROR(__xludf.DUMMYFUNCTION("""COMPUTED_VALUE"""),23)</f>
        <v>23</v>
      </c>
      <c r="I19" s="11">
        <f ca="1">IFERROR(__xludf.DUMMYFUNCTION("""COMPUTED_VALUE"""),100)</f>
        <v>100</v>
      </c>
      <c r="J19" s="23"/>
      <c r="K19" s="23"/>
      <c r="L19" s="23"/>
      <c r="M19" s="23">
        <f ca="1">IFERROR(__xludf.DUMMYFUNCTION("""COMPUTED_VALUE"""),0.16)</f>
        <v>0.16</v>
      </c>
      <c r="N19" s="23">
        <f ca="1">IFERROR(__xludf.DUMMYFUNCTION("""COMPUTED_VALUE"""),1)</f>
        <v>1</v>
      </c>
      <c r="O19" s="23"/>
      <c r="P19" s="23" t="str">
        <f ca="1">IFERROR(__xludf.DUMMYFUNCTION("""COMPUTED_VALUE"""),"Offset")</f>
        <v>Offset</v>
      </c>
      <c r="Q19" s="23" t="str">
        <f ca="1">IFERROR(__xludf.DUMMYFUNCTION("""COMPUTED_VALUE"""),"Packaging")</f>
        <v>Packaging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7"/>
      <c r="AK19" s="11"/>
      <c r="AL19" s="11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 t="str">
        <f ca="1">IFERROR(__xludf.DUMMYFUNCTION("""COMPUTED_VALUE"""),"Packaging")</f>
        <v>Packaging</v>
      </c>
      <c r="BD19" s="13" t="str">
        <f ca="1">IFERROR(__xludf.DUMMYFUNCTION("""COMPUTED_VALUE"""),"Cerene")</f>
        <v>Cerene</v>
      </c>
      <c r="BE19" s="11"/>
      <c r="BF19" s="11"/>
      <c r="BG19" s="26"/>
      <c r="BH19" s="13"/>
      <c r="BI19" s="13"/>
      <c r="BJ19" s="13"/>
      <c r="BK19" s="11"/>
      <c r="BL19" s="11"/>
      <c r="BM19" s="11"/>
      <c r="BN19" s="11"/>
      <c r="BO19" s="11"/>
      <c r="BP19" s="11"/>
      <c r="BQ19" s="11"/>
      <c r="BR19" s="11"/>
      <c r="BS19" s="26" t="s">
        <v>19</v>
      </c>
      <c r="BT19" s="13" t="s">
        <v>70</v>
      </c>
      <c r="BU19" s="13" t="s">
        <v>71</v>
      </c>
      <c r="BV19" s="14">
        <f t="shared" ref="BV19:BV21" si="8">$BV$9</f>
        <v>75</v>
      </c>
      <c r="BW19" s="15"/>
      <c r="BX19" s="11"/>
      <c r="BY19" s="11"/>
      <c r="BZ19" s="11"/>
      <c r="CA19" s="11"/>
      <c r="CB19" s="11"/>
      <c r="CC19" s="11"/>
      <c r="CD19" s="11">
        <f t="shared" si="5"/>
        <v>0</v>
      </c>
      <c r="CE19" s="11">
        <f t="shared" si="6"/>
        <v>0</v>
      </c>
      <c r="CF19" s="11"/>
      <c r="CG19" s="11"/>
      <c r="CH19" s="11"/>
    </row>
    <row r="20" spans="1:86" ht="15.75" customHeight="1">
      <c r="A20" s="32" t="str">
        <f ca="1">IFERROR(__xludf.DUMMYFUNCTION("""COMPUTED_VALUE"""),"https://drive.google.com/open?id=1Qvbr4-fdTQ4l4YcjYooE-rNrrYyvW8zx&amp;authuser=jay.agg%40gmail.com&amp;usp=drive_fs")</f>
        <v>https://drive.google.com/open?id=1Qvbr4-fdTQ4l4YcjYooE-rNrrYyvW8zx&amp;authuser=jay.agg%40gmail.com&amp;usp=drive_fs</v>
      </c>
      <c r="B20" s="11" t="str">
        <f ca="1">IFERROR(__xludf.DUMMYFUNCTION("""COMPUTED_VALUE"""),"Food")</f>
        <v>Food</v>
      </c>
      <c r="C20" s="11" t="str">
        <f ca="1">IFERROR(__xludf.DUMMYFUNCTION("""COMPUTED_VALUE"""),"Dry Fruit")</f>
        <v>Dry Fruit</v>
      </c>
      <c r="D20" s="11" t="str">
        <f ca="1">IFERROR(__xludf.DUMMYFUNCTION("""COMPUTED_VALUE"""),"127*38*203 mm | 5*8*1.5 inch LB")</f>
        <v>127*38*203 mm | 5*8*1.5 inch LB</v>
      </c>
      <c r="E20" s="33">
        <f ca="1">IFERROR(__xludf.DUMMYFUNCTION("""COMPUTED_VALUE"""),2)</f>
        <v>2</v>
      </c>
      <c r="F20" s="11">
        <f ca="1">IFERROR(__xludf.DUMMYFUNCTION("""COMPUTED_VALUE"""),1926)</f>
        <v>1926</v>
      </c>
      <c r="G20" s="11">
        <f ca="1">IFERROR(__xludf.DUMMYFUNCTION("""COMPUTED_VALUE"""),14)</f>
        <v>14</v>
      </c>
      <c r="H20" s="11">
        <f ca="1">IFERROR(__xludf.DUMMYFUNCTION("""COMPUTED_VALUE"""),22)</f>
        <v>22</v>
      </c>
      <c r="I20" s="11">
        <f ca="1">IFERROR(__xludf.DUMMYFUNCTION("""COMPUTED_VALUE"""),100)</f>
        <v>100</v>
      </c>
      <c r="J20" s="23"/>
      <c r="K20" s="23"/>
      <c r="L20" s="23"/>
      <c r="M20" s="23">
        <f ca="1">IFERROR(__xludf.DUMMYFUNCTION("""COMPUTED_VALUE"""),0.16)</f>
        <v>0.16</v>
      </c>
      <c r="N20" s="23">
        <f ca="1">IFERROR(__xludf.DUMMYFUNCTION("""COMPUTED_VALUE"""),1)</f>
        <v>1</v>
      </c>
      <c r="O20" s="23"/>
      <c r="P20" s="23" t="str">
        <f ca="1">IFERROR(__xludf.DUMMYFUNCTION("""COMPUTED_VALUE"""),"Offset")</f>
        <v>Offset</v>
      </c>
      <c r="Q20" s="23" t="str">
        <f ca="1">IFERROR(__xludf.DUMMYFUNCTION("""COMPUTED_VALUE"""),"Packaging")</f>
        <v>Packaging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7"/>
      <c r="AK20" s="11"/>
      <c r="AL20" s="11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 t="str">
        <f ca="1">IFERROR(__xludf.DUMMYFUNCTION("""COMPUTED_VALUE"""),"Packaging")</f>
        <v>Packaging</v>
      </c>
      <c r="BD20" s="13" t="str">
        <f ca="1">IFERROR(__xludf.DUMMYFUNCTION("""COMPUTED_VALUE"""),"Computer Accessories")</f>
        <v>Computer Accessories</v>
      </c>
      <c r="BE20" s="11"/>
      <c r="BF20" s="11"/>
      <c r="BG20" s="26"/>
      <c r="BH20" s="13"/>
      <c r="BI20" s="13"/>
      <c r="BJ20" s="13"/>
      <c r="BK20" s="11"/>
      <c r="BL20" s="11"/>
      <c r="BM20" s="11"/>
      <c r="BN20" s="11"/>
      <c r="BO20" s="11"/>
      <c r="BP20" s="11"/>
      <c r="BQ20" s="11"/>
      <c r="BR20" s="11"/>
      <c r="BS20" s="26" t="s">
        <v>19</v>
      </c>
      <c r="BT20" s="13" t="s">
        <v>70</v>
      </c>
      <c r="BU20" s="13" t="s">
        <v>73</v>
      </c>
      <c r="BV20" s="14">
        <f t="shared" si="8"/>
        <v>75</v>
      </c>
      <c r="BW20" s="15"/>
      <c r="BX20" s="11"/>
      <c r="BY20" s="11"/>
      <c r="BZ20" s="11"/>
      <c r="CA20" s="11"/>
      <c r="CB20" s="11"/>
      <c r="CC20" s="11"/>
      <c r="CD20" s="11">
        <f t="shared" si="5"/>
        <v>0</v>
      </c>
      <c r="CE20" s="11">
        <f t="shared" si="6"/>
        <v>0</v>
      </c>
      <c r="CF20" s="11"/>
      <c r="CG20" s="11"/>
      <c r="CH20" s="11"/>
    </row>
    <row r="21" spans="1:86" ht="15.75" customHeight="1">
      <c r="A21" s="32" t="str">
        <f ca="1">IFERROR(__xludf.DUMMYFUNCTION("""COMPUTED_VALUE"""),"https://drive.google.com/open?id=1Qwbp_CBztdhd4Oo6pQJ3VR0q6w7viL0j&amp;authuser=jay.agg%40gmail.com&amp;usp=drive_fs")</f>
        <v>https://drive.google.com/open?id=1Qwbp_CBztdhd4Oo6pQJ3VR0q6w7viL0j&amp;authuser=jay.agg%40gmail.com&amp;usp=drive_fs</v>
      </c>
      <c r="B21" s="11" t="str">
        <f ca="1">IFERROR(__xludf.DUMMYFUNCTION("""COMPUTED_VALUE"""),"Food")</f>
        <v>Food</v>
      </c>
      <c r="C21" s="11" t="str">
        <f ca="1">IFERROR(__xludf.DUMMYFUNCTION("""COMPUTED_VALUE"""),"Dry Fruit")</f>
        <v>Dry Fruit</v>
      </c>
      <c r="D21" s="11" t="str">
        <f ca="1">IFERROR(__xludf.DUMMYFUNCTION("""COMPUTED_VALUE"""),"140*38*216 mm | 5.5*8.5*1.5 inch LB")</f>
        <v>140*38*216 mm | 5.5*8.5*1.5 inch LB</v>
      </c>
      <c r="E21" s="33">
        <f ca="1">IFERROR(__xludf.DUMMYFUNCTION("""COMPUTED_VALUE"""),2)</f>
        <v>2</v>
      </c>
      <c r="F21" s="11">
        <f ca="1">IFERROR(__xludf.DUMMYFUNCTION("""COMPUTED_VALUE"""),1926)</f>
        <v>1926</v>
      </c>
      <c r="G21" s="11">
        <f ca="1">IFERROR(__xludf.DUMMYFUNCTION("""COMPUTED_VALUE"""),15)</f>
        <v>15</v>
      </c>
      <c r="H21" s="11">
        <f ca="1">IFERROR(__xludf.DUMMYFUNCTION("""COMPUTED_VALUE"""),25)</f>
        <v>25</v>
      </c>
      <c r="I21" s="11">
        <f ca="1">IFERROR(__xludf.DUMMYFUNCTION("""COMPUTED_VALUE"""),100)</f>
        <v>100</v>
      </c>
      <c r="J21" s="23"/>
      <c r="K21" s="23"/>
      <c r="L21" s="23"/>
      <c r="M21" s="23">
        <f ca="1">IFERROR(__xludf.DUMMYFUNCTION("""COMPUTED_VALUE"""),0.16)</f>
        <v>0.16</v>
      </c>
      <c r="N21" s="23">
        <f ca="1">IFERROR(__xludf.DUMMYFUNCTION("""COMPUTED_VALUE"""),1)</f>
        <v>1</v>
      </c>
      <c r="O21" s="23"/>
      <c r="P21" s="23" t="str">
        <f ca="1">IFERROR(__xludf.DUMMYFUNCTION("""COMPUTED_VALUE"""),"Offset")</f>
        <v>Offset</v>
      </c>
      <c r="Q21" s="23" t="str">
        <f ca="1">IFERROR(__xludf.DUMMYFUNCTION("""COMPUTED_VALUE"""),"Packaging")</f>
        <v>Packaging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7"/>
      <c r="AK21" s="11"/>
      <c r="AL21" s="11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26" t="str">
        <f ca="1">IFERROR(__xludf.DUMMYFUNCTION("""COMPUTED_VALUE"""),"Packaging")</f>
        <v>Packaging</v>
      </c>
      <c r="BD21" s="26" t="str">
        <f ca="1">IFERROR(__xludf.DUMMYFUNCTION("""COMPUTED_VALUE"""),"Cones")</f>
        <v>Cones</v>
      </c>
      <c r="BE21" s="26"/>
      <c r="BF21" s="13"/>
      <c r="BG21" s="13"/>
      <c r="BH21" s="26"/>
      <c r="BI21" s="26"/>
      <c r="BJ21" s="26"/>
      <c r="BK21" s="26"/>
      <c r="BL21" s="13"/>
      <c r="BM21" s="11"/>
      <c r="BN21" s="11"/>
      <c r="BO21" s="11"/>
      <c r="BP21" s="11"/>
      <c r="BQ21" s="11"/>
      <c r="BR21" s="11"/>
      <c r="BS21" s="26" t="s">
        <v>19</v>
      </c>
      <c r="BT21" s="13" t="s">
        <v>70</v>
      </c>
      <c r="BU21" s="13" t="s">
        <v>81</v>
      </c>
      <c r="BV21" s="14">
        <f t="shared" si="8"/>
        <v>75</v>
      </c>
      <c r="BW21" s="13"/>
      <c r="BX21" s="11"/>
      <c r="BY21" s="11"/>
      <c r="BZ21" s="11"/>
      <c r="CA21" s="11"/>
      <c r="CB21" s="11"/>
      <c r="CC21" s="11"/>
      <c r="CD21" s="11">
        <f t="shared" si="5"/>
        <v>0</v>
      </c>
      <c r="CE21" s="11">
        <f t="shared" si="6"/>
        <v>0</v>
      </c>
      <c r="CF21" s="11"/>
      <c r="CG21" s="11"/>
      <c r="CH21" s="11"/>
    </row>
    <row r="22" spans="1:86" ht="15.75" customHeight="1">
      <c r="A22" s="32" t="str">
        <f ca="1">IFERROR(__xludf.DUMMYFUNCTION("""COMPUTED_VALUE"""),"https://drive.google.com/open?id=1R0wA1QXQbAwYILUJUKO7z4Ci3IcHThXO&amp;authuser=jay.agg%40gmail.com&amp;usp=drive_fs")</f>
        <v>https://drive.google.com/open?id=1R0wA1QXQbAwYILUJUKO7z4Ci3IcHThXO&amp;authuser=jay.agg%40gmail.com&amp;usp=drive_fs</v>
      </c>
      <c r="B22" s="11" t="str">
        <f ca="1">IFERROR(__xludf.DUMMYFUNCTION("""COMPUTED_VALUE"""),"Food")</f>
        <v>Food</v>
      </c>
      <c r="C22" s="11" t="str">
        <f ca="1">IFERROR(__xludf.DUMMYFUNCTION("""COMPUTED_VALUE"""),"Dry Fruit")</f>
        <v>Dry Fruit</v>
      </c>
      <c r="D22" s="11" t="str">
        <f ca="1">IFERROR(__xludf.DUMMYFUNCTION("""COMPUTED_VALUE"""),"100gram 4*1.5*5 inch LB")</f>
        <v>100gram 4*1.5*5 inch LB</v>
      </c>
      <c r="E22" s="33">
        <f ca="1">IFERROR(__xludf.DUMMYFUNCTION("""COMPUTED_VALUE"""),4)</f>
        <v>4</v>
      </c>
      <c r="F22" s="11">
        <f ca="1">IFERROR(__xludf.DUMMYFUNCTION("""COMPUTED_VALUE"""),1926)</f>
        <v>1926</v>
      </c>
      <c r="G22" s="11">
        <f ca="1">IFERROR(__xludf.DUMMYFUNCTION("""COMPUTED_VALUE"""),15)</f>
        <v>15</v>
      </c>
      <c r="H22" s="11">
        <f ca="1">IFERROR(__xludf.DUMMYFUNCTION("""COMPUTED_VALUE"""),25)</f>
        <v>25</v>
      </c>
      <c r="I22" s="11">
        <f ca="1">IFERROR(__xludf.DUMMYFUNCTION("""COMPUTED_VALUE"""),100)</f>
        <v>100</v>
      </c>
      <c r="J22" s="23"/>
      <c r="K22" s="23"/>
      <c r="L22" s="23">
        <f ca="1">IFERROR(__xludf.DUMMYFUNCTION("""COMPUTED_VALUE"""),1)</f>
        <v>1</v>
      </c>
      <c r="M22" s="23">
        <f ca="1">IFERROR(__xludf.DUMMYFUNCTION("""COMPUTED_VALUE"""),0.16)</f>
        <v>0.16</v>
      </c>
      <c r="N22" s="23">
        <f ca="1">IFERROR(__xludf.DUMMYFUNCTION("""COMPUTED_VALUE"""),1)</f>
        <v>1</v>
      </c>
      <c r="O22" s="23"/>
      <c r="P22" s="23" t="str">
        <f ca="1">IFERROR(__xludf.DUMMYFUNCTION("""COMPUTED_VALUE"""),"Offset")</f>
        <v>Offset</v>
      </c>
      <c r="Q22" s="23" t="str">
        <f ca="1">IFERROR(__xludf.DUMMYFUNCTION("""COMPUTED_VALUE"""),"Packaging")</f>
        <v>Packaging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7"/>
      <c r="AK22" s="11"/>
      <c r="AL22" s="11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 t="str">
        <f ca="1">IFERROR(__xludf.DUMMYFUNCTION("""COMPUTED_VALUE"""),"Packaging")</f>
        <v>Packaging</v>
      </c>
      <c r="BD22" s="13" t="str">
        <f ca="1">IFERROR(__xludf.DUMMYFUNCTION("""COMPUTED_VALUE"""),"Corrugation")</f>
        <v>Corrugation</v>
      </c>
      <c r="BE22" s="13"/>
      <c r="BF22" s="13"/>
      <c r="BG22" s="13"/>
      <c r="BH22" s="13"/>
      <c r="BI22" s="26"/>
      <c r="BJ22" s="13"/>
      <c r="BK22" s="13"/>
      <c r="BL22" s="26"/>
      <c r="BM22" s="11"/>
      <c r="BN22" s="13"/>
      <c r="BO22" s="11"/>
      <c r="BP22" s="11"/>
      <c r="BQ22" s="11"/>
      <c r="BR22" s="11"/>
      <c r="BS22" s="26" t="s">
        <v>21</v>
      </c>
      <c r="BT22" s="13" t="s">
        <v>48</v>
      </c>
      <c r="BU22" s="13" t="s">
        <v>82</v>
      </c>
      <c r="BV22" s="15" t="e">
        <f>#REF!</f>
        <v>#REF!</v>
      </c>
      <c r="BW22" s="13"/>
      <c r="BX22" s="11"/>
      <c r="BY22" s="11"/>
      <c r="BZ22" s="11"/>
      <c r="CA22" s="11"/>
      <c r="CB22" s="11"/>
      <c r="CC22" s="11"/>
      <c r="CD22" s="11">
        <f t="shared" si="5"/>
        <v>0</v>
      </c>
      <c r="CE22" s="11">
        <f t="shared" si="6"/>
        <v>0</v>
      </c>
      <c r="CF22" s="11"/>
      <c r="CG22" s="11"/>
      <c r="CH22" s="11"/>
    </row>
    <row r="23" spans="1:86" ht="15.75" customHeight="1">
      <c r="A23" s="32" t="str">
        <f ca="1">IFERROR(__xludf.DUMMYFUNCTION("""COMPUTED_VALUE"""),"https://drive.google.com/open?id=1R61V6cd_s3Pq01sfSW5K3t7WSGP_L0As&amp;authuser=jay.agg%40gmail.com&amp;usp=drive_fs")</f>
        <v>https://drive.google.com/open?id=1R61V6cd_s3Pq01sfSW5K3t7WSGP_L0As&amp;authuser=jay.agg%40gmail.com&amp;usp=drive_fs</v>
      </c>
      <c r="B23" s="11" t="str">
        <f ca="1">IFERROR(__xludf.DUMMYFUNCTION("""COMPUTED_VALUE"""),"Food")</f>
        <v>Food</v>
      </c>
      <c r="C23" s="11" t="str">
        <f ca="1">IFERROR(__xludf.DUMMYFUNCTION("""COMPUTED_VALUE"""),"Dry Fruit")</f>
        <v>Dry Fruit</v>
      </c>
      <c r="D23" s="11" t="str">
        <f ca="1">IFERROR(__xludf.DUMMYFUNCTION("""COMPUTED_VALUE"""),"200gram 4.5*1.5*7 inch LB")</f>
        <v>200gram 4.5*1.5*7 inch LB</v>
      </c>
      <c r="E23" s="33">
        <f ca="1">IFERROR(__xludf.DUMMYFUNCTION("""COMPUTED_VALUE"""),4)</f>
        <v>4</v>
      </c>
      <c r="F23" s="11">
        <f ca="1">IFERROR(__xludf.DUMMYFUNCTION("""COMPUTED_VALUE"""),1926)</f>
        <v>1926</v>
      </c>
      <c r="G23" s="11">
        <f ca="1">IFERROR(__xludf.DUMMYFUNCTION("""COMPUTED_VALUE"""),19)</f>
        <v>19</v>
      </c>
      <c r="H23" s="11">
        <f ca="1">IFERROR(__xludf.DUMMYFUNCTION("""COMPUTED_VALUE"""),26)</f>
        <v>26</v>
      </c>
      <c r="I23" s="11">
        <f ca="1">IFERROR(__xludf.DUMMYFUNCTION("""COMPUTED_VALUE"""),100)</f>
        <v>100</v>
      </c>
      <c r="J23" s="23"/>
      <c r="K23" s="23"/>
      <c r="L23" s="23">
        <f ca="1">IFERROR(__xludf.DUMMYFUNCTION("""COMPUTED_VALUE"""),1)</f>
        <v>1</v>
      </c>
      <c r="M23" s="23">
        <f ca="1">IFERROR(__xludf.DUMMYFUNCTION("""COMPUTED_VALUE"""),0.16)</f>
        <v>0.16</v>
      </c>
      <c r="N23" s="23">
        <f ca="1">IFERROR(__xludf.DUMMYFUNCTION("""COMPUTED_VALUE"""),1)</f>
        <v>1</v>
      </c>
      <c r="O23" s="23"/>
      <c r="P23" s="23" t="str">
        <f ca="1">IFERROR(__xludf.DUMMYFUNCTION("""COMPUTED_VALUE"""),"Offset")</f>
        <v>Offset</v>
      </c>
      <c r="Q23" s="23" t="str">
        <f ca="1">IFERROR(__xludf.DUMMYFUNCTION("""COMPUTED_VALUE"""),"Packaging")</f>
        <v>Packaging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7"/>
      <c r="AK23" s="11"/>
      <c r="AL23" s="11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 t="str">
        <f ca="1">IFERROR(__xludf.DUMMYFUNCTION("""COMPUTED_VALUE"""),"Packaging")</f>
        <v>Packaging</v>
      </c>
      <c r="BD23" s="13" t="str">
        <f ca="1">IFERROR(__xludf.DUMMYFUNCTION("""COMPUTED_VALUE"""),"Cosmetic")</f>
        <v>Cosmetic</v>
      </c>
      <c r="BE23" s="13"/>
      <c r="BF23" s="13"/>
      <c r="BG23" s="13"/>
      <c r="BH23" s="13"/>
      <c r="BI23" s="26"/>
      <c r="BJ23" s="13"/>
      <c r="BK23" s="13"/>
      <c r="BL23" s="26"/>
      <c r="BM23" s="11"/>
      <c r="BN23" s="13"/>
      <c r="BO23" s="11"/>
      <c r="BP23" s="11"/>
      <c r="BQ23" s="11"/>
      <c r="BR23" s="11"/>
      <c r="BS23" s="26" t="s">
        <v>21</v>
      </c>
      <c r="BT23" s="13" t="s">
        <v>70</v>
      </c>
      <c r="BU23" s="13" t="s">
        <v>83</v>
      </c>
      <c r="BV23" s="15">
        <f>Quotation!$C$21</f>
        <v>0</v>
      </c>
      <c r="BW23" s="13"/>
      <c r="BX23" s="11"/>
      <c r="BY23" s="11"/>
      <c r="BZ23" s="11"/>
      <c r="CA23" s="11"/>
      <c r="CB23" s="11"/>
      <c r="CC23" s="11"/>
      <c r="CD23" s="11">
        <f t="shared" si="5"/>
        <v>0</v>
      </c>
      <c r="CE23" s="11">
        <f t="shared" si="6"/>
        <v>0</v>
      </c>
      <c r="CF23" s="11"/>
      <c r="CG23" s="11"/>
      <c r="CH23" s="11"/>
    </row>
    <row r="24" spans="1:86" ht="15.75" customHeight="1">
      <c r="A24" s="32" t="str">
        <f ca="1">IFERROR(__xludf.DUMMYFUNCTION("""COMPUTED_VALUE"""),"https://drive.google.com/open?id=1R69JTM091j0R6Hbk7JlIcmy1o0TJXQlC&amp;authuser=jay.agg%40gmail.com&amp;usp=drive_fs")</f>
        <v>https://drive.google.com/open?id=1R69JTM091j0R6Hbk7JlIcmy1o0TJXQlC&amp;authuser=jay.agg%40gmail.com&amp;usp=drive_fs</v>
      </c>
      <c r="B24" s="11" t="str">
        <f ca="1">IFERROR(__xludf.DUMMYFUNCTION("""COMPUTED_VALUE"""),"Food")</f>
        <v>Food</v>
      </c>
      <c r="C24" s="11" t="str">
        <f ca="1">IFERROR(__xludf.DUMMYFUNCTION("""COMPUTED_VALUE"""),"Dry Fruit")</f>
        <v>Dry Fruit</v>
      </c>
      <c r="D24" s="11" t="str">
        <f ca="1">IFERROR(__xludf.DUMMYFUNCTION("""COMPUTED_VALUE"""),"250gram 5*1.5*7 inch LB")</f>
        <v>250gram 5*1.5*7 inch LB</v>
      </c>
      <c r="E24" s="33">
        <f ca="1">IFERROR(__xludf.DUMMYFUNCTION("""COMPUTED_VALUE"""),2)</f>
        <v>2</v>
      </c>
      <c r="F24" s="11">
        <f ca="1">IFERROR(__xludf.DUMMYFUNCTION("""COMPUTED_VALUE"""),1926)</f>
        <v>1926</v>
      </c>
      <c r="G24" s="11">
        <f ca="1">IFERROR(__xludf.DUMMYFUNCTION("""COMPUTED_VALUE"""),14)</f>
        <v>14</v>
      </c>
      <c r="H24" s="11">
        <f ca="1">IFERROR(__xludf.DUMMYFUNCTION("""COMPUTED_VALUE"""),19)</f>
        <v>19</v>
      </c>
      <c r="I24" s="11">
        <f ca="1">IFERROR(__xludf.DUMMYFUNCTION("""COMPUTED_VALUE"""),100)</f>
        <v>100</v>
      </c>
      <c r="J24" s="23"/>
      <c r="K24" s="23"/>
      <c r="L24" s="23">
        <f ca="1">IFERROR(__xludf.DUMMYFUNCTION("""COMPUTED_VALUE"""),1)</f>
        <v>1</v>
      </c>
      <c r="M24" s="23">
        <f ca="1">IFERROR(__xludf.DUMMYFUNCTION("""COMPUTED_VALUE"""),0.16)</f>
        <v>0.16</v>
      </c>
      <c r="N24" s="23">
        <f ca="1">IFERROR(__xludf.DUMMYFUNCTION("""COMPUTED_VALUE"""),1)</f>
        <v>1</v>
      </c>
      <c r="O24" s="23"/>
      <c r="P24" s="23" t="str">
        <f ca="1">IFERROR(__xludf.DUMMYFUNCTION("""COMPUTED_VALUE"""),"Offset")</f>
        <v>Offset</v>
      </c>
      <c r="Q24" s="23" t="str">
        <f ca="1">IFERROR(__xludf.DUMMYFUNCTION("""COMPUTED_VALUE"""),"Packaging")</f>
        <v>Packaging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7"/>
      <c r="AK24" s="11"/>
      <c r="AL24" s="11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 t="str">
        <f ca="1">IFERROR(__xludf.DUMMYFUNCTION("""COMPUTED_VALUE"""),"Packaging")</f>
        <v>Packaging</v>
      </c>
      <c r="BD24" s="13" t="str">
        <f ca="1">IFERROR(__xludf.DUMMYFUNCTION("""COMPUTED_VALUE"""),"Cup")</f>
        <v>Cup</v>
      </c>
      <c r="BE24" s="13"/>
      <c r="BF24" s="13"/>
      <c r="BG24" s="13"/>
      <c r="BH24" s="13"/>
      <c r="BI24" s="13"/>
      <c r="BJ24" s="13"/>
      <c r="BK24" s="13"/>
      <c r="BL24" s="11"/>
      <c r="BM24" s="11"/>
      <c r="BN24" s="13"/>
      <c r="BO24" s="11"/>
      <c r="BP24" s="11"/>
      <c r="BQ24" s="11"/>
      <c r="BR24" s="11"/>
      <c r="BS24" s="26" t="s">
        <v>21</v>
      </c>
      <c r="BT24" s="13" t="s">
        <v>48</v>
      </c>
      <c r="BU24" s="13" t="s">
        <v>84</v>
      </c>
      <c r="BV24" s="15" t="e">
        <f t="shared" ref="BV24:BV28" si="9">$BV$22</f>
        <v>#REF!</v>
      </c>
      <c r="BW24" s="13"/>
      <c r="BX24" s="11"/>
      <c r="BY24" s="11"/>
      <c r="BZ24" s="11"/>
      <c r="CA24" s="11"/>
      <c r="CB24" s="11"/>
      <c r="CC24" s="11"/>
      <c r="CD24" s="11">
        <f t="shared" si="5"/>
        <v>0</v>
      </c>
      <c r="CE24" s="11">
        <f t="shared" si="6"/>
        <v>0</v>
      </c>
      <c r="CF24" s="11"/>
      <c r="CG24" s="11"/>
      <c r="CH24" s="11"/>
    </row>
    <row r="25" spans="1:86" ht="15.75" customHeight="1">
      <c r="A25" s="32" t="str">
        <f ca="1">IFERROR(__xludf.DUMMYFUNCTION("""COMPUTED_VALUE"""),"https://drive.google.com/open?id=1QTWTuFZk9eNr_4lY0kX3TKgeYtsriRPs&amp;authuser=jay.agg%40gmail.com&amp;usp=drive_fs")</f>
        <v>https://drive.google.com/open?id=1QTWTuFZk9eNr_4lY0kX3TKgeYtsriRPs&amp;authuser=jay.agg%40gmail.com&amp;usp=drive_fs</v>
      </c>
      <c r="B25" s="11" t="str">
        <f ca="1">IFERROR(__xludf.DUMMYFUNCTION("""COMPUTED_VALUE"""),"Food")</f>
        <v>Food</v>
      </c>
      <c r="C25" s="11" t="str">
        <f ca="1">IFERROR(__xludf.DUMMYFUNCTION("""COMPUTED_VALUE"""),"Fast Food")</f>
        <v>Fast Food</v>
      </c>
      <c r="D25" s="11" t="str">
        <f ca="1">IFERROR(__xludf.DUMMYFUNCTION("""COMPUTED_VALUE"""),"8*7*2 inch")</f>
        <v>8*7*2 inch</v>
      </c>
      <c r="E25" s="33">
        <f ca="1">IFERROR(__xludf.DUMMYFUNCTION("""COMPUTED_VALUE"""),1)</f>
        <v>1</v>
      </c>
      <c r="F25" s="11">
        <f ca="1">IFERROR(__xludf.DUMMYFUNCTION("""COMPUTED_VALUE"""),1926)</f>
        <v>1926</v>
      </c>
      <c r="G25" s="11">
        <f ca="1">IFERROR(__xludf.DUMMYFUNCTION("""COMPUTED_VALUE"""),18)</f>
        <v>18</v>
      </c>
      <c r="H25" s="11">
        <f ca="1">IFERROR(__xludf.DUMMYFUNCTION("""COMPUTED_VALUE"""),19)</f>
        <v>19</v>
      </c>
      <c r="I25" s="11">
        <f ca="1">IFERROR(__xludf.DUMMYFUNCTION("""COMPUTED_VALUE"""),100)</f>
        <v>100</v>
      </c>
      <c r="J25" s="23"/>
      <c r="K25" s="23"/>
      <c r="L25" s="23"/>
      <c r="M25" s="23"/>
      <c r="N25" s="23">
        <f ca="1">IFERROR(__xludf.DUMMYFUNCTION("""COMPUTED_VALUE"""),1)</f>
        <v>1</v>
      </c>
      <c r="O25" s="23"/>
      <c r="P25" s="23" t="str">
        <f ca="1">IFERROR(__xludf.DUMMYFUNCTION("""COMPUTED_VALUE"""),"Offset")</f>
        <v>Offset</v>
      </c>
      <c r="Q25" s="23" t="str">
        <f ca="1">IFERROR(__xludf.DUMMYFUNCTION("""COMPUTED_VALUE"""),"Packaging")</f>
        <v>Packaging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7"/>
      <c r="AK25" s="11"/>
      <c r="AL25" s="11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 t="str">
        <f ca="1">IFERROR(__xludf.DUMMYFUNCTION("""COMPUTED_VALUE"""),"Packaging")</f>
        <v>Packaging</v>
      </c>
      <c r="BD25" s="13" t="str">
        <f ca="1">IFERROR(__xludf.DUMMYFUNCTION("""COMPUTED_VALUE"""),"Daily Essential")</f>
        <v>Daily Essential</v>
      </c>
      <c r="BE25" s="13"/>
      <c r="BF25" s="13"/>
      <c r="BG25" s="13"/>
      <c r="BH25" s="13"/>
      <c r="BI25" s="26"/>
      <c r="BJ25" s="13"/>
      <c r="BK25" s="13"/>
      <c r="BL25" s="26"/>
      <c r="BM25" s="11"/>
      <c r="BN25" s="13"/>
      <c r="BO25" s="11"/>
      <c r="BP25" s="11"/>
      <c r="BQ25" s="11"/>
      <c r="BR25" s="11"/>
      <c r="BS25" s="26" t="s">
        <v>21</v>
      </c>
      <c r="BT25" s="13" t="s">
        <v>48</v>
      </c>
      <c r="BU25" s="13" t="s">
        <v>85</v>
      </c>
      <c r="BV25" s="15" t="e">
        <f t="shared" si="9"/>
        <v>#REF!</v>
      </c>
      <c r="BW25" s="13"/>
      <c r="BX25" s="11"/>
      <c r="BY25" s="11"/>
      <c r="BZ25" s="11"/>
      <c r="CA25" s="11"/>
      <c r="CB25" s="11"/>
      <c r="CC25" s="11"/>
      <c r="CD25" s="11">
        <f t="shared" si="5"/>
        <v>0</v>
      </c>
      <c r="CE25" s="11">
        <f t="shared" si="6"/>
        <v>0</v>
      </c>
      <c r="CF25" s="11"/>
      <c r="CG25" s="11"/>
      <c r="CH25" s="11"/>
    </row>
    <row r="26" spans="1:86" ht="15.75" customHeight="1">
      <c r="A26" s="32" t="str">
        <f ca="1">IFERROR(__xludf.DUMMYFUNCTION("""COMPUTED_VALUE"""),"https://drive.google.com/open?id=1QhZ36zVV0AY4GNL7jcG9woN0_jfH4vH2&amp;authuser=jay.agg%40gmail.com&amp;usp=drive_fs")</f>
        <v>https://drive.google.com/open?id=1QhZ36zVV0AY4GNL7jcG9woN0_jfH4vH2&amp;authuser=jay.agg%40gmail.com&amp;usp=drive_fs</v>
      </c>
      <c r="B26" s="11" t="str">
        <f ca="1">IFERROR(__xludf.DUMMYFUNCTION("""COMPUTED_VALUE"""),"Food")</f>
        <v>Food</v>
      </c>
      <c r="C26" s="11" t="str">
        <f ca="1">IFERROR(__xludf.DUMMYFUNCTION("""COMPUTED_VALUE"""),"Fast Food")</f>
        <v>Fast Food</v>
      </c>
      <c r="D26" s="11" t="str">
        <f ca="1">IFERROR(__xludf.DUMMYFUNCTION("""COMPUTED_VALUE"""),"5*5*4.5 inch")</f>
        <v>5*5*4.5 inch</v>
      </c>
      <c r="E26" s="33">
        <f ca="1">IFERROR(__xludf.DUMMYFUNCTION("""COMPUTED_VALUE"""),2)</f>
        <v>2</v>
      </c>
      <c r="F26" s="11">
        <f ca="1">IFERROR(__xludf.DUMMYFUNCTION("""COMPUTED_VALUE"""),1926)</f>
        <v>1926</v>
      </c>
      <c r="G26" s="11">
        <f ca="1">IFERROR(__xludf.DUMMYFUNCTION("""COMPUTED_VALUE"""),19.5)</f>
        <v>19.5</v>
      </c>
      <c r="H26" s="11">
        <f ca="1">IFERROR(__xludf.DUMMYFUNCTION("""COMPUTED_VALUE"""),23)</f>
        <v>23</v>
      </c>
      <c r="I26" s="11">
        <f ca="1">IFERROR(__xludf.DUMMYFUNCTION("""COMPUTED_VALUE"""),100)</f>
        <v>100</v>
      </c>
      <c r="J26" s="23"/>
      <c r="K26" s="23"/>
      <c r="L26" s="23"/>
      <c r="M26" s="23"/>
      <c r="N26" s="23">
        <f ca="1">IFERROR(__xludf.DUMMYFUNCTION("""COMPUTED_VALUE"""),1)</f>
        <v>1</v>
      </c>
      <c r="O26" s="23"/>
      <c r="P26" s="23" t="str">
        <f ca="1">IFERROR(__xludf.DUMMYFUNCTION("""COMPUTED_VALUE"""),"Offset")</f>
        <v>Offset</v>
      </c>
      <c r="Q26" s="23" t="str">
        <f ca="1">IFERROR(__xludf.DUMMYFUNCTION("""COMPUTED_VALUE"""),"Packaging")</f>
        <v>Packaging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7"/>
      <c r="AK26" s="11"/>
      <c r="AL26" s="11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 t="str">
        <f ca="1">IFERROR(__xludf.DUMMYFUNCTION("""COMPUTED_VALUE"""),"Packaging")</f>
        <v>Packaging</v>
      </c>
      <c r="BD26" s="13" t="str">
        <f ca="1">IFERROR(__xludf.DUMMYFUNCTION("""COMPUTED_VALUE"""),"Dhoop")</f>
        <v>Dhoop</v>
      </c>
      <c r="BE26" s="13"/>
      <c r="BF26" s="13"/>
      <c r="BG26" s="13"/>
      <c r="BH26" s="13"/>
      <c r="BI26" s="26"/>
      <c r="BJ26" s="13"/>
      <c r="BK26" s="13"/>
      <c r="BL26" s="26"/>
      <c r="BM26" s="11"/>
      <c r="BN26" s="11"/>
      <c r="BO26" s="11"/>
      <c r="BP26" s="11"/>
      <c r="BQ26" s="11"/>
      <c r="BR26" s="11"/>
      <c r="BS26" s="26" t="s">
        <v>21</v>
      </c>
      <c r="BT26" s="13" t="s">
        <v>48</v>
      </c>
      <c r="BU26" s="13" t="s">
        <v>86</v>
      </c>
      <c r="BV26" s="15" t="e">
        <f t="shared" si="9"/>
        <v>#REF!</v>
      </c>
      <c r="BW26" s="13"/>
      <c r="BX26" s="11"/>
      <c r="BY26" s="11"/>
      <c r="BZ26" s="11"/>
      <c r="CA26" s="11"/>
      <c r="CB26" s="11"/>
      <c r="CC26" s="11"/>
      <c r="CD26" s="11">
        <f t="shared" si="5"/>
        <v>0</v>
      </c>
      <c r="CE26" s="11">
        <f t="shared" si="6"/>
        <v>0</v>
      </c>
      <c r="CF26" s="11"/>
      <c r="CG26" s="11"/>
      <c r="CH26" s="11"/>
    </row>
    <row r="27" spans="1:86" ht="15.75" customHeight="1">
      <c r="A27" s="32" t="str">
        <f ca="1">IFERROR(__xludf.DUMMYFUNCTION("""COMPUTED_VALUE"""),"https://drive.google.com/open?id=1Qhw5hCt6AslPxvpSURfZvOXwooNNK0lB&amp;authuser=jay.agg%40gmail.com&amp;usp=drive_fs")</f>
        <v>https://drive.google.com/open?id=1Qhw5hCt6AslPxvpSURfZvOXwooNNK0lB&amp;authuser=jay.agg%40gmail.com&amp;usp=drive_fs</v>
      </c>
      <c r="B27" s="11" t="str">
        <f ca="1">IFERROR(__xludf.DUMMYFUNCTION("""COMPUTED_VALUE"""),"Food")</f>
        <v>Food</v>
      </c>
      <c r="C27" s="11" t="str">
        <f ca="1">IFERROR(__xludf.DUMMYFUNCTION("""COMPUTED_VALUE"""),"Fast Food")</f>
        <v>Fast Food</v>
      </c>
      <c r="D27" s="11" t="str">
        <f ca="1">IFERROR(__xludf.DUMMYFUNCTION("""COMPUTED_VALUE"""),"100*150*45 mm")</f>
        <v>100*150*45 mm</v>
      </c>
      <c r="E27" s="33">
        <f ca="1">IFERROR(__xludf.DUMMYFUNCTION("""COMPUTED_VALUE"""),2)</f>
        <v>2</v>
      </c>
      <c r="F27" s="11">
        <f ca="1">IFERROR(__xludf.DUMMYFUNCTION("""COMPUTED_VALUE"""),1926)</f>
        <v>1926</v>
      </c>
      <c r="G27" s="11">
        <f ca="1">IFERROR(__xludf.DUMMYFUNCTION("""COMPUTED_VALUE"""),15)</f>
        <v>15</v>
      </c>
      <c r="H27" s="11">
        <f ca="1">IFERROR(__xludf.DUMMYFUNCTION("""COMPUTED_VALUE"""),20)</f>
        <v>20</v>
      </c>
      <c r="I27" s="11">
        <f ca="1">IFERROR(__xludf.DUMMYFUNCTION("""COMPUTED_VALUE"""),100)</f>
        <v>100</v>
      </c>
      <c r="J27" s="23"/>
      <c r="K27" s="23"/>
      <c r="L27" s="23"/>
      <c r="M27" s="23"/>
      <c r="N27" s="23">
        <f ca="1">IFERROR(__xludf.DUMMYFUNCTION("""COMPUTED_VALUE"""),1)</f>
        <v>1</v>
      </c>
      <c r="O27" s="23"/>
      <c r="P27" s="23" t="str">
        <f ca="1">IFERROR(__xludf.DUMMYFUNCTION("""COMPUTED_VALUE"""),"Offset")</f>
        <v>Offset</v>
      </c>
      <c r="Q27" s="23" t="str">
        <f ca="1">IFERROR(__xludf.DUMMYFUNCTION("""COMPUTED_VALUE"""),"Packaging")</f>
        <v>Packaging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7"/>
      <c r="AK27" s="11"/>
      <c r="AL27" s="11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 t="str">
        <f ca="1">IFERROR(__xludf.DUMMYFUNCTION("""COMPUTED_VALUE"""),"Packaging")</f>
        <v>Packaging</v>
      </c>
      <c r="BD27" s="13" t="str">
        <f ca="1">IFERROR(__xludf.DUMMYFUNCTION("""COMPUTED_VALUE"""),"Dude Love")</f>
        <v>Dude Love</v>
      </c>
      <c r="BE27" s="13"/>
      <c r="BF27" s="13"/>
      <c r="BG27" s="13"/>
      <c r="BH27" s="13"/>
      <c r="BI27" s="13"/>
      <c r="BJ27" s="13"/>
      <c r="BK27" s="13"/>
      <c r="BL27" s="11"/>
      <c r="BM27" s="11"/>
      <c r="BN27" s="11"/>
      <c r="BO27" s="11"/>
      <c r="BP27" s="11"/>
      <c r="BQ27" s="11"/>
      <c r="BR27" s="11"/>
      <c r="BS27" s="26" t="s">
        <v>21</v>
      </c>
      <c r="BT27" s="13" t="s">
        <v>48</v>
      </c>
      <c r="BU27" s="13" t="s">
        <v>87</v>
      </c>
      <c r="BV27" s="15" t="e">
        <f t="shared" si="9"/>
        <v>#REF!</v>
      </c>
      <c r="BW27" s="13"/>
      <c r="BX27" s="11"/>
      <c r="BY27" s="11"/>
      <c r="BZ27" s="11"/>
      <c r="CA27" s="11"/>
      <c r="CB27" s="11"/>
      <c r="CC27" s="11"/>
      <c r="CD27" s="11">
        <f t="shared" si="5"/>
        <v>0</v>
      </c>
      <c r="CE27" s="11">
        <f t="shared" si="6"/>
        <v>0</v>
      </c>
      <c r="CF27" s="11"/>
      <c r="CG27" s="11"/>
      <c r="CH27" s="11"/>
    </row>
    <row r="28" spans="1:86" ht="15.75" customHeight="1">
      <c r="A28" s="32" t="str">
        <f ca="1">IFERROR(__xludf.DUMMYFUNCTION("""COMPUTED_VALUE"""),"https://drive.google.com/open?id=1QUlYw3yWCJ5eG6Uy83i49XImWyIv8ly_&amp;authuser=jay.agg%40gmail.com&amp;usp=drive_fs")</f>
        <v>https://drive.google.com/open?id=1QUlYw3yWCJ5eG6Uy83i49XImWyIv8ly_&amp;authuser=jay.agg%40gmail.com&amp;usp=drive_fs</v>
      </c>
      <c r="B28" s="11" t="str">
        <f ca="1">IFERROR(__xludf.DUMMYFUNCTION("""COMPUTED_VALUE"""),"Food")</f>
        <v>Food</v>
      </c>
      <c r="C28" s="11" t="str">
        <f ca="1">IFERROR(__xludf.DUMMYFUNCTION("""COMPUTED_VALUE"""),"Khakra")</f>
        <v>Khakra</v>
      </c>
      <c r="D28" s="11" t="str">
        <f ca="1">IFERROR(__xludf.DUMMYFUNCTION("""COMPUTED_VALUE"""),"220*220*30 mm")</f>
        <v>220*220*30 mm</v>
      </c>
      <c r="E28" s="33">
        <f ca="1">IFERROR(__xludf.DUMMYFUNCTION("""COMPUTED_VALUE"""),1)</f>
        <v>1</v>
      </c>
      <c r="F28" s="11">
        <f ca="1">IFERROR(__xludf.DUMMYFUNCTION("""COMPUTED_VALUE"""),1926)</f>
        <v>1926</v>
      </c>
      <c r="G28" s="11">
        <f ca="1">IFERROR(__xludf.DUMMYFUNCTION("""COMPUTED_VALUE"""),13)</f>
        <v>13</v>
      </c>
      <c r="H28" s="11">
        <f ca="1">IFERROR(__xludf.DUMMYFUNCTION("""COMPUTED_VALUE"""),21)</f>
        <v>21</v>
      </c>
      <c r="I28" s="11">
        <f ca="1">IFERROR(__xludf.DUMMYFUNCTION("""COMPUTED_VALUE"""),100)</f>
        <v>100</v>
      </c>
      <c r="J28" s="23"/>
      <c r="K28" s="23"/>
      <c r="L28" s="23"/>
      <c r="M28" s="23">
        <f ca="1">IFERROR(__xludf.DUMMYFUNCTION("""COMPUTED_VALUE"""),0.1)</f>
        <v>0.1</v>
      </c>
      <c r="N28" s="23">
        <f ca="1">IFERROR(__xludf.DUMMYFUNCTION("""COMPUTED_VALUE"""),1)</f>
        <v>1</v>
      </c>
      <c r="O28" s="23"/>
      <c r="P28" s="23" t="str">
        <f ca="1">IFERROR(__xludf.DUMMYFUNCTION("""COMPUTED_VALUE"""),"Offset")</f>
        <v>Offset</v>
      </c>
      <c r="Q28" s="23" t="str">
        <f ca="1">IFERROR(__xludf.DUMMYFUNCTION("""COMPUTED_VALUE"""),"Packaging")</f>
        <v>Packaging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7"/>
      <c r="AK28" s="11"/>
      <c r="AL28" s="11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 t="str">
        <f ca="1">IFERROR(__xludf.DUMMYFUNCTION("""COMPUTED_VALUE"""),"Packaging")</f>
        <v>Packaging</v>
      </c>
      <c r="BD28" s="13" t="str">
        <f ca="1">IFERROR(__xludf.DUMMYFUNCTION("""COMPUTED_VALUE"""),"Electricity")</f>
        <v>Electricity</v>
      </c>
      <c r="BE28" s="13"/>
      <c r="BF28" s="13"/>
      <c r="BG28" s="13"/>
      <c r="BH28" s="13"/>
      <c r="BI28" s="13"/>
      <c r="BJ28" s="13"/>
      <c r="BK28" s="13"/>
      <c r="BL28" s="11"/>
      <c r="BM28" s="11"/>
      <c r="BN28" s="11"/>
      <c r="BO28" s="11"/>
      <c r="BP28" s="11"/>
      <c r="BQ28" s="11"/>
      <c r="BR28" s="11"/>
      <c r="BS28" s="26" t="s">
        <v>21</v>
      </c>
      <c r="BT28" s="13" t="s">
        <v>48</v>
      </c>
      <c r="BU28" s="13" t="s">
        <v>88</v>
      </c>
      <c r="BV28" s="15" t="e">
        <f t="shared" si="9"/>
        <v>#REF!</v>
      </c>
      <c r="BW28" s="13"/>
      <c r="BX28" s="11"/>
      <c r="BY28" s="11"/>
      <c r="BZ28" s="11"/>
      <c r="CA28" s="11"/>
      <c r="CB28" s="11"/>
      <c r="CC28" s="11"/>
      <c r="CD28" s="11">
        <f t="shared" si="5"/>
        <v>0</v>
      </c>
      <c r="CE28" s="11">
        <f t="shared" si="6"/>
        <v>0</v>
      </c>
      <c r="CF28" s="11"/>
      <c r="CG28" s="11"/>
      <c r="CH28" s="11"/>
    </row>
    <row r="29" spans="1:86" ht="15.75" customHeight="1">
      <c r="A29" s="32" t="str">
        <f ca="1">IFERROR(__xludf.DUMMYFUNCTION("""COMPUTED_VALUE"""),"https://drive.google.com/open?id=1QRiCFXEjTTmENEZKNbx8VjC2NioVX2p8&amp;authuser=jay.agg%40gmail.com&amp;usp=drive_fs")</f>
        <v>https://drive.google.com/open?id=1QRiCFXEjTTmENEZKNbx8VjC2NioVX2p8&amp;authuser=jay.agg%40gmail.com&amp;usp=drive_fs</v>
      </c>
      <c r="B29" s="11" t="str">
        <f ca="1">IFERROR(__xludf.DUMMYFUNCTION("""COMPUTED_VALUE"""),"Food")</f>
        <v>Food</v>
      </c>
      <c r="C29" s="11" t="str">
        <f ca="1">IFERROR(__xludf.DUMMYFUNCTION("""COMPUTED_VALUE"""),"Walnut")</f>
        <v>Walnut</v>
      </c>
      <c r="D29" s="11" t="str">
        <f ca="1">IFERROR(__xludf.DUMMYFUNCTION("""COMPUTED_VALUE"""),"24*46*161 mm")</f>
        <v>24*46*161 mm</v>
      </c>
      <c r="E29" s="33">
        <f ca="1">IFERROR(__xludf.DUMMYFUNCTION("""COMPUTED_VALUE"""),9)</f>
        <v>9</v>
      </c>
      <c r="F29" s="11">
        <f ca="1">IFERROR(__xludf.DUMMYFUNCTION("""COMPUTED_VALUE"""),1926)</f>
        <v>1926</v>
      </c>
      <c r="G29" s="11">
        <f ca="1">IFERROR(__xludf.DUMMYFUNCTION("""COMPUTED_VALUE"""),19)</f>
        <v>19</v>
      </c>
      <c r="H29" s="11">
        <f ca="1">IFERROR(__xludf.DUMMYFUNCTION("""COMPUTED_VALUE"""),26)</f>
        <v>26</v>
      </c>
      <c r="I29" s="11">
        <f ca="1">IFERROR(__xludf.DUMMYFUNCTION("""COMPUTED_VALUE"""),100)</f>
        <v>100</v>
      </c>
      <c r="J29" s="23"/>
      <c r="K29" s="23"/>
      <c r="L29" s="23"/>
      <c r="M29" s="23">
        <f ca="1">IFERROR(__xludf.DUMMYFUNCTION("""COMPUTED_VALUE"""),0.1)</f>
        <v>0.1</v>
      </c>
      <c r="N29" s="23">
        <f ca="1">IFERROR(__xludf.DUMMYFUNCTION("""COMPUTED_VALUE"""),1)</f>
        <v>1</v>
      </c>
      <c r="O29" s="23"/>
      <c r="P29" s="23" t="str">
        <f ca="1">IFERROR(__xludf.DUMMYFUNCTION("""COMPUTED_VALUE"""),"Offset")</f>
        <v>Offset</v>
      </c>
      <c r="Q29" s="23" t="str">
        <f ca="1">IFERROR(__xludf.DUMMYFUNCTION("""COMPUTED_VALUE"""),"Packaging")</f>
        <v>Packaging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7"/>
      <c r="AK29" s="11"/>
      <c r="AL29" s="11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 t="str">
        <f ca="1">IFERROR(__xludf.DUMMYFUNCTION("""COMPUTED_VALUE"""),"Packaging")</f>
        <v>Packaging</v>
      </c>
      <c r="BD29" s="13" t="str">
        <f ca="1">IFERROR(__xludf.DUMMYFUNCTION("""COMPUTED_VALUE"""),"Everstylish")</f>
        <v>Everstylish</v>
      </c>
      <c r="BE29" s="13"/>
      <c r="BF29" s="13"/>
      <c r="BG29" s="13"/>
      <c r="BH29" s="13"/>
      <c r="BI29" s="13"/>
      <c r="BJ29" s="13"/>
      <c r="BK29" s="13"/>
      <c r="BL29" s="11"/>
      <c r="BM29" s="11"/>
      <c r="BN29" s="11"/>
      <c r="BO29" s="11"/>
      <c r="BP29" s="11"/>
      <c r="BQ29" s="11"/>
      <c r="BR29" s="11"/>
      <c r="BS29" s="26"/>
      <c r="BT29" s="13"/>
      <c r="BU29" s="13"/>
      <c r="BV29" s="13"/>
      <c r="BW29" s="13"/>
      <c r="BX29" s="11"/>
      <c r="BY29" s="11"/>
      <c r="BZ29" s="11"/>
      <c r="CA29" s="11"/>
      <c r="CB29" s="11"/>
      <c r="CC29" s="11"/>
      <c r="CD29" s="11">
        <f t="shared" si="5"/>
        <v>0</v>
      </c>
      <c r="CE29" s="11">
        <f t="shared" si="6"/>
        <v>0</v>
      </c>
      <c r="CF29" s="11"/>
      <c r="CG29" s="11"/>
      <c r="CH29" s="11"/>
    </row>
    <row r="30" spans="1:86" ht="15.75" customHeight="1">
      <c r="A30" s="32" t="str">
        <f ca="1">IFERROR(__xludf.DUMMYFUNCTION("""COMPUTED_VALUE"""),"https://drive.google.com/open?id=1QQdUxmlDOPkf9Hsc7uKFwvH0Xou6f57E&amp;authuser=jay.agg%40gmail.com&amp;usp=drive_fs")</f>
        <v>https://drive.google.com/open?id=1QQdUxmlDOPkf9Hsc7uKFwvH0Xou6f57E&amp;authuser=jay.agg%40gmail.com&amp;usp=drive_fs</v>
      </c>
      <c r="B30" s="11" t="str">
        <f ca="1">IFERROR(__xludf.DUMMYFUNCTION("""COMPUTED_VALUE"""),"Food")</f>
        <v>Food</v>
      </c>
      <c r="C30" s="11" t="str">
        <f ca="1">IFERROR(__xludf.DUMMYFUNCTION("""COMPUTED_VALUE"""),"Chocolate")</f>
        <v>Chocolate</v>
      </c>
      <c r="D30" s="11" t="str">
        <f ca="1">IFERROR(__xludf.DUMMYFUNCTION("""COMPUTED_VALUE"""),"50*50*100 mm")</f>
        <v>50*50*100 mm</v>
      </c>
      <c r="E30" s="33">
        <f ca="1">IFERROR(__xludf.DUMMYFUNCTION("""COMPUTED_VALUE"""),6)</f>
        <v>6</v>
      </c>
      <c r="F30" s="11">
        <f ca="1">IFERROR(__xludf.DUMMYFUNCTION("""COMPUTED_VALUE"""),1926)</f>
        <v>1926</v>
      </c>
      <c r="G30" s="11">
        <f ca="1">IFERROR(__xludf.DUMMYFUNCTION("""COMPUTED_VALUE"""),18)</f>
        <v>18</v>
      </c>
      <c r="H30" s="11">
        <f ca="1">IFERROR(__xludf.DUMMYFUNCTION("""COMPUTED_VALUE"""),25)</f>
        <v>25</v>
      </c>
      <c r="I30" s="11">
        <f ca="1">IFERROR(__xludf.DUMMYFUNCTION("""COMPUTED_VALUE"""),100)</f>
        <v>100</v>
      </c>
      <c r="J30" s="23"/>
      <c r="K30" s="23"/>
      <c r="L30" s="23"/>
      <c r="M30" s="23">
        <f ca="1">IFERROR(__xludf.DUMMYFUNCTION("""COMPUTED_VALUE"""),0.1)</f>
        <v>0.1</v>
      </c>
      <c r="N30" s="23">
        <f ca="1">IFERROR(__xludf.DUMMYFUNCTION("""COMPUTED_VALUE"""),1)</f>
        <v>1</v>
      </c>
      <c r="O30" s="23"/>
      <c r="P30" s="23" t="str">
        <f ca="1">IFERROR(__xludf.DUMMYFUNCTION("""COMPUTED_VALUE"""),"Offset")</f>
        <v>Offset</v>
      </c>
      <c r="Q30" s="23" t="str">
        <f ca="1">IFERROR(__xludf.DUMMYFUNCTION("""COMPUTED_VALUE"""),"Packaging")</f>
        <v>Packaging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7"/>
      <c r="AK30" s="11"/>
      <c r="AL30" s="11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 t="str">
        <f ca="1">IFERROR(__xludf.DUMMYFUNCTION("""COMPUTED_VALUE"""),"Packaging")</f>
        <v>Packaging</v>
      </c>
      <c r="BD30" s="13" t="str">
        <f ca="1">IFERROR(__xludf.DUMMYFUNCTION("""COMPUTED_VALUE"""),"FMCG")</f>
        <v>FMCG</v>
      </c>
      <c r="BE30" s="13"/>
      <c r="BF30" s="13"/>
      <c r="BG30" s="13"/>
      <c r="BH30" s="13"/>
      <c r="BI30" s="13"/>
      <c r="BJ30" s="13"/>
      <c r="BK30" s="13"/>
      <c r="BL30" s="11"/>
      <c r="BM30" s="11"/>
      <c r="BN30" s="11"/>
      <c r="BO30" s="11"/>
      <c r="BP30" s="11"/>
      <c r="BQ30" s="11"/>
      <c r="BR30" s="11"/>
      <c r="BS30" s="13"/>
      <c r="BT30" s="13"/>
      <c r="BU30" s="13"/>
      <c r="BV30" s="13"/>
      <c r="BW30" s="13"/>
      <c r="BX30" s="11"/>
      <c r="BY30" s="11"/>
      <c r="BZ30" s="11"/>
      <c r="CA30" s="11"/>
      <c r="CB30" s="11"/>
      <c r="CC30" s="11"/>
      <c r="CD30" s="11">
        <f t="shared" si="5"/>
        <v>0</v>
      </c>
      <c r="CE30" s="11">
        <f t="shared" si="6"/>
        <v>0</v>
      </c>
      <c r="CF30" s="11"/>
      <c r="CG30" s="11"/>
      <c r="CH30" s="11"/>
    </row>
    <row r="31" spans="1:86" ht="15.75" customHeight="1">
      <c r="A31" s="32" t="str">
        <f ca="1">IFERROR(__xludf.DUMMYFUNCTION("""COMPUTED_VALUE"""),"https://drive.google.com/open?id=1QtXn0evE-9VW4-ZQJmVDufU_5NTVKUY6&amp;authuser=jay.agg%40gmail.com&amp;usp=drive_fs")</f>
        <v>https://drive.google.com/open?id=1QtXn0evE-9VW4-ZQJmVDufU_5NTVKUY6&amp;authuser=jay.agg%40gmail.com&amp;usp=drive_fs</v>
      </c>
      <c r="B31" s="11" t="str">
        <f ca="1">IFERROR(__xludf.DUMMYFUNCTION("""COMPUTED_VALUE"""),"Food")</f>
        <v>Food</v>
      </c>
      <c r="C31" s="11" t="str">
        <f ca="1">IFERROR(__xludf.DUMMYFUNCTION("""COMPUTED_VALUE"""),"Butter")</f>
        <v>Butter</v>
      </c>
      <c r="D31" s="11" t="str">
        <f ca="1">IFERROR(__xludf.DUMMYFUNCTION("""COMPUTED_VALUE"""),"70*63*130 mm")</f>
        <v>70*63*130 mm</v>
      </c>
      <c r="E31" s="33">
        <f ca="1">IFERROR(__xludf.DUMMYFUNCTION("""COMPUTED_VALUE"""),2)</f>
        <v>2</v>
      </c>
      <c r="F31" s="11">
        <f ca="1">IFERROR(__xludf.DUMMYFUNCTION("""COMPUTED_VALUE"""),1926)</f>
        <v>1926</v>
      </c>
      <c r="G31" s="11">
        <f ca="1">IFERROR(__xludf.DUMMYFUNCTION("""COMPUTED_VALUE"""),12)</f>
        <v>12</v>
      </c>
      <c r="H31" s="11">
        <f ca="1">IFERROR(__xludf.DUMMYFUNCTION("""COMPUTED_VALUE"""),21)</f>
        <v>21</v>
      </c>
      <c r="I31" s="11">
        <f ca="1">IFERROR(__xludf.DUMMYFUNCTION("""COMPUTED_VALUE"""),100)</f>
        <v>100</v>
      </c>
      <c r="J31" s="23"/>
      <c r="K31" s="23"/>
      <c r="L31" s="23"/>
      <c r="M31" s="23">
        <f ca="1">IFERROR(__xludf.DUMMYFUNCTION("""COMPUTED_VALUE"""),0.1)</f>
        <v>0.1</v>
      </c>
      <c r="N31" s="23">
        <f ca="1">IFERROR(__xludf.DUMMYFUNCTION("""COMPUTED_VALUE"""),1)</f>
        <v>1</v>
      </c>
      <c r="O31" s="23"/>
      <c r="P31" s="23" t="str">
        <f ca="1">IFERROR(__xludf.DUMMYFUNCTION("""COMPUTED_VALUE"""),"Offset")</f>
        <v>Offset</v>
      </c>
      <c r="Q31" s="23" t="str">
        <f ca="1">IFERROR(__xludf.DUMMYFUNCTION("""COMPUTED_VALUE"""),"Packaging")</f>
        <v>Packaging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7"/>
      <c r="AK31" s="11"/>
      <c r="AL31" s="11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 t="str">
        <f ca="1">IFERROR(__xludf.DUMMYFUNCTION("""COMPUTED_VALUE"""),"Packaging")</f>
        <v>Packaging</v>
      </c>
      <c r="BD31" s="13" t="str">
        <f ca="1">IFERROR(__xludf.DUMMYFUNCTION("""COMPUTED_VALUE"""),"Food")</f>
        <v>Food</v>
      </c>
      <c r="BE31" s="13"/>
      <c r="BF31" s="13"/>
      <c r="BG31" s="13"/>
      <c r="BH31" s="13"/>
      <c r="BI31" s="13"/>
      <c r="BJ31" s="11"/>
      <c r="BK31" s="13"/>
      <c r="BL31" s="11"/>
      <c r="BM31" s="11"/>
      <c r="BN31" s="11"/>
      <c r="BO31" s="11"/>
      <c r="BP31" s="11"/>
      <c r="BQ31" s="11"/>
      <c r="BR31" s="11"/>
      <c r="BS31" s="26" t="s">
        <v>20</v>
      </c>
      <c r="BT31" s="13" t="s">
        <v>48</v>
      </c>
      <c r="BU31" s="13" t="s">
        <v>84</v>
      </c>
      <c r="BV31" s="15" t="e">
        <f>#REF!</f>
        <v>#REF!</v>
      </c>
      <c r="BW31" s="13"/>
      <c r="BX31" s="11"/>
      <c r="BY31" s="11"/>
      <c r="BZ31" s="11"/>
      <c r="CA31" s="11"/>
      <c r="CB31" s="11"/>
      <c r="CC31" s="11"/>
      <c r="CD31" s="11">
        <f t="shared" si="5"/>
        <v>0</v>
      </c>
      <c r="CE31" s="11">
        <f t="shared" si="6"/>
        <v>0</v>
      </c>
      <c r="CF31" s="11"/>
      <c r="CG31" s="11"/>
      <c r="CH31" s="11"/>
    </row>
    <row r="32" spans="1:86" ht="15.75" customHeight="1">
      <c r="A32" s="32" t="str">
        <f ca="1">IFERROR(__xludf.DUMMYFUNCTION("""COMPUTED_VALUE"""),"https://drive.google.com/open?id=1j2Ak7n2uIi0WIIJrDAWZ9xkRCHIeqUHe&amp;authuser=jay.agg%40gmail.com&amp;usp=drive_fs")</f>
        <v>https://drive.google.com/open?id=1j2Ak7n2uIi0WIIJrDAWZ9xkRCHIeqUHe&amp;authuser=jay.agg%40gmail.com&amp;usp=drive_fs</v>
      </c>
      <c r="B32" s="11" t="str">
        <f ca="1">IFERROR(__xludf.DUMMYFUNCTION("""COMPUTED_VALUE"""),"Food")</f>
        <v>Food</v>
      </c>
      <c r="C32" s="11" t="str">
        <f ca="1">IFERROR(__xludf.DUMMYFUNCTION("""COMPUTED_VALUE"""),"Fast Food")</f>
        <v>Fast Food</v>
      </c>
      <c r="D32" s="11" t="str">
        <f ca="1">IFERROR(__xludf.DUMMYFUNCTION("""COMPUTED_VALUE"""),"Sleeve 5.25*3.25*2.25 inch")</f>
        <v>Sleeve 5.25*3.25*2.25 inch</v>
      </c>
      <c r="E32" s="33">
        <f ca="1">IFERROR(__xludf.DUMMYFUNCTION("""COMPUTED_VALUE"""),6)</f>
        <v>6</v>
      </c>
      <c r="F32" s="11">
        <f ca="1">IFERROR(__xludf.DUMMYFUNCTION("""COMPUTED_VALUE"""),1926)</f>
        <v>1926</v>
      </c>
      <c r="G32" s="11">
        <f ca="1">IFERROR(__xludf.DUMMYFUNCTION("""COMPUTED_VALUE"""),18)</f>
        <v>18</v>
      </c>
      <c r="H32" s="11">
        <f ca="1">IFERROR(__xludf.DUMMYFUNCTION("""COMPUTED_VALUE"""),23)</f>
        <v>23</v>
      </c>
      <c r="I32" s="11">
        <f ca="1">IFERROR(__xludf.DUMMYFUNCTION("""COMPUTED_VALUE"""),100)</f>
        <v>100</v>
      </c>
      <c r="J32" s="23"/>
      <c r="K32" s="23"/>
      <c r="L32" s="23"/>
      <c r="M32" s="23">
        <f ca="1">IFERROR(__xludf.DUMMYFUNCTION("""COMPUTED_VALUE"""),0.1)</f>
        <v>0.1</v>
      </c>
      <c r="N32" s="23">
        <f ca="1">IFERROR(__xludf.DUMMYFUNCTION("""COMPUTED_VALUE"""),1)</f>
        <v>1</v>
      </c>
      <c r="O32" s="23"/>
      <c r="P32" s="23" t="str">
        <f ca="1">IFERROR(__xludf.DUMMYFUNCTION("""COMPUTED_VALUE"""),"Offset")</f>
        <v>Offset</v>
      </c>
      <c r="Q32" s="23" t="str">
        <f ca="1">IFERROR(__xludf.DUMMYFUNCTION("""COMPUTED_VALUE"""),"Packaging")</f>
        <v>Packaging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7"/>
      <c r="AK32" s="11"/>
      <c r="AL32" s="11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 t="str">
        <f ca="1">IFERROR(__xludf.DUMMYFUNCTION("""COMPUTED_VALUE"""),"Packaging")</f>
        <v>Packaging</v>
      </c>
      <c r="BD32" s="13" t="str">
        <f ca="1">IFERROR(__xludf.DUMMYFUNCTION("""COMPUTED_VALUE"""),"Fratelli")</f>
        <v>Fratelli</v>
      </c>
      <c r="BE32" s="13"/>
      <c r="BF32" s="13"/>
      <c r="BG32" s="13"/>
      <c r="BH32" s="13"/>
      <c r="BI32" s="13"/>
      <c r="BJ32" s="13"/>
      <c r="BK32" s="13"/>
      <c r="BL32" s="11"/>
      <c r="BM32" s="11"/>
      <c r="BN32" s="13"/>
      <c r="BO32" s="11"/>
      <c r="BP32" s="11"/>
      <c r="BQ32" s="11"/>
      <c r="BR32" s="11"/>
      <c r="BS32" s="26" t="s">
        <v>20</v>
      </c>
      <c r="BT32" s="13" t="s">
        <v>48</v>
      </c>
      <c r="BU32" s="13" t="s">
        <v>85</v>
      </c>
      <c r="BV32" s="15" t="e">
        <f>#REF!</f>
        <v>#REF!</v>
      </c>
      <c r="BW32" s="13"/>
      <c r="BX32" s="11"/>
      <c r="BY32" s="11"/>
      <c r="BZ32" s="11"/>
      <c r="CA32" s="11"/>
      <c r="CB32" s="11"/>
      <c r="CC32" s="11"/>
      <c r="CD32" s="11">
        <f t="shared" si="5"/>
        <v>0</v>
      </c>
      <c r="CE32" s="11">
        <f t="shared" si="6"/>
        <v>0</v>
      </c>
      <c r="CF32" s="11"/>
      <c r="CG32" s="11"/>
      <c r="CH32" s="11"/>
    </row>
    <row r="33" spans="1:86" ht="15.75" customHeight="1">
      <c r="A33" s="32" t="str">
        <f ca="1">IFERROR(__xludf.DUMMYFUNCTION("""COMPUTED_VALUE"""),"https://drive.google.com/open?id=1jIKxVpMBt0sYXYuHJ9pjoEVFnOlIpxpb&amp;authuser=jay.agg%40gmail.com&amp;usp=drive_fs")</f>
        <v>https://drive.google.com/open?id=1jIKxVpMBt0sYXYuHJ9pjoEVFnOlIpxpb&amp;authuser=jay.agg%40gmail.com&amp;usp=drive_fs</v>
      </c>
      <c r="B33" s="11" t="str">
        <f ca="1">IFERROR(__xludf.DUMMYFUNCTION("""COMPUTED_VALUE"""),"Food")</f>
        <v>Food</v>
      </c>
      <c r="C33" s="11" t="str">
        <f ca="1">IFERROR(__xludf.DUMMYFUNCTION("""COMPUTED_VALUE"""),"Fast Food")</f>
        <v>Fast Food</v>
      </c>
      <c r="D33" s="11" t="str">
        <f ca="1">IFERROR(__xludf.DUMMYFUNCTION("""COMPUTED_VALUE"""),"9.375*3.75*2 inch")</f>
        <v>9.375*3.75*2 inch</v>
      </c>
      <c r="E33" s="33">
        <f ca="1">IFERROR(__xludf.DUMMYFUNCTION("""COMPUTED_VALUE"""),2)</f>
        <v>2</v>
      </c>
      <c r="F33" s="11">
        <f ca="1">IFERROR(__xludf.DUMMYFUNCTION("""COMPUTED_VALUE"""),1926)</f>
        <v>1926</v>
      </c>
      <c r="G33" s="11">
        <f ca="1">IFERROR(__xludf.DUMMYFUNCTION("""COMPUTED_VALUE"""),18)</f>
        <v>18</v>
      </c>
      <c r="H33" s="11">
        <f ca="1">IFERROR(__xludf.DUMMYFUNCTION("""COMPUTED_VALUE"""),25)</f>
        <v>25</v>
      </c>
      <c r="I33" s="11">
        <f ca="1">IFERROR(__xludf.DUMMYFUNCTION("""COMPUTED_VALUE"""),100)</f>
        <v>100</v>
      </c>
      <c r="J33" s="23"/>
      <c r="K33" s="23"/>
      <c r="L33" s="23"/>
      <c r="M33" s="23"/>
      <c r="N33" s="23">
        <f ca="1">IFERROR(__xludf.DUMMYFUNCTION("""COMPUTED_VALUE"""),1)</f>
        <v>1</v>
      </c>
      <c r="O33" s="23"/>
      <c r="P33" s="23" t="str">
        <f ca="1">IFERROR(__xludf.DUMMYFUNCTION("""COMPUTED_VALUE"""),"Offset")</f>
        <v>Offset</v>
      </c>
      <c r="Q33" s="23" t="str">
        <f ca="1">IFERROR(__xludf.DUMMYFUNCTION("""COMPUTED_VALUE"""),"Packaging")</f>
        <v>Packaging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7"/>
      <c r="AK33" s="11"/>
      <c r="AL33" s="11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 t="str">
        <f ca="1">IFERROR(__xludf.DUMMYFUNCTION("""COMPUTED_VALUE"""),"Packaging")</f>
        <v>Packaging</v>
      </c>
      <c r="BD33" s="13" t="str">
        <f ca="1">IFERROR(__xludf.DUMMYFUNCTION("""COMPUTED_VALUE"""),"Games")</f>
        <v>Games</v>
      </c>
      <c r="BE33" s="13"/>
      <c r="BF33" s="13"/>
      <c r="BG33" s="13"/>
      <c r="BH33" s="13"/>
      <c r="BI33" s="11"/>
      <c r="BJ33" s="13"/>
      <c r="BK33" s="13"/>
      <c r="BL33" s="11"/>
      <c r="BM33" s="11"/>
      <c r="BN33" s="13"/>
      <c r="BO33" s="11"/>
      <c r="BP33" s="11"/>
      <c r="BQ33" s="11"/>
      <c r="BR33" s="11"/>
      <c r="BS33" s="26" t="s">
        <v>20</v>
      </c>
      <c r="BT33" s="13" t="s">
        <v>48</v>
      </c>
      <c r="BU33" s="13" t="s">
        <v>86</v>
      </c>
      <c r="BV33" s="15" t="e">
        <f>#REF!</f>
        <v>#REF!</v>
      </c>
      <c r="BW33" s="13"/>
      <c r="BX33" s="11"/>
      <c r="BY33" s="11"/>
      <c r="BZ33" s="11"/>
      <c r="CA33" s="11"/>
      <c r="CB33" s="11"/>
      <c r="CC33" s="11"/>
      <c r="CD33" s="11">
        <f t="shared" si="5"/>
        <v>0</v>
      </c>
      <c r="CE33" s="11">
        <f t="shared" si="6"/>
        <v>0</v>
      </c>
      <c r="CF33" s="11"/>
      <c r="CG33" s="11"/>
      <c r="CH33" s="11"/>
    </row>
    <row r="34" spans="1:86" ht="15.75" customHeight="1">
      <c r="A34" s="32" t="str">
        <f ca="1">IFERROR(__xludf.DUMMYFUNCTION("""COMPUTED_VALUE"""),"https://drive.google.com/open?id=1jPGlPvth33ow0BsuXPn_9Fd0aGa4tOR5&amp;authuser=jay.agg%40gmail.com&amp;usp=drive_fs")</f>
        <v>https://drive.google.com/open?id=1jPGlPvth33ow0BsuXPn_9Fd0aGa4tOR5&amp;authuser=jay.agg%40gmail.com&amp;usp=drive_fs</v>
      </c>
      <c r="B34" s="11" t="str">
        <f ca="1">IFERROR(__xludf.DUMMYFUNCTION("""COMPUTED_VALUE"""),"Food")</f>
        <v>Food</v>
      </c>
      <c r="C34" s="11" t="str">
        <f ca="1">IFERROR(__xludf.DUMMYFUNCTION("""COMPUTED_VALUE"""),"Fast Food")</f>
        <v>Fast Food</v>
      </c>
      <c r="D34" s="11" t="str">
        <f ca="1">IFERROR(__xludf.DUMMYFUNCTION("""COMPUTED_VALUE"""),"Momos 5.25*3.25*2.25 inch")</f>
        <v>Momos 5.25*3.25*2.25 inch</v>
      </c>
      <c r="E34" s="33">
        <f ca="1">IFERROR(__xludf.DUMMYFUNCTION("""COMPUTED_VALUE"""),2)</f>
        <v>2</v>
      </c>
      <c r="F34" s="11">
        <f ca="1">IFERROR(__xludf.DUMMYFUNCTION("""COMPUTED_VALUE"""),1926)</f>
        <v>1926</v>
      </c>
      <c r="G34" s="11">
        <f ca="1">IFERROR(__xludf.DUMMYFUNCTION("""COMPUTED_VALUE"""),15)</f>
        <v>15</v>
      </c>
      <c r="H34" s="11">
        <f ca="1">IFERROR(__xludf.DUMMYFUNCTION("""COMPUTED_VALUE"""),25)</f>
        <v>25</v>
      </c>
      <c r="I34" s="11">
        <f ca="1">IFERROR(__xludf.DUMMYFUNCTION("""COMPUTED_VALUE"""),100)</f>
        <v>100</v>
      </c>
      <c r="J34" s="23"/>
      <c r="K34" s="23"/>
      <c r="L34" s="23"/>
      <c r="M34" s="23"/>
      <c r="N34" s="23">
        <f ca="1">IFERROR(__xludf.DUMMYFUNCTION("""COMPUTED_VALUE"""),1)</f>
        <v>1</v>
      </c>
      <c r="O34" s="23"/>
      <c r="P34" s="23" t="str">
        <f ca="1">IFERROR(__xludf.DUMMYFUNCTION("""COMPUTED_VALUE"""),"Offset")</f>
        <v>Offset</v>
      </c>
      <c r="Q34" s="23" t="str">
        <f ca="1">IFERROR(__xludf.DUMMYFUNCTION("""COMPUTED_VALUE"""),"Packaging")</f>
        <v>Packaging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7"/>
      <c r="AK34" s="11"/>
      <c r="AL34" s="11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 t="str">
        <f ca="1">IFERROR(__xludf.DUMMYFUNCTION("""COMPUTED_VALUE"""),"Packaging")</f>
        <v>Packaging</v>
      </c>
      <c r="BD34" s="13" t="str">
        <f ca="1">IFERROR(__xludf.DUMMYFUNCTION("""COMPUTED_VALUE"""),"Gugal Loban Cup")</f>
        <v>Gugal Loban Cup</v>
      </c>
      <c r="BE34" s="13"/>
      <c r="BF34" s="13"/>
      <c r="BG34" s="13"/>
      <c r="BH34" s="11"/>
      <c r="BI34" s="11"/>
      <c r="BJ34" s="13"/>
      <c r="BK34" s="13"/>
      <c r="BL34" s="11"/>
      <c r="BM34" s="11"/>
      <c r="BN34" s="13"/>
      <c r="BO34" s="11"/>
      <c r="BP34" s="11"/>
      <c r="BQ34" s="11"/>
      <c r="BR34" s="11"/>
      <c r="BS34" s="26" t="s">
        <v>20</v>
      </c>
      <c r="BT34" s="13" t="s">
        <v>48</v>
      </c>
      <c r="BU34" s="13" t="s">
        <v>87</v>
      </c>
      <c r="BV34" s="15" t="e">
        <f>#REF!</f>
        <v>#REF!</v>
      </c>
      <c r="BW34" s="13"/>
      <c r="BX34" s="11"/>
      <c r="BY34" s="11"/>
      <c r="BZ34" s="11"/>
      <c r="CA34" s="11"/>
      <c r="CB34" s="11"/>
      <c r="CC34" s="11"/>
      <c r="CD34" s="11">
        <f t="shared" si="5"/>
        <v>0</v>
      </c>
      <c r="CE34" s="11">
        <f t="shared" si="6"/>
        <v>0</v>
      </c>
      <c r="CF34" s="11"/>
      <c r="CG34" s="11"/>
      <c r="CH34" s="11"/>
    </row>
    <row r="35" spans="1:86" ht="15.75" customHeight="1">
      <c r="A35" s="32" t="str">
        <f ca="1">IFERROR(__xludf.DUMMYFUNCTION("""COMPUTED_VALUE"""),"https://drive.google.com/open?id=1jPSj61Xjqqhp0yAUgpJijU3oteatln8h&amp;authuser=jay.agg%40gmail.com&amp;usp=drive_fs")</f>
        <v>https://drive.google.com/open?id=1jPSj61Xjqqhp0yAUgpJijU3oteatln8h&amp;authuser=jay.agg%40gmail.com&amp;usp=drive_fs</v>
      </c>
      <c r="B35" s="11" t="str">
        <f ca="1">IFERROR(__xludf.DUMMYFUNCTION("""COMPUTED_VALUE"""),"Food")</f>
        <v>Food</v>
      </c>
      <c r="C35" s="11" t="str">
        <f ca="1">IFERROR(__xludf.DUMMYFUNCTION("""COMPUTED_VALUE"""),"Fast Food")</f>
        <v>Fast Food</v>
      </c>
      <c r="D35" s="11" t="str">
        <f ca="1">IFERROR(__xludf.DUMMYFUNCTION("""COMPUTED_VALUE"""),"Kathi Roll 55*55*230 mm LB")</f>
        <v>Kathi Roll 55*55*230 mm LB</v>
      </c>
      <c r="E35" s="33">
        <f ca="1">IFERROR(__xludf.DUMMYFUNCTION("""COMPUTED_VALUE"""),4)</f>
        <v>4</v>
      </c>
      <c r="F35" s="11">
        <f ca="1">IFERROR(__xludf.DUMMYFUNCTION("""COMPUTED_VALUE"""),1926)</f>
        <v>1926</v>
      </c>
      <c r="G35" s="11">
        <f ca="1">IFERROR(__xludf.DUMMYFUNCTION("""COMPUTED_VALUE"""),19)</f>
        <v>19</v>
      </c>
      <c r="H35" s="11">
        <f ca="1">IFERROR(__xludf.DUMMYFUNCTION("""COMPUTED_VALUE"""),26)</f>
        <v>26</v>
      </c>
      <c r="I35" s="11">
        <f ca="1">IFERROR(__xludf.DUMMYFUNCTION("""COMPUTED_VALUE"""),100)</f>
        <v>100</v>
      </c>
      <c r="J35" s="23"/>
      <c r="K35" s="23"/>
      <c r="L35" s="23"/>
      <c r="M35" s="23">
        <f ca="1">IFERROR(__xludf.DUMMYFUNCTION("""COMPUTED_VALUE"""),0.4)</f>
        <v>0.4</v>
      </c>
      <c r="N35" s="23">
        <f ca="1">IFERROR(__xludf.DUMMYFUNCTION("""COMPUTED_VALUE"""),1)</f>
        <v>1</v>
      </c>
      <c r="O35" s="23"/>
      <c r="P35" s="23" t="str">
        <f ca="1">IFERROR(__xludf.DUMMYFUNCTION("""COMPUTED_VALUE"""),"Offset")</f>
        <v>Offset</v>
      </c>
      <c r="Q35" s="23" t="str">
        <f ca="1">IFERROR(__xludf.DUMMYFUNCTION("""COMPUTED_VALUE"""),"Packaging")</f>
        <v>Packaging</v>
      </c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7"/>
      <c r="AK35" s="11"/>
      <c r="AL35" s="11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 t="str">
        <f ca="1">IFERROR(__xludf.DUMMYFUNCTION("""COMPUTED_VALUE"""),"Packaging")</f>
        <v>Packaging</v>
      </c>
      <c r="BD35" s="13" t="str">
        <f ca="1">IFERROR(__xludf.DUMMYFUNCTION("""COMPUTED_VALUE"""),"Hard Bound")</f>
        <v>Hard Bound</v>
      </c>
      <c r="BE35" s="13"/>
      <c r="BF35" s="13"/>
      <c r="BG35" s="13"/>
      <c r="BH35" s="11"/>
      <c r="BI35" s="11"/>
      <c r="BJ35" s="13"/>
      <c r="BK35" s="13"/>
      <c r="BL35" s="11"/>
      <c r="BM35" s="11"/>
      <c r="BN35" s="13"/>
      <c r="BO35" s="11"/>
      <c r="BP35" s="11"/>
      <c r="BQ35" s="11"/>
      <c r="BR35" s="11"/>
      <c r="BS35" s="26" t="s">
        <v>20</v>
      </c>
      <c r="BT35" s="13" t="s">
        <v>48</v>
      </c>
      <c r="BU35" s="13" t="s">
        <v>88</v>
      </c>
      <c r="BV35" s="15" t="e">
        <f>#REF!</f>
        <v>#REF!</v>
      </c>
      <c r="BW35" s="13"/>
      <c r="BX35" s="11"/>
      <c r="BY35" s="11"/>
      <c r="BZ35" s="11"/>
      <c r="CA35" s="11"/>
      <c r="CB35" s="11"/>
      <c r="CC35" s="11"/>
      <c r="CD35" s="11">
        <f t="shared" si="5"/>
        <v>0</v>
      </c>
      <c r="CE35" s="11">
        <f t="shared" si="6"/>
        <v>0</v>
      </c>
      <c r="CF35" s="11"/>
      <c r="CG35" s="11"/>
      <c r="CH35" s="11"/>
    </row>
    <row r="36" spans="1:86" ht="15.75" customHeight="1">
      <c r="A36" s="32" t="str">
        <f ca="1">IFERROR(__xludf.DUMMYFUNCTION("""COMPUTED_VALUE"""),"https://drive.google.com/open?id=1n4sM_hMizxMor4aS4-NffW1QEWkmmRaC&amp;authuser=jay.agg%40gmail.com&amp;usp=drive_fs")</f>
        <v>https://drive.google.com/open?id=1n4sM_hMizxMor4aS4-NffW1QEWkmmRaC&amp;authuser=jay.agg%40gmail.com&amp;usp=drive_fs</v>
      </c>
      <c r="B36" s="11" t="str">
        <f ca="1">IFERROR(__xludf.DUMMYFUNCTION("""COMPUTED_VALUE"""),"Food")</f>
        <v>Food</v>
      </c>
      <c r="C36" s="11" t="str">
        <f ca="1">IFERROR(__xludf.DUMMYFUNCTION("""COMPUTED_VALUE"""),"Dry Fruit")</f>
        <v>Dry Fruit</v>
      </c>
      <c r="D36" s="11" t="str">
        <f ca="1">IFERROR(__xludf.DUMMYFUNCTION("""COMPUTED_VALUE"""),"110*40*160 mm LB")</f>
        <v>110*40*160 mm LB</v>
      </c>
      <c r="E36" s="33">
        <f ca="1">IFERROR(__xludf.DUMMYFUNCTION("""COMPUTED_VALUE"""),4)</f>
        <v>4</v>
      </c>
      <c r="F36" s="11">
        <f ca="1">IFERROR(__xludf.DUMMYFUNCTION("""COMPUTED_VALUE"""),1926)</f>
        <v>1926</v>
      </c>
      <c r="G36" s="11">
        <f ca="1">IFERROR(__xludf.DUMMYFUNCTION("""COMPUTED_VALUE"""),18)</f>
        <v>18</v>
      </c>
      <c r="H36" s="11">
        <f ca="1">IFERROR(__xludf.DUMMYFUNCTION("""COMPUTED_VALUE"""),25)</f>
        <v>25</v>
      </c>
      <c r="I36" s="11">
        <f ca="1">IFERROR(__xludf.DUMMYFUNCTION("""COMPUTED_VALUE"""),100)</f>
        <v>100</v>
      </c>
      <c r="J36" s="23"/>
      <c r="K36" s="23"/>
      <c r="L36" s="23"/>
      <c r="M36" s="23">
        <f ca="1">IFERROR(__xludf.DUMMYFUNCTION("""COMPUTED_VALUE"""),0.16)</f>
        <v>0.16</v>
      </c>
      <c r="N36" s="23">
        <f ca="1">IFERROR(__xludf.DUMMYFUNCTION("""COMPUTED_VALUE"""),1)</f>
        <v>1</v>
      </c>
      <c r="O36" s="23"/>
      <c r="P36" s="23" t="str">
        <f ca="1">IFERROR(__xludf.DUMMYFUNCTION("""COMPUTED_VALUE"""),"Offset")</f>
        <v>Offset</v>
      </c>
      <c r="Q36" s="23" t="str">
        <f ca="1">IFERROR(__xludf.DUMMYFUNCTION("""COMPUTED_VALUE"""),"Packaging")</f>
        <v>Packaging</v>
      </c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7"/>
      <c r="AK36" s="11"/>
      <c r="AL36" s="11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 t="str">
        <f ca="1">IFERROR(__xludf.DUMMYFUNCTION("""COMPUTED_VALUE"""),"Packaging")</f>
        <v>Packaging</v>
      </c>
      <c r="BD36" s="13" t="str">
        <f ca="1">IFERROR(__xludf.DUMMYFUNCTION("""COMPUTED_VALUE"""),"Hardware")</f>
        <v>Hardware</v>
      </c>
      <c r="BE36" s="13"/>
      <c r="BF36" s="13"/>
      <c r="BG36" s="13"/>
      <c r="BH36" s="11"/>
      <c r="BI36" s="11"/>
      <c r="BJ36" s="13"/>
      <c r="BK36" s="13"/>
      <c r="BL36" s="11"/>
      <c r="BM36" s="11"/>
      <c r="BN36" s="11"/>
      <c r="BO36" s="11"/>
      <c r="BP36" s="11"/>
      <c r="BQ36" s="11"/>
      <c r="BR36" s="11"/>
      <c r="BS36" s="26" t="s">
        <v>20</v>
      </c>
      <c r="BT36" s="13" t="s">
        <v>48</v>
      </c>
      <c r="BU36" s="13" t="s">
        <v>89</v>
      </c>
      <c r="BV36" s="15" t="e">
        <f>#REF!</f>
        <v>#REF!</v>
      </c>
      <c r="BW36" s="13"/>
      <c r="BX36" s="11"/>
      <c r="BY36" s="11"/>
      <c r="BZ36" s="11"/>
      <c r="CA36" s="11"/>
      <c r="CB36" s="11"/>
      <c r="CC36" s="11"/>
      <c r="CD36" s="11">
        <f t="shared" si="5"/>
        <v>0</v>
      </c>
      <c r="CE36" s="11">
        <f t="shared" si="6"/>
        <v>0</v>
      </c>
      <c r="CF36" s="11"/>
      <c r="CG36" s="11"/>
      <c r="CH36" s="11"/>
    </row>
    <row r="37" spans="1:86" ht="15.75" customHeight="1">
      <c r="A37" s="32" t="str">
        <f ca="1">IFERROR(__xludf.DUMMYFUNCTION("""COMPUTED_VALUE"""),"https://drive.google.com/open?id=1pIykPqoOxble5EREsGAMRPdA1QccQ1AJ&amp;authuser=jay.agg%40gmail.com&amp;usp=drive_fs")</f>
        <v>https://drive.google.com/open?id=1pIykPqoOxble5EREsGAMRPdA1QccQ1AJ&amp;authuser=jay.agg%40gmail.com&amp;usp=drive_fs</v>
      </c>
      <c r="B37" s="11" t="str">
        <f ca="1">IFERROR(__xludf.DUMMYFUNCTION("""COMPUTED_VALUE"""),"Food")</f>
        <v>Food</v>
      </c>
      <c r="C37" s="11" t="str">
        <f ca="1">IFERROR(__xludf.DUMMYFUNCTION("""COMPUTED_VALUE"""),"Cake Mix 500g")</f>
        <v>Cake Mix 500g</v>
      </c>
      <c r="D37" s="11" t="str">
        <f ca="1">IFERROR(__xludf.DUMMYFUNCTION("""COMPUTED_VALUE"""),"140*45*180 mm")</f>
        <v>140*45*180 mm</v>
      </c>
      <c r="E37" s="33">
        <f ca="1">IFERROR(__xludf.DUMMYFUNCTION("""COMPUTED_VALUE"""),2)</f>
        <v>2</v>
      </c>
      <c r="F37" s="11">
        <f ca="1">IFERROR(__xludf.DUMMYFUNCTION("""COMPUTED_VALUE"""),1926)</f>
        <v>1926</v>
      </c>
      <c r="G37" s="11">
        <f ca="1">IFERROR(__xludf.DUMMYFUNCTION("""COMPUTED_VALUE"""),15.75)</f>
        <v>15.75</v>
      </c>
      <c r="H37" s="11">
        <f ca="1">IFERROR(__xludf.DUMMYFUNCTION("""COMPUTED_VALUE"""),20.75)</f>
        <v>20.75</v>
      </c>
      <c r="I37" s="11">
        <f ca="1">IFERROR(__xludf.DUMMYFUNCTION("""COMPUTED_VALUE"""),100)</f>
        <v>100</v>
      </c>
      <c r="J37" s="23"/>
      <c r="K37" s="23"/>
      <c r="L37" s="23"/>
      <c r="M37" s="23">
        <f ca="1">IFERROR(__xludf.DUMMYFUNCTION("""COMPUTED_VALUE"""),0.1)</f>
        <v>0.1</v>
      </c>
      <c r="N37" s="23">
        <f ca="1">IFERROR(__xludf.DUMMYFUNCTION("""COMPUTED_VALUE"""),1)</f>
        <v>1</v>
      </c>
      <c r="O37" s="23"/>
      <c r="P37" s="23" t="str">
        <f ca="1">IFERROR(__xludf.DUMMYFUNCTION("""COMPUTED_VALUE"""),"Offset")</f>
        <v>Offset</v>
      </c>
      <c r="Q37" s="23" t="str">
        <f ca="1">IFERROR(__xludf.DUMMYFUNCTION("""COMPUTED_VALUE"""),"Packaging")</f>
        <v>Packaging</v>
      </c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7"/>
      <c r="AK37" s="11"/>
      <c r="AL37" s="11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 t="str">
        <f ca="1">IFERROR(__xludf.DUMMYFUNCTION("""COMPUTED_VALUE"""),"Packaging")</f>
        <v>Packaging</v>
      </c>
      <c r="BD37" s="13" t="str">
        <f ca="1">IFERROR(__xludf.DUMMYFUNCTION("""COMPUTED_VALUE"""),"Hawa Dhoop")</f>
        <v>Hawa Dhoop</v>
      </c>
      <c r="BE37" s="13"/>
      <c r="BF37" s="13"/>
      <c r="BG37" s="13"/>
      <c r="BH37" s="13"/>
      <c r="BI37" s="11"/>
      <c r="BJ37" s="13"/>
      <c r="BK37" s="13"/>
      <c r="BL37" s="11"/>
      <c r="BM37" s="11"/>
      <c r="BN37" s="11"/>
      <c r="BO37" s="11"/>
      <c r="BP37" s="11"/>
      <c r="BQ37" s="11"/>
      <c r="BR37" s="11"/>
      <c r="BS37" s="26" t="s">
        <v>20</v>
      </c>
      <c r="BT37" s="13" t="s">
        <v>48</v>
      </c>
      <c r="BU37" s="13" t="s">
        <v>90</v>
      </c>
      <c r="BV37" s="15" t="e">
        <f>#REF!</f>
        <v>#REF!</v>
      </c>
      <c r="BW37" s="13"/>
      <c r="BX37" s="11"/>
      <c r="BY37" s="11"/>
      <c r="BZ37" s="11"/>
      <c r="CA37" s="11"/>
      <c r="CB37" s="11"/>
      <c r="CC37" s="11"/>
      <c r="CD37" s="11">
        <f t="shared" si="5"/>
        <v>0</v>
      </c>
      <c r="CE37" s="11">
        <f t="shared" si="6"/>
        <v>0</v>
      </c>
      <c r="CF37" s="11"/>
      <c r="CG37" s="11"/>
      <c r="CH37" s="11"/>
    </row>
    <row r="38" spans="1:86" ht="15.75" customHeight="1">
      <c r="A38" s="32" t="str">
        <f ca="1">IFERROR(__xludf.DUMMYFUNCTION("""COMPUTED_VALUE"""),"https://drive.google.com/open?id=1pOGW1xVCuMnUABRqNq-5cbJ_ByoO8G5w&amp;authuser=jay.agg%40gmail.com&amp;usp=drive_fs")</f>
        <v>https://drive.google.com/open?id=1pOGW1xVCuMnUABRqNq-5cbJ_ByoO8G5w&amp;authuser=jay.agg%40gmail.com&amp;usp=drive_fs</v>
      </c>
      <c r="B38" s="11" t="str">
        <f ca="1">IFERROR(__xludf.DUMMYFUNCTION("""COMPUTED_VALUE"""),"Food")</f>
        <v>Food</v>
      </c>
      <c r="C38" s="11" t="str">
        <f ca="1">IFERROR(__xludf.DUMMYFUNCTION("""COMPUTED_VALUE"""),"Cake Mix 1kg")</f>
        <v>Cake Mix 1kg</v>
      </c>
      <c r="D38" s="11" t="str">
        <f ca="1">IFERROR(__xludf.DUMMYFUNCTION("""COMPUTED_VALUE"""),"165*52*235 mm")</f>
        <v>165*52*235 mm</v>
      </c>
      <c r="E38" s="33">
        <f ca="1">IFERROR(__xludf.DUMMYFUNCTION("""COMPUTED_VALUE"""),2)</f>
        <v>2</v>
      </c>
      <c r="F38" s="11">
        <f ca="1">IFERROR(__xludf.DUMMYFUNCTION("""COMPUTED_VALUE"""),1926)</f>
        <v>1926</v>
      </c>
      <c r="G38" s="11">
        <f ca="1">IFERROR(__xludf.DUMMYFUNCTION("""COMPUTED_VALUE"""),19)</f>
        <v>19</v>
      </c>
      <c r="H38" s="11">
        <f ca="1">IFERROR(__xludf.DUMMYFUNCTION("""COMPUTED_VALUE"""),26)</f>
        <v>26</v>
      </c>
      <c r="I38" s="11">
        <f ca="1">IFERROR(__xludf.DUMMYFUNCTION("""COMPUTED_VALUE"""),100)</f>
        <v>100</v>
      </c>
      <c r="J38" s="23"/>
      <c r="K38" s="23"/>
      <c r="L38" s="23"/>
      <c r="M38" s="23">
        <f ca="1">IFERROR(__xludf.DUMMYFUNCTION("""COMPUTED_VALUE"""),0.1)</f>
        <v>0.1</v>
      </c>
      <c r="N38" s="23">
        <f ca="1">IFERROR(__xludf.DUMMYFUNCTION("""COMPUTED_VALUE"""),1)</f>
        <v>1</v>
      </c>
      <c r="O38" s="23"/>
      <c r="P38" s="23" t="str">
        <f ca="1">IFERROR(__xludf.DUMMYFUNCTION("""COMPUTED_VALUE"""),"Offset")</f>
        <v>Offset</v>
      </c>
      <c r="Q38" s="23" t="str">
        <f ca="1">IFERROR(__xludf.DUMMYFUNCTION("""COMPUTED_VALUE"""),"Packaging")</f>
        <v>Packaging</v>
      </c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7"/>
      <c r="AK38" s="11"/>
      <c r="AL38" s="11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 t="str">
        <f ca="1">IFERROR(__xludf.DUMMYFUNCTION("""COMPUTED_VALUE"""),"Packaging")</f>
        <v>Packaging</v>
      </c>
      <c r="BD38" s="13" t="str">
        <f ca="1">IFERROR(__xludf.DUMMYFUNCTION("""COMPUTED_VALUE"""),"Hawan Box")</f>
        <v>Hawan Box</v>
      </c>
      <c r="BE38" s="13"/>
      <c r="BF38" s="13"/>
      <c r="BG38" s="13"/>
      <c r="BH38" s="11"/>
      <c r="BI38" s="26"/>
      <c r="BJ38" s="13"/>
      <c r="BK38" s="13"/>
      <c r="BL38" s="11"/>
      <c r="BM38" s="11"/>
      <c r="BN38" s="11"/>
      <c r="BO38" s="11"/>
      <c r="BP38" s="11"/>
      <c r="BQ38" s="11"/>
      <c r="BR38" s="11"/>
      <c r="BS38" s="26" t="s">
        <v>20</v>
      </c>
      <c r="BT38" s="13" t="s">
        <v>48</v>
      </c>
      <c r="BU38" s="13" t="s">
        <v>66</v>
      </c>
      <c r="BV38" s="15" t="e">
        <f>#REF!</f>
        <v>#REF!</v>
      </c>
      <c r="BW38" s="13"/>
      <c r="BX38" s="11"/>
      <c r="BY38" s="11"/>
      <c r="BZ38" s="11"/>
      <c r="CA38" s="11"/>
      <c r="CB38" s="11"/>
      <c r="CC38" s="11"/>
      <c r="CD38" s="11">
        <f t="shared" si="5"/>
        <v>0</v>
      </c>
      <c r="CE38" s="11">
        <f t="shared" si="6"/>
        <v>0</v>
      </c>
      <c r="CF38" s="11"/>
      <c r="CG38" s="11"/>
      <c r="CH38" s="11"/>
    </row>
    <row r="39" spans="1:86" ht="15.75" customHeight="1">
      <c r="A39" s="32" t="str">
        <f ca="1">IFERROR(__xludf.DUMMYFUNCTION("""COMPUTED_VALUE"""),"https://drive.google.com/open?id=1w7snRg3lAxc0KM66W8RpVqDwD0jEOGQk&amp;authuser=jay.agg%40gmail.com&amp;usp=drive_fs")</f>
        <v>https://drive.google.com/open?id=1w7snRg3lAxc0KM66W8RpVqDwD0jEOGQk&amp;authuser=jay.agg%40gmail.com&amp;usp=drive_fs</v>
      </c>
      <c r="B39" s="11" t="str">
        <f ca="1">IFERROR(__xludf.DUMMYFUNCTION("""COMPUTED_VALUE"""),"Food")</f>
        <v>Food</v>
      </c>
      <c r="C39" s="11" t="str">
        <f ca="1">IFERROR(__xludf.DUMMYFUNCTION("""COMPUTED_VALUE"""),"Dog Food")</f>
        <v>Dog Food</v>
      </c>
      <c r="D39" s="11" t="str">
        <f ca="1">IFERROR(__xludf.DUMMYFUNCTION("""COMPUTED_VALUE"""),"180*75*240 mm")</f>
        <v>180*75*240 mm</v>
      </c>
      <c r="E39" s="33">
        <f ca="1">IFERROR(__xludf.DUMMYFUNCTION("""COMPUTED_VALUE"""),1)</f>
        <v>1</v>
      </c>
      <c r="F39" s="11">
        <f ca="1">IFERROR(__xludf.DUMMYFUNCTION("""COMPUTED_VALUE"""),1926)</f>
        <v>1926</v>
      </c>
      <c r="G39" s="11">
        <f ca="1">IFERROR(__xludf.DUMMYFUNCTION("""COMPUTED_VALUE"""),15.75)</f>
        <v>15.75</v>
      </c>
      <c r="H39" s="11">
        <f ca="1">IFERROR(__xludf.DUMMYFUNCTION("""COMPUTED_VALUE"""),20.75)</f>
        <v>20.75</v>
      </c>
      <c r="I39" s="11">
        <f ca="1">IFERROR(__xludf.DUMMYFUNCTION("""COMPUTED_VALUE"""),100)</f>
        <v>100</v>
      </c>
      <c r="J39" s="23"/>
      <c r="K39" s="23"/>
      <c r="L39" s="23"/>
      <c r="M39" s="23">
        <f ca="1">IFERROR(__xludf.DUMMYFUNCTION("""COMPUTED_VALUE"""),0.1)</f>
        <v>0.1</v>
      </c>
      <c r="N39" s="23">
        <f ca="1">IFERROR(__xludf.DUMMYFUNCTION("""COMPUTED_VALUE"""),1)</f>
        <v>1</v>
      </c>
      <c r="O39" s="23"/>
      <c r="P39" s="23" t="str">
        <f ca="1">IFERROR(__xludf.DUMMYFUNCTION("""COMPUTED_VALUE"""),"Offset")</f>
        <v>Offset</v>
      </c>
      <c r="Q39" s="23" t="str">
        <f ca="1">IFERROR(__xludf.DUMMYFUNCTION("""COMPUTED_VALUE"""),"Packaging")</f>
        <v>Packaging</v>
      </c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7"/>
      <c r="AK39" s="11"/>
      <c r="AL39" s="11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 t="str">
        <f ca="1">IFERROR(__xludf.DUMMYFUNCTION("""COMPUTED_VALUE"""),"Packaging")</f>
        <v>Packaging</v>
      </c>
      <c r="BD39" s="13" t="str">
        <f ca="1">IFERROR(__xludf.DUMMYFUNCTION("""COMPUTED_VALUE"""),"Henna Raj")</f>
        <v>Henna Raj</v>
      </c>
      <c r="BE39" s="13"/>
      <c r="BF39" s="13"/>
      <c r="BG39" s="13"/>
      <c r="BH39" s="11"/>
      <c r="BI39" s="26"/>
      <c r="BJ39" s="13"/>
      <c r="BK39" s="13"/>
      <c r="BL39" s="13"/>
      <c r="BM39" s="13"/>
      <c r="BN39" s="13"/>
      <c r="BO39" s="13"/>
      <c r="BP39" s="13"/>
      <c r="BQ39" s="13"/>
      <c r="BR39" s="13"/>
      <c r="BS39" s="26" t="s">
        <v>20</v>
      </c>
      <c r="BT39" s="13" t="s">
        <v>48</v>
      </c>
      <c r="BU39" s="13" t="s">
        <v>71</v>
      </c>
      <c r="BV39" s="15" t="e">
        <f>#REF!</f>
        <v>#REF!</v>
      </c>
      <c r="BW39" s="13"/>
      <c r="BX39" s="13"/>
      <c r="BY39" s="13"/>
      <c r="BZ39" s="13"/>
      <c r="CA39" s="13"/>
      <c r="CB39" s="13"/>
      <c r="CC39" s="13"/>
      <c r="CD39" s="11">
        <f t="shared" si="5"/>
        <v>0</v>
      </c>
      <c r="CE39" s="11">
        <f t="shared" si="6"/>
        <v>0</v>
      </c>
      <c r="CF39" s="13"/>
      <c r="CG39" s="13"/>
      <c r="CH39" s="13"/>
    </row>
    <row r="40" spans="1:86" ht="15.75" customHeight="1">
      <c r="A40" s="32" t="str">
        <f ca="1">IFERROR(__xludf.DUMMYFUNCTION("""COMPUTED_VALUE"""),"https://drive.google.com/open?id=1sp_9QJ74BN0EliJ8M8A64Pg3lvPXme-q&amp;authuser=jay.agg%40gmail.com&amp;usp=drive_fs")</f>
        <v>https://drive.google.com/open?id=1sp_9QJ74BN0EliJ8M8A64Pg3lvPXme-q&amp;authuser=jay.agg%40gmail.com&amp;usp=drive_fs</v>
      </c>
      <c r="B40" s="11" t="str">
        <f ca="1">IFERROR(__xludf.DUMMYFUNCTION("""COMPUTED_VALUE"""),"Food")</f>
        <v>Food</v>
      </c>
      <c r="C40" s="11" t="str">
        <f ca="1">IFERROR(__xludf.DUMMYFUNCTION("""COMPUTED_VALUE"""),"Gol Gappe")</f>
        <v>Gol Gappe</v>
      </c>
      <c r="D40" s="11" t="str">
        <f ca="1">IFERROR(__xludf.DUMMYFUNCTION("""COMPUTED_VALUE"""),"178*127*52 mm | 7*5*2 inch")</f>
        <v>178*127*52 mm | 7*5*2 inch</v>
      </c>
      <c r="E40" s="33">
        <f ca="1">IFERROR(__xludf.DUMMYFUNCTION("""COMPUTED_VALUE"""),2)</f>
        <v>2</v>
      </c>
      <c r="F40" s="11">
        <f ca="1">IFERROR(__xludf.DUMMYFUNCTION("""COMPUTED_VALUE"""),1926)</f>
        <v>1926</v>
      </c>
      <c r="G40" s="11">
        <f ca="1">IFERROR(__xludf.DUMMYFUNCTION("""COMPUTED_VALUE"""),15)</f>
        <v>15</v>
      </c>
      <c r="H40" s="11">
        <f ca="1">IFERROR(__xludf.DUMMYFUNCTION("""COMPUTED_VALUE"""),25)</f>
        <v>25</v>
      </c>
      <c r="I40" s="11">
        <f ca="1">IFERROR(__xludf.DUMMYFUNCTION("""COMPUTED_VALUE"""),100)</f>
        <v>100</v>
      </c>
      <c r="J40" s="23"/>
      <c r="K40" s="23"/>
      <c r="L40" s="23"/>
      <c r="M40" s="23"/>
      <c r="N40" s="23">
        <f ca="1">IFERROR(__xludf.DUMMYFUNCTION("""COMPUTED_VALUE"""),1)</f>
        <v>1</v>
      </c>
      <c r="O40" s="23"/>
      <c r="P40" s="23" t="str">
        <f ca="1">IFERROR(__xludf.DUMMYFUNCTION("""COMPUTED_VALUE"""),"Offset")</f>
        <v>Offset</v>
      </c>
      <c r="Q40" s="23" t="str">
        <f ca="1">IFERROR(__xludf.DUMMYFUNCTION("""COMPUTED_VALUE"""),"Packaging")</f>
        <v>Packaging</v>
      </c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7"/>
      <c r="AK40" s="11"/>
      <c r="AL40" s="11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 t="str">
        <f ca="1">IFERROR(__xludf.DUMMYFUNCTION("""COMPUTED_VALUE"""),"Packaging")</f>
        <v>Packaging</v>
      </c>
      <c r="BD40" s="13" t="str">
        <f ca="1">IFERROR(__xludf.DUMMYFUNCTION("""COMPUTED_VALUE"""),"HIT Chowk")</f>
        <v>HIT Chowk</v>
      </c>
      <c r="BE40" s="13"/>
      <c r="BF40" s="13"/>
      <c r="BG40" s="13"/>
      <c r="BH40" s="11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26" t="s">
        <v>20</v>
      </c>
      <c r="BT40" s="13" t="s">
        <v>48</v>
      </c>
      <c r="BU40" s="13" t="s">
        <v>81</v>
      </c>
      <c r="BV40" s="15" t="e">
        <f>#REF!</f>
        <v>#REF!</v>
      </c>
      <c r="BW40" s="13"/>
      <c r="BX40" s="13"/>
      <c r="BY40" s="13"/>
      <c r="BZ40" s="13"/>
      <c r="CA40" s="13"/>
      <c r="CB40" s="13"/>
      <c r="CC40" s="13"/>
      <c r="CD40" s="11">
        <f t="shared" si="5"/>
        <v>0</v>
      </c>
      <c r="CE40" s="11">
        <f t="shared" si="6"/>
        <v>0</v>
      </c>
      <c r="CF40" s="13"/>
      <c r="CG40" s="13"/>
      <c r="CH40" s="13"/>
    </row>
    <row r="41" spans="1:86" ht="15.75" customHeight="1">
      <c r="A41" s="32" t="str">
        <f ca="1">IFERROR(__xludf.DUMMYFUNCTION("""COMPUTED_VALUE"""),"https://drive.google.com/open?id=1wtvYpY8aQ2dYsGMZNWZHepkN93W2bRIs&amp;authuser=jay.agg%40gmail.com&amp;usp=drive_fs")</f>
        <v>https://drive.google.com/open?id=1wtvYpY8aQ2dYsGMZNWZHepkN93W2bRIs&amp;authuser=jay.agg%40gmail.com&amp;usp=drive_fs</v>
      </c>
      <c r="B41" s="11" t="str">
        <f ca="1">IFERROR(__xludf.DUMMYFUNCTION("""COMPUTED_VALUE"""),"Food")</f>
        <v>Food</v>
      </c>
      <c r="C41" s="11" t="str">
        <f ca="1">IFERROR(__xludf.DUMMYFUNCTION("""COMPUTED_VALUE"""),"Egg Box")</f>
        <v>Egg Box</v>
      </c>
      <c r="D41" s="11" t="str">
        <f ca="1">IFERROR(__xludf.DUMMYFUNCTION("""COMPUTED_VALUE"""),"178*81*81 mm | 7*3.2*3.2 inch")</f>
        <v>178*81*81 mm | 7*3.2*3.2 inch</v>
      </c>
      <c r="E41" s="33">
        <f ca="1">IFERROR(__xludf.DUMMYFUNCTION("""COMPUTED_VALUE"""),3)</f>
        <v>3</v>
      </c>
      <c r="F41" s="11">
        <f ca="1">IFERROR(__xludf.DUMMYFUNCTION("""COMPUTED_VALUE"""),1926)</f>
        <v>1926</v>
      </c>
      <c r="G41" s="11">
        <f ca="1">IFERROR(__xludf.DUMMYFUNCTION("""COMPUTED_VALUE"""),14)</f>
        <v>14</v>
      </c>
      <c r="H41" s="11">
        <f ca="1">IFERROR(__xludf.DUMMYFUNCTION("""COMPUTED_VALUE"""),22)</f>
        <v>22</v>
      </c>
      <c r="I41" s="11">
        <f ca="1">IFERROR(__xludf.DUMMYFUNCTION("""COMPUTED_VALUE"""),100)</f>
        <v>100</v>
      </c>
      <c r="J41" s="23"/>
      <c r="K41" s="23"/>
      <c r="L41" s="23"/>
      <c r="M41" s="23">
        <f ca="1">IFERROR(__xludf.DUMMYFUNCTION("""COMPUTED_VALUE"""),0.1)</f>
        <v>0.1</v>
      </c>
      <c r="N41" s="23">
        <f ca="1">IFERROR(__xludf.DUMMYFUNCTION("""COMPUTED_VALUE"""),1)</f>
        <v>1</v>
      </c>
      <c r="O41" s="23"/>
      <c r="P41" s="23" t="str">
        <f ca="1">IFERROR(__xludf.DUMMYFUNCTION("""COMPUTED_VALUE"""),"Offset")</f>
        <v>Offset</v>
      </c>
      <c r="Q41" s="23" t="str">
        <f ca="1">IFERROR(__xludf.DUMMYFUNCTION("""COMPUTED_VALUE"""),"Packaging")</f>
        <v>Packaging</v>
      </c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7"/>
      <c r="AK41" s="11"/>
      <c r="AL41" s="11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 t="str">
        <f ca="1">IFERROR(__xludf.DUMMYFUNCTION("""COMPUTED_VALUE"""),"Packaging")</f>
        <v>Packaging</v>
      </c>
      <c r="BD41" s="13" t="str">
        <f ca="1">IFERROR(__xludf.DUMMYFUNCTION("""COMPUTED_VALUE"""),"HOB")</f>
        <v>HOB</v>
      </c>
      <c r="BE41" s="13"/>
      <c r="BF41" s="13"/>
      <c r="BG41" s="13"/>
      <c r="BH41" s="11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26" t="s">
        <v>20</v>
      </c>
      <c r="BT41" s="13" t="s">
        <v>48</v>
      </c>
      <c r="BU41" s="13" t="s">
        <v>83</v>
      </c>
      <c r="BV41" s="15" t="e">
        <f>#REF!</f>
        <v>#REF!</v>
      </c>
      <c r="BW41" s="13"/>
      <c r="BX41" s="13"/>
      <c r="BY41" s="13"/>
      <c r="BZ41" s="13"/>
      <c r="CA41" s="13"/>
      <c r="CB41" s="13"/>
      <c r="CC41" s="13"/>
      <c r="CD41" s="11">
        <f t="shared" si="5"/>
        <v>0</v>
      </c>
      <c r="CE41" s="33">
        <f>Quotation!D24</f>
        <v>0</v>
      </c>
      <c r="CF41" s="13"/>
      <c r="CG41" s="13"/>
      <c r="CH41" s="13"/>
    </row>
    <row r="42" spans="1:86" ht="15.75" customHeight="1">
      <c r="A42" s="32" t="str">
        <f ca="1">IFERROR(__xludf.DUMMYFUNCTION("""COMPUTED_VALUE"""),"https://drive.google.com/open?id=1yW-6rS7DrydjnRfme_YMtpVLN0LPOEG3&amp;authuser=jay.agg%40gmail.com&amp;usp=drive_fs")</f>
        <v>https://drive.google.com/open?id=1yW-6rS7DrydjnRfme_YMtpVLN0LPOEG3&amp;authuser=jay.agg%40gmail.com&amp;usp=drive_fs</v>
      </c>
      <c r="B42" s="11" t="str">
        <f ca="1">IFERROR(__xludf.DUMMYFUNCTION("""COMPUTED_VALUE"""),"Food")</f>
        <v>Food</v>
      </c>
      <c r="C42" s="11" t="str">
        <f ca="1">IFERROR(__xludf.DUMMYFUNCTION("""COMPUTED_VALUE"""),"Chicken Envelop")</f>
        <v>Chicken Envelop</v>
      </c>
      <c r="D42" s="11" t="str">
        <f ca="1">IFERROR(__xludf.DUMMYFUNCTION("""COMPUTED_VALUE"""),"165*240 mm | 6.5*9.5 inch W 4*6 inch")</f>
        <v>165*240 mm | 6.5*9.5 inch W 4*6 inch</v>
      </c>
      <c r="E42" s="33">
        <f ca="1">IFERROR(__xludf.DUMMYFUNCTION("""COMPUTED_VALUE"""),2)</f>
        <v>2</v>
      </c>
      <c r="F42" s="11">
        <f ca="1">IFERROR(__xludf.DUMMYFUNCTION("""COMPUTED_VALUE"""),1926)</f>
        <v>1926</v>
      </c>
      <c r="G42" s="11">
        <f ca="1">IFERROR(__xludf.DUMMYFUNCTION("""COMPUTED_VALUE"""),15)</f>
        <v>15</v>
      </c>
      <c r="H42" s="11">
        <f ca="1">IFERROR(__xludf.DUMMYFUNCTION("""COMPUTED_VALUE"""),25)</f>
        <v>25</v>
      </c>
      <c r="I42" s="11">
        <f ca="1">IFERROR(__xludf.DUMMYFUNCTION("""COMPUTED_VALUE"""),100)</f>
        <v>100</v>
      </c>
      <c r="J42" s="23"/>
      <c r="K42" s="23"/>
      <c r="L42" s="23">
        <f ca="1">IFERROR(__xludf.DUMMYFUNCTION("""COMPUTED_VALUE"""),2)</f>
        <v>2</v>
      </c>
      <c r="M42" s="23">
        <f ca="1">IFERROR(__xludf.DUMMYFUNCTION("""COMPUTED_VALUE"""),0.2)</f>
        <v>0.2</v>
      </c>
      <c r="N42" s="23">
        <f ca="1">IFERROR(__xludf.DUMMYFUNCTION("""COMPUTED_VALUE"""),1)</f>
        <v>1</v>
      </c>
      <c r="O42" s="23"/>
      <c r="P42" s="23" t="str">
        <f ca="1">IFERROR(__xludf.DUMMYFUNCTION("""COMPUTED_VALUE"""),"Offset")</f>
        <v>Offset</v>
      </c>
      <c r="Q42" s="23" t="str">
        <f ca="1">IFERROR(__xludf.DUMMYFUNCTION("""COMPUTED_VALUE"""),"Packaging")</f>
        <v>Packaging</v>
      </c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7"/>
      <c r="AK42" s="11"/>
      <c r="AL42" s="11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 t="str">
        <f ca="1">IFERROR(__xludf.DUMMYFUNCTION("""COMPUTED_VALUE"""),"Packaging")</f>
        <v>Packaging</v>
      </c>
      <c r="BD42" s="13" t="str">
        <f ca="1">IFERROR(__xludf.DUMMYFUNCTION("""COMPUTED_VALUE"""),"Hosiery")</f>
        <v>Hosiery</v>
      </c>
      <c r="BE42" s="13"/>
      <c r="BF42" s="13"/>
      <c r="BG42" s="13"/>
      <c r="BH42" s="11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26" t="s">
        <v>11</v>
      </c>
      <c r="BT42" s="13" t="s">
        <v>48</v>
      </c>
      <c r="BU42" s="13"/>
      <c r="BV42" s="13" t="e">
        <f>#REF!</f>
        <v>#REF!</v>
      </c>
      <c r="BW42" s="13"/>
      <c r="BX42" s="13"/>
      <c r="BY42" s="13"/>
      <c r="BZ42" s="13"/>
      <c r="CA42" s="13"/>
      <c r="CB42" s="13"/>
      <c r="CC42" s="13"/>
      <c r="CD42" s="11">
        <f t="shared" si="5"/>
        <v>0</v>
      </c>
      <c r="CE42" s="11">
        <f>CD42</f>
        <v>0</v>
      </c>
      <c r="CF42" s="13"/>
      <c r="CG42" s="13"/>
      <c r="CH42" s="13"/>
    </row>
    <row r="43" spans="1:86" ht="15.75" customHeight="1">
      <c r="A43" s="32" t="str">
        <f ca="1">IFERROR(__xludf.DUMMYFUNCTION("""COMPUTED_VALUE"""),"https://drive.google.com/open?id=16rGecGFRPqzZiav5oiujTYJBYkBawRPk&amp;authuser=jay.agg%40gmail.com&amp;usp=drive_fs")</f>
        <v>https://drive.google.com/open?id=16rGecGFRPqzZiav5oiujTYJBYkBawRPk&amp;authuser=jay.agg%40gmail.com&amp;usp=drive_fs</v>
      </c>
      <c r="B43" s="11" t="str">
        <f ca="1">IFERROR(__xludf.DUMMYFUNCTION("""COMPUTED_VALUE"""),"Food")</f>
        <v>Food</v>
      </c>
      <c r="C43" s="11" t="str">
        <f ca="1">IFERROR(__xludf.DUMMYFUNCTION("""COMPUTED_VALUE"""),"South Indian")</f>
        <v>South Indian</v>
      </c>
      <c r="D43" s="11" t="str">
        <f ca="1">IFERROR(__xludf.DUMMYFUNCTION("""COMPUTED_VALUE"""),"Dosa 406*152*51 mm | 16*6*2 inch")</f>
        <v>Dosa 406*152*51 mm | 16*6*2 inch</v>
      </c>
      <c r="E43" s="33">
        <f ca="1">IFERROR(__xludf.DUMMYFUNCTION("""COMPUTED_VALUE"""),1)</f>
        <v>1</v>
      </c>
      <c r="F43" s="11">
        <f ca="1">IFERROR(__xludf.DUMMYFUNCTION("""COMPUTED_VALUE"""),1926)</f>
        <v>1926</v>
      </c>
      <c r="G43" s="11">
        <f ca="1">IFERROR(__xludf.DUMMYFUNCTION("""COMPUTED_VALUE"""),18)</f>
        <v>18</v>
      </c>
      <c r="H43" s="11">
        <f ca="1">IFERROR(__xludf.DUMMYFUNCTION("""COMPUTED_VALUE"""),21)</f>
        <v>21</v>
      </c>
      <c r="I43" s="11">
        <f ca="1">IFERROR(__xludf.DUMMYFUNCTION("""COMPUTED_VALUE"""),100)</f>
        <v>100</v>
      </c>
      <c r="J43" s="23"/>
      <c r="K43" s="23"/>
      <c r="L43" s="23"/>
      <c r="M43" s="23"/>
      <c r="N43" s="23">
        <f ca="1">IFERROR(__xludf.DUMMYFUNCTION("""COMPUTED_VALUE"""),1)</f>
        <v>1</v>
      </c>
      <c r="O43" s="23"/>
      <c r="P43" s="23" t="str">
        <f ca="1">IFERROR(__xludf.DUMMYFUNCTION("""COMPUTED_VALUE"""),"Offset")</f>
        <v>Offset</v>
      </c>
      <c r="Q43" s="23" t="str">
        <f ca="1">IFERROR(__xludf.DUMMYFUNCTION("""COMPUTED_VALUE"""),"Packaging")</f>
        <v>Packaging</v>
      </c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7"/>
      <c r="AK43" s="11"/>
      <c r="AL43" s="11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 t="str">
        <f ca="1">IFERROR(__xludf.DUMMYFUNCTION("""COMPUTED_VALUE"""),"Packaging")</f>
        <v>Packaging</v>
      </c>
      <c r="BD43" s="13" t="str">
        <f ca="1">IFERROR(__xludf.DUMMYFUNCTION("""COMPUTED_VALUE"""),"Jwellery")</f>
        <v>Jwellery</v>
      </c>
      <c r="BE43" s="13"/>
      <c r="BF43" s="13"/>
      <c r="BG43" s="13"/>
      <c r="BH43" s="11"/>
      <c r="BI43" s="11"/>
      <c r="BJ43" s="13"/>
      <c r="BK43" s="13"/>
      <c r="BL43" s="13"/>
      <c r="BM43" s="13"/>
      <c r="BN43" s="13"/>
      <c r="BO43" s="13"/>
      <c r="BP43" s="13"/>
      <c r="BQ43" s="13"/>
      <c r="BR43" s="13"/>
      <c r="BS43" s="26" t="s">
        <v>11</v>
      </c>
      <c r="BT43" s="13" t="s">
        <v>70</v>
      </c>
      <c r="BU43" s="13"/>
      <c r="BV43" s="11">
        <f t="shared" ref="BV43:BV45" si="10">$BV$9</f>
        <v>75</v>
      </c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</row>
    <row r="44" spans="1:86" ht="15.75" customHeight="1">
      <c r="A44" s="32" t="str">
        <f ca="1">IFERROR(__xludf.DUMMYFUNCTION("""COMPUTED_VALUE"""),"https://drive.google.com/open?id=1LnxmtJvvSGJY7VkJq3aAu_pl1Ts7X2OV&amp;authuser=jay.agg%40gmail.com&amp;usp=drive_fs")</f>
        <v>https://drive.google.com/open?id=1LnxmtJvvSGJY7VkJq3aAu_pl1Ts7X2OV&amp;authuser=jay.agg%40gmail.com&amp;usp=drive_fs</v>
      </c>
      <c r="B44" s="11" t="str">
        <f ca="1">IFERROR(__xludf.DUMMYFUNCTION("""COMPUTED_VALUE"""),"Food")</f>
        <v>Food</v>
      </c>
      <c r="C44" s="11" t="str">
        <f ca="1">IFERROR(__xludf.DUMMYFUNCTION("""COMPUTED_VALUE"""),"Flakes")</f>
        <v>Flakes</v>
      </c>
      <c r="D44" s="11" t="str">
        <f ca="1">IFERROR(__xludf.DUMMYFUNCTION("""COMPUTED_VALUE"""),"140*38*190 mm | 5.5*1.5*7.5 inch")</f>
        <v>140*38*190 mm | 5.5*1.5*7.5 inch</v>
      </c>
      <c r="E44" s="33">
        <f ca="1">IFERROR(__xludf.DUMMYFUNCTION("""COMPUTED_VALUE"""),2)</f>
        <v>2</v>
      </c>
      <c r="F44" s="11">
        <f ca="1">IFERROR(__xludf.DUMMYFUNCTION("""COMPUTED_VALUE"""),1926)</f>
        <v>1926</v>
      </c>
      <c r="G44" s="11">
        <f ca="1">IFERROR(__xludf.DUMMYFUNCTION("""COMPUTED_VALUE"""),15.75)</f>
        <v>15.75</v>
      </c>
      <c r="H44" s="11">
        <f ca="1">IFERROR(__xludf.DUMMYFUNCTION("""COMPUTED_VALUE"""),20.75)</f>
        <v>20.75</v>
      </c>
      <c r="I44" s="11">
        <f ca="1">IFERROR(__xludf.DUMMYFUNCTION("""COMPUTED_VALUE"""),100)</f>
        <v>100</v>
      </c>
      <c r="J44" s="23"/>
      <c r="K44" s="23"/>
      <c r="L44" s="23"/>
      <c r="M44" s="23">
        <f ca="1">IFERROR(__xludf.DUMMYFUNCTION("""COMPUTED_VALUE"""),0.1)</f>
        <v>0.1</v>
      </c>
      <c r="N44" s="23">
        <f ca="1">IFERROR(__xludf.DUMMYFUNCTION("""COMPUTED_VALUE"""),1)</f>
        <v>1</v>
      </c>
      <c r="O44" s="23"/>
      <c r="P44" s="23" t="str">
        <f ca="1">IFERROR(__xludf.DUMMYFUNCTION("""COMPUTED_VALUE"""),"Offset")</f>
        <v>Offset</v>
      </c>
      <c r="Q44" s="23" t="str">
        <f ca="1">IFERROR(__xludf.DUMMYFUNCTION("""COMPUTED_VALUE"""),"Packaging")</f>
        <v>Packaging</v>
      </c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7"/>
      <c r="AK44" s="11"/>
      <c r="AL44" s="11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 t="str">
        <f ca="1">IFERROR(__xludf.DUMMYFUNCTION("""COMPUTED_VALUE"""),"Packaging")</f>
        <v>Packaging</v>
      </c>
      <c r="BD44" s="13" t="str">
        <f ca="1">IFERROR(__xludf.DUMMYFUNCTION("""COMPUTED_VALUE"""),"Led")</f>
        <v>Led</v>
      </c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26" t="s">
        <v>22</v>
      </c>
      <c r="BT44" s="13" t="s">
        <v>70</v>
      </c>
      <c r="BU44" s="13"/>
      <c r="BV44" s="11">
        <f t="shared" si="10"/>
        <v>75</v>
      </c>
      <c r="BW44" s="13"/>
      <c r="BX44" s="58"/>
      <c r="BY44" s="13" t="s">
        <v>8</v>
      </c>
      <c r="BZ44" s="58"/>
      <c r="CA44" s="58"/>
      <c r="CB44" s="58"/>
      <c r="CC44" s="58"/>
      <c r="CD44" s="58"/>
      <c r="CE44" s="58"/>
      <c r="CF44" s="58"/>
      <c r="CG44" s="58"/>
      <c r="CH44" s="58"/>
    </row>
    <row r="45" spans="1:86" ht="15.75" customHeight="1">
      <c r="A45" s="32" t="str">
        <f ca="1">IFERROR(__xludf.DUMMYFUNCTION("""COMPUTED_VALUE"""),"https://drive.google.com/open?id=1MM1rWUjsBimB1oEX-BTeoKxBdLPyBOd8&amp;authuser=jay.agg%40gmail.com&amp;usp=drive_fs")</f>
        <v>https://drive.google.com/open?id=1MM1rWUjsBimB1oEX-BTeoKxBdLPyBOd8&amp;authuser=jay.agg%40gmail.com&amp;usp=drive_fs</v>
      </c>
      <c r="B45" s="11" t="str">
        <f ca="1">IFERROR(__xludf.DUMMYFUNCTION("""COMPUTED_VALUE"""),"Food")</f>
        <v>Food</v>
      </c>
      <c r="C45" s="11" t="str">
        <f ca="1">IFERROR(__xludf.DUMMYFUNCTION("""COMPUTED_VALUE"""),"Gulab Jamun")</f>
        <v>Gulab Jamun</v>
      </c>
      <c r="D45" s="11" t="str">
        <f ca="1">IFERROR(__xludf.DUMMYFUNCTION("""COMPUTED_VALUE"""),"146*40*190 mm | 5.7*1.5*7.5 inch")</f>
        <v>146*40*190 mm | 5.7*1.5*7.5 inch</v>
      </c>
      <c r="E45" s="33">
        <f ca="1">IFERROR(__xludf.DUMMYFUNCTION("""COMPUTED_VALUE"""),2)</f>
        <v>2</v>
      </c>
      <c r="F45" s="11">
        <f ca="1">IFERROR(__xludf.DUMMYFUNCTION("""COMPUTED_VALUE"""),1926)</f>
        <v>1926</v>
      </c>
      <c r="G45" s="11">
        <f ca="1">IFERROR(__xludf.DUMMYFUNCTION("""COMPUTED_VALUE"""),15.75)</f>
        <v>15.75</v>
      </c>
      <c r="H45" s="11">
        <f ca="1">IFERROR(__xludf.DUMMYFUNCTION("""COMPUTED_VALUE"""),20.75)</f>
        <v>20.75</v>
      </c>
      <c r="I45" s="11">
        <f ca="1">IFERROR(__xludf.DUMMYFUNCTION("""COMPUTED_VALUE"""),100)</f>
        <v>100</v>
      </c>
      <c r="J45" s="23"/>
      <c r="K45" s="23"/>
      <c r="L45" s="23"/>
      <c r="M45" s="23">
        <f ca="1">IFERROR(__xludf.DUMMYFUNCTION("""COMPUTED_VALUE"""),0.1)</f>
        <v>0.1</v>
      </c>
      <c r="N45" s="23">
        <f ca="1">IFERROR(__xludf.DUMMYFUNCTION("""COMPUTED_VALUE"""),1)</f>
        <v>1</v>
      </c>
      <c r="O45" s="23"/>
      <c r="P45" s="23" t="str">
        <f ca="1">IFERROR(__xludf.DUMMYFUNCTION("""COMPUTED_VALUE"""),"Offset")</f>
        <v>Offset</v>
      </c>
      <c r="Q45" s="23" t="str">
        <f ca="1">IFERROR(__xludf.DUMMYFUNCTION("""COMPUTED_VALUE"""),"Packaging")</f>
        <v>Packaging</v>
      </c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7"/>
      <c r="AK45" s="11"/>
      <c r="AL45" s="11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 t="str">
        <f ca="1">IFERROR(__xludf.DUMMYFUNCTION("""COMPUTED_VALUE"""),"Packaging")</f>
        <v>Packaging</v>
      </c>
      <c r="BD45" s="13" t="str">
        <f ca="1">IFERROR(__xludf.DUMMYFUNCTION("""COMPUTED_VALUE"""),"Lifespan")</f>
        <v>Lifespan</v>
      </c>
      <c r="BE45" s="11"/>
      <c r="BF45" s="13" t="s">
        <v>91</v>
      </c>
      <c r="BG45" s="15">
        <v>1001</v>
      </c>
      <c r="BH45" s="11" t="str">
        <f ca="1">IFERROR(__xludf.DUMMYFUNCTION("QUERY(BF45:BG51,BH4)"),"Packaging")</f>
        <v>Packaging</v>
      </c>
      <c r="BI45" s="15">
        <f ca="1">IFERROR(__xludf.DUMMYFUNCTION("""COMPUTED_VALUE"""),1926)</f>
        <v>1926</v>
      </c>
      <c r="BJ45" s="59" t="str">
        <f ca="1">IFERROR(__xludf.DUMMYFUNCTION("QUERY(Price!AY2:AZ50,BI4)"),"#N/A")</f>
        <v>#N/A</v>
      </c>
      <c r="BK45" s="11"/>
      <c r="BL45" s="59" t="str">
        <f ca="1">IFERROR(__xludf.DUMMYFUNCTION("QUERY(Price!BC2:BD8,BJ4)"),"#N/A")</f>
        <v>#N/A</v>
      </c>
      <c r="BM45" s="15"/>
      <c r="BN45" s="11" t="str">
        <f ca="1">IFERROR(__xludf.DUMMYFUNCTION("QUERY(Price!AW2:AX50,BK4)"),"#N/A")</f>
        <v>#N/A</v>
      </c>
      <c r="BO45" s="15"/>
      <c r="BP45" s="59" t="str">
        <f ca="1">IFERROR(__xludf.DUMMYFUNCTION("QUERY(Price!AU2:AV50,BL4)"),"Plain")</f>
        <v>Plain</v>
      </c>
      <c r="BQ45" s="11">
        <f ca="1">IFERROR(__xludf.DUMMYFUNCTION("""COMPUTED_VALUE"""),0)</f>
        <v>0</v>
      </c>
      <c r="BR45" s="26"/>
      <c r="BS45" s="26" t="s">
        <v>20</v>
      </c>
      <c r="BT45" s="13" t="s">
        <v>70</v>
      </c>
      <c r="BU45" s="13"/>
      <c r="BV45" s="11">
        <f t="shared" si="10"/>
        <v>75</v>
      </c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</row>
    <row r="46" spans="1:86" ht="15.75" customHeight="1">
      <c r="A46" s="32" t="str">
        <f ca="1">IFERROR(__xludf.DUMMYFUNCTION("""COMPUTED_VALUE"""),"https://drive.google.com/open?id=18WtWUp82-bxe5E36yJ652kShQ0NBVp9t&amp;authuser=jay.agg%40gmail.com&amp;usp=drive_fs")</f>
        <v>https://drive.google.com/open?id=18WtWUp82-bxe5E36yJ652kShQ0NBVp9t&amp;authuser=jay.agg%40gmail.com&amp;usp=drive_fs</v>
      </c>
      <c r="B46" s="11" t="str">
        <f ca="1">IFERROR(__xludf.DUMMYFUNCTION("""COMPUTED_VALUE"""),"Food")</f>
        <v>Food</v>
      </c>
      <c r="C46" s="11" t="str">
        <f ca="1">IFERROR(__xludf.DUMMYFUNCTION("""COMPUTED_VALUE"""),"Cookies")</f>
        <v>Cookies</v>
      </c>
      <c r="D46" s="11" t="str">
        <f ca="1">IFERROR(__xludf.DUMMYFUNCTION("""COMPUTED_VALUE"""),"140*55*190 mm")</f>
        <v>140*55*190 mm</v>
      </c>
      <c r="E46" s="33">
        <f ca="1">IFERROR(__xludf.DUMMYFUNCTION("""COMPUTED_VALUE"""),2)</f>
        <v>2</v>
      </c>
      <c r="F46" s="11">
        <f ca="1">IFERROR(__xludf.DUMMYFUNCTION("""COMPUTED_VALUE"""),1926)</f>
        <v>1926</v>
      </c>
      <c r="G46" s="11">
        <f ca="1">IFERROR(__xludf.DUMMYFUNCTION("""COMPUTED_VALUE"""),18)</f>
        <v>18</v>
      </c>
      <c r="H46" s="11">
        <f ca="1">IFERROR(__xludf.DUMMYFUNCTION("""COMPUTED_VALUE"""),23)</f>
        <v>23</v>
      </c>
      <c r="I46" s="11">
        <f ca="1">IFERROR(__xludf.DUMMYFUNCTION("""COMPUTED_VALUE"""),100)</f>
        <v>100</v>
      </c>
      <c r="J46" s="23"/>
      <c r="K46" s="23"/>
      <c r="L46" s="23"/>
      <c r="M46" s="23">
        <f ca="1">IFERROR(__xludf.DUMMYFUNCTION("""COMPUTED_VALUE"""),0.1)</f>
        <v>0.1</v>
      </c>
      <c r="N46" s="23">
        <f ca="1">IFERROR(__xludf.DUMMYFUNCTION("""COMPUTED_VALUE"""),1)</f>
        <v>1</v>
      </c>
      <c r="O46" s="23"/>
      <c r="P46" s="23" t="str">
        <f ca="1">IFERROR(__xludf.DUMMYFUNCTION("""COMPUTED_VALUE"""),"Offset")</f>
        <v>Offset</v>
      </c>
      <c r="Q46" s="23" t="str">
        <f ca="1">IFERROR(__xludf.DUMMYFUNCTION("""COMPUTED_VALUE"""),"Packaging")</f>
        <v>Packaging</v>
      </c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7"/>
      <c r="AK46" s="11"/>
      <c r="AL46" s="11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 t="str">
        <f ca="1">IFERROR(__xludf.DUMMYFUNCTION("""COMPUTED_VALUE"""),"Packaging")</f>
        <v>Packaging</v>
      </c>
      <c r="BD46" s="13" t="str">
        <f ca="1">IFERROR(__xludf.DUMMYFUNCTION("""COMPUTED_VALUE"""),"Machine Parts")</f>
        <v>Machine Parts</v>
      </c>
      <c r="BE46" s="11"/>
      <c r="BF46" s="13" t="s">
        <v>92</v>
      </c>
      <c r="BG46" s="15">
        <v>1002</v>
      </c>
      <c r="BH46" s="13"/>
      <c r="BI46" s="26"/>
      <c r="BJ46" s="11"/>
      <c r="BK46" s="11"/>
      <c r="BL46" s="15"/>
      <c r="BM46" s="11"/>
      <c r="BN46" s="26"/>
      <c r="BO46" s="15"/>
      <c r="BP46" s="26"/>
      <c r="BQ46" s="11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</row>
    <row r="47" spans="1:86" ht="15.75" customHeight="1">
      <c r="A47" s="32" t="str">
        <f ca="1">IFERROR(__xludf.DUMMYFUNCTION("""COMPUTED_VALUE"""),"https://drive.google.com/open?id=1sJOiUA7Cg8Dnqu2sHtqanOPoz9thjI2G&amp;authuser=jay.agg%40gmail.com&amp;usp=drive_fs")</f>
        <v>https://drive.google.com/open?id=1sJOiUA7Cg8Dnqu2sHtqanOPoz9thjI2G&amp;authuser=jay.agg%40gmail.com&amp;usp=drive_fs</v>
      </c>
      <c r="B47" s="11" t="str">
        <f ca="1">IFERROR(__xludf.DUMMYFUNCTION("""COMPUTED_VALUE"""),"Food")</f>
        <v>Food</v>
      </c>
      <c r="C47" s="11" t="str">
        <f ca="1">IFERROR(__xludf.DUMMYFUNCTION("""COMPUTED_VALUE"""),"Cookies")</f>
        <v>Cookies</v>
      </c>
      <c r="D47" s="11" t="str">
        <f ca="1">IFERROR(__xludf.DUMMYFUNCTION("""COMPUTED_VALUE"""),"165*76*330 mm")</f>
        <v>165*76*330 mm</v>
      </c>
      <c r="E47" s="33">
        <f ca="1">IFERROR(__xludf.DUMMYFUNCTION("""COMPUTED_VALUE"""),1)</f>
        <v>1</v>
      </c>
      <c r="F47" s="11">
        <f ca="1">IFERROR(__xludf.DUMMYFUNCTION("""COMPUTED_VALUE"""),1926)</f>
        <v>1926</v>
      </c>
      <c r="G47" s="11">
        <f ca="1">IFERROR(__xludf.DUMMYFUNCTION("""COMPUTED_VALUE"""),19)</f>
        <v>19</v>
      </c>
      <c r="H47" s="11">
        <f ca="1">IFERROR(__xludf.DUMMYFUNCTION("""COMPUTED_VALUE"""),20)</f>
        <v>20</v>
      </c>
      <c r="I47" s="11">
        <f ca="1">IFERROR(__xludf.DUMMYFUNCTION("""COMPUTED_VALUE"""),100)</f>
        <v>100</v>
      </c>
      <c r="J47" s="23"/>
      <c r="K47" s="23"/>
      <c r="L47" s="23"/>
      <c r="M47" s="23">
        <f ca="1">IFERROR(__xludf.DUMMYFUNCTION("""COMPUTED_VALUE"""),0.1)</f>
        <v>0.1</v>
      </c>
      <c r="N47" s="23">
        <f ca="1">IFERROR(__xludf.DUMMYFUNCTION("""COMPUTED_VALUE"""),1)</f>
        <v>1</v>
      </c>
      <c r="O47" s="23"/>
      <c r="P47" s="23" t="str">
        <f ca="1">IFERROR(__xludf.DUMMYFUNCTION("""COMPUTED_VALUE"""),"Offset")</f>
        <v>Offset</v>
      </c>
      <c r="Q47" s="23" t="str">
        <f ca="1">IFERROR(__xludf.DUMMYFUNCTION("""COMPUTED_VALUE"""),"Packaging")</f>
        <v>Packaging</v>
      </c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7"/>
      <c r="AK47" s="11"/>
      <c r="AL47" s="11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 t="str">
        <f ca="1">IFERROR(__xludf.DUMMYFUNCTION("""COMPUTED_VALUE"""),"Packaging")</f>
        <v>Packaging</v>
      </c>
      <c r="BD47" s="13" t="str">
        <f ca="1">IFERROR(__xludf.DUMMYFUNCTION("""COMPUTED_VALUE"""),"Masala")</f>
        <v>Masala</v>
      </c>
      <c r="BE47" s="11"/>
      <c r="BF47" s="13" t="s">
        <v>93</v>
      </c>
      <c r="BG47" s="15">
        <v>1004</v>
      </c>
      <c r="BH47" s="13"/>
      <c r="BI47" s="26"/>
      <c r="BJ47" s="13"/>
      <c r="BK47" s="15"/>
      <c r="BL47" s="15"/>
      <c r="BM47" s="11"/>
      <c r="BN47" s="26"/>
      <c r="BO47" s="15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</row>
    <row r="48" spans="1:86" ht="15.75" customHeight="1">
      <c r="A48" s="32" t="str">
        <f ca="1">IFERROR(__xludf.DUMMYFUNCTION("""COMPUTED_VALUE"""),"https://drive.google.com/open?id=1Mk8KwkQiUvbHItBUpcNASorFhKK9mzY3&amp;authuser=jay.agg%40gmail.com&amp;usp=drive_fs")</f>
        <v>https://drive.google.com/open?id=1Mk8KwkQiUvbHItBUpcNASorFhKK9mzY3&amp;authuser=jay.agg%40gmail.com&amp;usp=drive_fs</v>
      </c>
      <c r="B48" s="11" t="str">
        <f ca="1">IFERROR(__xludf.DUMMYFUNCTION("""COMPUTED_VALUE"""),"Food")</f>
        <v>Food</v>
      </c>
      <c r="C48" s="11" t="str">
        <f ca="1">IFERROR(__xludf.DUMMYFUNCTION("""COMPUTED_VALUE"""),"Soyabean")</f>
        <v>Soyabean</v>
      </c>
      <c r="D48" s="11" t="str">
        <f ca="1">IFERROR(__xludf.DUMMYFUNCTION("""COMPUTED_VALUE"""),"125*55*195 mm | 5*2.1*7.7 inch")</f>
        <v>125*55*195 mm | 5*2.1*7.7 inch</v>
      </c>
      <c r="E48" s="33">
        <f ca="1">IFERROR(__xludf.DUMMYFUNCTION("""COMPUTED_VALUE"""),2)</f>
        <v>2</v>
      </c>
      <c r="F48" s="11">
        <f ca="1">IFERROR(__xludf.DUMMYFUNCTION("""COMPUTED_VALUE"""),1926)</f>
        <v>1926</v>
      </c>
      <c r="G48" s="11">
        <f ca="1">IFERROR(__xludf.DUMMYFUNCTION("""COMPUTED_VALUE"""),15)</f>
        <v>15</v>
      </c>
      <c r="H48" s="11">
        <f ca="1">IFERROR(__xludf.DUMMYFUNCTION("""COMPUTED_VALUE"""),25)</f>
        <v>25</v>
      </c>
      <c r="I48" s="11">
        <f ca="1">IFERROR(__xludf.DUMMYFUNCTION("""COMPUTED_VALUE"""),100)</f>
        <v>100</v>
      </c>
      <c r="J48" s="23"/>
      <c r="K48" s="23"/>
      <c r="L48" s="23"/>
      <c r="M48" s="23">
        <f ca="1">IFERROR(__xludf.DUMMYFUNCTION("""COMPUTED_VALUE"""),0.1)</f>
        <v>0.1</v>
      </c>
      <c r="N48" s="23">
        <f ca="1">IFERROR(__xludf.DUMMYFUNCTION("""COMPUTED_VALUE"""),1)</f>
        <v>1</v>
      </c>
      <c r="O48" s="23"/>
      <c r="P48" s="23" t="str">
        <f ca="1">IFERROR(__xludf.DUMMYFUNCTION("""COMPUTED_VALUE"""),"Offset")</f>
        <v>Offset</v>
      </c>
      <c r="Q48" s="23" t="str">
        <f ca="1">IFERROR(__xludf.DUMMYFUNCTION("""COMPUTED_VALUE"""),"Packaging")</f>
        <v>Packaging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7"/>
      <c r="AK48" s="11"/>
      <c r="AL48" s="11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 t="str">
        <f ca="1">IFERROR(__xludf.DUMMYFUNCTION("""COMPUTED_VALUE"""),"Packaging")</f>
        <v>Packaging</v>
      </c>
      <c r="BD48" s="13" t="str">
        <f ca="1">IFERROR(__xludf.DUMMYFUNCTION("""COMPUTED_VALUE"""),"Maxobull")</f>
        <v>Maxobull</v>
      </c>
      <c r="BE48" s="11"/>
      <c r="BF48" s="13" t="s">
        <v>94</v>
      </c>
      <c r="BG48" s="15">
        <v>1003</v>
      </c>
      <c r="BH48" s="13"/>
      <c r="BI48" s="26"/>
      <c r="BJ48" s="11"/>
      <c r="BK48" s="11"/>
      <c r="BL48" s="15"/>
      <c r="BM48" s="11"/>
      <c r="BN48" s="26"/>
      <c r="BO48" s="15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</row>
    <row r="49" spans="1:86" ht="15.75" customHeight="1">
      <c r="A49" s="32" t="str">
        <f ca="1">IFERROR(__xludf.DUMMYFUNCTION("""COMPUTED_VALUE"""),"https://drive.google.com/open?id=1NmrEWzL0jccCY3gRhr0OT_AIXLqaAYOX&amp;authuser=jay.agg%40gmail.com&amp;usp=drive_fs")</f>
        <v>https://drive.google.com/open?id=1NmrEWzL0jccCY3gRhr0OT_AIXLqaAYOX&amp;authuser=jay.agg%40gmail.com&amp;usp=drive_fs</v>
      </c>
      <c r="B49" s="11" t="str">
        <f ca="1">IFERROR(__xludf.DUMMYFUNCTION("""COMPUTED_VALUE"""),"Food")</f>
        <v>Food</v>
      </c>
      <c r="C49" s="11" t="str">
        <f ca="1">IFERROR(__xludf.DUMMYFUNCTION("""COMPUTED_VALUE"""),"Misc")</f>
        <v>Misc</v>
      </c>
      <c r="D49" s="11" t="str">
        <f ca="1">IFERROR(__xludf.DUMMYFUNCTION("""COMPUTED_VALUE"""),"127*51*203 mm | 5*2*8 inch")</f>
        <v>127*51*203 mm | 5*2*8 inch</v>
      </c>
      <c r="E49" s="33">
        <f ca="1">IFERROR(__xludf.DUMMYFUNCTION("""COMPUTED_VALUE"""),2)</f>
        <v>2</v>
      </c>
      <c r="F49" s="11">
        <f ca="1">IFERROR(__xludf.DUMMYFUNCTION("""COMPUTED_VALUE"""),1926)</f>
        <v>1926</v>
      </c>
      <c r="G49" s="11">
        <f ca="1">IFERROR(__xludf.DUMMYFUNCTION("""COMPUTED_VALUE"""),15)</f>
        <v>15</v>
      </c>
      <c r="H49" s="11">
        <f ca="1">IFERROR(__xludf.DUMMYFUNCTION("""COMPUTED_VALUE"""),25)</f>
        <v>25</v>
      </c>
      <c r="I49" s="11">
        <f ca="1">IFERROR(__xludf.DUMMYFUNCTION("""COMPUTED_VALUE"""),100)</f>
        <v>100</v>
      </c>
      <c r="J49" s="23"/>
      <c r="K49" s="23"/>
      <c r="L49" s="23"/>
      <c r="M49" s="23">
        <f ca="1">IFERROR(__xludf.DUMMYFUNCTION("""COMPUTED_VALUE"""),0.1)</f>
        <v>0.1</v>
      </c>
      <c r="N49" s="23">
        <f ca="1">IFERROR(__xludf.DUMMYFUNCTION("""COMPUTED_VALUE"""),1)</f>
        <v>1</v>
      </c>
      <c r="O49" s="23"/>
      <c r="P49" s="23" t="str">
        <f ca="1">IFERROR(__xludf.DUMMYFUNCTION("""COMPUTED_VALUE"""),"Offset")</f>
        <v>Offset</v>
      </c>
      <c r="Q49" s="23" t="str">
        <f ca="1">IFERROR(__xludf.DUMMYFUNCTION("""COMPUTED_VALUE"""),"Packaging")</f>
        <v>Packaging</v>
      </c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7"/>
      <c r="AK49" s="11"/>
      <c r="AL49" s="11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 t="str">
        <f ca="1">IFERROR(__xludf.DUMMYFUNCTION("""COMPUTED_VALUE"""),"Packaging")</f>
        <v>Packaging</v>
      </c>
      <c r="BD49" s="13" t="str">
        <f ca="1">IFERROR(__xludf.DUMMYFUNCTION("""COMPUTED_VALUE"""),"Medecine")</f>
        <v>Medecine</v>
      </c>
      <c r="BE49" s="11"/>
      <c r="BF49" s="13" t="s">
        <v>51</v>
      </c>
      <c r="BG49" s="60">
        <v>1926</v>
      </c>
      <c r="BH49" s="13"/>
      <c r="BI49" s="26"/>
      <c r="BJ49" s="13"/>
      <c r="BK49" s="15"/>
      <c r="BL49" s="15"/>
      <c r="BM49" s="11"/>
      <c r="BN49" s="26"/>
      <c r="BO49" s="15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</row>
    <row r="50" spans="1:86" ht="17.25">
      <c r="A50" s="32" t="str">
        <f ca="1">IFERROR(__xludf.DUMMYFUNCTION("""COMPUTED_VALUE"""),"https://drive.google.com/open?id=1O3DBsUn3E9JvBhXZN8erEkDTKD49qVs-&amp;authuser=jay.agg%40gmail.com&amp;usp=drive_fs")</f>
        <v>https://drive.google.com/open?id=1O3DBsUn3E9JvBhXZN8erEkDTKD49qVs-&amp;authuser=jay.agg%40gmail.com&amp;usp=drive_fs</v>
      </c>
      <c r="B50" s="11" t="str">
        <f ca="1">IFERROR(__xludf.DUMMYFUNCTION("""COMPUTED_VALUE"""),"Food")</f>
        <v>Food</v>
      </c>
      <c r="C50" s="11" t="str">
        <f ca="1">IFERROR(__xludf.DUMMYFUNCTION("""COMPUTED_VALUE"""),"Cookies")</f>
        <v>Cookies</v>
      </c>
      <c r="D50" s="11" t="str">
        <f ca="1">IFERROR(__xludf.DUMMYFUNCTION("""COMPUTED_VALUE"""),"60*60*150 mm | 2.3*2.3*5.9 inch")</f>
        <v>60*60*150 mm | 2.3*2.3*5.9 inch</v>
      </c>
      <c r="E50" s="33">
        <f ca="1">IFERROR(__xludf.DUMMYFUNCTION("""COMPUTED_VALUE"""),4)</f>
        <v>4</v>
      </c>
      <c r="F50" s="11">
        <f ca="1">IFERROR(__xludf.DUMMYFUNCTION("""COMPUTED_VALUE"""),2029)</f>
        <v>2029</v>
      </c>
      <c r="G50" s="11">
        <f ca="1">IFERROR(__xludf.DUMMYFUNCTION("""COMPUTED_VALUE"""),20)</f>
        <v>20</v>
      </c>
      <c r="H50" s="11">
        <f ca="1">IFERROR(__xludf.DUMMYFUNCTION("""COMPUTED_VALUE"""),28)</f>
        <v>28</v>
      </c>
      <c r="I50" s="11">
        <f ca="1">IFERROR(__xludf.DUMMYFUNCTION("""COMPUTED_VALUE"""),100)</f>
        <v>100</v>
      </c>
      <c r="J50" s="23"/>
      <c r="K50" s="23"/>
      <c r="L50" s="23"/>
      <c r="M50" s="23">
        <f ca="1">IFERROR(__xludf.DUMMYFUNCTION("""COMPUTED_VALUE"""),0.1)</f>
        <v>0.1</v>
      </c>
      <c r="N50" s="23">
        <f ca="1">IFERROR(__xludf.DUMMYFUNCTION("""COMPUTED_VALUE"""),1)</f>
        <v>1</v>
      </c>
      <c r="O50" s="23"/>
      <c r="P50" s="23" t="str">
        <f ca="1">IFERROR(__xludf.DUMMYFUNCTION("""COMPUTED_VALUE"""),"Offset")</f>
        <v>Offset</v>
      </c>
      <c r="Q50" s="23" t="str">
        <f ca="1">IFERROR(__xludf.DUMMYFUNCTION("""COMPUTED_VALUE"""),"Packaging")</f>
        <v>Packaging</v>
      </c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7"/>
      <c r="AK50" s="11"/>
      <c r="AL50" s="11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 t="str">
        <f ca="1">IFERROR(__xludf.DUMMYFUNCTION("""COMPUTED_VALUE"""),"Packaging")</f>
        <v>Packaging</v>
      </c>
      <c r="BD50" s="13" t="str">
        <f ca="1">IFERROR(__xludf.DUMMYFUNCTION("""COMPUTED_VALUE"""),"Meethai &amp; Cake")</f>
        <v>Meethai &amp; Cake</v>
      </c>
      <c r="BE50" s="11"/>
      <c r="BF50" s="13" t="s">
        <v>44</v>
      </c>
      <c r="BG50" s="60">
        <v>1926</v>
      </c>
      <c r="BH50" s="13"/>
      <c r="BI50" s="26"/>
      <c r="BJ50" s="11"/>
      <c r="BK50" s="15"/>
      <c r="BL50" s="15"/>
      <c r="BM50" s="11"/>
      <c r="BN50" s="26"/>
      <c r="BO50" s="15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</row>
    <row r="51" spans="1:86" ht="17.25">
      <c r="A51" s="32" t="str">
        <f ca="1">IFERROR(__xludf.DUMMYFUNCTION("""COMPUTED_VALUE"""),"https://drive.google.com/open?id=1OChsXdmJLOGgS9j_u_FIIbtfxgE_RFPu&amp;authuser=jay.agg%40gmail.com&amp;usp=drive_fs")</f>
        <v>https://drive.google.com/open?id=1OChsXdmJLOGgS9j_u_FIIbtfxgE_RFPu&amp;authuser=jay.agg%40gmail.com&amp;usp=drive_fs</v>
      </c>
      <c r="B51" s="11" t="str">
        <f ca="1">IFERROR(__xludf.DUMMYFUNCTION("""COMPUTED_VALUE"""),"Food")</f>
        <v>Food</v>
      </c>
      <c r="C51" s="11" t="str">
        <f ca="1">IFERROR(__xludf.DUMMYFUNCTION("""COMPUTED_VALUE"""),"Frozen")</f>
        <v>Frozen</v>
      </c>
      <c r="D51" s="11" t="str">
        <f ca="1">IFERROR(__xludf.DUMMYFUNCTION("""COMPUTED_VALUE"""),"190*140*51 mm | 7.5*5.5*2 inch")</f>
        <v>190*140*51 mm | 7.5*5.5*2 inch</v>
      </c>
      <c r="E51" s="33">
        <f ca="1">IFERROR(__xludf.DUMMYFUNCTION("""COMPUTED_VALUE"""),3)</f>
        <v>3</v>
      </c>
      <c r="F51" s="11">
        <f ca="1">IFERROR(__xludf.DUMMYFUNCTION("""COMPUTED_VALUE"""),1926)</f>
        <v>1926</v>
      </c>
      <c r="G51" s="11">
        <f ca="1">IFERROR(__xludf.DUMMYFUNCTION("""COMPUTED_VALUE"""),18)</f>
        <v>18</v>
      </c>
      <c r="H51" s="11">
        <f ca="1">IFERROR(__xludf.DUMMYFUNCTION("""COMPUTED_VALUE"""),23)</f>
        <v>23</v>
      </c>
      <c r="I51" s="11">
        <f ca="1">IFERROR(__xludf.DUMMYFUNCTION("""COMPUTED_VALUE"""),100)</f>
        <v>100</v>
      </c>
      <c r="J51" s="23"/>
      <c r="K51" s="23"/>
      <c r="L51" s="23"/>
      <c r="M51" s="23">
        <f ca="1">IFERROR(__xludf.DUMMYFUNCTION("""COMPUTED_VALUE"""),0.1)</f>
        <v>0.1</v>
      </c>
      <c r="N51" s="23">
        <f ca="1">IFERROR(__xludf.DUMMYFUNCTION("""COMPUTED_VALUE"""),1)</f>
        <v>1</v>
      </c>
      <c r="O51" s="23"/>
      <c r="P51" s="23" t="str">
        <f ca="1">IFERROR(__xludf.DUMMYFUNCTION("""COMPUTED_VALUE"""),"Offset")</f>
        <v>Offset</v>
      </c>
      <c r="Q51" s="23" t="str">
        <f ca="1">IFERROR(__xludf.DUMMYFUNCTION("""COMPUTED_VALUE"""),"Packaging")</f>
        <v>Packaging</v>
      </c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7"/>
      <c r="AK51" s="11"/>
      <c r="AL51" s="11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 t="str">
        <f ca="1">IFERROR(__xludf.DUMMYFUNCTION("""COMPUTED_VALUE"""),"Packaging")</f>
        <v>Packaging</v>
      </c>
      <c r="BD51" s="13" t="str">
        <f ca="1">IFERROR(__xludf.DUMMYFUNCTION("""COMPUTED_VALUE"""),"MFM")</f>
        <v>MFM</v>
      </c>
      <c r="BE51" s="11"/>
      <c r="BF51" s="13" t="s">
        <v>58</v>
      </c>
      <c r="BG51" s="60">
        <v>1005</v>
      </c>
      <c r="BH51" s="13"/>
      <c r="BI51" s="26"/>
      <c r="BJ51" s="11"/>
      <c r="BK51" s="15"/>
      <c r="BL51" s="15"/>
      <c r="BM51" s="11"/>
      <c r="BN51" s="26"/>
      <c r="BO51" s="15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</row>
    <row r="52" spans="1:86" ht="17.25">
      <c r="A52" s="32" t="str">
        <f ca="1">IFERROR(__xludf.DUMMYFUNCTION("""COMPUTED_VALUE"""),"https://drive.google.com/open?id=1Bnsb0frEED9Anr-37j2jzpXfxbfcoGZE&amp;authuser=jay.agg%40gmail.com&amp;usp=drive_fs")</f>
        <v>https://drive.google.com/open?id=1Bnsb0frEED9Anr-37j2jzpXfxbfcoGZE&amp;authuser=jay.agg%40gmail.com&amp;usp=drive_fs</v>
      </c>
      <c r="B52" s="11" t="str">
        <f ca="1">IFERROR(__xludf.DUMMYFUNCTION("""COMPUTED_VALUE"""),"Food")</f>
        <v>Food</v>
      </c>
      <c r="C52" s="11" t="str">
        <f ca="1">IFERROR(__xludf.DUMMYFUNCTION("""COMPUTED_VALUE"""),"Rusk")</f>
        <v>Rusk</v>
      </c>
      <c r="D52" s="11" t="str">
        <f ca="1">IFERROR(__xludf.DUMMYFUNCTION("""COMPUTED_VALUE"""),"130*80*155 mm | 5*3*6 inch")</f>
        <v>130*80*155 mm | 5*3*6 inch</v>
      </c>
      <c r="E52" s="33">
        <f ca="1">IFERROR(__xludf.DUMMYFUNCTION("""COMPUTED_VALUE"""),2)</f>
        <v>2</v>
      </c>
      <c r="F52" s="11">
        <f ca="1">IFERROR(__xludf.DUMMYFUNCTION("""COMPUTED_VALUE"""),1926)</f>
        <v>1926</v>
      </c>
      <c r="G52" s="11">
        <f ca="1">IFERROR(__xludf.DUMMYFUNCTION("""COMPUTED_VALUE"""),18)</f>
        <v>18</v>
      </c>
      <c r="H52" s="11">
        <f ca="1">IFERROR(__xludf.DUMMYFUNCTION("""COMPUTED_VALUE"""),25)</f>
        <v>25</v>
      </c>
      <c r="I52" s="11">
        <f ca="1">IFERROR(__xludf.DUMMYFUNCTION("""COMPUTED_VALUE"""),100)</f>
        <v>100</v>
      </c>
      <c r="J52" s="23"/>
      <c r="K52" s="23"/>
      <c r="L52" s="23"/>
      <c r="M52" s="23">
        <f ca="1">IFERROR(__xludf.DUMMYFUNCTION("""COMPUTED_VALUE"""),0.1)</f>
        <v>0.1</v>
      </c>
      <c r="N52" s="23">
        <f ca="1">IFERROR(__xludf.DUMMYFUNCTION("""COMPUTED_VALUE"""),1)</f>
        <v>1</v>
      </c>
      <c r="O52" s="23"/>
      <c r="P52" s="23" t="str">
        <f ca="1">IFERROR(__xludf.DUMMYFUNCTION("""COMPUTED_VALUE"""),"Offset")</f>
        <v>Offset</v>
      </c>
      <c r="Q52" s="23" t="str">
        <f ca="1">IFERROR(__xludf.DUMMYFUNCTION("""COMPUTED_VALUE"""),"Packaging")</f>
        <v>Packaging</v>
      </c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7"/>
      <c r="AK52" s="11"/>
      <c r="AL52" s="11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 t="str">
        <f ca="1">IFERROR(__xludf.DUMMYFUNCTION("""COMPUTED_VALUE"""),"Packaging")</f>
        <v>Packaging</v>
      </c>
      <c r="BD52" s="13" t="str">
        <f ca="1">IFERROR(__xludf.DUMMYFUNCTION("""COMPUTED_VALUE"""),"Misc")</f>
        <v>Misc</v>
      </c>
      <c r="BE52" s="11"/>
      <c r="BF52" s="13"/>
      <c r="BG52" s="26"/>
      <c r="BH52" s="13"/>
      <c r="BI52" s="13"/>
      <c r="BJ52" s="11"/>
      <c r="BK52" s="11"/>
      <c r="BL52" s="15"/>
      <c r="BM52" s="11"/>
      <c r="BN52" s="26"/>
      <c r="BO52" s="15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</row>
    <row r="53" spans="1:86" ht="17.25">
      <c r="A53" s="32" t="str">
        <f ca="1">IFERROR(__xludf.DUMMYFUNCTION("""COMPUTED_VALUE"""),"https://drive.google.com/open?id=1Brn9QCMkUjdGOnRuWsTH_LaeUOxtQZ9b&amp;authuser=jay.agg%40gmail.com&amp;usp=drive_fs")</f>
        <v>https://drive.google.com/open?id=1Brn9QCMkUjdGOnRuWsTH_LaeUOxtQZ9b&amp;authuser=jay.agg%40gmail.com&amp;usp=drive_fs</v>
      </c>
      <c r="B53" s="11" t="str">
        <f ca="1">IFERROR(__xludf.DUMMYFUNCTION("""COMPUTED_VALUE"""),"Food")</f>
        <v>Food</v>
      </c>
      <c r="C53" s="11" t="str">
        <f ca="1">IFERROR(__xludf.DUMMYFUNCTION("""COMPUTED_VALUE"""),"Burger Box")</f>
        <v>Burger Box</v>
      </c>
      <c r="D53" s="11" t="str">
        <f ca="1">IFERROR(__xludf.DUMMYFUNCTION("""COMPUTED_VALUE"""),"125*125*53 mm | 5*5*2 inch")</f>
        <v>125*125*53 mm | 5*5*2 inch</v>
      </c>
      <c r="E53" s="33">
        <f ca="1">IFERROR(__xludf.DUMMYFUNCTION("""COMPUTED_VALUE"""),3)</f>
        <v>3</v>
      </c>
      <c r="F53" s="11">
        <f ca="1">IFERROR(__xludf.DUMMYFUNCTION("""COMPUTED_VALUE"""),2029)</f>
        <v>2029</v>
      </c>
      <c r="G53" s="11">
        <f ca="1">IFERROR(__xludf.DUMMYFUNCTION("""COMPUTED_VALUE"""),20)</f>
        <v>20</v>
      </c>
      <c r="H53" s="11">
        <f ca="1">IFERROR(__xludf.DUMMYFUNCTION("""COMPUTED_VALUE"""),28)</f>
        <v>28</v>
      </c>
      <c r="I53" s="11">
        <f ca="1">IFERROR(__xludf.DUMMYFUNCTION("""COMPUTED_VALUE"""),100)</f>
        <v>100</v>
      </c>
      <c r="J53" s="23"/>
      <c r="K53" s="23"/>
      <c r="L53" s="23"/>
      <c r="M53" s="23">
        <f ca="1">IFERROR(__xludf.DUMMYFUNCTION("""COMPUTED_VALUE"""),1)</f>
        <v>1</v>
      </c>
      <c r="N53" s="23">
        <f ca="1">IFERROR(__xludf.DUMMYFUNCTION("""COMPUTED_VALUE"""),1)</f>
        <v>1</v>
      </c>
      <c r="O53" s="23"/>
      <c r="P53" s="23" t="str">
        <f ca="1">IFERROR(__xludf.DUMMYFUNCTION("""COMPUTED_VALUE"""),"Offset")</f>
        <v>Offset</v>
      </c>
      <c r="Q53" s="23" t="str">
        <f ca="1">IFERROR(__xludf.DUMMYFUNCTION("""COMPUTED_VALUE"""),"Packaging")</f>
        <v>Packaging</v>
      </c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7"/>
      <c r="AK53" s="11"/>
      <c r="AL53" s="11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 t="str">
        <f ca="1">IFERROR(__xludf.DUMMYFUNCTION("""COMPUTED_VALUE"""),"Packaging")</f>
        <v>Packaging</v>
      </c>
      <c r="BD53" s="13" t="str">
        <f ca="1">IFERROR(__xludf.DUMMYFUNCTION("""COMPUTED_VALUE"""),"Mobile")</f>
        <v>Mobile</v>
      </c>
      <c r="BE53" s="11"/>
      <c r="BF53" s="11"/>
      <c r="BG53" s="26"/>
      <c r="BH53" s="13"/>
      <c r="BI53" s="13"/>
      <c r="BJ53" s="26"/>
      <c r="BK53" s="26"/>
      <c r="BL53" s="15"/>
      <c r="BM53" s="13"/>
      <c r="BN53" s="11"/>
      <c r="BO53" s="15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</row>
    <row r="54" spans="1:86" ht="17.25">
      <c r="A54" s="32" t="str">
        <f ca="1">IFERROR(__xludf.DUMMYFUNCTION("""COMPUTED_VALUE"""),"https://drive.google.com/open?id=1OQZ-ePtmH2eRW6YsfL_Pau-Vk4pj3Ge2&amp;authuser=jay.agg%40gmail.com&amp;usp=drive_fs")</f>
        <v>https://drive.google.com/open?id=1OQZ-ePtmH2eRW6YsfL_Pau-Vk4pj3Ge2&amp;authuser=jay.agg%40gmail.com&amp;usp=drive_fs</v>
      </c>
      <c r="B54" s="11" t="str">
        <f ca="1">IFERROR(__xludf.DUMMYFUNCTION("""COMPUTED_VALUE"""),"Food")</f>
        <v>Food</v>
      </c>
      <c r="C54" s="11" t="str">
        <f ca="1">IFERROR(__xludf.DUMMYFUNCTION("""COMPUTED_VALUE"""),"Corn Flakes")</f>
        <v>Corn Flakes</v>
      </c>
      <c r="D54" s="11" t="str">
        <f ca="1">IFERROR(__xludf.DUMMYFUNCTION("""COMPUTED_VALUE"""),"230*70*295 mm | 9*2.7*11.6 inch")</f>
        <v>230*70*295 mm | 9*2.7*11.6 inch</v>
      </c>
      <c r="E54" s="33">
        <f ca="1">IFERROR(__xludf.DUMMYFUNCTION("""COMPUTED_VALUE"""),1)</f>
        <v>1</v>
      </c>
      <c r="F54" s="11">
        <f ca="1">IFERROR(__xludf.DUMMYFUNCTION("""COMPUTED_VALUE"""),1926)</f>
        <v>1926</v>
      </c>
      <c r="G54" s="11">
        <f ca="1">IFERROR(__xludf.DUMMYFUNCTION("""COMPUTED_VALUE"""),18)</f>
        <v>18</v>
      </c>
      <c r="H54" s="11">
        <f ca="1">IFERROR(__xludf.DUMMYFUNCTION("""COMPUTED_VALUE"""),25)</f>
        <v>25</v>
      </c>
      <c r="I54" s="11">
        <f ca="1">IFERROR(__xludf.DUMMYFUNCTION("""COMPUTED_VALUE"""),100)</f>
        <v>100</v>
      </c>
      <c r="J54" s="23"/>
      <c r="K54" s="23"/>
      <c r="L54" s="23"/>
      <c r="M54" s="23">
        <f ca="1">IFERROR(__xludf.DUMMYFUNCTION("""COMPUTED_VALUE"""),0.1)</f>
        <v>0.1</v>
      </c>
      <c r="N54" s="23">
        <f ca="1">IFERROR(__xludf.DUMMYFUNCTION("""COMPUTED_VALUE"""),1)</f>
        <v>1</v>
      </c>
      <c r="O54" s="23"/>
      <c r="P54" s="23" t="str">
        <f ca="1">IFERROR(__xludf.DUMMYFUNCTION("""COMPUTED_VALUE"""),"Offset")</f>
        <v>Offset</v>
      </c>
      <c r="Q54" s="23" t="str">
        <f ca="1">IFERROR(__xludf.DUMMYFUNCTION("""COMPUTED_VALUE"""),"Packaging")</f>
        <v>Packaging</v>
      </c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7"/>
      <c r="AK54" s="11"/>
      <c r="AL54" s="11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 t="str">
        <f ca="1">IFERROR(__xludf.DUMMYFUNCTION("""COMPUTED_VALUE"""),"Packaging")</f>
        <v>Packaging</v>
      </c>
      <c r="BD54" s="13" t="str">
        <f ca="1">IFERROR(__xludf.DUMMYFUNCTION("""COMPUTED_VALUE"""),"Mobile Accessories")</f>
        <v>Mobile Accessories</v>
      </c>
      <c r="BE54" s="11"/>
      <c r="BF54" s="11"/>
      <c r="BG54" s="26"/>
      <c r="BH54" s="13"/>
      <c r="BI54" s="26"/>
      <c r="BJ54" s="11"/>
      <c r="BK54" s="11"/>
      <c r="BL54" s="15"/>
      <c r="BM54" s="13"/>
      <c r="BN54" s="11"/>
      <c r="BO54" s="15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</row>
    <row r="55" spans="1:86" ht="17.25">
      <c r="A55" s="32" t="str">
        <f ca="1">IFERROR(__xludf.DUMMYFUNCTION("""COMPUTED_VALUE"""),"https://drive.google.com/open?id=1O_3sh0g_XSvMgDCFr3QaNGWrPCMmR6No&amp;authuser=jay.agg%40gmail.com&amp;usp=drive_fs")</f>
        <v>https://drive.google.com/open?id=1O_3sh0g_XSvMgDCFr3QaNGWrPCMmR6No&amp;authuser=jay.agg%40gmail.com&amp;usp=drive_fs</v>
      </c>
      <c r="B55" s="11" t="str">
        <f ca="1">IFERROR(__xludf.DUMMYFUNCTION("""COMPUTED_VALUE"""),"Food")</f>
        <v>Food</v>
      </c>
      <c r="C55" s="11" t="str">
        <f ca="1">IFERROR(__xludf.DUMMYFUNCTION("""COMPUTED_VALUE"""),"Corn Flakes")</f>
        <v>Corn Flakes</v>
      </c>
      <c r="D55" s="11" t="str">
        <f ca="1">IFERROR(__xludf.DUMMYFUNCTION("""COMPUTED_VALUE"""),"245*90*350 mm | 9.6*3.5*13.8 inch")</f>
        <v>245*90*350 mm | 9.6*3.5*13.8 inch</v>
      </c>
      <c r="E55" s="33">
        <f ca="1">IFERROR(__xludf.DUMMYFUNCTION("""COMPUTED_VALUE"""),1)</f>
        <v>1</v>
      </c>
      <c r="F55" s="11">
        <f ca="1">IFERROR(__xludf.DUMMYFUNCTION("""COMPUTED_VALUE"""),2029)</f>
        <v>2029</v>
      </c>
      <c r="G55" s="11">
        <f ca="1">IFERROR(__xludf.DUMMYFUNCTION("""COMPUTED_VALUE"""),20)</f>
        <v>20</v>
      </c>
      <c r="H55" s="11">
        <f ca="1">IFERROR(__xludf.DUMMYFUNCTION("""COMPUTED_VALUE"""),28)</f>
        <v>28</v>
      </c>
      <c r="I55" s="11">
        <f ca="1">IFERROR(__xludf.DUMMYFUNCTION("""COMPUTED_VALUE"""),100)</f>
        <v>100</v>
      </c>
      <c r="J55" s="23"/>
      <c r="K55" s="23"/>
      <c r="L55" s="23"/>
      <c r="M55" s="23">
        <f ca="1">IFERROR(__xludf.DUMMYFUNCTION("""COMPUTED_VALUE"""),0.1)</f>
        <v>0.1</v>
      </c>
      <c r="N55" s="23">
        <f ca="1">IFERROR(__xludf.DUMMYFUNCTION("""COMPUTED_VALUE"""),1)</f>
        <v>1</v>
      </c>
      <c r="O55" s="23"/>
      <c r="P55" s="23" t="str">
        <f ca="1">IFERROR(__xludf.DUMMYFUNCTION("""COMPUTED_VALUE"""),"Offset")</f>
        <v>Offset</v>
      </c>
      <c r="Q55" s="23" t="str">
        <f ca="1">IFERROR(__xludf.DUMMYFUNCTION("""COMPUTED_VALUE"""),"Packaging")</f>
        <v>Packaging</v>
      </c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7"/>
      <c r="AK55" s="11"/>
      <c r="AL55" s="11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 t="str">
        <f ca="1">IFERROR(__xludf.DUMMYFUNCTION("""COMPUTED_VALUE"""),"Packaging")</f>
        <v>Packaging</v>
      </c>
      <c r="BD55" s="13" t="str">
        <f ca="1">IFERROR(__xludf.DUMMYFUNCTION("""COMPUTED_VALUE"""),"Nathabit")</f>
        <v>Nathabit</v>
      </c>
      <c r="BE55" s="11"/>
      <c r="BF55" s="11"/>
      <c r="BG55" s="26"/>
      <c r="BH55" s="13"/>
      <c r="BI55" s="13"/>
      <c r="BJ55" s="26"/>
      <c r="BK55" s="11"/>
      <c r="BL55" s="15"/>
      <c r="BM55" s="15"/>
      <c r="BN55" s="26"/>
      <c r="BO55" s="15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</row>
    <row r="56" spans="1:86" ht="17.25">
      <c r="A56" s="32" t="str">
        <f ca="1">IFERROR(__xludf.DUMMYFUNCTION("""COMPUTED_VALUE"""),"https://drive.google.com/open?id=1OzRhqM1WSTTxUyiXmK-uo6qHSLFo1J6W&amp;authuser=jay.agg%40gmail.com&amp;usp=drive_fs")</f>
        <v>https://drive.google.com/open?id=1OzRhqM1WSTTxUyiXmK-uo6qHSLFo1J6W&amp;authuser=jay.agg%40gmail.com&amp;usp=drive_fs</v>
      </c>
      <c r="B56" s="11" t="str">
        <f ca="1">IFERROR(__xludf.DUMMYFUNCTION("""COMPUTED_VALUE"""),"Food")</f>
        <v>Food</v>
      </c>
      <c r="C56" s="11" t="str">
        <f ca="1">IFERROR(__xludf.DUMMYFUNCTION("""COMPUTED_VALUE"""),"Cookies")</f>
        <v>Cookies</v>
      </c>
      <c r="D56" s="11" t="str">
        <f ca="1">IFERROR(__xludf.DUMMYFUNCTION("""COMPUTED_VALUE"""),"60*60*130 mm | 2.3*2.3*5.1 inch")</f>
        <v>60*60*130 mm | 2.3*2.3*5.1 inch</v>
      </c>
      <c r="E56" s="33">
        <f ca="1">IFERROR(__xludf.DUMMYFUNCTION("""COMPUTED_VALUE"""),6)</f>
        <v>6</v>
      </c>
      <c r="F56" s="11">
        <f ca="1">IFERROR(__xludf.DUMMYFUNCTION("""COMPUTED_VALUE"""),2029)</f>
        <v>2029</v>
      </c>
      <c r="G56" s="11">
        <f ca="1">IFERROR(__xludf.DUMMYFUNCTION("""COMPUTED_VALUE"""),20)</f>
        <v>20</v>
      </c>
      <c r="H56" s="11">
        <f ca="1">IFERROR(__xludf.DUMMYFUNCTION("""COMPUTED_VALUE"""),28)</f>
        <v>28</v>
      </c>
      <c r="I56" s="11">
        <f ca="1">IFERROR(__xludf.DUMMYFUNCTION("""COMPUTED_VALUE"""),100)</f>
        <v>100</v>
      </c>
      <c r="J56" s="23"/>
      <c r="K56" s="23"/>
      <c r="L56" s="23"/>
      <c r="M56" s="23">
        <f ca="1">IFERROR(__xludf.DUMMYFUNCTION("""COMPUTED_VALUE"""),0.1)</f>
        <v>0.1</v>
      </c>
      <c r="N56" s="23">
        <f ca="1">IFERROR(__xludf.DUMMYFUNCTION("""COMPUTED_VALUE"""),1)</f>
        <v>1</v>
      </c>
      <c r="O56" s="23"/>
      <c r="P56" s="23" t="str">
        <f ca="1">IFERROR(__xludf.DUMMYFUNCTION("""COMPUTED_VALUE"""),"Offset")</f>
        <v>Offset</v>
      </c>
      <c r="Q56" s="23" t="str">
        <f ca="1">IFERROR(__xludf.DUMMYFUNCTION("""COMPUTED_VALUE"""),"Packaging")</f>
        <v>Packaging</v>
      </c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7"/>
      <c r="AK56" s="11"/>
      <c r="AL56" s="11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 t="str">
        <f ca="1">IFERROR(__xludf.DUMMYFUNCTION("""COMPUTED_VALUE"""),"Packaging")</f>
        <v>Packaging</v>
      </c>
      <c r="BD56" s="13" t="str">
        <f ca="1">IFERROR(__xludf.DUMMYFUNCTION("""COMPUTED_VALUE"""),"Pooja Kit")</f>
        <v>Pooja Kit</v>
      </c>
      <c r="BE56" s="11"/>
      <c r="BF56" s="11"/>
      <c r="BG56" s="26"/>
      <c r="BH56" s="13"/>
      <c r="BI56" s="26"/>
      <c r="BJ56" s="11"/>
      <c r="BK56" s="11"/>
      <c r="BL56" s="15"/>
      <c r="BM56" s="11"/>
      <c r="BN56" s="26"/>
      <c r="BO56" s="15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</row>
    <row r="57" spans="1:86" ht="17.25">
      <c r="A57" s="32" t="str">
        <f ca="1">IFERROR(__xludf.DUMMYFUNCTION("""COMPUTED_VALUE"""),"https://drive.google.com/open?id=1Oo0o_Uf6_P3cO3tp05t4Mu8X7X5OlgLf&amp;authuser=jay.agg%40gmail.com&amp;usp=drive_fs")</f>
        <v>https://drive.google.com/open?id=1Oo0o_Uf6_P3cO3tp05t4Mu8X7X5OlgLf&amp;authuser=jay.agg%40gmail.com&amp;usp=drive_fs</v>
      </c>
      <c r="B57" s="11" t="str">
        <f ca="1">IFERROR(__xludf.DUMMYFUNCTION("""COMPUTED_VALUE"""),"Food")</f>
        <v>Food</v>
      </c>
      <c r="C57" s="11" t="str">
        <f ca="1">IFERROR(__xludf.DUMMYFUNCTION("""COMPUTED_VALUE"""),"Chocolate")</f>
        <v>Chocolate</v>
      </c>
      <c r="D57" s="11" t="str">
        <f ca="1">IFERROR(__xludf.DUMMYFUNCTION("""COMPUTED_VALUE"""),"230*230*60 mm | 9*9*2.3 inch")</f>
        <v>230*230*60 mm | 9*9*2.3 inch</v>
      </c>
      <c r="E57" s="33">
        <f ca="1">IFERROR(__xludf.DUMMYFUNCTION("""COMPUTED_VALUE"""),1)</f>
        <v>1</v>
      </c>
      <c r="F57" s="11">
        <f ca="1">IFERROR(__xludf.DUMMYFUNCTION("""COMPUTED_VALUE"""),1926)</f>
        <v>1926</v>
      </c>
      <c r="G57" s="11">
        <f ca="1">IFERROR(__xludf.DUMMYFUNCTION("""COMPUTED_VALUE"""),15)</f>
        <v>15</v>
      </c>
      <c r="H57" s="11">
        <f ca="1">IFERROR(__xludf.DUMMYFUNCTION("""COMPUTED_VALUE"""),25)</f>
        <v>25</v>
      </c>
      <c r="I57" s="11">
        <f ca="1">IFERROR(__xludf.DUMMYFUNCTION("""COMPUTED_VALUE"""),100)</f>
        <v>100</v>
      </c>
      <c r="J57" s="23"/>
      <c r="K57" s="23"/>
      <c r="L57" s="23"/>
      <c r="M57" s="23">
        <f ca="1">IFERROR(__xludf.DUMMYFUNCTION("""COMPUTED_VALUE"""),0.12)</f>
        <v>0.12</v>
      </c>
      <c r="N57" s="23">
        <f ca="1">IFERROR(__xludf.DUMMYFUNCTION("""COMPUTED_VALUE"""),1)</f>
        <v>1</v>
      </c>
      <c r="O57" s="23"/>
      <c r="P57" s="23" t="str">
        <f ca="1">IFERROR(__xludf.DUMMYFUNCTION("""COMPUTED_VALUE"""),"Offset")</f>
        <v>Offset</v>
      </c>
      <c r="Q57" s="23" t="str">
        <f ca="1">IFERROR(__xludf.DUMMYFUNCTION("""COMPUTED_VALUE"""),"Packaging")</f>
        <v>Packaging</v>
      </c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7"/>
      <c r="AK57" s="11"/>
      <c r="AL57" s="11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 t="str">
        <f ca="1">IFERROR(__xludf.DUMMYFUNCTION("""COMPUTED_VALUE"""),"Packaging")</f>
        <v>Packaging</v>
      </c>
      <c r="BD57" s="13" t="str">
        <f ca="1">IFERROR(__xludf.DUMMYFUNCTION("""COMPUTED_VALUE"""),"Power Plus")</f>
        <v>Power Plus</v>
      </c>
      <c r="BE57" s="11"/>
      <c r="BF57" s="11"/>
      <c r="BG57" s="26"/>
      <c r="BH57" s="13"/>
      <c r="BI57" s="26"/>
      <c r="BJ57" s="11"/>
      <c r="BK57" s="11"/>
      <c r="BL57" s="15"/>
      <c r="BM57" s="11"/>
      <c r="BN57" s="26"/>
      <c r="BO57" s="15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</row>
    <row r="58" spans="1:86" ht="17.25">
      <c r="A58" s="32" t="str">
        <f ca="1">IFERROR(__xludf.DUMMYFUNCTION("""COMPUTED_VALUE"""),"https://drive.google.com/open?id=1PI4Qj-_AjnweI9SrJuQ8sE4p2KI5ldj8&amp;authuser=jay.agg%40gmail.com&amp;usp=drive_fs")</f>
        <v>https://drive.google.com/open?id=1PI4Qj-_AjnweI9SrJuQ8sE4p2KI5ldj8&amp;authuser=jay.agg%40gmail.com&amp;usp=drive_fs</v>
      </c>
      <c r="B58" s="11" t="str">
        <f ca="1">IFERROR(__xludf.DUMMYFUNCTION("""COMPUTED_VALUE"""),"Food")</f>
        <v>Food</v>
      </c>
      <c r="C58" s="11" t="str">
        <f ca="1">IFERROR(__xludf.DUMMYFUNCTION("""COMPUTED_VALUE"""),"Misc")</f>
        <v>Misc</v>
      </c>
      <c r="D58" s="11" t="str">
        <f ca="1">IFERROR(__xludf.DUMMYFUNCTION("""COMPUTED_VALUE"""),"140*55*215 mm | 5.5*2.1*8.5 inch")</f>
        <v>140*55*215 mm | 5.5*2.1*8.5 inch</v>
      </c>
      <c r="E58" s="33">
        <f ca="1">IFERROR(__xludf.DUMMYFUNCTION("""COMPUTED_VALUE"""),2)</f>
        <v>2</v>
      </c>
      <c r="F58" s="11">
        <f ca="1">IFERROR(__xludf.DUMMYFUNCTION("""COMPUTED_VALUE"""),1926)</f>
        <v>1926</v>
      </c>
      <c r="G58" s="11">
        <f ca="1">IFERROR(__xludf.DUMMYFUNCTION("""COMPUTED_VALUE"""),18)</f>
        <v>18</v>
      </c>
      <c r="H58" s="11">
        <f ca="1">IFERROR(__xludf.DUMMYFUNCTION("""COMPUTED_VALUE"""),23)</f>
        <v>23</v>
      </c>
      <c r="I58" s="11">
        <f ca="1">IFERROR(__xludf.DUMMYFUNCTION("""COMPUTED_VALUE"""),100)</f>
        <v>100</v>
      </c>
      <c r="J58" s="23"/>
      <c r="K58" s="23"/>
      <c r="L58" s="23"/>
      <c r="M58" s="23">
        <f ca="1">IFERROR(__xludf.DUMMYFUNCTION("""COMPUTED_VALUE"""),0.1)</f>
        <v>0.1</v>
      </c>
      <c r="N58" s="23">
        <f ca="1">IFERROR(__xludf.DUMMYFUNCTION("""COMPUTED_VALUE"""),1)</f>
        <v>1</v>
      </c>
      <c r="O58" s="23"/>
      <c r="P58" s="23" t="str">
        <f ca="1">IFERROR(__xludf.DUMMYFUNCTION("""COMPUTED_VALUE"""),"Offset")</f>
        <v>Offset</v>
      </c>
      <c r="Q58" s="23" t="str">
        <f ca="1">IFERROR(__xludf.DUMMYFUNCTION("""COMPUTED_VALUE"""),"Packaging")</f>
        <v>Packaging</v>
      </c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7"/>
      <c r="AK58" s="11"/>
      <c r="AL58" s="11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 t="str">
        <f ca="1">IFERROR(__xludf.DUMMYFUNCTION("""COMPUTED_VALUE"""),"Packaging")</f>
        <v>Packaging</v>
      </c>
      <c r="BD58" s="13" t="str">
        <f ca="1">IFERROR(__xludf.DUMMYFUNCTION("""COMPUTED_VALUE"""),"Purifier")</f>
        <v>Purifier</v>
      </c>
      <c r="BE58" s="11"/>
      <c r="BF58" s="11"/>
      <c r="BG58" s="26"/>
      <c r="BH58" s="59" t="str">
        <f ca="1">IFERROR(__xludf.DUMMYFUNCTION("QUERY(Price!BA2:BB50,BN4)"),"#N/A")</f>
        <v>#N/A</v>
      </c>
      <c r="BI58" s="26"/>
      <c r="BJ58" s="13"/>
      <c r="BK58" s="15"/>
      <c r="BL58" s="11" t="str">
        <f ca="1">IFERROR(__xludf.DUMMYFUNCTION("QUERY(Price!BC2:BD15,BM4)"),"Plain")</f>
        <v>Plain</v>
      </c>
      <c r="BM58" s="11">
        <f ca="1">IFERROR(__xludf.DUMMYFUNCTION("""COMPUTED_VALUE"""),0)</f>
        <v>0</v>
      </c>
      <c r="BN58" s="61" t="str">
        <f ca="1">IFERROR(__xludf.DUMMYFUNCTION("QUERY(Price!AW2:AX50,BO4)"),"#N/A")</f>
        <v>#N/A</v>
      </c>
      <c r="BO58" s="15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</row>
    <row r="59" spans="1:86" ht="17.25">
      <c r="A59" s="32" t="str">
        <f ca="1">IFERROR(__xludf.DUMMYFUNCTION("""COMPUTED_VALUE"""),"https://drive.google.com/open?id=1PP_neZsWA5cyLtoIgy7kH8o3NIYpT0kG&amp;authuser=jay.agg%40gmail.com&amp;usp=drive_fs")</f>
        <v>https://drive.google.com/open?id=1PP_neZsWA5cyLtoIgy7kH8o3NIYpT0kG&amp;authuser=jay.agg%40gmail.com&amp;usp=drive_fs</v>
      </c>
      <c r="B59" s="11" t="str">
        <f ca="1">IFERROR(__xludf.DUMMYFUNCTION("""COMPUTED_VALUE"""),"Food")</f>
        <v>Food</v>
      </c>
      <c r="C59" s="11" t="str">
        <f ca="1">IFERROR(__xludf.DUMMYFUNCTION("""COMPUTED_VALUE"""),"Misc")</f>
        <v>Misc</v>
      </c>
      <c r="D59" s="11" t="str">
        <f ca="1">IFERROR(__xludf.DUMMYFUNCTION("""COMPUTED_VALUE"""),"115*55*180 mm | 4.5*2.1*7 inch")</f>
        <v>115*55*180 mm | 4.5*2.1*7 inch</v>
      </c>
      <c r="E59" s="33">
        <f ca="1">IFERROR(__xludf.DUMMYFUNCTION("""COMPUTED_VALUE"""),2)</f>
        <v>2</v>
      </c>
      <c r="F59" s="11">
        <f ca="1">IFERROR(__xludf.DUMMYFUNCTION("""COMPUTED_VALUE"""),1926)</f>
        <v>1926</v>
      </c>
      <c r="G59" s="11">
        <f ca="1">IFERROR(__xludf.DUMMYFUNCTION("""COMPUTED_VALUE"""),14)</f>
        <v>14</v>
      </c>
      <c r="H59" s="11">
        <f ca="1">IFERROR(__xludf.DUMMYFUNCTION("""COMPUTED_VALUE"""),22)</f>
        <v>22</v>
      </c>
      <c r="I59" s="11">
        <f ca="1">IFERROR(__xludf.DUMMYFUNCTION("""COMPUTED_VALUE"""),100)</f>
        <v>100</v>
      </c>
      <c r="J59" s="23"/>
      <c r="K59" s="23"/>
      <c r="L59" s="23"/>
      <c r="M59" s="23">
        <f ca="1">IFERROR(__xludf.DUMMYFUNCTION("""COMPUTED_VALUE"""),0.1)</f>
        <v>0.1</v>
      </c>
      <c r="N59" s="23">
        <f ca="1">IFERROR(__xludf.DUMMYFUNCTION("""COMPUTED_VALUE"""),1)</f>
        <v>1</v>
      </c>
      <c r="O59" s="23"/>
      <c r="P59" s="23" t="str">
        <f ca="1">IFERROR(__xludf.DUMMYFUNCTION("""COMPUTED_VALUE"""),"Offset")</f>
        <v>Offset</v>
      </c>
      <c r="Q59" s="23" t="str">
        <f ca="1">IFERROR(__xludf.DUMMYFUNCTION("""COMPUTED_VALUE"""),"Packaging")</f>
        <v>Packaging</v>
      </c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7"/>
      <c r="AK59" s="11"/>
      <c r="AL59" s="11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 t="str">
        <f ca="1">IFERROR(__xludf.DUMMYFUNCTION("""COMPUTED_VALUE"""),"Packaging")</f>
        <v>Packaging</v>
      </c>
      <c r="BD59" s="13" t="str">
        <f ca="1">IFERROR(__xludf.DUMMYFUNCTION("""COMPUTED_VALUE"""),"Readymer")</f>
        <v>Readymer</v>
      </c>
      <c r="BE59" s="11"/>
      <c r="BF59" s="11"/>
      <c r="BG59" s="26"/>
      <c r="BH59" s="13"/>
      <c r="BI59" s="26"/>
      <c r="BJ59" s="13"/>
      <c r="BK59" s="15"/>
      <c r="BL59" s="15"/>
      <c r="BM59" s="11"/>
      <c r="BN59" s="26"/>
      <c r="BO59" s="15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11"/>
      <c r="CD59" s="11" t="e">
        <f>#REF!</f>
        <v>#REF!</v>
      </c>
      <c r="CE59" s="11"/>
      <c r="CF59" s="11"/>
      <c r="CG59" s="26"/>
      <c r="CH59" s="26"/>
    </row>
    <row r="60" spans="1:86" ht="17.25">
      <c r="A60" s="32" t="str">
        <f ca="1">IFERROR(__xludf.DUMMYFUNCTION("""COMPUTED_VALUE"""),"https://drive.google.com/open?id=1SB1fkOosvR_f90I2hjw3Mt7nTCrWfKpN&amp;authuser=jay.agg%40gmail.com&amp;usp=drive_fs")</f>
        <v>https://drive.google.com/open?id=1SB1fkOosvR_f90I2hjw3Mt7nTCrWfKpN&amp;authuser=jay.agg%40gmail.com&amp;usp=drive_fs</v>
      </c>
      <c r="B60" s="11" t="str">
        <f ca="1">IFERROR(__xludf.DUMMYFUNCTION("""COMPUTED_VALUE"""),"Food")</f>
        <v>Food</v>
      </c>
      <c r="C60" s="11" t="str">
        <f ca="1">IFERROR(__xludf.DUMMYFUNCTION("""COMPUTED_VALUE"""),"Pizza")</f>
        <v>Pizza</v>
      </c>
      <c r="D60" s="11" t="str">
        <f ca="1">IFERROR(__xludf.DUMMYFUNCTION("""COMPUTED_VALUE"""),"67*35*100 mm | 2.6*1.4*3.9 inch")</f>
        <v>67*35*100 mm | 2.6*1.4*3.9 inch</v>
      </c>
      <c r="E60" s="33">
        <f ca="1">IFERROR(__xludf.DUMMYFUNCTION("""COMPUTED_VALUE"""),8)</f>
        <v>8</v>
      </c>
      <c r="F60" s="11">
        <f ca="1">IFERROR(__xludf.DUMMYFUNCTION("""COMPUTED_VALUE"""),2029)</f>
        <v>2029</v>
      </c>
      <c r="G60" s="11">
        <f ca="1">IFERROR(__xludf.DUMMYFUNCTION("""COMPUTED_VALUE"""),19)</f>
        <v>19</v>
      </c>
      <c r="H60" s="11">
        <f ca="1">IFERROR(__xludf.DUMMYFUNCTION("""COMPUTED_VALUE"""),26)</f>
        <v>26</v>
      </c>
      <c r="I60" s="11">
        <f ca="1">IFERROR(__xludf.DUMMYFUNCTION("""COMPUTED_VALUE"""),100)</f>
        <v>100</v>
      </c>
      <c r="J60" s="23"/>
      <c r="K60" s="23"/>
      <c r="L60" s="23"/>
      <c r="M60" s="23">
        <f ca="1">IFERROR(__xludf.DUMMYFUNCTION("""COMPUTED_VALUE"""),0.1)</f>
        <v>0.1</v>
      </c>
      <c r="N60" s="23">
        <f ca="1">IFERROR(__xludf.DUMMYFUNCTION("""COMPUTED_VALUE"""),1)</f>
        <v>1</v>
      </c>
      <c r="O60" s="23"/>
      <c r="P60" s="23" t="str">
        <f ca="1">IFERROR(__xludf.DUMMYFUNCTION("""COMPUTED_VALUE"""),"Offset")</f>
        <v>Offset</v>
      </c>
      <c r="Q60" s="23" t="str">
        <f ca="1">IFERROR(__xludf.DUMMYFUNCTION("""COMPUTED_VALUE"""),"Packaging")</f>
        <v>Packaging</v>
      </c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7"/>
      <c r="AK60" s="11"/>
      <c r="AL60" s="11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 t="str">
        <f ca="1">IFERROR(__xludf.DUMMYFUNCTION("""COMPUTED_VALUE"""),"Packaging")</f>
        <v>Packaging</v>
      </c>
      <c r="BD60" s="13" t="str">
        <f ca="1">IFERROR(__xludf.DUMMYFUNCTION("""COMPUTED_VALUE"""),"Safety Product")</f>
        <v>Safety Product</v>
      </c>
      <c r="BE60" s="11"/>
      <c r="BF60" s="11"/>
      <c r="BG60" s="26"/>
      <c r="BH60" s="13"/>
      <c r="BI60" s="26"/>
      <c r="BJ60" s="11"/>
      <c r="BK60" s="15"/>
      <c r="BL60" s="15"/>
      <c r="BM60" s="11"/>
      <c r="BN60" s="26"/>
      <c r="BO60" s="15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19" t="s">
        <v>43</v>
      </c>
      <c r="CD60" s="13" t="s">
        <v>95</v>
      </c>
      <c r="CE60" s="37">
        <v>1926</v>
      </c>
      <c r="CF60" s="37">
        <v>2841</v>
      </c>
      <c r="CG60" s="60">
        <v>1</v>
      </c>
      <c r="CH60" s="60">
        <v>750</v>
      </c>
    </row>
    <row r="61" spans="1:86" ht="17.25">
      <c r="A61" s="32" t="str">
        <f ca="1">IFERROR(__xludf.DUMMYFUNCTION("""COMPUTED_VALUE"""),"https://drive.google.com/open?id=1TKLWete5--55wBRFs3xveb5fDxiB-I4-&amp;authuser=jay.agg%40gmail.com&amp;usp=drive_fs")</f>
        <v>https://drive.google.com/open?id=1TKLWete5--55wBRFs3xveb5fDxiB-I4-&amp;authuser=jay.agg%40gmail.com&amp;usp=drive_fs</v>
      </c>
      <c r="B61" s="11" t="str">
        <f ca="1">IFERROR(__xludf.DUMMYFUNCTION("""COMPUTED_VALUE"""),"Food")</f>
        <v>Food</v>
      </c>
      <c r="C61" s="11" t="str">
        <f ca="1">IFERROR(__xludf.DUMMYFUNCTION("""COMPUTED_VALUE"""),"Misc")</f>
        <v>Misc</v>
      </c>
      <c r="D61" s="11" t="str">
        <f ca="1">IFERROR(__xludf.DUMMYFUNCTION("""COMPUTED_VALUE"""),"127*38*165 mm | 5*1.5*6.5 inch")</f>
        <v>127*38*165 mm | 5*1.5*6.5 inch</v>
      </c>
      <c r="E61" s="33">
        <f ca="1">IFERROR(__xludf.DUMMYFUNCTION("""COMPUTED_VALUE"""),2)</f>
        <v>2</v>
      </c>
      <c r="F61" s="11">
        <f ca="1">IFERROR(__xludf.DUMMYFUNCTION("""COMPUTED_VALUE"""),1926)</f>
        <v>1926</v>
      </c>
      <c r="G61" s="11">
        <f ca="1">IFERROR(__xludf.DUMMYFUNCTION("""COMPUTED_VALUE"""),14)</f>
        <v>14</v>
      </c>
      <c r="H61" s="11">
        <f ca="1">IFERROR(__xludf.DUMMYFUNCTION("""COMPUTED_VALUE"""),19)</f>
        <v>19</v>
      </c>
      <c r="I61" s="11">
        <f ca="1">IFERROR(__xludf.DUMMYFUNCTION("""COMPUTED_VALUE"""),100)</f>
        <v>100</v>
      </c>
      <c r="J61" s="23"/>
      <c r="K61" s="23"/>
      <c r="L61" s="23"/>
      <c r="M61" s="23">
        <f ca="1">IFERROR(__xludf.DUMMYFUNCTION("""COMPUTED_VALUE"""),0.1)</f>
        <v>0.1</v>
      </c>
      <c r="N61" s="23">
        <f ca="1">IFERROR(__xludf.DUMMYFUNCTION("""COMPUTED_VALUE"""),1)</f>
        <v>1</v>
      </c>
      <c r="O61" s="23"/>
      <c r="P61" s="23" t="str">
        <f ca="1">IFERROR(__xludf.DUMMYFUNCTION("""COMPUTED_VALUE"""),"Offset")</f>
        <v>Offset</v>
      </c>
      <c r="Q61" s="23" t="str">
        <f ca="1">IFERROR(__xludf.DUMMYFUNCTION("""COMPUTED_VALUE"""),"Packaging")</f>
        <v>Packaging</v>
      </c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7"/>
      <c r="AK61" s="11"/>
      <c r="AL61" s="11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 t="str">
        <f ca="1">IFERROR(__xludf.DUMMYFUNCTION("""COMPUTED_VALUE"""),"Packaging")</f>
        <v>Packaging</v>
      </c>
      <c r="BD61" s="13" t="str">
        <f ca="1">IFERROR(__xludf.DUMMYFUNCTION("""COMPUTED_VALUE"""),"Sanitary")</f>
        <v>Sanitary</v>
      </c>
      <c r="BE61" s="11"/>
      <c r="BF61" s="11"/>
      <c r="BG61" s="26"/>
      <c r="BH61" s="13"/>
      <c r="BI61" s="26"/>
      <c r="BJ61" s="11"/>
      <c r="BK61" s="15"/>
      <c r="BL61" s="15"/>
      <c r="BM61" s="11"/>
      <c r="BN61" s="26"/>
      <c r="BO61" s="15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19" t="s">
        <v>43</v>
      </c>
      <c r="CD61" s="13" t="s">
        <v>95</v>
      </c>
      <c r="CE61" s="27">
        <v>2029</v>
      </c>
      <c r="CF61" s="37">
        <v>2841</v>
      </c>
      <c r="CG61" s="60">
        <v>1</v>
      </c>
      <c r="CH61" s="60">
        <v>750</v>
      </c>
    </row>
    <row r="62" spans="1:86" ht="17.25">
      <c r="A62" s="32" t="str">
        <f ca="1">IFERROR(__xludf.DUMMYFUNCTION("""COMPUTED_VALUE"""),"https://drive.google.com/open?id=1TQZw00wR5JvWtj5NG5OjZK3sXFWuSHo8&amp;authuser=jay.agg%40gmail.com&amp;usp=drive_fs")</f>
        <v>https://drive.google.com/open?id=1TQZw00wR5JvWtj5NG5OjZK3sXFWuSHo8&amp;authuser=jay.agg%40gmail.com&amp;usp=drive_fs</v>
      </c>
      <c r="B62" s="11" t="str">
        <f ca="1">IFERROR(__xludf.DUMMYFUNCTION("""COMPUTED_VALUE"""),"Food")</f>
        <v>Food</v>
      </c>
      <c r="C62" s="11" t="str">
        <f ca="1">IFERROR(__xludf.DUMMYFUNCTION("""COMPUTED_VALUE"""),"Misc")</f>
        <v>Misc</v>
      </c>
      <c r="D62" s="11" t="str">
        <f ca="1">IFERROR(__xludf.DUMMYFUNCTION("""COMPUTED_VALUE"""),"Food 90*38*140 mm | 3.5*1.5*5.5 inch")</f>
        <v>Food 90*38*140 mm | 3.5*1.5*5.5 inch</v>
      </c>
      <c r="E62" s="33">
        <f ca="1">IFERROR(__xludf.DUMMYFUNCTION("""COMPUTED_VALUE"""),4)</f>
        <v>4</v>
      </c>
      <c r="F62" s="11">
        <f ca="1">IFERROR(__xludf.DUMMYFUNCTION("""COMPUTED_VALUE"""),1926)</f>
        <v>1926</v>
      </c>
      <c r="G62" s="11">
        <f ca="1">IFERROR(__xludf.DUMMYFUNCTION("""COMPUTED_VALUE"""),18)</f>
        <v>18</v>
      </c>
      <c r="H62" s="11">
        <f ca="1">IFERROR(__xludf.DUMMYFUNCTION("""COMPUTED_VALUE"""),23)</f>
        <v>23</v>
      </c>
      <c r="I62" s="11">
        <f ca="1">IFERROR(__xludf.DUMMYFUNCTION("""COMPUTED_VALUE"""),100)</f>
        <v>100</v>
      </c>
      <c r="J62" s="23"/>
      <c r="K62" s="23"/>
      <c r="L62" s="23"/>
      <c r="M62" s="23">
        <f ca="1">IFERROR(__xludf.DUMMYFUNCTION("""COMPUTED_VALUE"""),0.1)</f>
        <v>0.1</v>
      </c>
      <c r="N62" s="23">
        <f ca="1">IFERROR(__xludf.DUMMYFUNCTION("""COMPUTED_VALUE"""),1)</f>
        <v>1</v>
      </c>
      <c r="O62" s="23"/>
      <c r="P62" s="23" t="str">
        <f ca="1">IFERROR(__xludf.DUMMYFUNCTION("""COMPUTED_VALUE"""),"Offset")</f>
        <v>Offset</v>
      </c>
      <c r="Q62" s="23" t="str">
        <f ca="1">IFERROR(__xludf.DUMMYFUNCTION("""COMPUTED_VALUE"""),"Packaging")</f>
        <v>Packaging</v>
      </c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7"/>
      <c r="AK62" s="11"/>
      <c r="AL62" s="11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 t="str">
        <f ca="1">IFERROR(__xludf.DUMMYFUNCTION("""COMPUTED_VALUE"""),"Packaging")</f>
        <v>Packaging</v>
      </c>
      <c r="BD62" s="13" t="str">
        <f ca="1">IFERROR(__xludf.DUMMYFUNCTION("""COMPUTED_VALUE"""),"Sanskriti")</f>
        <v>Sanskriti</v>
      </c>
      <c r="BE62" s="11"/>
      <c r="BF62" s="11"/>
      <c r="BG62" s="26"/>
      <c r="BH62" s="11"/>
      <c r="BI62" s="13"/>
      <c r="BJ62" s="11"/>
      <c r="BK62" s="15"/>
      <c r="BL62" s="15"/>
      <c r="BM62" s="15"/>
      <c r="BN62" s="26"/>
      <c r="BO62" s="15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11" t="str">
        <f>IF(BZ64="","","and BZ = '"&amp;BZ64&amp;"'")</f>
        <v>and BZ = 'Printing'</v>
      </c>
      <c r="CA62" s="26"/>
      <c r="CB62" s="26"/>
      <c r="CC62" s="19" t="s">
        <v>43</v>
      </c>
      <c r="CD62" s="13" t="s">
        <v>95</v>
      </c>
      <c r="CE62" s="37">
        <v>2840</v>
      </c>
      <c r="CF62" s="37">
        <v>2841</v>
      </c>
      <c r="CG62" s="60">
        <v>1</v>
      </c>
      <c r="CH62" s="60">
        <v>750</v>
      </c>
    </row>
    <row r="63" spans="1:86" ht="17.25">
      <c r="A63" s="32" t="str">
        <f ca="1">IFERROR(__xludf.DUMMYFUNCTION("""COMPUTED_VALUE"""),"https://drive.google.com/open?id=1X5PjIAZXIE8xlRMRcdx9A7o928ykZfZe&amp;authuser=jay.agg%40gmail.com&amp;usp=drive_fs")</f>
        <v>https://drive.google.com/open?id=1X5PjIAZXIE8xlRMRcdx9A7o928ykZfZe&amp;authuser=jay.agg%40gmail.com&amp;usp=drive_fs</v>
      </c>
      <c r="B63" s="11" t="str">
        <f ca="1">IFERROR(__xludf.DUMMYFUNCTION("""COMPUTED_VALUE"""),"Food")</f>
        <v>Food</v>
      </c>
      <c r="C63" s="11" t="str">
        <f ca="1">IFERROR(__xludf.DUMMYFUNCTION("""COMPUTED_VALUE"""),"Dog Food")</f>
        <v>Dog Food</v>
      </c>
      <c r="D63" s="11" t="str">
        <f ca="1">IFERROR(__xludf.DUMMYFUNCTION("""COMPUTED_VALUE"""),"178*76*254 mm | 7*3*10 inch")</f>
        <v>178*76*254 mm | 7*3*10 inch</v>
      </c>
      <c r="E63" s="33">
        <f ca="1">IFERROR(__xludf.DUMMYFUNCTION("""COMPUTED_VALUE"""),1)</f>
        <v>1</v>
      </c>
      <c r="F63" s="11">
        <f ca="1">IFERROR(__xludf.DUMMYFUNCTION("""COMPUTED_VALUE"""),1926)</f>
        <v>1926</v>
      </c>
      <c r="G63" s="11">
        <f ca="1">IFERROR(__xludf.DUMMYFUNCTION("""COMPUTED_VALUE"""),15.75)</f>
        <v>15.75</v>
      </c>
      <c r="H63" s="11">
        <f ca="1">IFERROR(__xludf.DUMMYFUNCTION("""COMPUTED_VALUE"""),20.75)</f>
        <v>20.75</v>
      </c>
      <c r="I63" s="11">
        <f ca="1">IFERROR(__xludf.DUMMYFUNCTION("""COMPUTED_VALUE"""),100)</f>
        <v>100</v>
      </c>
      <c r="J63" s="23"/>
      <c r="K63" s="23"/>
      <c r="L63" s="23"/>
      <c r="M63" s="23">
        <f ca="1">IFERROR(__xludf.DUMMYFUNCTION("""COMPUTED_VALUE"""),0.1)</f>
        <v>0.1</v>
      </c>
      <c r="N63" s="23">
        <f ca="1">IFERROR(__xludf.DUMMYFUNCTION("""COMPUTED_VALUE"""),1)</f>
        <v>1</v>
      </c>
      <c r="O63" s="23"/>
      <c r="P63" s="23" t="str">
        <f ca="1">IFERROR(__xludf.DUMMYFUNCTION("""COMPUTED_VALUE"""),"Offset")</f>
        <v>Offset</v>
      </c>
      <c r="Q63" s="23" t="str">
        <f ca="1">IFERROR(__xludf.DUMMYFUNCTION("""COMPUTED_VALUE"""),"Packaging")</f>
        <v>Packaging</v>
      </c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7"/>
      <c r="AK63" s="11"/>
      <c r="AL63" s="11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 t="str">
        <f ca="1">IFERROR(__xludf.DUMMYFUNCTION("""COMPUTED_VALUE"""),"Packaging")</f>
        <v>Packaging</v>
      </c>
      <c r="BD63" s="13" t="str">
        <f ca="1">IFERROR(__xludf.DUMMYFUNCTION("""COMPUTED_VALUE"""),"Sathwa")</f>
        <v>Sathwa</v>
      </c>
      <c r="BE63" s="11"/>
      <c r="BF63" s="11"/>
      <c r="BG63" s="26"/>
      <c r="BH63" s="11"/>
      <c r="BI63" s="13"/>
      <c r="BJ63" s="11"/>
      <c r="BK63" s="15"/>
      <c r="BL63" s="15"/>
      <c r="BM63" s="15"/>
      <c r="BN63" s="26"/>
      <c r="BO63" s="15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11" t="str">
        <f>CONCATENATE("select * where 1=1",BZ62)</f>
        <v>select * where 1=1and BZ = 'Printing'</v>
      </c>
      <c r="CA63" s="26"/>
      <c r="CB63" s="26"/>
      <c r="CC63" s="19" t="s">
        <v>43</v>
      </c>
      <c r="CD63" s="19" t="s">
        <v>13</v>
      </c>
      <c r="CE63" s="37">
        <v>1926</v>
      </c>
      <c r="CF63" s="37">
        <v>1926</v>
      </c>
      <c r="CG63" s="60">
        <v>0</v>
      </c>
      <c r="CH63" s="60" t="e">
        <f>#REF!</f>
        <v>#REF!</v>
      </c>
    </row>
    <row r="64" spans="1:86" ht="17.25">
      <c r="A64" s="32" t="str">
        <f ca="1">IFERROR(__xludf.DUMMYFUNCTION("""COMPUTED_VALUE"""),"https://drive.google.com/open?id=1XRdxqvruzscLoyb9QY96v6kTiDz1KoV1&amp;authuser=jay.agg%40gmail.com&amp;usp=drive_fs")</f>
        <v>https://drive.google.com/open?id=1XRdxqvruzscLoyb9QY96v6kTiDz1KoV1&amp;authuser=jay.agg%40gmail.com&amp;usp=drive_fs</v>
      </c>
      <c r="B64" s="11" t="str">
        <f ca="1">IFERROR(__xludf.DUMMYFUNCTION("""COMPUTED_VALUE"""),"Food")</f>
        <v>Food</v>
      </c>
      <c r="C64" s="11" t="str">
        <f ca="1">IFERROR(__xludf.DUMMYFUNCTION("""COMPUTED_VALUE"""),"Dosa")</f>
        <v>Dosa</v>
      </c>
      <c r="D64" s="11" t="str">
        <f ca="1">IFERROR(__xludf.DUMMYFUNCTION("""COMPUTED_VALUE"""),"Dosa 220*130*50 mm | 9*5.1*2 inch")</f>
        <v>Dosa 220*130*50 mm | 9*5.1*2 inch</v>
      </c>
      <c r="E64" s="33">
        <f ca="1">IFERROR(__xludf.DUMMYFUNCTION("""COMPUTED_VALUE"""),1)</f>
        <v>1</v>
      </c>
      <c r="F64" s="11">
        <f ca="1">IFERROR(__xludf.DUMMYFUNCTION("""COMPUTED_VALUE"""),1926)</f>
        <v>1926</v>
      </c>
      <c r="G64" s="11">
        <f ca="1">IFERROR(__xludf.DUMMYFUNCTION("""COMPUTED_VALUE"""),13.7)</f>
        <v>13.7</v>
      </c>
      <c r="H64" s="11">
        <f ca="1">IFERROR(__xludf.DUMMYFUNCTION("""COMPUTED_VALUE"""),15.75)</f>
        <v>15.75</v>
      </c>
      <c r="I64" s="11">
        <f ca="1">IFERROR(__xludf.DUMMYFUNCTION("""COMPUTED_VALUE"""),100)</f>
        <v>100</v>
      </c>
      <c r="J64" s="23"/>
      <c r="K64" s="23"/>
      <c r="L64" s="23"/>
      <c r="M64" s="23">
        <f ca="1">IFERROR(__xludf.DUMMYFUNCTION("""COMPUTED_VALUE"""),0.1)</f>
        <v>0.1</v>
      </c>
      <c r="N64" s="23">
        <f ca="1">IFERROR(__xludf.DUMMYFUNCTION("""COMPUTED_VALUE"""),1)</f>
        <v>1</v>
      </c>
      <c r="O64" s="23"/>
      <c r="P64" s="23" t="str">
        <f ca="1">IFERROR(__xludf.DUMMYFUNCTION("""COMPUTED_VALUE"""),"Offset")</f>
        <v>Offset</v>
      </c>
      <c r="Q64" s="23" t="str">
        <f ca="1">IFERROR(__xludf.DUMMYFUNCTION("""COMPUTED_VALUE"""),"Packaging")</f>
        <v>Packaging</v>
      </c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7"/>
      <c r="AK64" s="11"/>
      <c r="AL64" s="11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 t="str">
        <f ca="1">IFERROR(__xludf.DUMMYFUNCTION("""COMPUTED_VALUE"""),"Packaging")</f>
        <v>Packaging</v>
      </c>
      <c r="BD64" s="13" t="str">
        <f ca="1">IFERROR(__xludf.DUMMYFUNCTION("""COMPUTED_VALUE"""),"Shipper")</f>
        <v>Shipper</v>
      </c>
      <c r="BE64" s="11"/>
      <c r="BF64" s="11"/>
      <c r="BG64" s="26"/>
      <c r="BH64" s="13"/>
      <c r="BI64" s="13"/>
      <c r="BJ64" s="11"/>
      <c r="BK64" s="15"/>
      <c r="BL64" s="15"/>
      <c r="BM64" s="15"/>
      <c r="BN64" s="26"/>
      <c r="BO64" s="15"/>
      <c r="BP64" s="26"/>
      <c r="BQ64" s="26"/>
      <c r="BR64" s="26"/>
      <c r="BS64" s="26"/>
      <c r="BT64" s="26"/>
      <c r="BU64" s="26"/>
      <c r="BV64" s="26"/>
      <c r="BW64" s="26"/>
      <c r="BX64" s="26"/>
      <c r="BY64" s="11" t="str">
        <f>Quotation!A29</f>
        <v>Offset</v>
      </c>
      <c r="BZ64" s="11" t="str">
        <f>Quotation!A33</f>
        <v>Printing</v>
      </c>
      <c r="CA64" s="38">
        <f>Quotation!F34</f>
        <v>2029</v>
      </c>
      <c r="CB64" s="11" t="str">
        <f>Quotation!A34</f>
        <v>New Job</v>
      </c>
      <c r="CC64" s="19" t="s">
        <v>43</v>
      </c>
      <c r="CD64" s="19" t="s">
        <v>13</v>
      </c>
      <c r="CE64" s="27">
        <v>2029</v>
      </c>
      <c r="CF64" s="27">
        <v>2029</v>
      </c>
      <c r="CG64" s="37">
        <v>0</v>
      </c>
      <c r="CH64" s="37" t="e">
        <f>#REF!</f>
        <v>#REF!</v>
      </c>
    </row>
    <row r="65" spans="1:86" ht="17.25">
      <c r="A65" s="32" t="str">
        <f ca="1">IFERROR(__xludf.DUMMYFUNCTION("""COMPUTED_VALUE"""),"https://drive.google.com/open?id=1_aW6Kpq_ImJfWMyFKdVseB6BTAdKY3Mg&amp;authuser=jay.agg%40gmail.com&amp;usp=drive_fs")</f>
        <v>https://drive.google.com/open?id=1_aW6Kpq_ImJfWMyFKdVseB6BTAdKY3Mg&amp;authuser=jay.agg%40gmail.com&amp;usp=drive_fs</v>
      </c>
      <c r="B65" s="11" t="str">
        <f ca="1">IFERROR(__xludf.DUMMYFUNCTION("""COMPUTED_VALUE"""),"Food")</f>
        <v>Food</v>
      </c>
      <c r="C65" s="11" t="str">
        <f ca="1">IFERROR(__xludf.DUMMYFUNCTION("""COMPUTED_VALUE"""),"Butter")</f>
        <v>Butter</v>
      </c>
      <c r="D65" s="11" t="str">
        <f ca="1">IFERROR(__xludf.DUMMYFUNCTION("""COMPUTED_VALUE"""),"1kg 115*90*165 mm | 4.5*3.5*6.5 inch")</f>
        <v>1kg 115*90*165 mm | 4.5*3.5*6.5 inch</v>
      </c>
      <c r="E65" s="33">
        <f ca="1">IFERROR(__xludf.DUMMYFUNCTION("""COMPUTED_VALUE"""),2)</f>
        <v>2</v>
      </c>
      <c r="F65" s="11">
        <f ca="1">IFERROR(__xludf.DUMMYFUNCTION("""COMPUTED_VALUE"""),1926)</f>
        <v>1926</v>
      </c>
      <c r="G65" s="11">
        <f ca="1">IFERROR(__xludf.DUMMYFUNCTION("""COMPUTED_VALUE"""),19)</f>
        <v>19</v>
      </c>
      <c r="H65" s="11">
        <f ca="1">IFERROR(__xludf.DUMMYFUNCTION("""COMPUTED_VALUE"""),26)</f>
        <v>26</v>
      </c>
      <c r="I65" s="11">
        <f ca="1">IFERROR(__xludf.DUMMYFUNCTION("""COMPUTED_VALUE"""),100)</f>
        <v>100</v>
      </c>
      <c r="J65" s="23"/>
      <c r="K65" s="23"/>
      <c r="L65" s="23"/>
      <c r="M65" s="23">
        <f ca="1">IFERROR(__xludf.DUMMYFUNCTION("""COMPUTED_VALUE"""),0.1)</f>
        <v>0.1</v>
      </c>
      <c r="N65" s="23">
        <f ca="1">IFERROR(__xludf.DUMMYFUNCTION("""COMPUTED_VALUE"""),1)</f>
        <v>1</v>
      </c>
      <c r="O65" s="23"/>
      <c r="P65" s="23" t="str">
        <f ca="1">IFERROR(__xludf.DUMMYFUNCTION("""COMPUTED_VALUE"""),"Offset")</f>
        <v>Offset</v>
      </c>
      <c r="Q65" s="23" t="str">
        <f ca="1">IFERROR(__xludf.DUMMYFUNCTION("""COMPUTED_VALUE"""),"Packaging")</f>
        <v>Packaging</v>
      </c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7"/>
      <c r="AK65" s="11"/>
      <c r="AL65" s="11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 t="str">
        <f ca="1">IFERROR(__xludf.DUMMYFUNCTION("""COMPUTED_VALUE"""),"Packaging")</f>
        <v>Packaging</v>
      </c>
      <c r="BD65" s="13" t="str">
        <f ca="1">IFERROR(__xludf.DUMMYFUNCTION("""COMPUTED_VALUE"""),"Shoe")</f>
        <v>Shoe</v>
      </c>
      <c r="BE65" s="11"/>
      <c r="BF65" s="11"/>
      <c r="BG65" s="26"/>
      <c r="BH65" s="13"/>
      <c r="BI65" s="13"/>
      <c r="BJ65" s="11"/>
      <c r="BK65" s="15"/>
      <c r="BL65" s="15"/>
      <c r="BM65" s="15"/>
      <c r="BN65" s="26"/>
      <c r="BO65" s="15"/>
      <c r="BP65" s="26"/>
      <c r="BQ65" s="26"/>
      <c r="BR65" s="26"/>
      <c r="BS65" s="26"/>
      <c r="BT65" s="26"/>
      <c r="BU65" s="26"/>
      <c r="BV65" s="26"/>
      <c r="BW65" s="26"/>
      <c r="BX65" s="26"/>
      <c r="BY65" s="11" t="str">
        <f>IF(BY64="","","and CC = '"&amp;BY64&amp;"'")</f>
        <v>and CC = 'Offset'</v>
      </c>
      <c r="BZ65" s="11" t="str">
        <f>IF(BZ64="","","and CD = '"&amp;BZ64&amp;"'")</f>
        <v>and CD = 'Printing'</v>
      </c>
      <c r="CA65" s="11" t="str">
        <f>IF(CA64="","","and CA = "&amp;CA64&amp;"")</f>
        <v>and CA = 2029</v>
      </c>
      <c r="CB65" s="11" t="str">
        <f>IF(CB64="","","and CD = '"&amp;CB64&amp;"'")</f>
        <v>and CD = 'New Job'</v>
      </c>
      <c r="CC65" s="19" t="s">
        <v>43</v>
      </c>
      <c r="CD65" s="19" t="s">
        <v>13</v>
      </c>
      <c r="CE65" s="37">
        <v>2840</v>
      </c>
      <c r="CF65" s="37">
        <v>2840</v>
      </c>
      <c r="CG65" s="37">
        <v>0</v>
      </c>
      <c r="CH65" s="37" t="e">
        <f>#REF!</f>
        <v>#REF!</v>
      </c>
    </row>
    <row r="66" spans="1:86" ht="17.25">
      <c r="A66" s="32" t="str">
        <f ca="1">IFERROR(__xludf.DUMMYFUNCTION("""COMPUTED_VALUE"""),"https://drive.google.com/open?id=12FIiLxoPpTrdQa5g9hjGPxPQQzXqY7NY&amp;authuser=jay.agg%40gmail.com&amp;usp=drive_fs")</f>
        <v>https://drive.google.com/open?id=12FIiLxoPpTrdQa5g9hjGPxPQQzXqY7NY&amp;authuser=jay.agg%40gmail.com&amp;usp=drive_fs</v>
      </c>
      <c r="B66" s="11" t="str">
        <f ca="1">IFERROR(__xludf.DUMMYFUNCTION("""COMPUTED_VALUE"""),"Food")</f>
        <v>Food</v>
      </c>
      <c r="C66" s="11" t="str">
        <f ca="1">IFERROR(__xludf.DUMMYFUNCTION("""COMPUTED_VALUE"""),"Fast Food")</f>
        <v>Fast Food</v>
      </c>
      <c r="D66" s="11" t="str">
        <f ca="1">IFERROR(__xludf.DUMMYFUNCTION("""COMPUTED_VALUE"""),"Shawrama 115*115*420 mm | 4.5*4.5*16.5 inch")</f>
        <v>Shawrama 115*115*420 mm | 4.5*4.5*16.5 inch</v>
      </c>
      <c r="E66" s="33">
        <f ca="1">IFERROR(__xludf.DUMMYFUNCTION("""COMPUTED_VALUE"""),1)</f>
        <v>1</v>
      </c>
      <c r="F66" s="11">
        <f ca="1">IFERROR(__xludf.DUMMYFUNCTION("""COMPUTED_VALUE"""),2029)</f>
        <v>2029</v>
      </c>
      <c r="G66" s="11">
        <f ca="1">IFERROR(__xludf.DUMMYFUNCTION("""COMPUTED_VALUE"""),19)</f>
        <v>19</v>
      </c>
      <c r="H66" s="11">
        <f ca="1">IFERROR(__xludf.DUMMYFUNCTION("""COMPUTED_VALUE"""),28)</f>
        <v>28</v>
      </c>
      <c r="I66" s="11">
        <f ca="1">IFERROR(__xludf.DUMMYFUNCTION("""COMPUTED_VALUE"""),100)</f>
        <v>100</v>
      </c>
      <c r="J66" s="23"/>
      <c r="K66" s="23"/>
      <c r="L66" s="23"/>
      <c r="M66" s="23">
        <f ca="1">IFERROR(__xludf.DUMMYFUNCTION("""COMPUTED_VALUE"""),0.1)</f>
        <v>0.1</v>
      </c>
      <c r="N66" s="23">
        <f ca="1">IFERROR(__xludf.DUMMYFUNCTION("""COMPUTED_VALUE"""),1)</f>
        <v>1</v>
      </c>
      <c r="O66" s="23"/>
      <c r="P66" s="23" t="str">
        <f ca="1">IFERROR(__xludf.DUMMYFUNCTION("""COMPUTED_VALUE"""),"Offset")</f>
        <v>Offset</v>
      </c>
      <c r="Q66" s="23" t="str">
        <f ca="1">IFERROR(__xludf.DUMMYFUNCTION("""COMPUTED_VALUE"""),"Packaging")</f>
        <v>Packaging</v>
      </c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7"/>
      <c r="AK66" s="11"/>
      <c r="AL66" s="11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 t="str">
        <f ca="1">IFERROR(__xludf.DUMMYFUNCTION("""COMPUTED_VALUE"""),"Packaging")</f>
        <v>Packaging</v>
      </c>
      <c r="BD66" s="13" t="str">
        <f ca="1">IFERROR(__xludf.DUMMYFUNCTION("""COMPUTED_VALUE"""),"Stationery")</f>
        <v>Stationery</v>
      </c>
      <c r="BE66" s="11"/>
      <c r="BF66" s="11"/>
      <c r="BG66" s="26"/>
      <c r="BH66" s="13"/>
      <c r="BI66" s="13"/>
      <c r="BJ66" s="11"/>
      <c r="BK66" s="15"/>
      <c r="BL66" s="15"/>
      <c r="BM66" s="15"/>
      <c r="BN66" s="26"/>
      <c r="BO66" s="15"/>
      <c r="BP66" s="26"/>
      <c r="BQ66" s="26"/>
      <c r="BR66" s="26"/>
      <c r="BS66" s="26"/>
      <c r="BT66" s="26"/>
      <c r="BU66" s="26"/>
      <c r="BV66" s="26"/>
      <c r="BW66" s="26"/>
      <c r="BX66" s="26"/>
      <c r="BY66" s="11" t="str">
        <f t="shared" ref="BY66:CB66" si="11">CONCATENATE("select * where 1=1",BY65)</f>
        <v>select * where 1=1and CC = 'Offset'</v>
      </c>
      <c r="BZ66" s="11" t="str">
        <f t="shared" si="11"/>
        <v>select * where 1=1and CD = 'Printing'</v>
      </c>
      <c r="CA66" s="11" t="str">
        <f t="shared" si="11"/>
        <v>select * where 1=1and CA = 2029</v>
      </c>
      <c r="CB66" s="11" t="str">
        <f t="shared" si="11"/>
        <v>select * where 1=1and CD = 'New Job'</v>
      </c>
      <c r="CC66" s="19" t="s">
        <v>96</v>
      </c>
      <c r="CD66" s="19" t="s">
        <v>13</v>
      </c>
      <c r="CE66" s="37">
        <v>1001</v>
      </c>
      <c r="CF66" s="37">
        <v>1001</v>
      </c>
      <c r="CG66" s="37">
        <v>0</v>
      </c>
      <c r="CH66" s="19"/>
    </row>
    <row r="67" spans="1:86" ht="17.25">
      <c r="A67" s="32" t="str">
        <f ca="1">IFERROR(__xludf.DUMMYFUNCTION("""COMPUTED_VALUE"""),"https://drive.google.com/open?id=17Cs2gXrf0bk_owVb5U8fSdi86T1r_Le4&amp;authuser=jay.agg%40gmail.com&amp;usp=drive_fs")</f>
        <v>https://drive.google.com/open?id=17Cs2gXrf0bk_owVb5U8fSdi86T1r_Le4&amp;authuser=jay.agg%40gmail.com&amp;usp=drive_fs</v>
      </c>
      <c r="B67" s="11" t="str">
        <f ca="1">IFERROR(__xludf.DUMMYFUNCTION("""COMPUTED_VALUE"""),"Food")</f>
        <v>Food</v>
      </c>
      <c r="C67" s="11" t="str">
        <f ca="1">IFERROR(__xludf.DUMMYFUNCTION("""COMPUTED_VALUE"""),"Rusk")</f>
        <v>Rusk</v>
      </c>
      <c r="D67" s="11" t="str">
        <f ca="1">IFERROR(__xludf.DUMMYFUNCTION("""COMPUTED_VALUE"""),"170*116*270 mm | 6.7*4.6*10.6 inch")</f>
        <v>170*116*270 mm | 6.7*4.6*10.6 inch</v>
      </c>
      <c r="E67" s="33">
        <f ca="1">IFERROR(__xludf.DUMMYFUNCTION("""COMPUTED_VALUE"""),1)</f>
        <v>1</v>
      </c>
      <c r="F67" s="11">
        <f ca="1">IFERROR(__xludf.DUMMYFUNCTION("""COMPUTED_VALUE"""),2029)</f>
        <v>2029</v>
      </c>
      <c r="G67" s="11">
        <f ca="1">IFERROR(__xludf.DUMMYFUNCTION("""COMPUTED_VALUE"""),19.5)</f>
        <v>19.5</v>
      </c>
      <c r="H67" s="11">
        <f ca="1">IFERROR(__xludf.DUMMYFUNCTION("""COMPUTED_VALUE"""),23)</f>
        <v>23</v>
      </c>
      <c r="I67" s="11">
        <f ca="1">IFERROR(__xludf.DUMMYFUNCTION("""COMPUTED_VALUE"""),100)</f>
        <v>100</v>
      </c>
      <c r="J67" s="23"/>
      <c r="K67" s="23"/>
      <c r="L67" s="23"/>
      <c r="M67" s="23">
        <f ca="1">IFERROR(__xludf.DUMMYFUNCTION("""COMPUTED_VALUE"""),0.1)</f>
        <v>0.1</v>
      </c>
      <c r="N67" s="23">
        <f ca="1">IFERROR(__xludf.DUMMYFUNCTION("""COMPUTED_VALUE"""),1)</f>
        <v>1</v>
      </c>
      <c r="O67" s="23"/>
      <c r="P67" s="23" t="str">
        <f ca="1">IFERROR(__xludf.DUMMYFUNCTION("""COMPUTED_VALUE"""),"Offset")</f>
        <v>Offset</v>
      </c>
      <c r="Q67" s="23" t="str">
        <f ca="1">IFERROR(__xludf.DUMMYFUNCTION("""COMPUTED_VALUE"""),"Packaging")</f>
        <v>Packaging</v>
      </c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7"/>
      <c r="AK67" s="11"/>
      <c r="AL67" s="11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 t="str">
        <f ca="1">IFERROR(__xludf.DUMMYFUNCTION("""COMPUTED_VALUE"""),"Packaging")</f>
        <v>Packaging</v>
      </c>
      <c r="BD67" s="13" t="str">
        <f ca="1">IFERROR(__xludf.DUMMYFUNCTION("""COMPUTED_VALUE"""),"The Man Company")</f>
        <v>The Man Company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1" t="str">
        <f ca="1">IFERROR(__xludf.DUMMYFUNCTION("QUERY(CC60:CF71,BY66)"),"Offset")</f>
        <v>Offset</v>
      </c>
      <c r="BZ67" s="11" t="str">
        <f ca="1">IFERROR(__xludf.DUMMYFUNCTION("""COMPUTED_VALUE"""),"Met-Pet")</f>
        <v>Met-Pet</v>
      </c>
      <c r="CA67" s="60">
        <f ca="1">IFERROR(__xludf.DUMMYFUNCTION("""COMPUTED_VALUE"""),1926)</f>
        <v>1926</v>
      </c>
      <c r="CB67" s="37">
        <f ca="1">IFERROR(__xludf.DUMMYFUNCTION("""COMPUTED_VALUE"""),2841)</f>
        <v>2841</v>
      </c>
      <c r="CC67" s="19" t="s">
        <v>96</v>
      </c>
      <c r="CD67" s="19" t="s">
        <v>13</v>
      </c>
      <c r="CE67" s="37">
        <v>1002</v>
      </c>
      <c r="CF67" s="37">
        <v>1002</v>
      </c>
      <c r="CG67" s="37">
        <v>0</v>
      </c>
      <c r="CH67" s="19"/>
    </row>
    <row r="68" spans="1:86" ht="17.25">
      <c r="A68" s="32" t="str">
        <f ca="1">IFERROR(__xludf.DUMMYFUNCTION("""COMPUTED_VALUE"""),"https://drive.google.com/open?id=1Crzlye474h-9wF00fQsxJwyCqlOGjSD8&amp;authuser=jay.agg%40gmail.com&amp;usp=drive_fs")</f>
        <v>https://drive.google.com/open?id=1Crzlye474h-9wF00fQsxJwyCqlOGjSD8&amp;authuser=jay.agg%40gmail.com&amp;usp=drive_fs</v>
      </c>
      <c r="B68" s="11" t="str">
        <f ca="1">IFERROR(__xludf.DUMMYFUNCTION("""COMPUTED_VALUE"""),"Food")</f>
        <v>Food</v>
      </c>
      <c r="C68" s="11" t="str">
        <f ca="1">IFERROR(__xludf.DUMMYFUNCTION("""COMPUTED_VALUE"""),"Misc")</f>
        <v>Misc</v>
      </c>
      <c r="D68" s="11" t="str">
        <f ca="1">IFERROR(__xludf.DUMMYFUNCTION("""COMPUTED_VALUE"""),"127*25*203 mm | 5*1*8 inch")</f>
        <v>127*25*203 mm | 5*1*8 inch</v>
      </c>
      <c r="E68" s="33">
        <f ca="1">IFERROR(__xludf.DUMMYFUNCTION("""COMPUTED_VALUE"""),4)</f>
        <v>4</v>
      </c>
      <c r="F68" s="11">
        <f ca="1">IFERROR(__xludf.DUMMYFUNCTION("""COMPUTED_VALUE"""),2029)</f>
        <v>2029</v>
      </c>
      <c r="G68" s="11">
        <f ca="1">IFERROR(__xludf.DUMMYFUNCTION("""COMPUTED_VALUE"""),20)</f>
        <v>20</v>
      </c>
      <c r="H68" s="11">
        <f ca="1">IFERROR(__xludf.DUMMYFUNCTION("""COMPUTED_VALUE"""),28)</f>
        <v>28</v>
      </c>
      <c r="I68" s="11">
        <f ca="1">IFERROR(__xludf.DUMMYFUNCTION("""COMPUTED_VALUE"""),100)</f>
        <v>100</v>
      </c>
      <c r="J68" s="23"/>
      <c r="K68" s="23"/>
      <c r="L68" s="23"/>
      <c r="M68" s="23">
        <f ca="1">IFERROR(__xludf.DUMMYFUNCTION("""COMPUTED_VALUE"""),0.1)</f>
        <v>0.1</v>
      </c>
      <c r="N68" s="23">
        <f ca="1">IFERROR(__xludf.DUMMYFUNCTION("""COMPUTED_VALUE"""),1)</f>
        <v>1</v>
      </c>
      <c r="O68" s="23"/>
      <c r="P68" s="23" t="str">
        <f ca="1">IFERROR(__xludf.DUMMYFUNCTION("""COMPUTED_VALUE"""),"Offset")</f>
        <v>Offset</v>
      </c>
      <c r="Q68" s="23" t="str">
        <f ca="1">IFERROR(__xludf.DUMMYFUNCTION("""COMPUTED_VALUE"""),"Packaging")</f>
        <v>Packaging</v>
      </c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7"/>
      <c r="AK68" s="11"/>
      <c r="AL68" s="11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 t="str">
        <f ca="1">IFERROR(__xludf.DUMMYFUNCTION("""COMPUTED_VALUE"""),"Packaging")</f>
        <v>Packaging</v>
      </c>
      <c r="BD68" s="13" t="str">
        <f ca="1">IFERROR(__xludf.DUMMYFUNCTION("""COMPUTED_VALUE"""),"Toy")</f>
        <v>Toy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1" t="str">
        <f ca="1">IFERROR(__xludf.DUMMYFUNCTION("""COMPUTED_VALUE"""),"Offset")</f>
        <v>Offset</v>
      </c>
      <c r="BZ68" s="11" t="str">
        <f ca="1">IFERROR(__xludf.DUMMYFUNCTION("""COMPUTED_VALUE"""),"Met-Pet")</f>
        <v>Met-Pet</v>
      </c>
      <c r="CA68" s="37">
        <f ca="1">IFERROR(__xludf.DUMMYFUNCTION("""COMPUTED_VALUE"""),2029)</f>
        <v>2029</v>
      </c>
      <c r="CB68" s="37">
        <f ca="1">IFERROR(__xludf.DUMMYFUNCTION("""COMPUTED_VALUE"""),2841)</f>
        <v>2841</v>
      </c>
      <c r="CC68" s="19" t="s">
        <v>96</v>
      </c>
      <c r="CD68" s="19" t="s">
        <v>13</v>
      </c>
      <c r="CE68" s="37">
        <v>1003</v>
      </c>
      <c r="CF68" s="37">
        <v>1003</v>
      </c>
      <c r="CG68" s="37">
        <v>0</v>
      </c>
      <c r="CH68" s="19"/>
    </row>
    <row r="69" spans="1:86" ht="17.25">
      <c r="A69" s="32" t="str">
        <f ca="1">IFERROR(__xludf.DUMMYFUNCTION("""COMPUTED_VALUE"""),"https://drive.google.com/open?id=1DDicBlFYcVtWEZF0YUdJ8f7l9y1UIKJw&amp;authuser=jay.agg%40gmail.com&amp;usp=drive_fs")</f>
        <v>https://drive.google.com/open?id=1DDicBlFYcVtWEZF0YUdJ8f7l9y1UIKJw&amp;authuser=jay.agg%40gmail.com&amp;usp=drive_fs</v>
      </c>
      <c r="B69" s="11" t="str">
        <f ca="1">IFERROR(__xludf.DUMMYFUNCTION("""COMPUTED_VALUE"""),"Food")</f>
        <v>Food</v>
      </c>
      <c r="C69" s="11" t="str">
        <f ca="1">IFERROR(__xludf.DUMMYFUNCTION("""COMPUTED_VALUE"""),"Dosa")</f>
        <v>Dosa</v>
      </c>
      <c r="D69" s="11" t="str">
        <f ca="1">IFERROR(__xludf.DUMMYFUNCTION("""COMPUTED_VALUE"""),"Dosa 305*76*38 mm | 12*3*1.5 inch")</f>
        <v>Dosa 305*76*38 mm | 12*3*1.5 inch</v>
      </c>
      <c r="E69" s="33">
        <f ca="1">IFERROR(__xludf.DUMMYFUNCTION("""COMPUTED_VALUE"""),2)</f>
        <v>2</v>
      </c>
      <c r="F69" s="11">
        <f ca="1">IFERROR(__xludf.DUMMYFUNCTION("""COMPUTED_VALUE"""),1926)</f>
        <v>1926</v>
      </c>
      <c r="G69" s="11">
        <f ca="1">IFERROR(__xludf.DUMMYFUNCTION("""COMPUTED_VALUE"""),15.75)</f>
        <v>15.75</v>
      </c>
      <c r="H69" s="11">
        <f ca="1">IFERROR(__xludf.DUMMYFUNCTION("""COMPUTED_VALUE"""),20.75)</f>
        <v>20.75</v>
      </c>
      <c r="I69" s="11">
        <f ca="1">IFERROR(__xludf.DUMMYFUNCTION("""COMPUTED_VALUE"""),100)</f>
        <v>100</v>
      </c>
      <c r="J69" s="23"/>
      <c r="K69" s="23"/>
      <c r="L69" s="23"/>
      <c r="M69" s="23">
        <f ca="1">IFERROR(__xludf.DUMMYFUNCTION("""COMPUTED_VALUE"""),0.1)</f>
        <v>0.1</v>
      </c>
      <c r="N69" s="23">
        <f ca="1">IFERROR(__xludf.DUMMYFUNCTION("""COMPUTED_VALUE"""),1)</f>
        <v>1</v>
      </c>
      <c r="O69" s="23"/>
      <c r="P69" s="23" t="str">
        <f ca="1">IFERROR(__xludf.DUMMYFUNCTION("""COMPUTED_VALUE"""),"Offset")</f>
        <v>Offset</v>
      </c>
      <c r="Q69" s="23" t="str">
        <f ca="1">IFERROR(__xludf.DUMMYFUNCTION("""COMPUTED_VALUE"""),"Packaging")</f>
        <v>Packaging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7"/>
      <c r="AK69" s="11"/>
      <c r="AL69" s="11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 t="str">
        <f ca="1">IFERROR(__xludf.DUMMYFUNCTION("""COMPUTED_VALUE"""),"Packaging")</f>
        <v>Packaging</v>
      </c>
      <c r="BD69" s="13" t="str">
        <f ca="1">IFERROR(__xludf.DUMMYFUNCTION("""COMPUTED_VALUE"""),"Xpider")</f>
        <v>Xpider</v>
      </c>
      <c r="BE69" s="13"/>
      <c r="BF69" s="13"/>
      <c r="BG69" s="26"/>
      <c r="BH69" s="13"/>
      <c r="BI69" s="13"/>
      <c r="BJ69" s="13"/>
      <c r="BK69" s="13"/>
      <c r="BL69" s="15"/>
      <c r="BM69" s="13"/>
      <c r="BN69" s="13"/>
      <c r="BO69" s="15"/>
      <c r="BP69" s="26"/>
      <c r="BQ69" s="13"/>
      <c r="BR69" s="13"/>
      <c r="BS69" s="13"/>
      <c r="BT69" s="13"/>
      <c r="BU69" s="13"/>
      <c r="BV69" s="13"/>
      <c r="BW69" s="13"/>
      <c r="BX69" s="13"/>
      <c r="BY69" s="11" t="str">
        <f ca="1">IFERROR(__xludf.DUMMYFUNCTION("""COMPUTED_VALUE"""),"Offset")</f>
        <v>Offset</v>
      </c>
      <c r="BZ69" s="11" t="str">
        <f ca="1">IFERROR(__xludf.DUMMYFUNCTION("""COMPUTED_VALUE"""),"Met-Pet")</f>
        <v>Met-Pet</v>
      </c>
      <c r="CA69" s="37">
        <f ca="1">IFERROR(__xludf.DUMMYFUNCTION("""COMPUTED_VALUE"""),2840)</f>
        <v>2840</v>
      </c>
      <c r="CB69" s="37">
        <f ca="1">IFERROR(__xludf.DUMMYFUNCTION("""COMPUTED_VALUE"""),2841)</f>
        <v>2841</v>
      </c>
      <c r="CC69" s="19" t="s">
        <v>96</v>
      </c>
      <c r="CD69" s="19" t="s">
        <v>13</v>
      </c>
      <c r="CE69" s="37">
        <v>1004</v>
      </c>
      <c r="CF69" s="37">
        <v>1004</v>
      </c>
      <c r="CG69" s="37">
        <v>0</v>
      </c>
      <c r="CH69" s="19"/>
    </row>
    <row r="70" spans="1:86" ht="17.25">
      <c r="A70" s="32" t="str">
        <f ca="1">IFERROR(__xludf.DUMMYFUNCTION("""COMPUTED_VALUE"""),"https://drive.google.com/open?id=1S0JoeVa-x8xAselnMXu64Vmh1ngS_Cud&amp;authuser=jay.agg%40gmail.com&amp;usp=drive_fs")</f>
        <v>https://drive.google.com/open?id=1S0JoeVa-x8xAselnMXu64Vmh1ngS_Cud&amp;authuser=jay.agg%40gmail.com&amp;usp=drive_fs</v>
      </c>
      <c r="B70" s="11" t="str">
        <f ca="1">IFERROR(__xludf.DUMMYFUNCTION("""COMPUTED_VALUE"""),"Food")</f>
        <v>Food</v>
      </c>
      <c r="C70" s="11" t="str">
        <f ca="1">IFERROR(__xludf.DUMMYFUNCTION("""COMPUTED_VALUE"""),"Wrap")</f>
        <v>Wrap</v>
      </c>
      <c r="D70" s="11" t="str">
        <f ca="1">IFERROR(__xludf.DUMMYFUNCTION("""COMPUTED_VALUE"""),"97*255 mm | 3.8*10 inch")</f>
        <v>97*255 mm | 3.8*10 inch</v>
      </c>
      <c r="E70" s="33">
        <f ca="1">IFERROR(__xludf.DUMMYFUNCTION("""COMPUTED_VALUE"""),4)</f>
        <v>4</v>
      </c>
      <c r="F70" s="11">
        <f ca="1">IFERROR(__xludf.DUMMYFUNCTION("""COMPUTED_VALUE"""),2029)</f>
        <v>2029</v>
      </c>
      <c r="G70" s="11">
        <f ca="1">IFERROR(__xludf.DUMMYFUNCTION("""COMPUTED_VALUE"""),18)</f>
        <v>18</v>
      </c>
      <c r="H70" s="11">
        <f ca="1">IFERROR(__xludf.DUMMYFUNCTION("""COMPUTED_VALUE"""),25)</f>
        <v>25</v>
      </c>
      <c r="I70" s="11">
        <f ca="1">IFERROR(__xludf.DUMMYFUNCTION("""COMPUTED_VALUE"""),100)</f>
        <v>100</v>
      </c>
      <c r="J70" s="23"/>
      <c r="K70" s="23"/>
      <c r="L70" s="23"/>
      <c r="M70" s="23">
        <f ca="1">IFERROR(__xludf.DUMMYFUNCTION("""COMPUTED_VALUE"""),0.12)</f>
        <v>0.12</v>
      </c>
      <c r="N70" s="23">
        <f ca="1">IFERROR(__xludf.DUMMYFUNCTION("""COMPUTED_VALUE"""),1)</f>
        <v>1</v>
      </c>
      <c r="O70" s="23"/>
      <c r="P70" s="23" t="str">
        <f ca="1">IFERROR(__xludf.DUMMYFUNCTION("""COMPUTED_VALUE"""),"Offset")</f>
        <v>Offset</v>
      </c>
      <c r="Q70" s="23" t="str">
        <f ca="1">IFERROR(__xludf.DUMMYFUNCTION("""COMPUTED_VALUE"""),"Packaging")</f>
        <v>Packaging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7"/>
      <c r="AK70" s="11"/>
      <c r="AL70" s="11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26"/>
      <c r="BH70" s="13"/>
      <c r="BI70" s="11"/>
      <c r="BJ70" s="13"/>
      <c r="BK70" s="13"/>
      <c r="BL70" s="15"/>
      <c r="BM70" s="13"/>
      <c r="BN70" s="13"/>
      <c r="BO70" s="15"/>
      <c r="BP70" s="26"/>
      <c r="BQ70" s="13"/>
      <c r="BR70" s="13"/>
      <c r="BS70" s="13"/>
      <c r="BT70" s="13"/>
      <c r="BU70" s="13"/>
      <c r="BV70" s="13"/>
      <c r="BW70" s="13"/>
      <c r="BX70" s="13"/>
      <c r="BY70" s="11" t="str">
        <f ca="1">IFERROR(__xludf.DUMMYFUNCTION("""COMPUTED_VALUE"""),"Offset")</f>
        <v>Offset</v>
      </c>
      <c r="BZ70" s="11" t="str">
        <f ca="1">IFERROR(__xludf.DUMMYFUNCTION("""COMPUTED_VALUE"""),"Printing")</f>
        <v>Printing</v>
      </c>
      <c r="CA70" s="37">
        <f ca="1">IFERROR(__xludf.DUMMYFUNCTION("""COMPUTED_VALUE"""),1926)</f>
        <v>1926</v>
      </c>
      <c r="CB70" s="37">
        <f ca="1">IFERROR(__xludf.DUMMYFUNCTION("""COMPUTED_VALUE"""),1926)</f>
        <v>1926</v>
      </c>
      <c r="CC70" s="19" t="s">
        <v>96</v>
      </c>
      <c r="CD70" s="19" t="s">
        <v>13</v>
      </c>
      <c r="CE70" s="37">
        <v>1005</v>
      </c>
      <c r="CF70" s="37">
        <v>1005</v>
      </c>
      <c r="CG70" s="37">
        <v>0</v>
      </c>
      <c r="CH70" s="19"/>
    </row>
    <row r="71" spans="1:86" ht="17.25">
      <c r="A71" s="32" t="str">
        <f ca="1">IFERROR(__xludf.DUMMYFUNCTION("""COMPUTED_VALUE"""),"https://drive.google.com/open?id=1AUtF9453AsscwlYGhU2_slTjqLRIF5-J&amp;authuser=jay.agg%40gmail.com&amp;usp=drive_fs")</f>
        <v>https://drive.google.com/open?id=1AUtF9453AsscwlYGhU2_slTjqLRIF5-J&amp;authuser=jay.agg%40gmail.com&amp;usp=drive_fs</v>
      </c>
      <c r="B71" s="11" t="str">
        <f ca="1">IFERROR(__xludf.DUMMYFUNCTION("""COMPUTED_VALUE"""),"Food")</f>
        <v>Food</v>
      </c>
      <c r="C71" s="11" t="str">
        <f ca="1">IFERROR(__xludf.DUMMYFUNCTION("""COMPUTED_VALUE"""),"Chocolate")</f>
        <v>Chocolate</v>
      </c>
      <c r="D71" s="11" t="str">
        <f ca="1">IFERROR(__xludf.DUMMYFUNCTION("""COMPUTED_VALUE"""),"200*100*40 mm | 7.8*3.9*1.6 inch W 2*3 inch")</f>
        <v>200*100*40 mm | 7.8*3.9*1.6 inch W 2*3 inch</v>
      </c>
      <c r="E71" s="33">
        <f ca="1">IFERROR(__xludf.DUMMYFUNCTION("""COMPUTED_VALUE"""),2)</f>
        <v>2</v>
      </c>
      <c r="F71" s="11">
        <f ca="1">IFERROR(__xludf.DUMMYFUNCTION("""COMPUTED_VALUE"""),2029)</f>
        <v>2029</v>
      </c>
      <c r="G71" s="11">
        <f ca="1">IFERROR(__xludf.DUMMYFUNCTION("""COMPUTED_VALUE"""),19)</f>
        <v>19</v>
      </c>
      <c r="H71" s="11">
        <f ca="1">IFERROR(__xludf.DUMMYFUNCTION("""COMPUTED_VALUE"""),26)</f>
        <v>26</v>
      </c>
      <c r="I71" s="11">
        <f ca="1">IFERROR(__xludf.DUMMYFUNCTION("""COMPUTED_VALUE"""),100)</f>
        <v>100</v>
      </c>
      <c r="J71" s="23"/>
      <c r="K71" s="23"/>
      <c r="L71" s="23">
        <f ca="1">IFERROR(__xludf.DUMMYFUNCTION("""COMPUTED_VALUE"""),1.2)</f>
        <v>1.2</v>
      </c>
      <c r="M71" s="23">
        <f ca="1">IFERROR(__xludf.DUMMYFUNCTION("""COMPUTED_VALUE"""),0.16)</f>
        <v>0.16</v>
      </c>
      <c r="N71" s="23">
        <f ca="1">IFERROR(__xludf.DUMMYFUNCTION("""COMPUTED_VALUE"""),1)</f>
        <v>1</v>
      </c>
      <c r="O71" s="23"/>
      <c r="P71" s="23" t="str">
        <f ca="1">IFERROR(__xludf.DUMMYFUNCTION("""COMPUTED_VALUE"""),"Offset")</f>
        <v>Offset</v>
      </c>
      <c r="Q71" s="23" t="str">
        <f ca="1">IFERROR(__xludf.DUMMYFUNCTION("""COMPUTED_VALUE"""),"Packaging")</f>
        <v>Packaging</v>
      </c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7"/>
      <c r="AK71" s="11"/>
      <c r="AL71" s="11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1"/>
      <c r="BJ71" s="13"/>
      <c r="BK71" s="13"/>
      <c r="BL71" s="15"/>
      <c r="BM71" s="13"/>
      <c r="BN71" s="13"/>
      <c r="BO71" s="15"/>
      <c r="BP71" s="26"/>
      <c r="BQ71" s="13"/>
      <c r="BR71" s="13"/>
      <c r="BS71" s="13"/>
      <c r="BT71" s="13"/>
      <c r="BU71" s="13"/>
      <c r="BV71" s="13"/>
      <c r="BW71" s="13"/>
      <c r="BX71" s="13"/>
      <c r="BY71" s="11" t="str">
        <f ca="1">IFERROR(__xludf.DUMMYFUNCTION("""COMPUTED_VALUE"""),"Offset")</f>
        <v>Offset</v>
      </c>
      <c r="BZ71" s="11" t="str">
        <f ca="1">IFERROR(__xludf.DUMMYFUNCTION("""COMPUTED_VALUE"""),"Printing")</f>
        <v>Printing</v>
      </c>
      <c r="CA71" s="37">
        <f ca="1">IFERROR(__xludf.DUMMYFUNCTION("""COMPUTED_VALUE"""),2029)</f>
        <v>2029</v>
      </c>
      <c r="CB71" s="37">
        <f ca="1">IFERROR(__xludf.DUMMYFUNCTION("""COMPUTED_VALUE"""),2029)</f>
        <v>2029</v>
      </c>
      <c r="CC71" s="19"/>
      <c r="CD71" s="19"/>
      <c r="CE71" s="11"/>
      <c r="CF71" s="11"/>
      <c r="CG71" s="13"/>
      <c r="CH71" s="13"/>
    </row>
    <row r="72" spans="1:86" ht="17.25">
      <c r="A72" s="32" t="str">
        <f ca="1">IFERROR(__xludf.DUMMYFUNCTION("""COMPUTED_VALUE"""),"https://drive.google.com/open?id=1BAIIhR_t7CFMjNdm29pTFbTOYqLj8-1N&amp;authuser=jay.agg%40gmail.com&amp;usp=drive_fs")</f>
        <v>https://drive.google.com/open?id=1BAIIhR_t7CFMjNdm29pTFbTOYqLj8-1N&amp;authuser=jay.agg%40gmail.com&amp;usp=drive_fs</v>
      </c>
      <c r="B72" s="11" t="str">
        <f ca="1">IFERROR(__xludf.DUMMYFUNCTION("""COMPUTED_VALUE"""),"Food")</f>
        <v>Food</v>
      </c>
      <c r="C72" s="11" t="str">
        <f ca="1">IFERROR(__xludf.DUMMYFUNCTION("""COMPUTED_VALUE"""),"Misc")</f>
        <v>Misc</v>
      </c>
      <c r="D72" s="11" t="str">
        <f ca="1">IFERROR(__xludf.DUMMYFUNCTION("""COMPUTED_VALUE"""),"90*90*90 mm | 3.5*3.5*3.5 inch")</f>
        <v>90*90*90 mm | 3.5*3.5*3.5 inch</v>
      </c>
      <c r="E72" s="33">
        <f ca="1">IFERROR(__xludf.DUMMYFUNCTION("""COMPUTED_VALUE"""),2)</f>
        <v>2</v>
      </c>
      <c r="F72" s="11">
        <f ca="1">IFERROR(__xludf.DUMMYFUNCTION("""COMPUTED_VALUE"""),2029)</f>
        <v>2029</v>
      </c>
      <c r="G72" s="11">
        <f ca="1">IFERROR(__xludf.DUMMYFUNCTION("""COMPUTED_VALUE"""),15.75)</f>
        <v>15.75</v>
      </c>
      <c r="H72" s="11">
        <f ca="1">IFERROR(__xludf.DUMMYFUNCTION("""COMPUTED_VALUE"""),20.75)</f>
        <v>20.75</v>
      </c>
      <c r="I72" s="11">
        <f ca="1">IFERROR(__xludf.DUMMYFUNCTION("""COMPUTED_VALUE"""),100)</f>
        <v>100</v>
      </c>
      <c r="J72" s="23"/>
      <c r="K72" s="23"/>
      <c r="L72" s="23"/>
      <c r="M72" s="23">
        <f ca="1">IFERROR(__xludf.DUMMYFUNCTION("""COMPUTED_VALUE"""),0.1)</f>
        <v>0.1</v>
      </c>
      <c r="N72" s="23">
        <f ca="1">IFERROR(__xludf.DUMMYFUNCTION("""COMPUTED_VALUE"""),1)</f>
        <v>1</v>
      </c>
      <c r="O72" s="23"/>
      <c r="P72" s="23" t="str">
        <f ca="1">IFERROR(__xludf.DUMMYFUNCTION("""COMPUTED_VALUE"""),"Offset")</f>
        <v>Offset</v>
      </c>
      <c r="Q72" s="23" t="str">
        <f ca="1">IFERROR(__xludf.DUMMYFUNCTION("""COMPUTED_VALUE"""),"Packaging")</f>
        <v>Packaging</v>
      </c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7"/>
      <c r="AK72" s="11"/>
      <c r="AL72" s="11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1"/>
      <c r="BJ72" s="13"/>
      <c r="BK72" s="13"/>
      <c r="BL72" s="15"/>
      <c r="BM72" s="13"/>
      <c r="BN72" s="13"/>
      <c r="BO72" s="15"/>
      <c r="BP72" s="26"/>
      <c r="BQ72" s="13"/>
      <c r="BR72" s="13"/>
      <c r="BS72" s="13"/>
      <c r="BT72" s="13"/>
      <c r="BU72" s="13"/>
      <c r="BV72" s="13"/>
      <c r="BW72" s="13"/>
      <c r="BX72" s="13"/>
      <c r="BY72" s="11" t="str">
        <f ca="1">IFERROR(__xludf.DUMMYFUNCTION("""COMPUTED_VALUE"""),"Offset")</f>
        <v>Offset</v>
      </c>
      <c r="BZ72" s="11" t="str">
        <f ca="1">IFERROR(__xludf.DUMMYFUNCTION("""COMPUTED_VALUE"""),"Printing")</f>
        <v>Printing</v>
      </c>
      <c r="CA72" s="37">
        <f ca="1">IFERROR(__xludf.DUMMYFUNCTION("""COMPUTED_VALUE"""),2840)</f>
        <v>2840</v>
      </c>
      <c r="CB72" s="37">
        <f ca="1">IFERROR(__xludf.DUMMYFUNCTION("""COMPUTED_VALUE"""),2840)</f>
        <v>2840</v>
      </c>
      <c r="CC72" s="11"/>
      <c r="CD72" s="11"/>
      <c r="CE72" s="11"/>
      <c r="CF72" s="11"/>
      <c r="CG72" s="13"/>
      <c r="CH72" s="13"/>
    </row>
    <row r="73" spans="1:86" ht="17.25">
      <c r="A73" s="32" t="str">
        <f ca="1">IFERROR(__xludf.DUMMYFUNCTION("""COMPUTED_VALUE"""),"https://drive.google.com/open?id=1ByfbDMn70rz3SfUWd9dftPugVYPyZXSX&amp;authuser=jay.agg%40gmail.com&amp;usp=drive_fs")</f>
        <v>https://drive.google.com/open?id=1ByfbDMn70rz3SfUWd9dftPugVYPyZXSX&amp;authuser=jay.agg%40gmail.com&amp;usp=drive_fs</v>
      </c>
      <c r="B73" s="11" t="str">
        <f ca="1">IFERROR(__xludf.DUMMYFUNCTION("""COMPUTED_VALUE"""),"Food")</f>
        <v>Food</v>
      </c>
      <c r="C73" s="11" t="str">
        <f ca="1">IFERROR(__xludf.DUMMYFUNCTION("""COMPUTED_VALUE"""),"Misc")</f>
        <v>Misc</v>
      </c>
      <c r="D73" s="11" t="str">
        <f ca="1">IFERROR(__xludf.DUMMYFUNCTION("""COMPUTED_VALUE"""),"73*30*70 mm | 2.8*1.2*2.75 inch")</f>
        <v>73*30*70 mm | 2.8*1.2*2.75 inch</v>
      </c>
      <c r="E73" s="33">
        <f ca="1">IFERROR(__xludf.DUMMYFUNCTION("""COMPUTED_VALUE"""),10)</f>
        <v>10</v>
      </c>
      <c r="F73" s="11">
        <f ca="1">IFERROR(__xludf.DUMMYFUNCTION("""COMPUTED_VALUE"""),2029)</f>
        <v>2029</v>
      </c>
      <c r="G73" s="11">
        <f ca="1">IFERROR(__xludf.DUMMYFUNCTION("""COMPUTED_VALUE"""),18)</f>
        <v>18</v>
      </c>
      <c r="H73" s="11">
        <f ca="1">IFERROR(__xludf.DUMMYFUNCTION("""COMPUTED_VALUE"""),23)</f>
        <v>23</v>
      </c>
      <c r="I73" s="11">
        <f ca="1">IFERROR(__xludf.DUMMYFUNCTION("""COMPUTED_VALUE"""),100)</f>
        <v>100</v>
      </c>
      <c r="J73" s="23"/>
      <c r="K73" s="23"/>
      <c r="L73" s="23"/>
      <c r="M73" s="23">
        <f ca="1">IFERROR(__xludf.DUMMYFUNCTION("""COMPUTED_VALUE"""),0.1)</f>
        <v>0.1</v>
      </c>
      <c r="N73" s="23">
        <f ca="1">IFERROR(__xludf.DUMMYFUNCTION("""COMPUTED_VALUE"""),1)</f>
        <v>1</v>
      </c>
      <c r="O73" s="23"/>
      <c r="P73" s="23" t="str">
        <f ca="1">IFERROR(__xludf.DUMMYFUNCTION("""COMPUTED_VALUE"""),"Offset")</f>
        <v>Offset</v>
      </c>
      <c r="Q73" s="23" t="str">
        <f ca="1">IFERROR(__xludf.DUMMYFUNCTION("""COMPUTED_VALUE"""),"Packaging")</f>
        <v>Packaging</v>
      </c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7"/>
      <c r="AK73" s="11"/>
      <c r="AL73" s="11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1"/>
      <c r="BJ73" s="13"/>
      <c r="BK73" s="13"/>
      <c r="BL73" s="15"/>
      <c r="BM73" s="13"/>
      <c r="BN73" s="13"/>
      <c r="BO73" s="15"/>
      <c r="BP73" s="26"/>
      <c r="BQ73" s="13"/>
      <c r="BR73" s="13"/>
      <c r="BS73" s="13"/>
      <c r="BT73" s="13"/>
      <c r="BU73" s="13"/>
      <c r="BV73" s="13"/>
      <c r="BW73" s="13"/>
      <c r="BX73" s="13"/>
      <c r="BY73" s="11"/>
      <c r="BZ73" s="11"/>
      <c r="CA73" s="11"/>
      <c r="CB73" s="11"/>
      <c r="CC73" s="11"/>
      <c r="CD73" s="11"/>
      <c r="CE73" s="11"/>
      <c r="CF73" s="11"/>
      <c r="CG73" s="13"/>
      <c r="CH73" s="13"/>
    </row>
    <row r="74" spans="1:86" ht="17.25">
      <c r="A74" s="32" t="str">
        <f ca="1">IFERROR(__xludf.DUMMYFUNCTION("""COMPUTED_VALUE"""),"https://drive.google.com/open?id=1C22Fmp-iikp8lJHK8I3Zzh_qgIItIU1e&amp;authuser=jay.agg%40gmail.com&amp;usp=drive_fs")</f>
        <v>https://drive.google.com/open?id=1C22Fmp-iikp8lJHK8I3Zzh_qgIItIU1e&amp;authuser=jay.agg%40gmail.com&amp;usp=drive_fs</v>
      </c>
      <c r="B74" s="11" t="str">
        <f ca="1">IFERROR(__xludf.DUMMYFUNCTION("""COMPUTED_VALUE"""),"Food")</f>
        <v>Food</v>
      </c>
      <c r="C74" s="11" t="str">
        <f ca="1">IFERROR(__xludf.DUMMYFUNCTION("""COMPUTED_VALUE"""),"Misc")</f>
        <v>Misc</v>
      </c>
      <c r="D74" s="11" t="str">
        <f ca="1">IFERROR(__xludf.DUMMYFUNCTION("""COMPUTED_VALUE"""),"168*84*220 mm | 6.6*3.3*8.6 inch")</f>
        <v>168*84*220 mm | 6.6*3.3*8.6 inch</v>
      </c>
      <c r="E74" s="33">
        <f ca="1">IFERROR(__xludf.DUMMYFUNCTION("""COMPUTED_VALUE"""),1)</f>
        <v>1</v>
      </c>
      <c r="F74" s="11">
        <f ca="1">IFERROR(__xludf.DUMMYFUNCTION("""COMPUTED_VALUE"""),2029)</f>
        <v>2029</v>
      </c>
      <c r="G74" s="11">
        <f ca="1">IFERROR(__xludf.DUMMYFUNCTION("""COMPUTED_VALUE"""),15.75)</f>
        <v>15.75</v>
      </c>
      <c r="H74" s="11">
        <f ca="1">IFERROR(__xludf.DUMMYFUNCTION("""COMPUTED_VALUE"""),20.75)</f>
        <v>20.75</v>
      </c>
      <c r="I74" s="11">
        <f ca="1">IFERROR(__xludf.DUMMYFUNCTION("""COMPUTED_VALUE"""),100)</f>
        <v>100</v>
      </c>
      <c r="J74" s="23"/>
      <c r="K74" s="23"/>
      <c r="L74" s="23"/>
      <c r="M74" s="23">
        <f ca="1">IFERROR(__xludf.DUMMYFUNCTION("""COMPUTED_VALUE"""),0.1)</f>
        <v>0.1</v>
      </c>
      <c r="N74" s="23">
        <f ca="1">IFERROR(__xludf.DUMMYFUNCTION("""COMPUTED_VALUE"""),1)</f>
        <v>1</v>
      </c>
      <c r="O74" s="23"/>
      <c r="P74" s="23" t="str">
        <f ca="1">IFERROR(__xludf.DUMMYFUNCTION("""COMPUTED_VALUE"""),"Offset")</f>
        <v>Offset</v>
      </c>
      <c r="Q74" s="23" t="str">
        <f ca="1">IFERROR(__xludf.DUMMYFUNCTION("""COMPUTED_VALUE"""),"Packaging")</f>
        <v>Packaging</v>
      </c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7"/>
      <c r="AK74" s="11"/>
      <c r="AL74" s="11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1" t="str">
        <f ca="1">IFERROR(__xludf.DUMMYFUNCTION("QUERY(CD60:CH70,BZ66)"),"Printing")</f>
        <v>Printing</v>
      </c>
      <c r="BZ74" s="37">
        <f ca="1">IFERROR(__xludf.DUMMYFUNCTION("""COMPUTED_VALUE"""),1926)</f>
        <v>1926</v>
      </c>
      <c r="CA74" s="37">
        <f ca="1">IFERROR(__xludf.DUMMYFUNCTION("""COMPUTED_VALUE"""),1926)</f>
        <v>1926</v>
      </c>
      <c r="CB74" s="60">
        <f ca="1">IFERROR(__xludf.DUMMYFUNCTION("""COMPUTED_VALUE"""),0)</f>
        <v>0</v>
      </c>
      <c r="CC74" s="60">
        <f ca="1">IFERROR(__xludf.DUMMYFUNCTION("""COMPUTED_VALUE"""),250)</f>
        <v>250</v>
      </c>
      <c r="CD74" s="60">
        <f ca="1">IFERROR(__xludf.DUMMYFUNCTION("QUERY(BZ74:CC80,CA66)"),2029)</f>
        <v>2029</v>
      </c>
      <c r="CE74" s="37">
        <f ca="1">IFERROR(__xludf.DUMMYFUNCTION("""COMPUTED_VALUE"""),2029)</f>
        <v>2029</v>
      </c>
      <c r="CF74" s="37">
        <f ca="1">IFERROR(__xludf.DUMMYFUNCTION("""COMPUTED_VALUE"""),0)</f>
        <v>0</v>
      </c>
      <c r="CG74" s="37">
        <f ca="1">IFERROR(__xludf.DUMMYFUNCTION("""COMPUTED_VALUE"""),275)</f>
        <v>275</v>
      </c>
      <c r="CH74" s="13"/>
    </row>
    <row r="75" spans="1:86" ht="17.25">
      <c r="A75" s="32" t="str">
        <f ca="1">IFERROR(__xludf.DUMMYFUNCTION("""COMPUTED_VALUE"""),"https://drive.google.com/open?id=1CKqQpvLGbMzH2O6QTTazvgUpvzQlllMB&amp;authuser=jay.agg%40gmail.com&amp;usp=drive_fs")</f>
        <v>https://drive.google.com/open?id=1CKqQpvLGbMzH2O6QTTazvgUpvzQlllMB&amp;authuser=jay.agg%40gmail.com&amp;usp=drive_fs</v>
      </c>
      <c r="B75" s="11" t="str">
        <f ca="1">IFERROR(__xludf.DUMMYFUNCTION("""COMPUTED_VALUE"""),"Food")</f>
        <v>Food</v>
      </c>
      <c r="C75" s="11" t="str">
        <f ca="1">IFERROR(__xludf.DUMMYFUNCTION("""COMPUTED_VALUE"""),"Millet")</f>
        <v>Millet</v>
      </c>
      <c r="D75" s="11" t="str">
        <f ca="1">IFERROR(__xludf.DUMMYFUNCTION("""COMPUTED_VALUE"""),"1KG 165*65*210 mm | 6.5*2.6*8.3 inch")</f>
        <v>1KG 165*65*210 mm | 6.5*2.6*8.3 inch</v>
      </c>
      <c r="E75" s="33">
        <f ca="1">IFERROR(__xludf.DUMMYFUNCTION("""COMPUTED_VALUE"""),2)</f>
        <v>2</v>
      </c>
      <c r="F75" s="11">
        <f ca="1">IFERROR(__xludf.DUMMYFUNCTION("""COMPUTED_VALUE"""),2029)</f>
        <v>2029</v>
      </c>
      <c r="G75" s="11">
        <f ca="1">IFERROR(__xludf.DUMMYFUNCTION("""COMPUTED_VALUE"""),19)</f>
        <v>19</v>
      </c>
      <c r="H75" s="11">
        <f ca="1">IFERROR(__xludf.DUMMYFUNCTION("""COMPUTED_VALUE"""),26)</f>
        <v>26</v>
      </c>
      <c r="I75" s="11">
        <f ca="1">IFERROR(__xludf.DUMMYFUNCTION("""COMPUTED_VALUE"""),100)</f>
        <v>100</v>
      </c>
      <c r="J75" s="23"/>
      <c r="K75" s="23"/>
      <c r="L75" s="23"/>
      <c r="M75" s="23">
        <f ca="1">IFERROR(__xludf.DUMMYFUNCTION("""COMPUTED_VALUE"""),0.1)</f>
        <v>0.1</v>
      </c>
      <c r="N75" s="23">
        <f ca="1">IFERROR(__xludf.DUMMYFUNCTION("""COMPUTED_VALUE"""),1)</f>
        <v>1</v>
      </c>
      <c r="O75" s="23"/>
      <c r="P75" s="23" t="str">
        <f ca="1">IFERROR(__xludf.DUMMYFUNCTION("""COMPUTED_VALUE"""),"Offset")</f>
        <v>Offset</v>
      </c>
      <c r="Q75" s="23" t="str">
        <f ca="1">IFERROR(__xludf.DUMMYFUNCTION("""COMPUTED_VALUE"""),"Packaging")</f>
        <v>Packaging</v>
      </c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7"/>
      <c r="AK75" s="11"/>
      <c r="AL75" s="11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1" t="str">
        <f ca="1">IFERROR(__xludf.DUMMYFUNCTION("""COMPUTED_VALUE"""),"Printing")</f>
        <v>Printing</v>
      </c>
      <c r="BZ75" s="37">
        <f ca="1">IFERROR(__xludf.DUMMYFUNCTION("""COMPUTED_VALUE"""),2029)</f>
        <v>2029</v>
      </c>
      <c r="CA75" s="37">
        <f ca="1">IFERROR(__xludf.DUMMYFUNCTION("""COMPUTED_VALUE"""),2029)</f>
        <v>2029</v>
      </c>
      <c r="CB75" s="37">
        <f ca="1">IFERROR(__xludf.DUMMYFUNCTION("""COMPUTED_VALUE"""),0)</f>
        <v>0</v>
      </c>
      <c r="CC75" s="37">
        <f ca="1">IFERROR(__xludf.DUMMYFUNCTION("""COMPUTED_VALUE"""),275)</f>
        <v>275</v>
      </c>
      <c r="CD75" s="11"/>
      <c r="CE75" s="11"/>
      <c r="CF75" s="11"/>
      <c r="CG75" s="11"/>
      <c r="CH75" s="13"/>
    </row>
    <row r="76" spans="1:86" ht="17.25">
      <c r="A76" s="32" t="str">
        <f ca="1">IFERROR(__xludf.DUMMYFUNCTION("""COMPUTED_VALUE"""),"https://drive.google.com/open?id=1D5PrDkRh5NSfwGGrMo9-8-3--WX3L0Ft&amp;authuser=jay.agg%40gmail.com&amp;usp=drive_fs")</f>
        <v>https://drive.google.com/open?id=1D5PrDkRh5NSfwGGrMo9-8-3--WX3L0Ft&amp;authuser=jay.agg%40gmail.com&amp;usp=drive_fs</v>
      </c>
      <c r="B76" s="11" t="str">
        <f ca="1">IFERROR(__xludf.DUMMYFUNCTION("""COMPUTED_VALUE"""),"Food")</f>
        <v>Food</v>
      </c>
      <c r="C76" s="11" t="str">
        <f ca="1">IFERROR(__xludf.DUMMYFUNCTION("""COMPUTED_VALUE"""),"Millet")</f>
        <v>Millet</v>
      </c>
      <c r="D76" s="11" t="str">
        <f ca="1">IFERROR(__xludf.DUMMYFUNCTION("""COMPUTED_VALUE"""),"500g145*64*160 mm | 5.7*2.5*6.3 inch")</f>
        <v>500g145*64*160 mm | 5.7*2.5*6.3 inch</v>
      </c>
      <c r="E76" s="33">
        <f ca="1">IFERROR(__xludf.DUMMYFUNCTION("""COMPUTED_VALUE"""),2)</f>
        <v>2</v>
      </c>
      <c r="F76" s="11">
        <f ca="1">IFERROR(__xludf.DUMMYFUNCTION("""COMPUTED_VALUE"""),2029)</f>
        <v>2029</v>
      </c>
      <c r="G76" s="11">
        <f ca="1">IFERROR(__xludf.DUMMYFUNCTION("""COMPUTED_VALUE"""),18)</f>
        <v>18</v>
      </c>
      <c r="H76" s="11">
        <f ca="1">IFERROR(__xludf.DUMMYFUNCTION("""COMPUTED_VALUE"""),23)</f>
        <v>23</v>
      </c>
      <c r="I76" s="11">
        <f ca="1">IFERROR(__xludf.DUMMYFUNCTION("""COMPUTED_VALUE"""),100)</f>
        <v>100</v>
      </c>
      <c r="J76" s="23"/>
      <c r="K76" s="23"/>
      <c r="L76" s="23"/>
      <c r="M76" s="23">
        <f ca="1">IFERROR(__xludf.DUMMYFUNCTION("""COMPUTED_VALUE"""),0.1)</f>
        <v>0.1</v>
      </c>
      <c r="N76" s="23">
        <f ca="1">IFERROR(__xludf.DUMMYFUNCTION("""COMPUTED_VALUE"""),1)</f>
        <v>1</v>
      </c>
      <c r="O76" s="23"/>
      <c r="P76" s="23" t="str">
        <f ca="1">IFERROR(__xludf.DUMMYFUNCTION("""COMPUTED_VALUE"""),"Offset")</f>
        <v>Offset</v>
      </c>
      <c r="Q76" s="23" t="str">
        <f ca="1">IFERROR(__xludf.DUMMYFUNCTION("""COMPUTED_VALUE"""),"Packaging")</f>
        <v>Packaging</v>
      </c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7"/>
      <c r="AK76" s="11"/>
      <c r="AL76" s="11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1"/>
      <c r="BM76" s="15"/>
      <c r="BN76" s="11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1" t="str">
        <f ca="1">IFERROR(__xludf.DUMMYFUNCTION("""COMPUTED_VALUE"""),"Printing")</f>
        <v>Printing</v>
      </c>
      <c r="BZ76" s="37">
        <f ca="1">IFERROR(__xludf.DUMMYFUNCTION("""COMPUTED_VALUE"""),2840)</f>
        <v>2840</v>
      </c>
      <c r="CA76" s="37">
        <f ca="1">IFERROR(__xludf.DUMMYFUNCTION("""COMPUTED_VALUE"""),2840)</f>
        <v>2840</v>
      </c>
      <c r="CB76" s="37">
        <f ca="1">IFERROR(__xludf.DUMMYFUNCTION("""COMPUTED_VALUE"""),0)</f>
        <v>0</v>
      </c>
      <c r="CC76" s="37">
        <f ca="1">IFERROR(__xludf.DUMMYFUNCTION("""COMPUTED_VALUE"""),650)</f>
        <v>650</v>
      </c>
      <c r="CD76" s="11"/>
      <c r="CE76" s="11"/>
      <c r="CF76" s="11"/>
      <c r="CG76" s="11"/>
      <c r="CH76" s="13"/>
    </row>
    <row r="77" spans="1:86" ht="17.25">
      <c r="A77" s="32" t="str">
        <f ca="1">IFERROR(__xludf.DUMMYFUNCTION("""COMPUTED_VALUE"""),"https://drive.google.com/open?id=1D6D48kO1Ul1ZLDDzrzde2t-VuNuOQ4v4&amp;authuser=jay.agg%40gmail.com&amp;usp=drive_fs")</f>
        <v>https://drive.google.com/open?id=1D6D48kO1Ul1ZLDDzrzde2t-VuNuOQ4v4&amp;authuser=jay.agg%40gmail.com&amp;usp=drive_fs</v>
      </c>
      <c r="B77" s="11" t="str">
        <f ca="1">IFERROR(__xludf.DUMMYFUNCTION("""COMPUTED_VALUE"""),"Food")</f>
        <v>Food</v>
      </c>
      <c r="C77" s="11" t="str">
        <f ca="1">IFERROR(__xludf.DUMMYFUNCTION("""COMPUTED_VALUE"""),"Peanut")</f>
        <v>Peanut</v>
      </c>
      <c r="D77" s="11" t="str">
        <f ca="1">IFERROR(__xludf.DUMMYFUNCTION("""COMPUTED_VALUE"""),"120*120*160 mm | 4.7*4.7*6.3 inch")</f>
        <v>120*120*160 mm | 4.7*4.7*6.3 inch</v>
      </c>
      <c r="E77" s="33">
        <f ca="1">IFERROR(__xludf.DUMMYFUNCTION("""COMPUTED_VALUE"""),2)</f>
        <v>2</v>
      </c>
      <c r="F77" s="11">
        <f ca="1">IFERROR(__xludf.DUMMYFUNCTION("""COMPUTED_VALUE"""),2029)</f>
        <v>2029</v>
      </c>
      <c r="G77" s="11">
        <f ca="1">IFERROR(__xludf.DUMMYFUNCTION("""COMPUTED_VALUE"""),20)</f>
        <v>20</v>
      </c>
      <c r="H77" s="11">
        <f ca="1">IFERROR(__xludf.DUMMYFUNCTION("""COMPUTED_VALUE"""),28)</f>
        <v>28</v>
      </c>
      <c r="I77" s="11">
        <f ca="1">IFERROR(__xludf.DUMMYFUNCTION("""COMPUTED_VALUE"""),100)</f>
        <v>100</v>
      </c>
      <c r="J77" s="23"/>
      <c r="K77" s="23"/>
      <c r="L77" s="23"/>
      <c r="M77" s="23">
        <f ca="1">IFERROR(__xludf.DUMMYFUNCTION("""COMPUTED_VALUE"""),0.1)</f>
        <v>0.1</v>
      </c>
      <c r="N77" s="23">
        <f ca="1">IFERROR(__xludf.DUMMYFUNCTION("""COMPUTED_VALUE"""),1)</f>
        <v>1</v>
      </c>
      <c r="O77" s="23"/>
      <c r="P77" s="23" t="str">
        <f ca="1">IFERROR(__xludf.DUMMYFUNCTION("""COMPUTED_VALUE"""),"Offset")</f>
        <v>Offset</v>
      </c>
      <c r="Q77" s="23" t="str">
        <f ca="1">IFERROR(__xludf.DUMMYFUNCTION("""COMPUTED_VALUE"""),"Packaging")</f>
        <v>Packaging</v>
      </c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7"/>
      <c r="AK77" s="11"/>
      <c r="AL77" s="11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1"/>
      <c r="BM77" s="15"/>
      <c r="BN77" s="15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 t="str">
        <f ca="1">IFERROR(__xludf.DUMMYFUNCTION("""COMPUTED_VALUE"""),"Printing")</f>
        <v>Printing</v>
      </c>
      <c r="BZ77" s="15">
        <f ca="1">IFERROR(__xludf.DUMMYFUNCTION("""COMPUTED_VALUE"""),1001)</f>
        <v>1001</v>
      </c>
      <c r="CA77" s="15">
        <f ca="1">IFERROR(__xludf.DUMMYFUNCTION("""COMPUTED_VALUE"""),1001)</f>
        <v>1001</v>
      </c>
      <c r="CB77" s="15">
        <f ca="1">IFERROR(__xludf.DUMMYFUNCTION("""COMPUTED_VALUE"""),0)</f>
        <v>0</v>
      </c>
      <c r="CC77" s="13"/>
      <c r="CD77" s="13"/>
      <c r="CE77" s="13"/>
      <c r="CF77" s="13"/>
      <c r="CG77" s="13"/>
      <c r="CH77" s="13"/>
    </row>
    <row r="78" spans="1:86" ht="17.25">
      <c r="A78" s="32" t="str">
        <f ca="1">IFERROR(__xludf.DUMMYFUNCTION("""COMPUTED_VALUE"""),"https://drive.google.com/open?id=1DH_jtAZrmS4oA_LljmC6xnetppeIi0w7&amp;authuser=jay.agg%40gmail.com&amp;usp=drive_fs")</f>
        <v>https://drive.google.com/open?id=1DH_jtAZrmS4oA_LljmC6xnetppeIi0w7&amp;authuser=jay.agg%40gmail.com&amp;usp=drive_fs</v>
      </c>
      <c r="B78" s="11" t="str">
        <f ca="1">IFERROR(__xludf.DUMMYFUNCTION("""COMPUTED_VALUE"""),"Food")</f>
        <v>Food</v>
      </c>
      <c r="C78" s="11" t="str">
        <f ca="1">IFERROR(__xludf.DUMMYFUNCTION("""COMPUTED_VALUE"""),"Chocolate")</f>
        <v>Chocolate</v>
      </c>
      <c r="D78" s="11" t="str">
        <f ca="1">IFERROR(__xludf.DUMMYFUNCTION("""COMPUTED_VALUE"""),"85*8.5*155 mm | 3.3*0.3*6.1 inch")</f>
        <v>85*8.5*155 mm | 3.3*0.3*6.1 inch</v>
      </c>
      <c r="E78" s="33">
        <f ca="1">IFERROR(__xludf.DUMMYFUNCTION("""COMPUTED_VALUE"""),6)</f>
        <v>6</v>
      </c>
      <c r="F78" s="11">
        <f ca="1">IFERROR(__xludf.DUMMYFUNCTION("""COMPUTED_VALUE"""),2029)</f>
        <v>2029</v>
      </c>
      <c r="G78" s="11">
        <f ca="1">IFERROR(__xludf.DUMMYFUNCTION("""COMPUTED_VALUE"""),18)</f>
        <v>18</v>
      </c>
      <c r="H78" s="11">
        <f ca="1">IFERROR(__xludf.DUMMYFUNCTION("""COMPUTED_VALUE"""),23)</f>
        <v>23</v>
      </c>
      <c r="I78" s="11">
        <f ca="1">IFERROR(__xludf.DUMMYFUNCTION("""COMPUTED_VALUE"""),100)</f>
        <v>100</v>
      </c>
      <c r="J78" s="23"/>
      <c r="K78" s="23"/>
      <c r="L78" s="23"/>
      <c r="M78" s="23">
        <f ca="1">IFERROR(__xludf.DUMMYFUNCTION("""COMPUTED_VALUE"""),0.12)</f>
        <v>0.12</v>
      </c>
      <c r="N78" s="23">
        <f ca="1">IFERROR(__xludf.DUMMYFUNCTION("""COMPUTED_VALUE"""),1)</f>
        <v>1</v>
      </c>
      <c r="O78" s="23"/>
      <c r="P78" s="23" t="str">
        <f ca="1">IFERROR(__xludf.DUMMYFUNCTION("""COMPUTED_VALUE"""),"Offset")</f>
        <v>Offset</v>
      </c>
      <c r="Q78" s="23" t="str">
        <f ca="1">IFERROR(__xludf.DUMMYFUNCTION("""COMPUTED_VALUE"""),"Packaging")</f>
        <v>Packaging</v>
      </c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7"/>
      <c r="AK78" s="11"/>
      <c r="AL78" s="11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1"/>
      <c r="BM78" s="15"/>
      <c r="BN78" s="15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 t="str">
        <f ca="1">IFERROR(__xludf.DUMMYFUNCTION("""COMPUTED_VALUE"""),"Printing")</f>
        <v>Printing</v>
      </c>
      <c r="BZ78" s="15">
        <f ca="1">IFERROR(__xludf.DUMMYFUNCTION("""COMPUTED_VALUE"""),1002)</f>
        <v>1002</v>
      </c>
      <c r="CA78" s="15">
        <f ca="1">IFERROR(__xludf.DUMMYFUNCTION("""COMPUTED_VALUE"""),1002)</f>
        <v>1002</v>
      </c>
      <c r="CB78" s="15">
        <f ca="1">IFERROR(__xludf.DUMMYFUNCTION("""COMPUTED_VALUE"""),0)</f>
        <v>0</v>
      </c>
      <c r="CC78" s="13"/>
      <c r="CD78" s="13"/>
      <c r="CE78" s="13"/>
      <c r="CF78" s="13"/>
      <c r="CG78" s="13"/>
      <c r="CH78" s="13"/>
    </row>
    <row r="79" spans="1:86" ht="17.25">
      <c r="A79" s="32" t="str">
        <f ca="1">IFERROR(__xludf.DUMMYFUNCTION("""COMPUTED_VALUE"""),"https://drive.google.com/open?id=1EDFHLal9OFKDcKtdrwzHrFcodX9TQmQF&amp;authuser=jay.agg%40gmail.com&amp;usp=drive_fs")</f>
        <v>https://drive.google.com/open?id=1EDFHLal9OFKDcKtdrwzHrFcodX9TQmQF&amp;authuser=jay.agg%40gmail.com&amp;usp=drive_fs</v>
      </c>
      <c r="B79" s="11" t="str">
        <f ca="1">IFERROR(__xludf.DUMMYFUNCTION("""COMPUTED_VALUE"""),"Food")</f>
        <v>Food</v>
      </c>
      <c r="C79" s="11" t="str">
        <f ca="1">IFERROR(__xludf.DUMMYFUNCTION("""COMPUTED_VALUE"""),"Sugar")</f>
        <v>Sugar</v>
      </c>
      <c r="D79" s="11" t="str">
        <f ca="1">IFERROR(__xludf.DUMMYFUNCTION("""COMPUTED_VALUE"""),"65*30*80 mm | 2.5*1.2*3.1 inch")</f>
        <v>65*30*80 mm | 2.5*1.2*3.1 inch</v>
      </c>
      <c r="E79" s="33">
        <f ca="1">IFERROR(__xludf.DUMMYFUNCTION("""COMPUTED_VALUE"""),8)</f>
        <v>8</v>
      </c>
      <c r="F79" s="11">
        <f ca="1">IFERROR(__xludf.DUMMYFUNCTION("""COMPUTED_VALUE"""),2029)</f>
        <v>2029</v>
      </c>
      <c r="G79" s="11">
        <f ca="1">IFERROR(__xludf.DUMMYFUNCTION("""COMPUTED_VALUE"""),18)</f>
        <v>18</v>
      </c>
      <c r="H79" s="11">
        <f ca="1">IFERROR(__xludf.DUMMYFUNCTION("""COMPUTED_VALUE"""),23)</f>
        <v>23</v>
      </c>
      <c r="I79" s="11">
        <f ca="1">IFERROR(__xludf.DUMMYFUNCTION("""COMPUTED_VALUE"""),100)</f>
        <v>100</v>
      </c>
      <c r="J79" s="23"/>
      <c r="K79" s="23"/>
      <c r="L79" s="23"/>
      <c r="M79" s="23">
        <f ca="1">IFERROR(__xludf.DUMMYFUNCTION("""COMPUTED_VALUE"""),0.1)</f>
        <v>0.1</v>
      </c>
      <c r="N79" s="23">
        <f ca="1">IFERROR(__xludf.DUMMYFUNCTION("""COMPUTED_VALUE"""),1)</f>
        <v>1</v>
      </c>
      <c r="O79" s="23"/>
      <c r="P79" s="23" t="str">
        <f ca="1">IFERROR(__xludf.DUMMYFUNCTION("""COMPUTED_VALUE"""),"Offset")</f>
        <v>Offset</v>
      </c>
      <c r="Q79" s="23" t="str">
        <f ca="1">IFERROR(__xludf.DUMMYFUNCTION("""COMPUTED_VALUE"""),"Packaging")</f>
        <v>Packaging</v>
      </c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7"/>
      <c r="AK79" s="11"/>
      <c r="AL79" s="11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5"/>
      <c r="BN79" s="15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 t="str">
        <f ca="1">IFERROR(__xludf.DUMMYFUNCTION("""COMPUTED_VALUE"""),"Printing")</f>
        <v>Printing</v>
      </c>
      <c r="BZ79" s="15">
        <f ca="1">IFERROR(__xludf.DUMMYFUNCTION("""COMPUTED_VALUE"""),1003)</f>
        <v>1003</v>
      </c>
      <c r="CA79" s="15">
        <f ca="1">IFERROR(__xludf.DUMMYFUNCTION("""COMPUTED_VALUE"""),1003)</f>
        <v>1003</v>
      </c>
      <c r="CB79" s="15">
        <f ca="1">IFERROR(__xludf.DUMMYFUNCTION("""COMPUTED_VALUE"""),0)</f>
        <v>0</v>
      </c>
      <c r="CC79" s="13"/>
      <c r="CD79" s="13"/>
      <c r="CE79" s="13"/>
      <c r="CF79" s="13"/>
      <c r="CG79" s="13"/>
      <c r="CH79" s="13"/>
    </row>
    <row r="80" spans="1:86" ht="17.25">
      <c r="A80" s="32" t="str">
        <f ca="1">IFERROR(__xludf.DUMMYFUNCTION("""COMPUTED_VALUE"""),"https://drive.google.com/open?id=1ECt9F1f6-PNDi3P7M8-WDLzuWoONz4Pm&amp;authuser=jay.agg%40gmail.com&amp;usp=drive_fs")</f>
        <v>https://drive.google.com/open?id=1ECt9F1f6-PNDi3P7M8-WDLzuWoONz4Pm&amp;authuser=jay.agg%40gmail.com&amp;usp=drive_fs</v>
      </c>
      <c r="B80" s="11" t="str">
        <f ca="1">IFERROR(__xludf.DUMMYFUNCTION("""COMPUTED_VALUE"""),"Food")</f>
        <v>Food</v>
      </c>
      <c r="C80" s="11" t="str">
        <f ca="1">IFERROR(__xludf.DUMMYFUNCTION("""COMPUTED_VALUE"""),"Sugar")</f>
        <v>Sugar</v>
      </c>
      <c r="D80" s="11" t="str">
        <f ca="1">IFERROR(__xludf.DUMMYFUNCTION("""COMPUTED_VALUE"""),"60*60*70 mm | 2.3*2.3*2.75 inch")</f>
        <v>60*60*70 mm | 2.3*2.3*2.75 inch</v>
      </c>
      <c r="E80" s="33">
        <f ca="1">IFERROR(__xludf.DUMMYFUNCTION("""COMPUTED_VALUE"""),8)</f>
        <v>8</v>
      </c>
      <c r="F80" s="11">
        <f ca="1">IFERROR(__xludf.DUMMYFUNCTION("""COMPUTED_VALUE"""),2029)</f>
        <v>2029</v>
      </c>
      <c r="G80" s="11">
        <f ca="1">IFERROR(__xludf.DUMMYFUNCTION("""COMPUTED_VALUE"""),20)</f>
        <v>20</v>
      </c>
      <c r="H80" s="11">
        <f ca="1">IFERROR(__xludf.DUMMYFUNCTION("""COMPUTED_VALUE"""),28)</f>
        <v>28</v>
      </c>
      <c r="I80" s="11">
        <f ca="1">IFERROR(__xludf.DUMMYFUNCTION("""COMPUTED_VALUE"""),100)</f>
        <v>100</v>
      </c>
      <c r="J80" s="23"/>
      <c r="K80" s="23"/>
      <c r="L80" s="23"/>
      <c r="M80" s="23">
        <f ca="1">IFERROR(__xludf.DUMMYFUNCTION("""COMPUTED_VALUE"""),0.1)</f>
        <v>0.1</v>
      </c>
      <c r="N80" s="23">
        <f ca="1">IFERROR(__xludf.DUMMYFUNCTION("""COMPUTED_VALUE"""),1)</f>
        <v>1</v>
      </c>
      <c r="O80" s="23"/>
      <c r="P80" s="23" t="str">
        <f ca="1">IFERROR(__xludf.DUMMYFUNCTION("""COMPUTED_VALUE"""),"Offset")</f>
        <v>Offset</v>
      </c>
      <c r="Q80" s="23" t="str">
        <f ca="1">IFERROR(__xludf.DUMMYFUNCTION("""COMPUTED_VALUE"""),"Packaging")</f>
        <v>Packaging</v>
      </c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7"/>
      <c r="AK80" s="11"/>
      <c r="AL80" s="11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5"/>
      <c r="BN80" s="15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 t="str">
        <f ca="1">IFERROR(__xludf.DUMMYFUNCTION("""COMPUTED_VALUE"""),"Printing")</f>
        <v>Printing</v>
      </c>
      <c r="BZ80" s="15">
        <f ca="1">IFERROR(__xludf.DUMMYFUNCTION("""COMPUTED_VALUE"""),1004)</f>
        <v>1004</v>
      </c>
      <c r="CA80" s="15">
        <f ca="1">IFERROR(__xludf.DUMMYFUNCTION("""COMPUTED_VALUE"""),1004)</f>
        <v>1004</v>
      </c>
      <c r="CB80" s="15">
        <f ca="1">IFERROR(__xludf.DUMMYFUNCTION("""COMPUTED_VALUE"""),0)</f>
        <v>0</v>
      </c>
      <c r="CC80" s="13"/>
      <c r="CD80" s="11"/>
      <c r="CE80" s="26"/>
      <c r="CF80" s="11"/>
      <c r="CG80" s="13"/>
      <c r="CH80" s="13"/>
    </row>
    <row r="81" spans="1:86" ht="17.25">
      <c r="A81" s="32" t="str">
        <f ca="1">IFERROR(__xludf.DUMMYFUNCTION("""COMPUTED_VALUE"""),"https://drive.google.com/open?id=1VnjDLGsZHYLMpIHTAPBXgjAaWeFFe8Co&amp;authuser=jay.agg%40gmail.com&amp;usp=drive_fs")</f>
        <v>https://drive.google.com/open?id=1VnjDLGsZHYLMpIHTAPBXgjAaWeFFe8Co&amp;authuser=jay.agg%40gmail.com&amp;usp=drive_fs</v>
      </c>
      <c r="B81" s="11" t="str">
        <f ca="1">IFERROR(__xludf.DUMMYFUNCTION("""COMPUTED_VALUE"""),"Food")</f>
        <v>Food</v>
      </c>
      <c r="C81" s="11" t="str">
        <f ca="1">IFERROR(__xludf.DUMMYFUNCTION("""COMPUTED_VALUE"""),"Misc")</f>
        <v>Misc</v>
      </c>
      <c r="D81" s="11" t="str">
        <f ca="1">IFERROR(__xludf.DUMMYFUNCTION("""COMPUTED_VALUE"""),"267*267*20 mm | 10.5*10.5*0.75 inch W 7*7 inch")</f>
        <v>267*267*20 mm | 10.5*10.5*0.75 inch W 7*7 inch</v>
      </c>
      <c r="E81" s="33">
        <f ca="1">IFERROR(__xludf.DUMMYFUNCTION("""COMPUTED_VALUE"""),1)</f>
        <v>1</v>
      </c>
      <c r="F81" s="11">
        <f ca="1">IFERROR(__xludf.DUMMYFUNCTION("""COMPUTED_VALUE"""),1926)</f>
        <v>1926</v>
      </c>
      <c r="G81" s="11">
        <f ca="1">IFERROR(__xludf.DUMMYFUNCTION("""COMPUTED_VALUE"""),15)</f>
        <v>15</v>
      </c>
      <c r="H81" s="11">
        <f ca="1">IFERROR(__xludf.DUMMYFUNCTION("""COMPUTED_VALUE"""),25)</f>
        <v>25</v>
      </c>
      <c r="I81" s="11">
        <f ca="1">IFERROR(__xludf.DUMMYFUNCTION("""COMPUTED_VALUE"""),100)</f>
        <v>100</v>
      </c>
      <c r="J81" s="23"/>
      <c r="K81" s="23"/>
      <c r="L81" s="23">
        <f ca="1">IFERROR(__xludf.DUMMYFUNCTION("""COMPUTED_VALUE"""),2)</f>
        <v>2</v>
      </c>
      <c r="M81" s="23">
        <f ca="1">IFERROR(__xludf.DUMMYFUNCTION("""COMPUTED_VALUE"""),0.1)</f>
        <v>0.1</v>
      </c>
      <c r="N81" s="23">
        <f ca="1">IFERROR(__xludf.DUMMYFUNCTION("""COMPUTED_VALUE"""),1)</f>
        <v>1</v>
      </c>
      <c r="O81" s="23"/>
      <c r="P81" s="23" t="str">
        <f ca="1">IFERROR(__xludf.DUMMYFUNCTION("""COMPUTED_VALUE"""),"Offset")</f>
        <v>Offset</v>
      </c>
      <c r="Q81" s="23" t="str">
        <f ca="1">IFERROR(__xludf.DUMMYFUNCTION("""COMPUTED_VALUE"""),"Packaging")</f>
        <v>Packaging</v>
      </c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7"/>
      <c r="AK81" s="11"/>
      <c r="AL81" s="11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5"/>
      <c r="BN81" s="15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 t="str">
        <f ca="1">IFERROR(__xludf.DUMMYFUNCTION("""COMPUTED_VALUE"""),"Printing")</f>
        <v>Printing</v>
      </c>
      <c r="BZ81" s="15">
        <f ca="1">IFERROR(__xludf.DUMMYFUNCTION("""COMPUTED_VALUE"""),1005)</f>
        <v>1005</v>
      </c>
      <c r="CA81" s="15">
        <f ca="1">IFERROR(__xludf.DUMMYFUNCTION("""COMPUTED_VALUE"""),1005)</f>
        <v>1005</v>
      </c>
      <c r="CB81" s="15">
        <f ca="1">IFERROR(__xludf.DUMMYFUNCTION("""COMPUTED_VALUE"""),0)</f>
        <v>0</v>
      </c>
      <c r="CC81" s="13"/>
      <c r="CD81" s="11"/>
      <c r="CE81" s="26"/>
      <c r="CF81" s="26"/>
      <c r="CG81" s="13"/>
      <c r="CH81" s="13"/>
    </row>
    <row r="82" spans="1:86" ht="17.25">
      <c r="A82" s="32" t="str">
        <f ca="1">IFERROR(__xludf.DUMMYFUNCTION("""COMPUTED_VALUE"""),"https://drive.google.com/open?id=1W8K3LGsxJqHIDtIbqdtppHLaxRx4D66i&amp;authuser=jay.agg%40gmail.com&amp;usp=drive_fs")</f>
        <v>https://drive.google.com/open?id=1W8K3LGsxJqHIDtIbqdtppHLaxRx4D66i&amp;authuser=jay.agg%40gmail.com&amp;usp=drive_fs</v>
      </c>
      <c r="B82" s="11" t="str">
        <f ca="1">IFERROR(__xludf.DUMMYFUNCTION("""COMPUTED_VALUE"""),"Food")</f>
        <v>Food</v>
      </c>
      <c r="C82" s="11" t="str">
        <f ca="1">IFERROR(__xludf.DUMMYFUNCTION("""COMPUTED_VALUE"""),"Sugar Free")</f>
        <v>Sugar Free</v>
      </c>
      <c r="D82" s="11" t="str">
        <f ca="1">IFERROR(__xludf.DUMMYFUNCTION("""COMPUTED_VALUE"""),"127*127*76 mm | 5*5*3 inch Flap")</f>
        <v>127*127*76 mm | 5*5*3 inch Flap</v>
      </c>
      <c r="E82" s="33">
        <f ca="1">IFERROR(__xludf.DUMMYFUNCTION("""COMPUTED_VALUE"""),2)</f>
        <v>2</v>
      </c>
      <c r="F82" s="11">
        <f ca="1">IFERROR(__xludf.DUMMYFUNCTION("""COMPUTED_VALUE"""),2029)</f>
        <v>2029</v>
      </c>
      <c r="G82" s="11">
        <f ca="1">IFERROR(__xludf.DUMMYFUNCTION("""COMPUTED_VALUE"""),18)</f>
        <v>18</v>
      </c>
      <c r="H82" s="11">
        <f ca="1">IFERROR(__xludf.DUMMYFUNCTION("""COMPUTED_VALUE"""),23)</f>
        <v>23</v>
      </c>
      <c r="I82" s="11">
        <f ca="1">IFERROR(__xludf.DUMMYFUNCTION("""COMPUTED_VALUE"""),100)</f>
        <v>100</v>
      </c>
      <c r="J82" s="23"/>
      <c r="K82" s="23"/>
      <c r="L82" s="23"/>
      <c r="M82" s="23">
        <f ca="1">IFERROR(__xludf.DUMMYFUNCTION("""COMPUTED_VALUE"""),0.1)</f>
        <v>0.1</v>
      </c>
      <c r="N82" s="23">
        <f ca="1">IFERROR(__xludf.DUMMYFUNCTION("""COMPUTED_VALUE"""),1)</f>
        <v>1</v>
      </c>
      <c r="O82" s="23"/>
      <c r="P82" s="23" t="str">
        <f ca="1">IFERROR(__xludf.DUMMYFUNCTION("""COMPUTED_VALUE"""),"Offset")</f>
        <v>Offset</v>
      </c>
      <c r="Q82" s="23" t="str">
        <f ca="1">IFERROR(__xludf.DUMMYFUNCTION("""COMPUTED_VALUE"""),"Packaging")</f>
        <v>Packaging</v>
      </c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7"/>
      <c r="AK82" s="11"/>
      <c r="AL82" s="11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5"/>
      <c r="BN82" s="15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</row>
    <row r="83" spans="1:86" ht="17.25">
      <c r="A83" s="32" t="str">
        <f ca="1">IFERROR(__xludf.DUMMYFUNCTION("""COMPUTED_VALUE"""),"https://drive.google.com/open?id=1MZcgRJR6eRn0bLxw4dJgnt1Z8c1PCcAl&amp;authuser=jay.agg%40gmail.com&amp;usp=drive_fs")</f>
        <v>https://drive.google.com/open?id=1MZcgRJR6eRn0bLxw4dJgnt1Z8c1PCcAl&amp;authuser=jay.agg%40gmail.com&amp;usp=drive_fs</v>
      </c>
      <c r="B83" s="11" t="str">
        <f ca="1">IFERROR(__xludf.DUMMYFUNCTION("""COMPUTED_VALUE"""),"Food")</f>
        <v>Food</v>
      </c>
      <c r="C83" s="11" t="str">
        <f ca="1">IFERROR(__xludf.DUMMYFUNCTION("""COMPUTED_VALUE"""),"Misc")</f>
        <v>Misc</v>
      </c>
      <c r="D83" s="11" t="str">
        <f ca="1">IFERROR(__xludf.DUMMYFUNCTION("""COMPUTED_VALUE"""),"102*51*152 mm | 4*2*6 inch")</f>
        <v>102*51*152 mm | 4*2*6 inch</v>
      </c>
      <c r="E83" s="33">
        <f ca="1">IFERROR(__xludf.DUMMYFUNCTION("""COMPUTED_VALUE"""),4)</f>
        <v>4</v>
      </c>
      <c r="F83" s="11">
        <f ca="1">IFERROR(__xludf.DUMMYFUNCTION("""COMPUTED_VALUE"""),2029)</f>
        <v>2029</v>
      </c>
      <c r="G83" s="11">
        <f ca="1">IFERROR(__xludf.DUMMYFUNCTION("""COMPUTED_VALUE"""),19)</f>
        <v>19</v>
      </c>
      <c r="H83" s="11">
        <f ca="1">IFERROR(__xludf.DUMMYFUNCTION("""COMPUTED_VALUE"""),26)</f>
        <v>26</v>
      </c>
      <c r="I83" s="11">
        <f ca="1">IFERROR(__xludf.DUMMYFUNCTION("""COMPUTED_VALUE"""),100)</f>
        <v>100</v>
      </c>
      <c r="J83" s="23"/>
      <c r="K83" s="23"/>
      <c r="L83" s="23"/>
      <c r="M83" s="23">
        <f ca="1">IFERROR(__xludf.DUMMYFUNCTION("""COMPUTED_VALUE"""),0.1)</f>
        <v>0.1</v>
      </c>
      <c r="N83" s="23">
        <f ca="1">IFERROR(__xludf.DUMMYFUNCTION("""COMPUTED_VALUE"""),1)</f>
        <v>1</v>
      </c>
      <c r="O83" s="23"/>
      <c r="P83" s="23" t="str">
        <f ca="1">IFERROR(__xludf.DUMMYFUNCTION("""COMPUTED_VALUE"""),"Offset")</f>
        <v>Offset</v>
      </c>
      <c r="Q83" s="23" t="str">
        <f ca="1">IFERROR(__xludf.DUMMYFUNCTION("""COMPUTED_VALUE"""),"Packaging")</f>
        <v>Packaging</v>
      </c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7"/>
      <c r="AK83" s="11"/>
      <c r="AL83" s="11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1"/>
      <c r="BM83" s="15"/>
      <c r="BN83" s="13"/>
      <c r="BO83" s="13"/>
      <c r="BP83" s="13"/>
      <c r="BQ83" s="13"/>
      <c r="BR83" s="13"/>
      <c r="BS83" s="13"/>
      <c r="BT83" s="15">
        <f>F13</f>
        <v>0</v>
      </c>
      <c r="BU83" s="13"/>
      <c r="BV83" s="13"/>
      <c r="BW83" s="11" t="str">
        <f ca="1">IFERROR(__xludf.DUMMYFUNCTION("QUERY(BY67:CB72,BZ63)"),"Offset")</f>
        <v>Offset</v>
      </c>
      <c r="BX83" s="13" t="str">
        <f ca="1">IFERROR(__xludf.DUMMYFUNCTION("""COMPUTED_VALUE"""),"Printing")</f>
        <v>Printing</v>
      </c>
      <c r="BY83" s="15">
        <f ca="1">IFERROR(__xludf.DUMMYFUNCTION("""COMPUTED_VALUE"""),1926)</f>
        <v>1926</v>
      </c>
      <c r="BZ83" s="15">
        <f ca="1">IFERROR(__xludf.DUMMYFUNCTION("""COMPUTED_VALUE"""),1926)</f>
        <v>1926</v>
      </c>
      <c r="CA83" s="15">
        <f ca="1">BZ83*BY91</f>
        <v>1926</v>
      </c>
      <c r="CB83" s="38" t="e">
        <f>#REF!</f>
        <v>#REF!</v>
      </c>
      <c r="CC83" s="15" t="e">
        <f t="shared" ref="CC83:CC85" ca="1" si="12">MAX(CA83,CB83)</f>
        <v>#REF!</v>
      </c>
      <c r="CD83" s="13"/>
      <c r="CE83" s="13"/>
      <c r="CF83" s="13"/>
      <c r="CG83" s="13"/>
      <c r="CH83" s="13"/>
    </row>
    <row r="84" spans="1:86" ht="17.25">
      <c r="A84" s="32" t="str">
        <f ca="1">IFERROR(__xludf.DUMMYFUNCTION("""COMPUTED_VALUE"""),"https://drive.google.com/open?id=1MfcBn_GQd5c1R_1f3A6p3lcJJN1Ro3F6&amp;authuser=jay.agg%40gmail.com&amp;usp=drive_fs")</f>
        <v>https://drive.google.com/open?id=1MfcBn_GQd5c1R_1f3A6p3lcJJN1Ro3F6&amp;authuser=jay.agg%40gmail.com&amp;usp=drive_fs</v>
      </c>
      <c r="B84" s="11" t="str">
        <f ca="1">IFERROR(__xludf.DUMMYFUNCTION("""COMPUTED_VALUE"""),"Food")</f>
        <v>Food</v>
      </c>
      <c r="C84" s="11" t="str">
        <f ca="1">IFERROR(__xludf.DUMMYFUNCTION("""COMPUTED_VALUE"""),"Misc")</f>
        <v>Misc</v>
      </c>
      <c r="D84" s="11" t="str">
        <f ca="1">IFERROR(__xludf.DUMMYFUNCTION("""COMPUTED_VALUE"""),"140*35*195 mm | 5.5*1.4*7.6 inch LB")</f>
        <v>140*35*195 mm | 5.5*1.4*7.6 inch LB</v>
      </c>
      <c r="E84" s="33">
        <f ca="1">IFERROR(__xludf.DUMMYFUNCTION("""COMPUTED_VALUE"""),8)</f>
        <v>8</v>
      </c>
      <c r="F84" s="11">
        <f ca="1">IFERROR(__xludf.DUMMYFUNCTION("""COMPUTED_VALUE"""),2840)</f>
        <v>2840</v>
      </c>
      <c r="G84" s="11">
        <f ca="1">IFERROR(__xludf.DUMMYFUNCTION("""COMPUTED_VALUE"""),31.5)</f>
        <v>31.5</v>
      </c>
      <c r="H84" s="11">
        <f ca="1">IFERROR(__xludf.DUMMYFUNCTION("""COMPUTED_VALUE"""),41.5)</f>
        <v>41.5</v>
      </c>
      <c r="I84" s="11">
        <f ca="1">IFERROR(__xludf.DUMMYFUNCTION("""COMPUTED_VALUE"""),100)</f>
        <v>100</v>
      </c>
      <c r="J84" s="23"/>
      <c r="K84" s="23"/>
      <c r="L84" s="23"/>
      <c r="M84" s="23">
        <f ca="1">IFERROR(__xludf.DUMMYFUNCTION("""COMPUTED_VALUE"""),0.24)</f>
        <v>0.24</v>
      </c>
      <c r="N84" s="23">
        <f ca="1">IFERROR(__xludf.DUMMYFUNCTION("""COMPUTED_VALUE"""),1)</f>
        <v>1</v>
      </c>
      <c r="O84" s="23"/>
      <c r="P84" s="23" t="str">
        <f ca="1">IFERROR(__xludf.DUMMYFUNCTION("""COMPUTED_VALUE"""),"Offset")</f>
        <v>Offset</v>
      </c>
      <c r="Q84" s="23" t="str">
        <f ca="1">IFERROR(__xludf.DUMMYFUNCTION("""COMPUTED_VALUE"""),"Packaging")</f>
        <v>Packaging</v>
      </c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7"/>
      <c r="AK84" s="11"/>
      <c r="AL84" s="11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1"/>
      <c r="BM84" s="15"/>
      <c r="BN84" s="13"/>
      <c r="BO84" s="13"/>
      <c r="BP84" s="13"/>
      <c r="BQ84" s="13"/>
      <c r="BR84" s="13"/>
      <c r="BS84" s="13"/>
      <c r="BT84" s="15">
        <f>BT83</f>
        <v>0</v>
      </c>
      <c r="BU84" s="13"/>
      <c r="BV84" s="13"/>
      <c r="BW84" s="13" t="str">
        <f ca="1">IFERROR(__xludf.DUMMYFUNCTION("""COMPUTED_VALUE"""),"Offset")</f>
        <v>Offset</v>
      </c>
      <c r="BX84" s="13" t="str">
        <f ca="1">IFERROR(__xludf.DUMMYFUNCTION("""COMPUTED_VALUE"""),"Printing")</f>
        <v>Printing</v>
      </c>
      <c r="BY84" s="15">
        <f ca="1">IFERROR(__xludf.DUMMYFUNCTION("""COMPUTED_VALUE"""),2029)</f>
        <v>2029</v>
      </c>
      <c r="BZ84" s="15">
        <f ca="1">IFERROR(__xludf.DUMMYFUNCTION("""COMPUTED_VALUE"""),2029)</f>
        <v>2029</v>
      </c>
      <c r="CA84" s="15">
        <f ca="1">BZ84*BY91</f>
        <v>2029</v>
      </c>
      <c r="CB84" s="38" t="e">
        <f>#REF!</f>
        <v>#REF!</v>
      </c>
      <c r="CC84" s="15" t="e">
        <f t="shared" ca="1" si="12"/>
        <v>#REF!</v>
      </c>
      <c r="CD84" s="11" t="str">
        <f>Quotation!C35</f>
        <v>Plain</v>
      </c>
      <c r="CE84" s="13"/>
      <c r="CF84" s="13"/>
      <c r="CG84" s="13"/>
      <c r="CH84" s="13"/>
    </row>
    <row r="85" spans="1:86" ht="17.25">
      <c r="A85" s="32" t="str">
        <f ca="1">IFERROR(__xludf.DUMMYFUNCTION("""COMPUTED_VALUE"""),"https://drive.google.com/open?id=1XbuBMiGIeJeLMlNdqinMKyIq2LAVN3Vo&amp;authuser=jay.agg%40gmail.com&amp;usp=drive_fs")</f>
        <v>https://drive.google.com/open?id=1XbuBMiGIeJeLMlNdqinMKyIq2LAVN3Vo&amp;authuser=jay.agg%40gmail.com&amp;usp=drive_fs</v>
      </c>
      <c r="B85" s="11" t="str">
        <f ca="1">IFERROR(__xludf.DUMMYFUNCTION("""COMPUTED_VALUE"""),"Food")</f>
        <v>Food</v>
      </c>
      <c r="C85" s="11" t="str">
        <f ca="1">IFERROR(__xludf.DUMMYFUNCTION("""COMPUTED_VALUE"""),"Cookies")</f>
        <v>Cookies</v>
      </c>
      <c r="D85" s="11" t="str">
        <f ca="1">IFERROR(__xludf.DUMMYFUNCTION("""COMPUTED_VALUE"""),"160*50*85 mm | 6.3*2*3.3 inch")</f>
        <v>160*50*85 mm | 6.3*2*3.3 inch</v>
      </c>
      <c r="E85" s="33">
        <f ca="1">IFERROR(__xludf.DUMMYFUNCTION("""COMPUTED_VALUE"""),4)</f>
        <v>4</v>
      </c>
      <c r="F85" s="11">
        <f ca="1">IFERROR(__xludf.DUMMYFUNCTION("""COMPUTED_VALUE"""),2029)</f>
        <v>2029</v>
      </c>
      <c r="G85" s="11">
        <f ca="1">IFERROR(__xludf.DUMMYFUNCTION("""COMPUTED_VALUE"""),20)</f>
        <v>20</v>
      </c>
      <c r="H85" s="11">
        <f ca="1">IFERROR(__xludf.DUMMYFUNCTION("""COMPUTED_VALUE"""),23)</f>
        <v>23</v>
      </c>
      <c r="I85" s="11">
        <f ca="1">IFERROR(__xludf.DUMMYFUNCTION("""COMPUTED_VALUE"""),100)</f>
        <v>100</v>
      </c>
      <c r="J85" s="23"/>
      <c r="K85" s="23"/>
      <c r="L85" s="23"/>
      <c r="M85" s="23">
        <f ca="1">IFERROR(__xludf.DUMMYFUNCTION("""COMPUTED_VALUE"""),0.1)</f>
        <v>0.1</v>
      </c>
      <c r="N85" s="23">
        <f ca="1">IFERROR(__xludf.DUMMYFUNCTION("""COMPUTED_VALUE"""),1)</f>
        <v>1</v>
      </c>
      <c r="O85" s="23"/>
      <c r="P85" s="23" t="str">
        <f ca="1">IFERROR(__xludf.DUMMYFUNCTION("""COMPUTED_VALUE"""),"Offset")</f>
        <v>Offset</v>
      </c>
      <c r="Q85" s="23" t="str">
        <f ca="1">IFERROR(__xludf.DUMMYFUNCTION("""COMPUTED_VALUE"""),"Packaging")</f>
        <v>Packaging</v>
      </c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7"/>
      <c r="AK85" s="11"/>
      <c r="AL85" s="11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1"/>
      <c r="BM85" s="15"/>
      <c r="BN85" s="13"/>
      <c r="BO85" s="13"/>
      <c r="BP85" s="13"/>
      <c r="BQ85" s="13"/>
      <c r="BR85" s="13"/>
      <c r="BS85" s="13"/>
      <c r="BT85" s="15">
        <f>BT83</f>
        <v>0</v>
      </c>
      <c r="BU85" s="13"/>
      <c r="BV85" s="13"/>
      <c r="BW85" s="13" t="str">
        <f ca="1">IFERROR(__xludf.DUMMYFUNCTION("""COMPUTED_VALUE"""),"Offset")</f>
        <v>Offset</v>
      </c>
      <c r="BX85" s="13" t="str">
        <f ca="1">IFERROR(__xludf.DUMMYFUNCTION("""COMPUTED_VALUE"""),"Printing")</f>
        <v>Printing</v>
      </c>
      <c r="BY85" s="15">
        <f ca="1">IFERROR(__xludf.DUMMYFUNCTION("""COMPUTED_VALUE"""),2840)</f>
        <v>2840</v>
      </c>
      <c r="BZ85" s="15">
        <f ca="1">IFERROR(__xludf.DUMMYFUNCTION("""COMPUTED_VALUE"""),2840)</f>
        <v>2840</v>
      </c>
      <c r="CA85" s="15">
        <f ca="1">BZ85*BY91</f>
        <v>2840</v>
      </c>
      <c r="CB85" s="38" t="e">
        <f>#REF!</f>
        <v>#REF!</v>
      </c>
      <c r="CC85" s="15" t="e">
        <f t="shared" ca="1" si="12"/>
        <v>#REF!</v>
      </c>
      <c r="CD85" s="11" t="str">
        <f>IF(CD84="","","and CC = '"&amp;CD84&amp;"'")</f>
        <v>and CC = 'Plain'</v>
      </c>
      <c r="CE85" s="13"/>
      <c r="CF85" s="13"/>
      <c r="CG85" s="13"/>
      <c r="CH85" s="13"/>
    </row>
    <row r="86" spans="1:86" ht="17.25">
      <c r="A86" s="32" t="str">
        <f ca="1">IFERROR(__xludf.DUMMYFUNCTION("""COMPUTED_VALUE"""),"https://drive.google.com/open?id=1Zs1KOwwl0A7lPwcA-lFX7Uz5eZHgcnOh&amp;authuser=jay.agg%40gmail.com&amp;usp=drive_fs")</f>
        <v>https://drive.google.com/open?id=1Zs1KOwwl0A7lPwcA-lFX7Uz5eZHgcnOh&amp;authuser=jay.agg%40gmail.com&amp;usp=drive_fs</v>
      </c>
      <c r="B86" s="11" t="str">
        <f ca="1">IFERROR(__xludf.DUMMYFUNCTION("""COMPUTED_VALUE"""),"Food")</f>
        <v>Food</v>
      </c>
      <c r="C86" s="11" t="str">
        <f ca="1">IFERROR(__xludf.DUMMYFUNCTION("""COMPUTED_VALUE"""),"Chocolate")</f>
        <v>Chocolate</v>
      </c>
      <c r="D86" s="11" t="str">
        <f ca="1">IFERROR(__xludf.DUMMYFUNCTION("""COMPUTED_VALUE"""),"75*15*150 mm | 2.9*0.6*5.9 inch")</f>
        <v>75*15*150 mm | 2.9*0.6*5.9 inch</v>
      </c>
      <c r="E86" s="33">
        <f ca="1">IFERROR(__xludf.DUMMYFUNCTION("""COMPUTED_VALUE"""),6)</f>
        <v>6</v>
      </c>
      <c r="F86" s="11">
        <f ca="1">IFERROR(__xludf.DUMMYFUNCTION("""COMPUTED_VALUE"""),1926)</f>
        <v>1926</v>
      </c>
      <c r="G86" s="11">
        <f ca="1">IFERROR(__xludf.DUMMYFUNCTION("""COMPUTED_VALUE"""),18)</f>
        <v>18</v>
      </c>
      <c r="H86" s="11">
        <f ca="1">IFERROR(__xludf.DUMMYFUNCTION("""COMPUTED_VALUE"""),23)</f>
        <v>23</v>
      </c>
      <c r="I86" s="11">
        <f ca="1">IFERROR(__xludf.DUMMYFUNCTION("""COMPUTED_VALUE"""),100)</f>
        <v>100</v>
      </c>
      <c r="J86" s="23"/>
      <c r="K86" s="23"/>
      <c r="L86" s="23"/>
      <c r="M86" s="23">
        <f ca="1">IFERROR(__xludf.DUMMYFUNCTION("""COMPUTED_VALUE"""),0.1)</f>
        <v>0.1</v>
      </c>
      <c r="N86" s="23">
        <f ca="1">IFERROR(__xludf.DUMMYFUNCTION("""COMPUTED_VALUE"""),1)</f>
        <v>1</v>
      </c>
      <c r="O86" s="23"/>
      <c r="P86" s="23" t="str">
        <f ca="1">IFERROR(__xludf.DUMMYFUNCTION("""COMPUTED_VALUE"""),"Offset")</f>
        <v>Offset</v>
      </c>
      <c r="Q86" s="23" t="str">
        <f ca="1">IFERROR(__xludf.DUMMYFUNCTION("""COMPUTED_VALUE"""),"Packaging")</f>
        <v>Packaging</v>
      </c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7"/>
      <c r="AK86" s="11"/>
      <c r="AL86" s="11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5">
        <f>BT83</f>
        <v>0</v>
      </c>
      <c r="BU86" s="13"/>
      <c r="BV86" s="13"/>
      <c r="BW86" s="13"/>
      <c r="BX86" s="13"/>
      <c r="BY86" s="13"/>
      <c r="BZ86" s="13"/>
      <c r="CA86" s="13"/>
      <c r="CB86" s="13"/>
      <c r="CC86" s="13"/>
      <c r="CD86" s="11" t="str">
        <f>CONCATENATE("select * where 1=1",CD85)</f>
        <v>select * where 1=1and CC = 'Plain'</v>
      </c>
      <c r="CE86" s="13"/>
      <c r="CF86" s="13"/>
      <c r="CG86" s="13"/>
      <c r="CH86" s="13"/>
    </row>
    <row r="87" spans="1:86" ht="17.25">
      <c r="A87" s="32" t="str">
        <f ca="1">IFERROR(__xludf.DUMMYFUNCTION("""COMPUTED_VALUE"""),"https://drive.google.com/open?id=1OUeI1hjrKsYImhu02Q5Rv64yicLMPFRa&amp;authuser=jay.agg%40gmail.com&amp;usp=drive_fs")</f>
        <v>https://drive.google.com/open?id=1OUeI1hjrKsYImhu02Q5Rv64yicLMPFRa&amp;authuser=jay.agg%40gmail.com&amp;usp=drive_fs</v>
      </c>
      <c r="B87" s="11" t="str">
        <f ca="1">IFERROR(__xludf.DUMMYFUNCTION("""COMPUTED_VALUE"""),"Food")</f>
        <v>Food</v>
      </c>
      <c r="C87" s="11" t="str">
        <f ca="1">IFERROR(__xludf.DUMMYFUNCTION("""COMPUTED_VALUE"""),"Chocolate")</f>
        <v>Chocolate</v>
      </c>
      <c r="D87" s="11" t="str">
        <f ca="1">IFERROR(__xludf.DUMMYFUNCTION("""COMPUTED_VALUE"""),"75*15*150 mm | 2.9*0.6*5.9 inch Flat")</f>
        <v>75*15*150 mm | 2.9*0.6*5.9 inch Flat</v>
      </c>
      <c r="E87" s="33">
        <f ca="1">IFERROR(__xludf.DUMMYFUNCTION("""COMPUTED_VALUE"""),4)</f>
        <v>4</v>
      </c>
      <c r="F87" s="11">
        <f ca="1">IFERROR(__xludf.DUMMYFUNCTION("""COMPUTED_VALUE"""),2029)</f>
        <v>2029</v>
      </c>
      <c r="G87" s="11">
        <f ca="1">IFERROR(__xludf.DUMMYFUNCTION("""COMPUTED_VALUE"""),20)</f>
        <v>20</v>
      </c>
      <c r="H87" s="11">
        <f ca="1">IFERROR(__xludf.DUMMYFUNCTION("""COMPUTED_VALUE"""),21)</f>
        <v>21</v>
      </c>
      <c r="I87" s="11">
        <f ca="1">IFERROR(__xludf.DUMMYFUNCTION("""COMPUTED_VALUE"""),100)</f>
        <v>100</v>
      </c>
      <c r="J87" s="23"/>
      <c r="K87" s="23"/>
      <c r="L87" s="23"/>
      <c r="M87" s="23"/>
      <c r="N87" s="23">
        <f ca="1">IFERROR(__xludf.DUMMYFUNCTION("""COMPUTED_VALUE"""),1)</f>
        <v>1</v>
      </c>
      <c r="O87" s="23"/>
      <c r="P87" s="23" t="str">
        <f ca="1">IFERROR(__xludf.DUMMYFUNCTION("""COMPUTED_VALUE"""),"Offset")</f>
        <v>Offset</v>
      </c>
      <c r="Q87" s="23" t="str">
        <f ca="1">IFERROR(__xludf.DUMMYFUNCTION("""COMPUTED_VALUE"""),"Packaging")</f>
        <v>Packaging</v>
      </c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7"/>
      <c r="AK87" s="11"/>
      <c r="AL87" s="11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5">
        <f>BT83</f>
        <v>0</v>
      </c>
      <c r="BU87" s="13"/>
      <c r="BV87" s="13"/>
      <c r="BW87" s="13"/>
      <c r="BX87" s="13"/>
      <c r="BY87" s="13"/>
      <c r="BZ87" s="13"/>
      <c r="CA87" s="13"/>
      <c r="CB87" s="13"/>
      <c r="CC87" s="13" t="s">
        <v>53</v>
      </c>
      <c r="CD87" s="15">
        <v>0</v>
      </c>
      <c r="CE87" s="11" t="str">
        <f ca="1">IFERROR(__xludf.DUMMYFUNCTION("QUERY(CC87:CD88,CD86)"),"Plain")</f>
        <v>Plain</v>
      </c>
      <c r="CF87" s="15">
        <f ca="1">IFERROR(__xludf.DUMMYFUNCTION("""COMPUTED_VALUE"""),0)</f>
        <v>0</v>
      </c>
      <c r="CG87" s="13"/>
      <c r="CH87" s="13"/>
    </row>
    <row r="88" spans="1:86" ht="17.25">
      <c r="A88" s="32" t="str">
        <f ca="1">IFERROR(__xludf.DUMMYFUNCTION("""COMPUTED_VALUE"""),"https://drive.google.com/open?id=1RbVA9G0GfOooAXiRtSrF3W27xwr7sRW5&amp;authuser=jay.agg%40gmail.com&amp;usp=drive_fs")</f>
        <v>https://drive.google.com/open?id=1RbVA9G0GfOooAXiRtSrF3W27xwr7sRW5&amp;authuser=jay.agg%40gmail.com&amp;usp=drive_fs</v>
      </c>
      <c r="B88" s="11" t="str">
        <f ca="1">IFERROR(__xludf.DUMMYFUNCTION("""COMPUTED_VALUE"""),"Food")</f>
        <v>Food</v>
      </c>
      <c r="C88" s="11" t="str">
        <f ca="1">IFERROR(__xludf.DUMMYFUNCTION("""COMPUTED_VALUE"""),"Chocolate")</f>
        <v>Chocolate</v>
      </c>
      <c r="D88" s="11" t="str">
        <f ca="1">IFERROR(__xludf.DUMMYFUNCTION("""COMPUTED_VALUE"""),"80*15*175 mm | 3.15*0.6*6.9 inch")</f>
        <v>80*15*175 mm | 3.15*0.6*6.9 inch</v>
      </c>
      <c r="E88" s="33">
        <f ca="1">IFERROR(__xludf.DUMMYFUNCTION("""COMPUTED_VALUE"""),6)</f>
        <v>6</v>
      </c>
      <c r="F88" s="11">
        <f ca="1">IFERROR(__xludf.DUMMYFUNCTION("""COMPUTED_VALUE"""),1926)</f>
        <v>1926</v>
      </c>
      <c r="G88" s="11">
        <f ca="1">IFERROR(__xludf.DUMMYFUNCTION("""COMPUTED_VALUE"""),18)</f>
        <v>18</v>
      </c>
      <c r="H88" s="11">
        <f ca="1">IFERROR(__xludf.DUMMYFUNCTION("""COMPUTED_VALUE"""),25)</f>
        <v>25</v>
      </c>
      <c r="I88" s="11">
        <f ca="1">IFERROR(__xludf.DUMMYFUNCTION("""COMPUTED_VALUE"""),100)</f>
        <v>100</v>
      </c>
      <c r="J88" s="23"/>
      <c r="K88" s="23"/>
      <c r="L88" s="23"/>
      <c r="M88" s="23">
        <f ca="1">IFERROR(__xludf.DUMMYFUNCTION("""COMPUTED_VALUE"""),0.1)</f>
        <v>0.1</v>
      </c>
      <c r="N88" s="23">
        <f ca="1">IFERROR(__xludf.DUMMYFUNCTION("""COMPUTED_VALUE"""),1)</f>
        <v>1</v>
      </c>
      <c r="O88" s="23"/>
      <c r="P88" s="23" t="str">
        <f ca="1">IFERROR(__xludf.DUMMYFUNCTION("""COMPUTED_VALUE"""),"Offset")</f>
        <v>Offset</v>
      </c>
      <c r="Q88" s="23" t="str">
        <f ca="1">IFERROR(__xludf.DUMMYFUNCTION("""COMPUTED_VALUE"""),"Packaging")</f>
        <v>Packaging</v>
      </c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7"/>
      <c r="AK88" s="11"/>
      <c r="AL88" s="11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 t="s">
        <v>40</v>
      </c>
      <c r="CD88" s="15">
        <v>1</v>
      </c>
      <c r="CE88" s="13"/>
      <c r="CF88" s="13"/>
      <c r="CG88" s="13"/>
      <c r="CH88" s="13"/>
    </row>
    <row r="89" spans="1:86" ht="17.25">
      <c r="A89" s="32" t="str">
        <f ca="1">IFERROR(__xludf.DUMMYFUNCTION("""COMPUTED_VALUE"""),"https://drive.google.com/open?id=1SBLkVNmqnX4OYK4aJO7joLQzUcHSj3tX&amp;authuser=jay.agg%40gmail.com&amp;usp=drive_fs")</f>
        <v>https://drive.google.com/open?id=1SBLkVNmqnX4OYK4aJO7joLQzUcHSj3tX&amp;authuser=jay.agg%40gmail.com&amp;usp=drive_fs</v>
      </c>
      <c r="B89" s="11" t="str">
        <f ca="1">IFERROR(__xludf.DUMMYFUNCTION("""COMPUTED_VALUE"""),"Food")</f>
        <v>Food</v>
      </c>
      <c r="C89" s="11" t="str">
        <f ca="1">IFERROR(__xludf.DUMMYFUNCTION("""COMPUTED_VALUE"""),"Dog Food")</f>
        <v>Dog Food</v>
      </c>
      <c r="D89" s="11" t="str">
        <f ca="1">IFERROR(__xludf.DUMMYFUNCTION("""COMPUTED_VALUE"""),"127*15*178 mm | 5*0.6*7 inch")</f>
        <v>127*15*178 mm | 5*0.6*7 inch</v>
      </c>
      <c r="E89" s="33">
        <f ca="1">IFERROR(__xludf.DUMMYFUNCTION("""COMPUTED_VALUE"""),4)</f>
        <v>4</v>
      </c>
      <c r="F89" s="11">
        <f ca="1">IFERROR(__xludf.DUMMYFUNCTION("""COMPUTED_VALUE"""),1926)</f>
        <v>1926</v>
      </c>
      <c r="G89" s="11">
        <f ca="1">IFERROR(__xludf.DUMMYFUNCTION("""COMPUTED_VALUE"""),18)</f>
        <v>18</v>
      </c>
      <c r="H89" s="11">
        <f ca="1">IFERROR(__xludf.DUMMYFUNCTION("""COMPUTED_VALUE"""),25)</f>
        <v>25</v>
      </c>
      <c r="I89" s="11">
        <f ca="1">IFERROR(__xludf.DUMMYFUNCTION("""COMPUTED_VALUE"""),100)</f>
        <v>100</v>
      </c>
      <c r="J89" s="23"/>
      <c r="K89" s="23"/>
      <c r="L89" s="23"/>
      <c r="M89" s="23">
        <f ca="1">IFERROR(__xludf.DUMMYFUNCTION("""COMPUTED_VALUE"""),0.1)</f>
        <v>0.1</v>
      </c>
      <c r="N89" s="23">
        <f ca="1">IFERROR(__xludf.DUMMYFUNCTION("""COMPUTED_VALUE"""),1)</f>
        <v>1</v>
      </c>
      <c r="O89" s="23"/>
      <c r="P89" s="23" t="str">
        <f ca="1">IFERROR(__xludf.DUMMYFUNCTION("""COMPUTED_VALUE"""),"Offset")</f>
        <v>Offset</v>
      </c>
      <c r="Q89" s="23" t="str">
        <f ca="1">IFERROR(__xludf.DUMMYFUNCTION("""COMPUTED_VALUE"""),"Packaging")</f>
        <v>Packaging</v>
      </c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7"/>
      <c r="AK89" s="11"/>
      <c r="AL89" s="11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</row>
    <row r="90" spans="1:86" ht="17.25">
      <c r="A90" s="32" t="str">
        <f ca="1">IFERROR(__xludf.DUMMYFUNCTION("""COMPUTED_VALUE"""),"https://drive.google.com/open?id=1bZ1xCuANVfYF3FIC18rTJsMQhSFLnJNm&amp;authuser=jay.agg%40gmail.com&amp;usp=drive_fs")</f>
        <v>https://drive.google.com/open?id=1bZ1xCuANVfYF3FIC18rTJsMQhSFLnJNm&amp;authuser=jay.agg%40gmail.com&amp;usp=drive_fs</v>
      </c>
      <c r="B90" s="11" t="str">
        <f ca="1">IFERROR(__xludf.DUMMYFUNCTION("""COMPUTED_VALUE"""),"Food")</f>
        <v>Food</v>
      </c>
      <c r="C90" s="11" t="str">
        <f ca="1">IFERROR(__xludf.DUMMYFUNCTION("""COMPUTED_VALUE"""),"Chocolate")</f>
        <v>Chocolate</v>
      </c>
      <c r="D90" s="11" t="str">
        <f ca="1">IFERROR(__xludf.DUMMYFUNCTION("""COMPUTED_VALUE"""),"45*13*45 mm | 1.75*0.5*1.75 inch")</f>
        <v>45*13*45 mm | 1.75*0.5*1.75 inch</v>
      </c>
      <c r="E90" s="33">
        <f ca="1">IFERROR(__xludf.DUMMYFUNCTION("""COMPUTED_VALUE"""),20)</f>
        <v>20</v>
      </c>
      <c r="F90" s="11">
        <f ca="1">IFERROR(__xludf.DUMMYFUNCTION("""COMPUTED_VALUE"""),1926)</f>
        <v>1926</v>
      </c>
      <c r="G90" s="11">
        <f ca="1">IFERROR(__xludf.DUMMYFUNCTION("""COMPUTED_VALUE"""),15.75)</f>
        <v>15.75</v>
      </c>
      <c r="H90" s="11">
        <f ca="1">IFERROR(__xludf.DUMMYFUNCTION("""COMPUTED_VALUE"""),20.75)</f>
        <v>20.75</v>
      </c>
      <c r="I90" s="11">
        <f ca="1">IFERROR(__xludf.DUMMYFUNCTION("""COMPUTED_VALUE"""),100)</f>
        <v>100</v>
      </c>
      <c r="J90" s="23"/>
      <c r="K90" s="23"/>
      <c r="L90" s="23"/>
      <c r="M90" s="23">
        <f ca="1">IFERROR(__xludf.DUMMYFUNCTION("""COMPUTED_VALUE"""),0.1)</f>
        <v>0.1</v>
      </c>
      <c r="N90" s="23">
        <f ca="1">IFERROR(__xludf.DUMMYFUNCTION("""COMPUTED_VALUE"""),1)</f>
        <v>1</v>
      </c>
      <c r="O90" s="23"/>
      <c r="P90" s="23" t="str">
        <f ca="1">IFERROR(__xludf.DUMMYFUNCTION("""COMPUTED_VALUE"""),"Offset")</f>
        <v>Offset</v>
      </c>
      <c r="Q90" s="23" t="str">
        <f ca="1">IFERROR(__xludf.DUMMYFUNCTION("""COMPUTED_VALUE"""),"Packaging")</f>
        <v>Packaging</v>
      </c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7"/>
      <c r="AK90" s="11"/>
      <c r="AL90" s="11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1" t="str">
        <f>Quotation!B31</f>
        <v>Custom Paper</v>
      </c>
      <c r="CE90" s="13"/>
      <c r="CF90" s="13"/>
      <c r="CG90" s="13"/>
      <c r="CH90" s="13"/>
    </row>
    <row r="91" spans="1:86" ht="17.25">
      <c r="A91" s="32" t="str">
        <f ca="1">IFERROR(__xludf.DUMMYFUNCTION("""COMPUTED_VALUE"""),"https://drive.google.com/open?id=1bcZpGfPoMXDPTbSxzxMxjn7Rxt7adn7l&amp;authuser=jay.agg%40gmail.com&amp;usp=drive_fs")</f>
        <v>https://drive.google.com/open?id=1bcZpGfPoMXDPTbSxzxMxjn7Rxt7adn7l&amp;authuser=jay.agg%40gmail.com&amp;usp=drive_fs</v>
      </c>
      <c r="B91" s="11" t="str">
        <f ca="1">IFERROR(__xludf.DUMMYFUNCTION("""COMPUTED_VALUE"""),"Food")</f>
        <v>Food</v>
      </c>
      <c r="C91" s="11" t="str">
        <f ca="1">IFERROR(__xludf.DUMMYFUNCTION("""COMPUTED_VALUE"""),"Chocolate")</f>
        <v>Chocolate</v>
      </c>
      <c r="D91" s="11" t="str">
        <f ca="1">IFERROR(__xludf.DUMMYFUNCTION("""COMPUTED_VALUE"""),"46*19*46 mm | 1.8*0.75*1.8 inch")</f>
        <v>46*19*46 mm | 1.8*0.75*1.8 inch</v>
      </c>
      <c r="E91" s="33">
        <f ca="1">IFERROR(__xludf.DUMMYFUNCTION("""COMPUTED_VALUE"""),20)</f>
        <v>20</v>
      </c>
      <c r="F91" s="11">
        <f ca="1">IFERROR(__xludf.DUMMYFUNCTION("""COMPUTED_VALUE"""),1926)</f>
        <v>1926</v>
      </c>
      <c r="G91" s="11">
        <f ca="1">IFERROR(__xludf.DUMMYFUNCTION("""COMPUTED_VALUE"""),18)</f>
        <v>18</v>
      </c>
      <c r="H91" s="11">
        <f ca="1">IFERROR(__xludf.DUMMYFUNCTION("""COMPUTED_VALUE"""),23)</f>
        <v>23</v>
      </c>
      <c r="I91" s="11">
        <f ca="1">IFERROR(__xludf.DUMMYFUNCTION("""COMPUTED_VALUE"""),100)</f>
        <v>100</v>
      </c>
      <c r="J91" s="23"/>
      <c r="K91" s="23"/>
      <c r="L91" s="23"/>
      <c r="M91" s="23">
        <f ca="1">IFERROR(__xludf.DUMMYFUNCTION("""COMPUTED_VALUE"""),0.1)</f>
        <v>0.1</v>
      </c>
      <c r="N91" s="23">
        <f ca="1">IFERROR(__xludf.DUMMYFUNCTION("""COMPUTED_VALUE"""),1)</f>
        <v>1</v>
      </c>
      <c r="O91" s="23"/>
      <c r="P91" s="23" t="str">
        <f ca="1">IFERROR(__xludf.DUMMYFUNCTION("""COMPUTED_VALUE"""),"Offset")</f>
        <v>Offset</v>
      </c>
      <c r="Q91" s="23" t="str">
        <f ca="1">IFERROR(__xludf.DUMMYFUNCTION("""COMPUTED_VALUE"""),"Packaging")</f>
        <v>Packaging</v>
      </c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7"/>
      <c r="AK91" s="11"/>
      <c r="AL91" s="11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 t="s">
        <v>97</v>
      </c>
      <c r="BX91" s="15">
        <v>1</v>
      </c>
      <c r="BY91" s="15">
        <f>MAX(BX91,BX92)</f>
        <v>1</v>
      </c>
      <c r="BZ91" s="13"/>
      <c r="CA91" s="13"/>
      <c r="CB91" s="13"/>
      <c r="CC91" s="13"/>
      <c r="CD91" s="11" t="str">
        <f>IF(CD90="","","and CC = '"&amp;CD90&amp;"'")</f>
        <v>and CC = 'Custom Paper'</v>
      </c>
      <c r="CE91" s="13"/>
      <c r="CF91" s="13"/>
      <c r="CG91" s="13"/>
      <c r="CH91" s="13"/>
    </row>
    <row r="92" spans="1:86" ht="17.25">
      <c r="A92" s="32" t="str">
        <f ca="1">IFERROR(__xludf.DUMMYFUNCTION("""COMPUTED_VALUE"""),"https://drive.google.com/open?id=1TdHmVW8TpujDIJ9hmo96hi9fIYAhzrOL&amp;authuser=jay.agg%40gmail.com&amp;usp=drive_fs")</f>
        <v>https://drive.google.com/open?id=1TdHmVW8TpujDIJ9hmo96hi9fIYAhzrOL&amp;authuser=jay.agg%40gmail.com&amp;usp=drive_fs</v>
      </c>
      <c r="B92" s="11" t="str">
        <f ca="1">IFERROR(__xludf.DUMMYFUNCTION("""COMPUTED_VALUE"""),"Food")</f>
        <v>Food</v>
      </c>
      <c r="C92" s="11" t="str">
        <f ca="1">IFERROR(__xludf.DUMMYFUNCTION("""COMPUTED_VALUE"""),"Chocolate")</f>
        <v>Chocolate</v>
      </c>
      <c r="D92" s="11" t="str">
        <f ca="1">IFERROR(__xludf.DUMMYFUNCTION("""COMPUTED_VALUE"""),"110*33*65 mm | 4.3*1.2*2.4 inch")</f>
        <v>110*33*65 mm | 4.3*1.2*2.4 inch</v>
      </c>
      <c r="E92" s="33">
        <f ca="1">IFERROR(__xludf.DUMMYFUNCTION("""COMPUTED_VALUE"""),6)</f>
        <v>6</v>
      </c>
      <c r="F92" s="11">
        <f ca="1">IFERROR(__xludf.DUMMYFUNCTION("""COMPUTED_VALUE"""),2029)</f>
        <v>2029</v>
      </c>
      <c r="G92" s="11">
        <f ca="1">IFERROR(__xludf.DUMMYFUNCTION("""COMPUTED_VALUE"""),20)</f>
        <v>20</v>
      </c>
      <c r="H92" s="11">
        <f ca="1">IFERROR(__xludf.DUMMYFUNCTION("""COMPUTED_VALUE"""),28)</f>
        <v>28</v>
      </c>
      <c r="I92" s="11">
        <f ca="1">IFERROR(__xludf.DUMMYFUNCTION("""COMPUTED_VALUE"""),100)</f>
        <v>100</v>
      </c>
      <c r="J92" s="23"/>
      <c r="K92" s="23"/>
      <c r="L92" s="23"/>
      <c r="M92" s="23">
        <f ca="1">IFERROR(__xludf.DUMMYFUNCTION("""COMPUTED_VALUE"""),0.16)</f>
        <v>0.16</v>
      </c>
      <c r="N92" s="23">
        <f ca="1">IFERROR(__xludf.DUMMYFUNCTION("""COMPUTED_VALUE"""),1)</f>
        <v>1</v>
      </c>
      <c r="O92" s="23"/>
      <c r="P92" s="23" t="str">
        <f ca="1">IFERROR(__xludf.DUMMYFUNCTION("""COMPUTED_VALUE"""),"Offset")</f>
        <v>Offset</v>
      </c>
      <c r="Q92" s="23" t="str">
        <f ca="1">IFERROR(__xludf.DUMMYFUNCTION("""COMPUTED_VALUE"""),"Packaging")</f>
        <v>Packaging</v>
      </c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7"/>
      <c r="AK92" s="11"/>
      <c r="AL92" s="11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 t="str">
        <f>Quotation!B30</f>
        <v>240*64*160 mm | 9.5*2.5*6.25 inch</v>
      </c>
      <c r="BX92" s="15">
        <v>0</v>
      </c>
      <c r="BY92" s="13"/>
      <c r="BZ92" s="13"/>
      <c r="CA92" s="13"/>
      <c r="CB92" s="13"/>
      <c r="CC92" s="13"/>
      <c r="CD92" s="11" t="str">
        <f>CONCATENATE("select * where 1=1",CD91)</f>
        <v>select * where 1=1and CC = 'Custom Paper'</v>
      </c>
      <c r="CE92" s="13"/>
      <c r="CF92" s="13"/>
      <c r="CG92" s="13"/>
      <c r="CH92" s="13"/>
    </row>
    <row r="93" spans="1:86" ht="17.25">
      <c r="A93" s="32" t="str">
        <f ca="1">IFERROR(__xludf.DUMMYFUNCTION("""COMPUTED_VALUE"""),"https://drive.google.com/open?id=1TeYHEy8TxqYIbPsxfxDa3-2Cc7CS_8AY&amp;authuser=jay.agg%40gmail.com&amp;usp=drive_fs")</f>
        <v>https://drive.google.com/open?id=1TeYHEy8TxqYIbPsxfxDa3-2Cc7CS_8AY&amp;authuser=jay.agg%40gmail.com&amp;usp=drive_fs</v>
      </c>
      <c r="B93" s="11" t="str">
        <f ca="1">IFERROR(__xludf.DUMMYFUNCTION("""COMPUTED_VALUE"""),"Food")</f>
        <v>Food</v>
      </c>
      <c r="C93" s="11" t="str">
        <f ca="1">IFERROR(__xludf.DUMMYFUNCTION("""COMPUTED_VALUE"""),"Chocolate")</f>
        <v>Chocolate</v>
      </c>
      <c r="D93" s="11" t="str">
        <f ca="1">IFERROR(__xludf.DUMMYFUNCTION("""COMPUTED_VALUE"""),"230*90*42 mm | 9*3.5*1.6 inch")</f>
        <v>230*90*42 mm | 9*3.5*1.6 inch</v>
      </c>
      <c r="E93" s="33">
        <f ca="1">IFERROR(__xludf.DUMMYFUNCTION("""COMPUTED_VALUE"""),2)</f>
        <v>2</v>
      </c>
      <c r="F93" s="11">
        <f ca="1">IFERROR(__xludf.DUMMYFUNCTION("""COMPUTED_VALUE"""),1926)</f>
        <v>1926</v>
      </c>
      <c r="G93" s="11">
        <f ca="1">IFERROR(__xludf.DUMMYFUNCTION("""COMPUTED_VALUE"""),18)</f>
        <v>18</v>
      </c>
      <c r="H93" s="11">
        <f ca="1">IFERROR(__xludf.DUMMYFUNCTION("""COMPUTED_VALUE"""),25)</f>
        <v>25</v>
      </c>
      <c r="I93" s="11">
        <f ca="1">IFERROR(__xludf.DUMMYFUNCTION("""COMPUTED_VALUE"""),100)</f>
        <v>100</v>
      </c>
      <c r="J93" s="23"/>
      <c r="K93" s="23"/>
      <c r="L93" s="23"/>
      <c r="M93" s="23">
        <f ca="1">IFERROR(__xludf.DUMMYFUNCTION("""COMPUTED_VALUE"""),0.12)</f>
        <v>0.12</v>
      </c>
      <c r="N93" s="23">
        <f ca="1">IFERROR(__xludf.DUMMYFUNCTION("""COMPUTED_VALUE"""),1)</f>
        <v>1</v>
      </c>
      <c r="O93" s="23"/>
      <c r="P93" s="23" t="str">
        <f ca="1">IFERROR(__xludf.DUMMYFUNCTION("""COMPUTED_VALUE"""),"Offset")</f>
        <v>Offset</v>
      </c>
      <c r="Q93" s="23" t="str">
        <f ca="1">IFERROR(__xludf.DUMMYFUNCTION("""COMPUTED_VALUE"""),"Packaging")</f>
        <v>Packaging</v>
      </c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7"/>
      <c r="AK93" s="11"/>
      <c r="AL93" s="11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 t="s">
        <v>53</v>
      </c>
      <c r="CD93" s="15">
        <v>0</v>
      </c>
      <c r="CE93" s="13"/>
      <c r="CF93" s="11" t="str">
        <f ca="1">IFERROR(__xludf.DUMMYFUNCTION("QUERY(CC93:CE100,CD92)"),"Custom Paper")</f>
        <v>Custom Paper</v>
      </c>
      <c r="CG93" s="15">
        <f ca="1">IFERROR(__xludf.DUMMYFUNCTION("""COMPUTED_VALUE"""),0)</f>
        <v>0</v>
      </c>
      <c r="CH93" s="15">
        <f ca="1">IFERROR(__xludf.DUMMYFUNCTION("""COMPUTED_VALUE"""),1)</f>
        <v>1</v>
      </c>
    </row>
    <row r="94" spans="1:86" ht="17.25">
      <c r="A94" s="32" t="str">
        <f ca="1">IFERROR(__xludf.DUMMYFUNCTION("""COMPUTED_VALUE"""),"https://drive.google.com/open?id=1br_Bmmo5BouaDD0ySdIBxeB0Zho9elM9&amp;authuser=jay.agg%40gmail.com&amp;usp=drive_fs")</f>
        <v>https://drive.google.com/open?id=1br_Bmmo5BouaDD0ySdIBxeB0Zho9elM9&amp;authuser=jay.agg%40gmail.com&amp;usp=drive_fs</v>
      </c>
      <c r="B94" s="11" t="str">
        <f ca="1">IFERROR(__xludf.DUMMYFUNCTION("""COMPUTED_VALUE"""),"Food")</f>
        <v>Food</v>
      </c>
      <c r="C94" s="11" t="str">
        <f ca="1">IFERROR(__xludf.DUMMYFUNCTION("""COMPUTED_VALUE"""),"Chocolate")</f>
        <v>Chocolate</v>
      </c>
      <c r="D94" s="11" t="str">
        <f ca="1">IFERROR(__xludf.DUMMYFUNCTION("""COMPUTED_VALUE"""),"110*45*165 mm | 4.3*1.7*6.5 inch")</f>
        <v>110*45*165 mm | 4.3*1.7*6.5 inch</v>
      </c>
      <c r="E94" s="33">
        <f ca="1">IFERROR(__xludf.DUMMYFUNCTION("""COMPUTED_VALUE"""),4)</f>
        <v>4</v>
      </c>
      <c r="F94" s="11">
        <f ca="1">IFERROR(__xludf.DUMMYFUNCTION("""COMPUTED_VALUE"""),2029)</f>
        <v>2029</v>
      </c>
      <c r="G94" s="11">
        <f ca="1">IFERROR(__xludf.DUMMYFUNCTION("""COMPUTED_VALUE"""),20)</f>
        <v>20</v>
      </c>
      <c r="H94" s="11">
        <f ca="1">IFERROR(__xludf.DUMMYFUNCTION("""COMPUTED_VALUE"""),28)</f>
        <v>28</v>
      </c>
      <c r="I94" s="11">
        <f ca="1">IFERROR(__xludf.DUMMYFUNCTION("""COMPUTED_VALUE"""),100)</f>
        <v>100</v>
      </c>
      <c r="J94" s="23"/>
      <c r="K94" s="23"/>
      <c r="L94" s="23"/>
      <c r="M94" s="23">
        <f ca="1">IFERROR(__xludf.DUMMYFUNCTION("""COMPUTED_VALUE"""),0.1)</f>
        <v>0.1</v>
      </c>
      <c r="N94" s="23">
        <f ca="1">IFERROR(__xludf.DUMMYFUNCTION("""COMPUTED_VALUE"""),1)</f>
        <v>1</v>
      </c>
      <c r="O94" s="23"/>
      <c r="P94" s="23" t="str">
        <f ca="1">IFERROR(__xludf.DUMMYFUNCTION("""COMPUTED_VALUE"""),"Offset")</f>
        <v>Offset</v>
      </c>
      <c r="Q94" s="23" t="str">
        <f ca="1">IFERROR(__xludf.DUMMYFUNCTION("""COMPUTED_VALUE"""),"Packaging")</f>
        <v>Packaging</v>
      </c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7"/>
      <c r="AK94" s="11"/>
      <c r="AL94" s="11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28" t="s">
        <v>10</v>
      </c>
      <c r="CD94" s="15">
        <v>1</v>
      </c>
      <c r="CE94" s="15">
        <v>0</v>
      </c>
      <c r="CF94" s="13"/>
      <c r="CG94" s="13"/>
      <c r="CH94" s="13"/>
    </row>
    <row r="95" spans="1:86" ht="17.25">
      <c r="A95" s="32" t="str">
        <f ca="1">IFERROR(__xludf.DUMMYFUNCTION("""COMPUTED_VALUE"""),"https://drive.google.com/open?id=1btVQf7Al07HEYIVxn9NCb5ooWJnS6fi0&amp;authuser=jay.agg%40gmail.com&amp;usp=drive_fs")</f>
        <v>https://drive.google.com/open?id=1btVQf7Al07HEYIVxn9NCb5ooWJnS6fi0&amp;authuser=jay.agg%40gmail.com&amp;usp=drive_fs</v>
      </c>
      <c r="B95" s="11" t="str">
        <f ca="1">IFERROR(__xludf.DUMMYFUNCTION("""COMPUTED_VALUE"""),"Food")</f>
        <v>Food</v>
      </c>
      <c r="C95" s="11" t="str">
        <f ca="1">IFERROR(__xludf.DUMMYFUNCTION("""COMPUTED_VALUE"""),"Chocolate")</f>
        <v>Chocolate</v>
      </c>
      <c r="D95" s="11" t="str">
        <f ca="1">IFERROR(__xludf.DUMMYFUNCTION("""COMPUTED_VALUE"""),"67*53*190 mm | 2.6*2*7.5 inch")</f>
        <v>67*53*190 mm | 2.6*2*7.5 inch</v>
      </c>
      <c r="E95" s="33">
        <f ca="1">IFERROR(__xludf.DUMMYFUNCTION("""COMPUTED_VALUE"""),4)</f>
        <v>4</v>
      </c>
      <c r="F95" s="11">
        <f ca="1">IFERROR(__xludf.DUMMYFUNCTION("""COMPUTED_VALUE"""),2029)</f>
        <v>2029</v>
      </c>
      <c r="G95" s="11">
        <f ca="1">IFERROR(__xludf.DUMMYFUNCTION("""COMPUTED_VALUE"""),20)</f>
        <v>20</v>
      </c>
      <c r="H95" s="11">
        <f ca="1">IFERROR(__xludf.DUMMYFUNCTION("""COMPUTED_VALUE"""),25)</f>
        <v>25</v>
      </c>
      <c r="I95" s="11">
        <f ca="1">IFERROR(__xludf.DUMMYFUNCTION("""COMPUTED_VALUE"""),100)</f>
        <v>100</v>
      </c>
      <c r="J95" s="23"/>
      <c r="K95" s="23"/>
      <c r="L95" s="23"/>
      <c r="M95" s="23">
        <f ca="1">IFERROR(__xludf.DUMMYFUNCTION("""COMPUTED_VALUE"""),0.1)</f>
        <v>0.1</v>
      </c>
      <c r="N95" s="23">
        <f ca="1">IFERROR(__xludf.DUMMYFUNCTION("""COMPUTED_VALUE"""),1)</f>
        <v>1</v>
      </c>
      <c r="O95" s="23"/>
      <c r="P95" s="23" t="str">
        <f ca="1">IFERROR(__xludf.DUMMYFUNCTION("""COMPUTED_VALUE"""),"Offset")</f>
        <v>Offset</v>
      </c>
      <c r="Q95" s="23" t="str">
        <f ca="1">IFERROR(__xludf.DUMMYFUNCTION("""COMPUTED_VALUE"""),"Packaging")</f>
        <v>Packaging</v>
      </c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7"/>
      <c r="AK95" s="11"/>
      <c r="AL95" s="11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 t="s">
        <v>18</v>
      </c>
      <c r="CD95" s="15">
        <v>1</v>
      </c>
      <c r="CE95" s="15">
        <v>0</v>
      </c>
      <c r="CF95" s="13"/>
      <c r="CG95" s="13"/>
      <c r="CH95" s="13"/>
    </row>
    <row r="96" spans="1:86" ht="17.25">
      <c r="A96" s="32" t="str">
        <f ca="1">IFERROR(__xludf.DUMMYFUNCTION("""COMPUTED_VALUE"""),"https://drive.google.com/open?id=1bu696xsT3kcj5Rq3y0z5VaE0FRBzU4hJ&amp;authuser=jay.agg%40gmail.com&amp;usp=drive_fs")</f>
        <v>https://drive.google.com/open?id=1bu696xsT3kcj5Rq3y0z5VaE0FRBzU4hJ&amp;authuser=jay.agg%40gmail.com&amp;usp=drive_fs</v>
      </c>
      <c r="B96" s="11" t="str">
        <f ca="1">IFERROR(__xludf.DUMMYFUNCTION("""COMPUTED_VALUE"""),"Food")</f>
        <v>Food</v>
      </c>
      <c r="C96" s="11" t="str">
        <f ca="1">IFERROR(__xludf.DUMMYFUNCTION("""COMPUTED_VALUE"""),"Chocolate")</f>
        <v>Chocolate</v>
      </c>
      <c r="D96" s="11" t="str">
        <f ca="1">IFERROR(__xludf.DUMMYFUNCTION("""COMPUTED_VALUE"""),"100*60*198 mm | 3.9*2.4*7.8 inch")</f>
        <v>100*60*198 mm | 3.9*2.4*7.8 inch</v>
      </c>
      <c r="E96" s="33">
        <f ca="1">IFERROR(__xludf.DUMMYFUNCTION("""COMPUTED_VALUE"""),2)</f>
        <v>2</v>
      </c>
      <c r="F96" s="11">
        <f ca="1">IFERROR(__xludf.DUMMYFUNCTION("""COMPUTED_VALUE"""),1926)</f>
        <v>1926</v>
      </c>
      <c r="G96" s="11">
        <f ca="1">IFERROR(__xludf.DUMMYFUNCTION("""COMPUTED_VALUE"""),15)</f>
        <v>15</v>
      </c>
      <c r="H96" s="11">
        <f ca="1">IFERROR(__xludf.DUMMYFUNCTION("""COMPUTED_VALUE"""),25)</f>
        <v>25</v>
      </c>
      <c r="I96" s="11">
        <f ca="1">IFERROR(__xludf.DUMMYFUNCTION("""COMPUTED_VALUE"""),100)</f>
        <v>100</v>
      </c>
      <c r="J96" s="23"/>
      <c r="K96" s="23"/>
      <c r="L96" s="23"/>
      <c r="M96" s="23">
        <f ca="1">IFERROR(__xludf.DUMMYFUNCTION("""COMPUTED_VALUE"""),0.1)</f>
        <v>0.1</v>
      </c>
      <c r="N96" s="23">
        <f ca="1">IFERROR(__xludf.DUMMYFUNCTION("""COMPUTED_VALUE"""),1)</f>
        <v>1</v>
      </c>
      <c r="O96" s="23"/>
      <c r="P96" s="23" t="str">
        <f ca="1">IFERROR(__xludf.DUMMYFUNCTION("""COMPUTED_VALUE"""),"Offset")</f>
        <v>Offset</v>
      </c>
      <c r="Q96" s="23" t="str">
        <f ca="1">IFERROR(__xludf.DUMMYFUNCTION("""COMPUTED_VALUE"""),"Packaging")</f>
        <v>Packaging</v>
      </c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7"/>
      <c r="AK96" s="11"/>
      <c r="AL96" s="11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28" t="s">
        <v>19</v>
      </c>
      <c r="CD96" s="15">
        <v>1</v>
      </c>
      <c r="CE96" s="15">
        <v>0</v>
      </c>
      <c r="CF96" s="13"/>
      <c r="CG96" s="13"/>
      <c r="CH96" s="13"/>
    </row>
    <row r="97" spans="1:86" ht="17.25">
      <c r="A97" s="32" t="str">
        <f ca="1">IFERROR(__xludf.DUMMYFUNCTION("""COMPUTED_VALUE"""),"https://drive.google.com/open?id=1cQZ1nLDZbcrBAbbuejJB5gYu4UDh2ip4&amp;authuser=jay.agg%40gmail.com&amp;usp=drive_fs")</f>
        <v>https://drive.google.com/open?id=1cQZ1nLDZbcrBAbbuejJB5gYu4UDh2ip4&amp;authuser=jay.agg%40gmail.com&amp;usp=drive_fs</v>
      </c>
      <c r="B97" s="11" t="str">
        <f ca="1">IFERROR(__xludf.DUMMYFUNCTION("""COMPUTED_VALUE"""),"Food")</f>
        <v>Food</v>
      </c>
      <c r="C97" s="11" t="str">
        <f ca="1">IFERROR(__xludf.DUMMYFUNCTION("""COMPUTED_VALUE"""),"Pop Corn")</f>
        <v>Pop Corn</v>
      </c>
      <c r="D97" s="11" t="str">
        <f ca="1">IFERROR(__xludf.DUMMYFUNCTION("""COMPUTED_VALUE"""),"90*90*200 mm | 3.5*3.5*7.8 inch IL")</f>
        <v>90*90*200 mm | 3.5*3.5*7.8 inch IL</v>
      </c>
      <c r="E97" s="33">
        <f ca="1">IFERROR(__xludf.DUMMYFUNCTION("""COMPUTED_VALUE"""),2)</f>
        <v>2</v>
      </c>
      <c r="F97" s="11">
        <f ca="1">IFERROR(__xludf.DUMMYFUNCTION("""COMPUTED_VALUE"""),1926)</f>
        <v>1926</v>
      </c>
      <c r="G97" s="11">
        <f ca="1">IFERROR(__xludf.DUMMYFUNCTION("""COMPUTED_VALUE"""),18)</f>
        <v>18</v>
      </c>
      <c r="H97" s="11">
        <f ca="1">IFERROR(__xludf.DUMMYFUNCTION("""COMPUTED_VALUE"""),23)</f>
        <v>23</v>
      </c>
      <c r="I97" s="11">
        <f ca="1">IFERROR(__xludf.DUMMYFUNCTION("""COMPUTED_VALUE"""),100)</f>
        <v>100</v>
      </c>
      <c r="J97" s="23"/>
      <c r="K97" s="23"/>
      <c r="L97" s="23"/>
      <c r="M97" s="23">
        <f ca="1">IFERROR(__xludf.DUMMYFUNCTION("""COMPUTED_VALUE"""),0.23)</f>
        <v>0.23</v>
      </c>
      <c r="N97" s="23">
        <f ca="1">IFERROR(__xludf.DUMMYFUNCTION("""COMPUTED_VALUE"""),1)</f>
        <v>1</v>
      </c>
      <c r="O97" s="23"/>
      <c r="P97" s="23" t="str">
        <f ca="1">IFERROR(__xludf.DUMMYFUNCTION("""COMPUTED_VALUE"""),"Offset")</f>
        <v>Offset</v>
      </c>
      <c r="Q97" s="23" t="str">
        <f ca="1">IFERROR(__xludf.DUMMYFUNCTION("""COMPUTED_VALUE"""),"Packaging")</f>
        <v>Packaging</v>
      </c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7"/>
      <c r="AK97" s="11"/>
      <c r="AL97" s="11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26" t="s">
        <v>22</v>
      </c>
      <c r="CD97" s="15">
        <v>0</v>
      </c>
      <c r="CE97" s="15">
        <v>1</v>
      </c>
      <c r="CF97" s="13"/>
      <c r="CG97" s="13"/>
      <c r="CH97" s="13"/>
    </row>
    <row r="98" spans="1:86" ht="17.25">
      <c r="A98" s="32" t="str">
        <f ca="1">IFERROR(__xludf.DUMMYFUNCTION("""COMPUTED_VALUE"""),"https://drive.google.com/open?id=1cU17WcKhUy0IEwwgaJbbKg6a20l_eH8x&amp;authuser=jay.agg%40gmail.com&amp;usp=drive_fs")</f>
        <v>https://drive.google.com/open?id=1cU17WcKhUy0IEwwgaJbbKg6a20l_eH8x&amp;authuser=jay.agg%40gmail.com&amp;usp=drive_fs</v>
      </c>
      <c r="B98" s="11" t="str">
        <f ca="1">IFERROR(__xludf.DUMMYFUNCTION("""COMPUTED_VALUE"""),"Food")</f>
        <v>Food</v>
      </c>
      <c r="C98" s="11" t="str">
        <f ca="1">IFERROR(__xludf.DUMMYFUNCTION("""COMPUTED_VALUE"""),"Burger Box")</f>
        <v>Burger Box</v>
      </c>
      <c r="D98" s="11" t="str">
        <f ca="1">IFERROR(__xludf.DUMMYFUNCTION("""COMPUTED_VALUE"""),"105*105*48 mm 4*4*2 inch")</f>
        <v>105*105*48 mm 4*4*2 inch</v>
      </c>
      <c r="E98" s="33">
        <f ca="1">IFERROR(__xludf.DUMMYFUNCTION("""COMPUTED_VALUE"""),3)</f>
        <v>3</v>
      </c>
      <c r="F98" s="11">
        <f ca="1">IFERROR(__xludf.DUMMYFUNCTION("""COMPUTED_VALUE"""),1926)</f>
        <v>1926</v>
      </c>
      <c r="G98" s="11">
        <f ca="1">IFERROR(__xludf.DUMMYFUNCTION("""COMPUTED_VALUE"""),19)</f>
        <v>19</v>
      </c>
      <c r="H98" s="11">
        <f ca="1">IFERROR(__xludf.DUMMYFUNCTION("""COMPUTED_VALUE"""),26)</f>
        <v>26</v>
      </c>
      <c r="I98" s="11">
        <f ca="1">IFERROR(__xludf.DUMMYFUNCTION("""COMPUTED_VALUE"""),100)</f>
        <v>100</v>
      </c>
      <c r="J98" s="23"/>
      <c r="K98" s="23"/>
      <c r="L98" s="23"/>
      <c r="M98" s="23">
        <f ca="1">IFERROR(__xludf.DUMMYFUNCTION("""COMPUTED_VALUE"""),1)</f>
        <v>1</v>
      </c>
      <c r="N98" s="23">
        <f ca="1">IFERROR(__xludf.DUMMYFUNCTION("""COMPUTED_VALUE"""),1)</f>
        <v>1</v>
      </c>
      <c r="O98" s="23"/>
      <c r="P98" s="23" t="str">
        <f ca="1">IFERROR(__xludf.DUMMYFUNCTION("""COMPUTED_VALUE"""),"Offset")</f>
        <v>Offset</v>
      </c>
      <c r="Q98" s="23" t="str">
        <f ca="1">IFERROR(__xludf.DUMMYFUNCTION("""COMPUTED_VALUE"""),"Packaging")</f>
        <v>Packaging</v>
      </c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7"/>
      <c r="AK98" s="11"/>
      <c r="AL98" s="11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28" t="s">
        <v>11</v>
      </c>
      <c r="CD98" s="15">
        <v>1</v>
      </c>
      <c r="CE98" s="15">
        <v>0</v>
      </c>
      <c r="CF98" s="13"/>
      <c r="CG98" s="13"/>
      <c r="CH98" s="13"/>
    </row>
    <row r="99" spans="1:86" ht="17.25">
      <c r="A99" s="32" t="str">
        <f ca="1">IFERROR(__xludf.DUMMYFUNCTION("""COMPUTED_VALUE"""),"https://drive.google.com/open?id=1cVGC95lD8FILuv7GIGTUPf3N-ZfRx8MG&amp;authuser=jay.agg%40gmail.com&amp;usp=drive_fs")</f>
        <v>https://drive.google.com/open?id=1cVGC95lD8FILuv7GIGTUPf3N-ZfRx8MG&amp;authuser=jay.agg%40gmail.com&amp;usp=drive_fs</v>
      </c>
      <c r="B99" s="11" t="str">
        <f ca="1">IFERROR(__xludf.DUMMYFUNCTION("""COMPUTED_VALUE"""),"Food")</f>
        <v>Food</v>
      </c>
      <c r="C99" s="11" t="str">
        <f ca="1">IFERROR(__xludf.DUMMYFUNCTION("""COMPUTED_VALUE"""),"Burger Box")</f>
        <v>Burger Box</v>
      </c>
      <c r="D99" s="11" t="str">
        <f ca="1">IFERROR(__xludf.DUMMYFUNCTION("""COMPUTED_VALUE"""),"81*81*24 mm | 3.2*3.2*0.8 inch")</f>
        <v>81*81*24 mm | 3.2*3.2*0.8 inch</v>
      </c>
      <c r="E99" s="33">
        <f ca="1">IFERROR(__xludf.DUMMYFUNCTION("""COMPUTED_VALUE"""),6)</f>
        <v>6</v>
      </c>
      <c r="F99" s="11">
        <f ca="1">IFERROR(__xludf.DUMMYFUNCTION("""COMPUTED_VALUE"""),1926)</f>
        <v>1926</v>
      </c>
      <c r="G99" s="11">
        <f ca="1">IFERROR(__xludf.DUMMYFUNCTION("""COMPUTED_VALUE"""),18)</f>
        <v>18</v>
      </c>
      <c r="H99" s="11">
        <f ca="1">IFERROR(__xludf.DUMMYFUNCTION("""COMPUTED_VALUE"""),21)</f>
        <v>21</v>
      </c>
      <c r="I99" s="11">
        <f ca="1">IFERROR(__xludf.DUMMYFUNCTION("""COMPUTED_VALUE"""),100)</f>
        <v>100</v>
      </c>
      <c r="J99" s="23"/>
      <c r="K99" s="23"/>
      <c r="L99" s="23"/>
      <c r="M99" s="23">
        <f ca="1">IFERROR(__xludf.DUMMYFUNCTION("""COMPUTED_VALUE"""),1)</f>
        <v>1</v>
      </c>
      <c r="N99" s="23">
        <f ca="1">IFERROR(__xludf.DUMMYFUNCTION("""COMPUTED_VALUE"""),1)</f>
        <v>1</v>
      </c>
      <c r="O99" s="23"/>
      <c r="P99" s="23" t="str">
        <f ca="1">IFERROR(__xludf.DUMMYFUNCTION("""COMPUTED_VALUE"""),"Offset")</f>
        <v>Offset</v>
      </c>
      <c r="Q99" s="23" t="str">
        <f ca="1">IFERROR(__xludf.DUMMYFUNCTION("""COMPUTED_VALUE"""),"Packaging")</f>
        <v>Packaging</v>
      </c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7"/>
      <c r="AK99" s="11"/>
      <c r="AL99" s="11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28" t="s">
        <v>21</v>
      </c>
      <c r="CD99" s="15">
        <v>1</v>
      </c>
      <c r="CE99" s="15">
        <v>0</v>
      </c>
      <c r="CF99" s="13"/>
      <c r="CG99" s="13"/>
      <c r="CH99" s="13"/>
    </row>
    <row r="100" spans="1:86" ht="17.25">
      <c r="A100" s="32" t="str">
        <f ca="1">IFERROR(__xludf.DUMMYFUNCTION("""COMPUTED_VALUE"""),"https://drive.google.com/open?id=1c_uTwy3Lwk3r1OGpaY2ETWXZ6pjESZx3&amp;authuser=jay.agg%40gmail.com&amp;usp=drive_fs")</f>
        <v>https://drive.google.com/open?id=1c_uTwy3Lwk3r1OGpaY2ETWXZ6pjESZx3&amp;authuser=jay.agg%40gmail.com&amp;usp=drive_fs</v>
      </c>
      <c r="B100" s="11" t="str">
        <f ca="1">IFERROR(__xludf.DUMMYFUNCTION("""COMPUTED_VALUE"""),"Food")</f>
        <v>Food</v>
      </c>
      <c r="C100" s="11" t="str">
        <f ca="1">IFERROR(__xludf.DUMMYFUNCTION("""COMPUTED_VALUE"""),"Momo Box")</f>
        <v>Momo Box</v>
      </c>
      <c r="D100" s="11" t="str">
        <f ca="1">IFERROR(__xludf.DUMMYFUNCTION("""COMPUTED_VALUE"""),"150*90*35 mm | 5.9*3.5*1.4 inch")</f>
        <v>150*90*35 mm | 5.9*3.5*1.4 inch</v>
      </c>
      <c r="E100" s="33">
        <f ca="1">IFERROR(__xludf.DUMMYFUNCTION("""COMPUTED_VALUE"""),4)</f>
        <v>4</v>
      </c>
      <c r="F100" s="11">
        <f ca="1">IFERROR(__xludf.DUMMYFUNCTION("""COMPUTED_VALUE"""),2029)</f>
        <v>2029</v>
      </c>
      <c r="G100" s="11">
        <f ca="1">IFERROR(__xludf.DUMMYFUNCTION("""COMPUTED_VALUE"""),19.5)</f>
        <v>19.5</v>
      </c>
      <c r="H100" s="11">
        <f ca="1">IFERROR(__xludf.DUMMYFUNCTION("""COMPUTED_VALUE"""),23)</f>
        <v>23</v>
      </c>
      <c r="I100" s="11">
        <f ca="1">IFERROR(__xludf.DUMMYFUNCTION("""COMPUTED_VALUE"""),100)</f>
        <v>100</v>
      </c>
      <c r="J100" s="23"/>
      <c r="K100" s="23"/>
      <c r="L100" s="23"/>
      <c r="M100" s="23">
        <f ca="1">IFERROR(__xludf.DUMMYFUNCTION("""COMPUTED_VALUE"""),1)</f>
        <v>1</v>
      </c>
      <c r="N100" s="23">
        <f ca="1">IFERROR(__xludf.DUMMYFUNCTION("""COMPUTED_VALUE"""),1)</f>
        <v>1</v>
      </c>
      <c r="O100" s="23"/>
      <c r="P100" s="23" t="str">
        <f ca="1">IFERROR(__xludf.DUMMYFUNCTION("""COMPUTED_VALUE"""),"Offset")</f>
        <v>Offset</v>
      </c>
      <c r="Q100" s="23" t="str">
        <f ca="1">IFERROR(__xludf.DUMMYFUNCTION("""COMPUTED_VALUE"""),"Packaging")</f>
        <v>Packaging</v>
      </c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7"/>
      <c r="AK100" s="11"/>
      <c r="AL100" s="11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 t="s">
        <v>20</v>
      </c>
      <c r="CD100" s="15">
        <v>1</v>
      </c>
      <c r="CE100" s="15">
        <v>0</v>
      </c>
      <c r="CF100" s="13"/>
      <c r="CG100" s="13"/>
      <c r="CH100" s="13"/>
    </row>
    <row r="101" spans="1:86" ht="17.25">
      <c r="A101" s="32" t="str">
        <f ca="1">IFERROR(__xludf.DUMMYFUNCTION("""COMPUTED_VALUE"""),"https://drive.google.com/open?id=1cgh9z4ORVO42yzGP_A6xeqwU5VG2yogo&amp;authuser=jay.agg%40gmail.com&amp;usp=drive_fs")</f>
        <v>https://drive.google.com/open?id=1cgh9z4ORVO42yzGP_A6xeqwU5VG2yogo&amp;authuser=jay.agg%40gmail.com&amp;usp=drive_fs</v>
      </c>
      <c r="B101" s="11" t="str">
        <f ca="1">IFERROR(__xludf.DUMMYFUNCTION("""COMPUTED_VALUE"""),"Food")</f>
        <v>Food</v>
      </c>
      <c r="C101" s="11" t="str">
        <f ca="1">IFERROR(__xludf.DUMMYFUNCTION("""COMPUTED_VALUE"""),"Fries")</f>
        <v>Fries</v>
      </c>
      <c r="D101" s="11" t="str">
        <f ca="1">IFERROR(__xludf.DUMMYFUNCTION("""COMPUTED_VALUE"""),"75*100 mm | 3*3.5 inch")</f>
        <v>75*100 mm | 3*3.5 inch</v>
      </c>
      <c r="E101" s="33">
        <f ca="1">IFERROR(__xludf.DUMMYFUNCTION("""COMPUTED_VALUE"""),6)</f>
        <v>6</v>
      </c>
      <c r="F101" s="11">
        <f ca="1">IFERROR(__xludf.DUMMYFUNCTION("""COMPUTED_VALUE"""),2029)</f>
        <v>2029</v>
      </c>
      <c r="G101" s="11">
        <f ca="1">IFERROR(__xludf.DUMMYFUNCTION("""COMPUTED_VALUE"""),19.5)</f>
        <v>19.5</v>
      </c>
      <c r="H101" s="11">
        <f ca="1">IFERROR(__xludf.DUMMYFUNCTION("""COMPUTED_VALUE"""),23)</f>
        <v>23</v>
      </c>
      <c r="I101" s="11">
        <f ca="1">IFERROR(__xludf.DUMMYFUNCTION("""COMPUTED_VALUE"""),100)</f>
        <v>100</v>
      </c>
      <c r="J101" s="23"/>
      <c r="K101" s="23"/>
      <c r="L101" s="23"/>
      <c r="M101" s="23">
        <f ca="1">IFERROR(__xludf.DUMMYFUNCTION("""COMPUTED_VALUE"""),0.2)</f>
        <v>0.2</v>
      </c>
      <c r="N101" s="23">
        <f ca="1">IFERROR(__xludf.DUMMYFUNCTION("""COMPUTED_VALUE"""),1)</f>
        <v>1</v>
      </c>
      <c r="O101" s="23"/>
      <c r="P101" s="23" t="str">
        <f ca="1">IFERROR(__xludf.DUMMYFUNCTION("""COMPUTED_VALUE"""),"Offset")</f>
        <v>Offset</v>
      </c>
      <c r="Q101" s="23" t="str">
        <f ca="1">IFERROR(__xludf.DUMMYFUNCTION("""COMPUTED_VALUE"""),"Packaging")</f>
        <v>Packaging</v>
      </c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7"/>
      <c r="AK101" s="11"/>
      <c r="AL101" s="11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26"/>
      <c r="CD101" s="13"/>
      <c r="CE101" s="13"/>
      <c r="CF101" s="13"/>
      <c r="CG101" s="13"/>
      <c r="CH101" s="13"/>
    </row>
    <row r="102" spans="1:86" ht="17.25">
      <c r="A102" s="32" t="str">
        <f ca="1">IFERROR(__xludf.DUMMYFUNCTION("""COMPUTED_VALUE"""),"https://drive.google.com/open?id=1cheXIZj8gZYGfo0JH9ikCDkEiWzD2B8d&amp;authuser=jay.agg%40gmail.com&amp;usp=drive_fs")</f>
        <v>https://drive.google.com/open?id=1cheXIZj8gZYGfo0JH9ikCDkEiWzD2B8d&amp;authuser=jay.agg%40gmail.com&amp;usp=drive_fs</v>
      </c>
      <c r="B102" s="11" t="str">
        <f ca="1">IFERROR(__xludf.DUMMYFUNCTION("""COMPUTED_VALUE"""),"Food")</f>
        <v>Food</v>
      </c>
      <c r="C102" s="11" t="str">
        <f ca="1">IFERROR(__xludf.DUMMYFUNCTION("""COMPUTED_VALUE"""),"Pop Corn")</f>
        <v>Pop Corn</v>
      </c>
      <c r="D102" s="11" t="str">
        <f ca="1">IFERROR(__xludf.DUMMYFUNCTION("""COMPUTED_VALUE"""),"80*90*130 mm | 3.15*3.5*5.2 inch")</f>
        <v>80*90*130 mm | 3.15*3.5*5.2 inch</v>
      </c>
      <c r="E102" s="33">
        <f ca="1">IFERROR(__xludf.DUMMYFUNCTION("""COMPUTED_VALUE"""),4)</f>
        <v>4</v>
      </c>
      <c r="F102" s="11">
        <f ca="1">IFERROR(__xludf.DUMMYFUNCTION("""COMPUTED_VALUE"""),1926)</f>
        <v>1926</v>
      </c>
      <c r="G102" s="11">
        <f ca="1">IFERROR(__xludf.DUMMYFUNCTION("""COMPUTED_VALUE"""),19)</f>
        <v>19</v>
      </c>
      <c r="H102" s="11">
        <f ca="1">IFERROR(__xludf.DUMMYFUNCTION("""COMPUTED_VALUE"""),26)</f>
        <v>26</v>
      </c>
      <c r="I102" s="11">
        <f ca="1">IFERROR(__xludf.DUMMYFUNCTION("""COMPUTED_VALUE"""),100)</f>
        <v>100</v>
      </c>
      <c r="J102" s="23"/>
      <c r="K102" s="23"/>
      <c r="L102" s="23"/>
      <c r="M102" s="23">
        <f ca="1">IFERROR(__xludf.DUMMYFUNCTION("""COMPUTED_VALUE"""),0.23)</f>
        <v>0.23</v>
      </c>
      <c r="N102" s="23">
        <f ca="1">IFERROR(__xludf.DUMMYFUNCTION("""COMPUTED_VALUE"""),1)</f>
        <v>1</v>
      </c>
      <c r="O102" s="23"/>
      <c r="P102" s="23" t="str">
        <f ca="1">IFERROR(__xludf.DUMMYFUNCTION("""COMPUTED_VALUE"""),"Offset")</f>
        <v>Offset</v>
      </c>
      <c r="Q102" s="23" t="str">
        <f ca="1">IFERROR(__xludf.DUMMYFUNCTION("""COMPUTED_VALUE"""),"Packaging")</f>
        <v>Packaging</v>
      </c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7"/>
      <c r="AK102" s="11"/>
      <c r="AL102" s="11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</row>
    <row r="103" spans="1:86" ht="17.25">
      <c r="A103" s="32" t="str">
        <f ca="1">IFERROR(__xludf.DUMMYFUNCTION("""COMPUTED_VALUE"""),"https://drive.google.com/open?id=1coqzoSuTK3JrsByZL_VB8IvNQUgZ51b9&amp;authuser=jay.agg%40gmail.com&amp;usp=drive_fs")</f>
        <v>https://drive.google.com/open?id=1coqzoSuTK3JrsByZL_VB8IvNQUgZ51b9&amp;authuser=jay.agg%40gmail.com&amp;usp=drive_fs</v>
      </c>
      <c r="B103" s="11" t="str">
        <f ca="1">IFERROR(__xludf.DUMMYFUNCTION("""COMPUTED_VALUE"""),"Food")</f>
        <v>Food</v>
      </c>
      <c r="C103" s="11" t="str">
        <f ca="1">IFERROR(__xludf.DUMMYFUNCTION("""COMPUTED_VALUE"""),"Cookies")</f>
        <v>Cookies</v>
      </c>
      <c r="D103" s="11" t="str">
        <f ca="1">IFERROR(__xludf.DUMMYFUNCTION("""COMPUTED_VALUE"""),"160*42*230 mm | 6.3*1.6*9 inch")</f>
        <v>160*42*230 mm | 6.3*1.6*9 inch</v>
      </c>
      <c r="E103" s="33">
        <f ca="1">IFERROR(__xludf.DUMMYFUNCTION("""COMPUTED_VALUE"""),2)</f>
        <v>2</v>
      </c>
      <c r="F103" s="11">
        <f ca="1">IFERROR(__xludf.DUMMYFUNCTION("""COMPUTED_VALUE"""),2029)</f>
        <v>2029</v>
      </c>
      <c r="G103" s="11">
        <f ca="1">IFERROR(__xludf.DUMMYFUNCTION("""COMPUTED_VALUE"""),19)</f>
        <v>19</v>
      </c>
      <c r="H103" s="11">
        <f ca="1">IFERROR(__xludf.DUMMYFUNCTION("""COMPUTED_VALUE"""),26)</f>
        <v>26</v>
      </c>
      <c r="I103" s="11">
        <f ca="1">IFERROR(__xludf.DUMMYFUNCTION("""COMPUTED_VALUE"""),100)</f>
        <v>100</v>
      </c>
      <c r="J103" s="23"/>
      <c r="K103" s="23"/>
      <c r="L103" s="23"/>
      <c r="M103" s="23">
        <f ca="1">IFERROR(__xludf.DUMMYFUNCTION("""COMPUTED_VALUE"""),0.1)</f>
        <v>0.1</v>
      </c>
      <c r="N103" s="23">
        <f ca="1">IFERROR(__xludf.DUMMYFUNCTION("""COMPUTED_VALUE"""),1)</f>
        <v>1</v>
      </c>
      <c r="O103" s="23"/>
      <c r="P103" s="23" t="str">
        <f ca="1">IFERROR(__xludf.DUMMYFUNCTION("""COMPUTED_VALUE"""),"Offset")</f>
        <v>Offset</v>
      </c>
      <c r="Q103" s="23" t="str">
        <f ca="1">IFERROR(__xludf.DUMMYFUNCTION("""COMPUTED_VALUE"""),"Packaging")</f>
        <v>Packaging</v>
      </c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7"/>
      <c r="AK103" s="11"/>
      <c r="AL103" s="11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</row>
    <row r="104" spans="1:86" ht="17.25">
      <c r="A104" s="32" t="str">
        <f ca="1">IFERROR(__xludf.DUMMYFUNCTION("""COMPUTED_VALUE"""),"https://drive.google.com/open?id=1cvpcbF5qwI-PPHoARgSOxhXTkP9Gm6eJ&amp;authuser=jay.agg%40gmail.com&amp;usp=drive_fs")</f>
        <v>https://drive.google.com/open?id=1cvpcbF5qwI-PPHoARgSOxhXTkP9Gm6eJ&amp;authuser=jay.agg%40gmail.com&amp;usp=drive_fs</v>
      </c>
      <c r="B104" s="11" t="str">
        <f ca="1">IFERROR(__xludf.DUMMYFUNCTION("""COMPUTED_VALUE"""),"Food")</f>
        <v>Food</v>
      </c>
      <c r="C104" s="11" t="str">
        <f ca="1">IFERROR(__xludf.DUMMYFUNCTION("""COMPUTED_VALUE"""),"Cookies")</f>
        <v>Cookies</v>
      </c>
      <c r="D104" s="11" t="str">
        <f ca="1">IFERROR(__xludf.DUMMYFUNCTION("""COMPUTED_VALUE"""),"145*64*195 mm | 5.7*2.5*7.6 inch")</f>
        <v>145*64*195 mm | 5.7*2.5*7.6 inch</v>
      </c>
      <c r="E104" s="33">
        <f ca="1">IFERROR(__xludf.DUMMYFUNCTION("""COMPUTED_VALUE"""),2)</f>
        <v>2</v>
      </c>
      <c r="F104" s="11">
        <f ca="1">IFERROR(__xludf.DUMMYFUNCTION("""COMPUTED_VALUE"""),2029)</f>
        <v>2029</v>
      </c>
      <c r="G104" s="11">
        <f ca="1">IFERROR(__xludf.DUMMYFUNCTION("""COMPUTED_VALUE"""),19)</f>
        <v>19</v>
      </c>
      <c r="H104" s="11">
        <f ca="1">IFERROR(__xludf.DUMMYFUNCTION("""COMPUTED_VALUE"""),26)</f>
        <v>26</v>
      </c>
      <c r="I104" s="11">
        <f ca="1">IFERROR(__xludf.DUMMYFUNCTION("""COMPUTED_VALUE"""),100)</f>
        <v>100</v>
      </c>
      <c r="J104" s="23"/>
      <c r="K104" s="23"/>
      <c r="L104" s="23"/>
      <c r="M104" s="23">
        <f ca="1">IFERROR(__xludf.DUMMYFUNCTION("""COMPUTED_VALUE"""),0.1)</f>
        <v>0.1</v>
      </c>
      <c r="N104" s="23">
        <f ca="1">IFERROR(__xludf.DUMMYFUNCTION("""COMPUTED_VALUE"""),1)</f>
        <v>1</v>
      </c>
      <c r="O104" s="23"/>
      <c r="P104" s="23" t="str">
        <f ca="1">IFERROR(__xludf.DUMMYFUNCTION("""COMPUTED_VALUE"""),"Offset")</f>
        <v>Offset</v>
      </c>
      <c r="Q104" s="23" t="str">
        <f ca="1">IFERROR(__xludf.DUMMYFUNCTION("""COMPUTED_VALUE"""),"Packaging")</f>
        <v>Packaging</v>
      </c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7"/>
      <c r="AK104" s="11"/>
      <c r="AL104" s="11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</row>
    <row r="105" spans="1:86" ht="17.25">
      <c r="A105" s="32" t="str">
        <f ca="1">IFERROR(__xludf.DUMMYFUNCTION("""COMPUTED_VALUE"""),"https://drive.google.com/open?id=1cyGTlU0pHNOmNXVGjaNvbDo0aCMS1vZM&amp;authuser=jay.agg%40gmail.com&amp;usp=drive_fs")</f>
        <v>https://drive.google.com/open?id=1cyGTlU0pHNOmNXVGjaNvbDo0aCMS1vZM&amp;authuser=jay.agg%40gmail.com&amp;usp=drive_fs</v>
      </c>
      <c r="B105" s="11" t="str">
        <f ca="1">IFERROR(__xludf.DUMMYFUNCTION("""COMPUTED_VALUE"""),"Food")</f>
        <v>Food</v>
      </c>
      <c r="C105" s="11" t="str">
        <f ca="1">IFERROR(__xludf.DUMMYFUNCTION("""COMPUTED_VALUE"""),"Boat Tray")</f>
        <v>Boat Tray</v>
      </c>
      <c r="D105" s="11" t="str">
        <f ca="1">IFERROR(__xludf.DUMMYFUNCTION("""COMPUTED_VALUE"""),"85*100*40 mm | 3.9*3.3*1.5 inch")</f>
        <v>85*100*40 mm | 3.9*3.3*1.5 inch</v>
      </c>
      <c r="E105" s="33">
        <f ca="1">IFERROR(__xludf.DUMMYFUNCTION("""COMPUTED_VALUE"""),6)</f>
        <v>6</v>
      </c>
      <c r="F105" s="11">
        <f ca="1">IFERROR(__xludf.DUMMYFUNCTION("""COMPUTED_VALUE"""),1926)</f>
        <v>1926</v>
      </c>
      <c r="G105" s="11">
        <f ca="1">IFERROR(__xludf.DUMMYFUNCTION("""COMPUTED_VALUE"""),15.75)</f>
        <v>15.75</v>
      </c>
      <c r="H105" s="11">
        <f ca="1">IFERROR(__xludf.DUMMYFUNCTION("""COMPUTED_VALUE"""),20.75)</f>
        <v>20.75</v>
      </c>
      <c r="I105" s="11">
        <f ca="1">IFERROR(__xludf.DUMMYFUNCTION("""COMPUTED_VALUE"""),100)</f>
        <v>100</v>
      </c>
      <c r="J105" s="23"/>
      <c r="K105" s="23"/>
      <c r="L105" s="23"/>
      <c r="M105" s="23">
        <f ca="1">IFERROR(__xludf.DUMMYFUNCTION("""COMPUTED_VALUE"""),0.4)</f>
        <v>0.4</v>
      </c>
      <c r="N105" s="23">
        <f ca="1">IFERROR(__xludf.DUMMYFUNCTION("""COMPUTED_VALUE"""),1)</f>
        <v>1</v>
      </c>
      <c r="O105" s="23"/>
      <c r="P105" s="23" t="str">
        <f ca="1">IFERROR(__xludf.DUMMYFUNCTION("""COMPUTED_VALUE"""),"Offset")</f>
        <v>Offset</v>
      </c>
      <c r="Q105" s="23" t="str">
        <f ca="1">IFERROR(__xludf.DUMMYFUNCTION("""COMPUTED_VALUE"""),"Packaging")</f>
        <v>Packaging</v>
      </c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7"/>
      <c r="AK105" s="11"/>
      <c r="AL105" s="11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</row>
    <row r="106" spans="1:86" ht="17.25">
      <c r="A106" s="32" t="str">
        <f ca="1">IFERROR(__xludf.DUMMYFUNCTION("""COMPUTED_VALUE"""),"https://drive.google.com/open?id=1cyZ_XiAZLhYagFb1bazRwtzuWOf1UXXW&amp;authuser=jay.agg%40gmail.com&amp;usp=drive_fs")</f>
        <v>https://drive.google.com/open?id=1cyZ_XiAZLhYagFb1bazRwtzuWOf1UXXW&amp;authuser=jay.agg%40gmail.com&amp;usp=drive_fs</v>
      </c>
      <c r="B106" s="11" t="str">
        <f ca="1">IFERROR(__xludf.DUMMYFUNCTION("""COMPUTED_VALUE"""),"Food")</f>
        <v>Food</v>
      </c>
      <c r="C106" s="11" t="str">
        <f ca="1">IFERROR(__xludf.DUMMYFUNCTION("""COMPUTED_VALUE"""),"Boat Tray")</f>
        <v>Boat Tray</v>
      </c>
      <c r="D106" s="11" t="str">
        <f ca="1">IFERROR(__xludf.DUMMYFUNCTION("""COMPUTED_VALUE"""),"89*140*50 mm | 5.5*3.5*2 inch")</f>
        <v>89*140*50 mm | 5.5*3.5*2 inch</v>
      </c>
      <c r="E106" s="33">
        <f ca="1">IFERROR(__xludf.DUMMYFUNCTION("""COMPUTED_VALUE"""),4)</f>
        <v>4</v>
      </c>
      <c r="F106" s="11">
        <f ca="1">IFERROR(__xludf.DUMMYFUNCTION("""COMPUTED_VALUE"""),1926)</f>
        <v>1926</v>
      </c>
      <c r="G106" s="11">
        <f ca="1">IFERROR(__xludf.DUMMYFUNCTION("""COMPUTED_VALUE"""),15.75)</f>
        <v>15.75</v>
      </c>
      <c r="H106" s="11">
        <f ca="1">IFERROR(__xludf.DUMMYFUNCTION("""COMPUTED_VALUE"""),20.75)</f>
        <v>20.75</v>
      </c>
      <c r="I106" s="11">
        <f ca="1">IFERROR(__xludf.DUMMYFUNCTION("""COMPUTED_VALUE"""),100)</f>
        <v>100</v>
      </c>
      <c r="J106" s="23"/>
      <c r="K106" s="23"/>
      <c r="L106" s="23"/>
      <c r="M106" s="23">
        <f ca="1">IFERROR(__xludf.DUMMYFUNCTION("""COMPUTED_VALUE"""),0.4)</f>
        <v>0.4</v>
      </c>
      <c r="N106" s="23">
        <f ca="1">IFERROR(__xludf.DUMMYFUNCTION("""COMPUTED_VALUE"""),1)</f>
        <v>1</v>
      </c>
      <c r="O106" s="23"/>
      <c r="P106" s="23" t="str">
        <f ca="1">IFERROR(__xludf.DUMMYFUNCTION("""COMPUTED_VALUE"""),"Offset")</f>
        <v>Offset</v>
      </c>
      <c r="Q106" s="23" t="str">
        <f ca="1">IFERROR(__xludf.DUMMYFUNCTION("""COMPUTED_VALUE"""),"Packaging")</f>
        <v>Packaging</v>
      </c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7"/>
      <c r="AK106" s="11"/>
      <c r="AL106" s="11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</row>
    <row r="107" spans="1:86" ht="17.25">
      <c r="A107" s="32" t="str">
        <f ca="1">IFERROR(__xludf.DUMMYFUNCTION("""COMPUTED_VALUE"""),"https://drive.google.com/open?id=1d3eYz3LAr7hLrax7XlafVMCJHT3RpwI2&amp;authuser=jay.agg%40gmail.com&amp;usp=drive_fs")</f>
        <v>https://drive.google.com/open?id=1d3eYz3LAr7hLrax7XlafVMCJHT3RpwI2&amp;authuser=jay.agg%40gmail.com&amp;usp=drive_fs</v>
      </c>
      <c r="B107" s="11" t="str">
        <f ca="1">IFERROR(__xludf.DUMMYFUNCTION("""COMPUTED_VALUE"""),"Food")</f>
        <v>Food</v>
      </c>
      <c r="C107" s="11" t="str">
        <f ca="1">IFERROR(__xludf.DUMMYFUNCTION("""COMPUTED_VALUE"""),"Meal Box")</f>
        <v>Meal Box</v>
      </c>
      <c r="D107" s="11" t="str">
        <f ca="1">IFERROR(__xludf.DUMMYFUNCTION("""COMPUTED_VALUE"""),"208*130*47 mm | 8.2*5.1*1.8 inch")</f>
        <v>208*130*47 mm | 8.2*5.1*1.8 inch</v>
      </c>
      <c r="E107" s="33">
        <f ca="1">IFERROR(__xludf.DUMMYFUNCTION("""COMPUTED_VALUE"""),2)</f>
        <v>2</v>
      </c>
      <c r="F107" s="11">
        <f ca="1">IFERROR(__xludf.DUMMYFUNCTION("""COMPUTED_VALUE"""),1926)</f>
        <v>1926</v>
      </c>
      <c r="G107" s="11">
        <f ca="1">IFERROR(__xludf.DUMMYFUNCTION("""COMPUTED_VALUE"""),15)</f>
        <v>15</v>
      </c>
      <c r="H107" s="11">
        <f ca="1">IFERROR(__xludf.DUMMYFUNCTION("""COMPUTED_VALUE"""),25)</f>
        <v>25</v>
      </c>
      <c r="I107" s="11">
        <f ca="1">IFERROR(__xludf.DUMMYFUNCTION("""COMPUTED_VALUE"""),100)</f>
        <v>100</v>
      </c>
      <c r="J107" s="23"/>
      <c r="K107" s="23"/>
      <c r="L107" s="23"/>
      <c r="M107" s="23">
        <f ca="1">IFERROR(__xludf.DUMMYFUNCTION("""COMPUTED_VALUE"""),1)</f>
        <v>1</v>
      </c>
      <c r="N107" s="23">
        <f ca="1">IFERROR(__xludf.DUMMYFUNCTION("""COMPUTED_VALUE"""),1)</f>
        <v>1</v>
      </c>
      <c r="O107" s="23"/>
      <c r="P107" s="23" t="str">
        <f ca="1">IFERROR(__xludf.DUMMYFUNCTION("""COMPUTED_VALUE"""),"Offset")</f>
        <v>Offset</v>
      </c>
      <c r="Q107" s="23" t="str">
        <f ca="1">IFERROR(__xludf.DUMMYFUNCTION("""COMPUTED_VALUE"""),"Packaging")</f>
        <v>Packaging</v>
      </c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7"/>
      <c r="AK107" s="11"/>
      <c r="AL107" s="11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</row>
    <row r="108" spans="1:86" ht="17.25">
      <c r="A108" s="32" t="str">
        <f ca="1">IFERROR(__xludf.DUMMYFUNCTION("""COMPUTED_VALUE"""),"https://drive.google.com/open?id=1dVKLg_YohjAIv0buvuZM9lKt8Z6cwiYQ&amp;authuser=jay.agg%40gmail.com&amp;usp=drive_fs")</f>
        <v>https://drive.google.com/open?id=1dVKLg_YohjAIv0buvuZM9lKt8Z6cwiYQ&amp;authuser=jay.agg%40gmail.com&amp;usp=drive_fs</v>
      </c>
      <c r="B108" s="11" t="str">
        <f ca="1">IFERROR(__xludf.DUMMYFUNCTION("""COMPUTED_VALUE"""),"Food")</f>
        <v>Food</v>
      </c>
      <c r="C108" s="11" t="str">
        <f ca="1">IFERROR(__xludf.DUMMYFUNCTION("""COMPUTED_VALUE"""),"Chokidhani")</f>
        <v>Chokidhani</v>
      </c>
      <c r="D108" s="11" t="str">
        <f ca="1">IFERROR(__xludf.DUMMYFUNCTION("""COMPUTED_VALUE"""),"150*20*190 mm | 5.9*0.8*7.5 inch")</f>
        <v>150*20*190 mm | 5.9*0.8*7.5 inch</v>
      </c>
      <c r="E108" s="33">
        <f ca="1">IFERROR(__xludf.DUMMYFUNCTION("""COMPUTED_VALUE"""),4)</f>
        <v>4</v>
      </c>
      <c r="F108" s="11">
        <f ca="1">IFERROR(__xludf.DUMMYFUNCTION("""COMPUTED_VALUE"""),2029)</f>
        <v>2029</v>
      </c>
      <c r="G108" s="11">
        <f ca="1">IFERROR(__xludf.DUMMYFUNCTION("""COMPUTED_VALUE"""),20)</f>
        <v>20</v>
      </c>
      <c r="H108" s="11">
        <f ca="1">IFERROR(__xludf.DUMMYFUNCTION("""COMPUTED_VALUE"""),28)</f>
        <v>28</v>
      </c>
      <c r="I108" s="11">
        <f ca="1">IFERROR(__xludf.DUMMYFUNCTION("""COMPUTED_VALUE"""),100)</f>
        <v>100</v>
      </c>
      <c r="J108" s="23"/>
      <c r="K108" s="23"/>
      <c r="L108" s="23"/>
      <c r="M108" s="23">
        <f ca="1">IFERROR(__xludf.DUMMYFUNCTION("""COMPUTED_VALUE"""),0.1)</f>
        <v>0.1</v>
      </c>
      <c r="N108" s="23">
        <f ca="1">IFERROR(__xludf.DUMMYFUNCTION("""COMPUTED_VALUE"""),1)</f>
        <v>1</v>
      </c>
      <c r="O108" s="23"/>
      <c r="P108" s="23" t="str">
        <f ca="1">IFERROR(__xludf.DUMMYFUNCTION("""COMPUTED_VALUE"""),"Offset")</f>
        <v>Offset</v>
      </c>
      <c r="Q108" s="23" t="str">
        <f ca="1">IFERROR(__xludf.DUMMYFUNCTION("""COMPUTED_VALUE"""),"Packaging")</f>
        <v>Packaging</v>
      </c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7"/>
      <c r="AK108" s="11"/>
      <c r="AL108" s="11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</row>
    <row r="109" spans="1:86" ht="17.25">
      <c r="A109" s="32" t="str">
        <f ca="1">IFERROR(__xludf.DUMMYFUNCTION("""COMPUTED_VALUE"""),"https://drive.google.com/open?id=1dX3m8TvTFH5qpp5dMUIvG7gQBbLd6vBv&amp;authuser=jay.agg%40gmail.com&amp;usp=drive_fs")</f>
        <v>https://drive.google.com/open?id=1dX3m8TvTFH5qpp5dMUIvG7gQBbLd6vBv&amp;authuser=jay.agg%40gmail.com&amp;usp=drive_fs</v>
      </c>
      <c r="B109" s="11" t="str">
        <f ca="1">IFERROR(__xludf.DUMMYFUNCTION("""COMPUTED_VALUE"""),"Food")</f>
        <v>Food</v>
      </c>
      <c r="C109" s="11" t="str">
        <f ca="1">IFERROR(__xludf.DUMMYFUNCTION("""COMPUTED_VALUE"""),"Chokidhani")</f>
        <v>Chokidhani</v>
      </c>
      <c r="D109" s="11" t="str">
        <f ca="1">IFERROR(__xludf.DUMMYFUNCTION("""COMPUTED_VALUE"""),"150*30*200 mm | 5.9*1.2*7.9 inch")</f>
        <v>150*30*200 mm | 5.9*1.2*7.9 inch</v>
      </c>
      <c r="E109" s="33">
        <f ca="1">IFERROR(__xludf.DUMMYFUNCTION("""COMPUTED_VALUE"""),4)</f>
        <v>4</v>
      </c>
      <c r="F109" s="11">
        <f ca="1">IFERROR(__xludf.DUMMYFUNCTION("""COMPUTED_VALUE"""),2029)</f>
        <v>2029</v>
      </c>
      <c r="G109" s="11">
        <f ca="1">IFERROR(__xludf.DUMMYFUNCTION("""COMPUTED_VALUE"""),20.75)</f>
        <v>20.75</v>
      </c>
      <c r="H109" s="11">
        <f ca="1">IFERROR(__xludf.DUMMYFUNCTION("""COMPUTED_VALUE"""),31.5)</f>
        <v>31.5</v>
      </c>
      <c r="I109" s="11">
        <f ca="1">IFERROR(__xludf.DUMMYFUNCTION("""COMPUTED_VALUE"""),100)</f>
        <v>100</v>
      </c>
      <c r="J109" s="23"/>
      <c r="K109" s="23"/>
      <c r="L109" s="23"/>
      <c r="M109" s="23">
        <f ca="1">IFERROR(__xludf.DUMMYFUNCTION("""COMPUTED_VALUE"""),0.1)</f>
        <v>0.1</v>
      </c>
      <c r="N109" s="23">
        <f ca="1">IFERROR(__xludf.DUMMYFUNCTION("""COMPUTED_VALUE"""),1)</f>
        <v>1</v>
      </c>
      <c r="O109" s="23"/>
      <c r="P109" s="23" t="str">
        <f ca="1">IFERROR(__xludf.DUMMYFUNCTION("""COMPUTED_VALUE"""),"Offset")</f>
        <v>Offset</v>
      </c>
      <c r="Q109" s="23" t="str">
        <f ca="1">IFERROR(__xludf.DUMMYFUNCTION("""COMPUTED_VALUE"""),"Packaging")</f>
        <v>Packaging</v>
      </c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7"/>
      <c r="AK109" s="11"/>
      <c r="AL109" s="11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</row>
    <row r="110" spans="1:86" ht="17.25">
      <c r="A110" s="32" t="str">
        <f ca="1">IFERROR(__xludf.DUMMYFUNCTION("""COMPUTED_VALUE"""),"https://drive.google.com/open?id=1dYlC4gKu8fQYz-OomaO_kO_e0KKD_YSt&amp;authuser=jay.agg%40gmail.com&amp;usp=drive_fs")</f>
        <v>https://drive.google.com/open?id=1dYlC4gKu8fQYz-OomaO_kO_e0KKD_YSt&amp;authuser=jay.agg%40gmail.com&amp;usp=drive_fs</v>
      </c>
      <c r="B110" s="11" t="str">
        <f ca="1">IFERROR(__xludf.DUMMYFUNCTION("""COMPUTED_VALUE"""),"Food")</f>
        <v>Food</v>
      </c>
      <c r="C110" s="11" t="str">
        <f ca="1">IFERROR(__xludf.DUMMYFUNCTION("""COMPUTED_VALUE"""),"Chokidhani")</f>
        <v>Chokidhani</v>
      </c>
      <c r="D110" s="11" t="str">
        <f ca="1">IFERROR(__xludf.DUMMYFUNCTION("""COMPUTED_VALUE"""),"140*60*180 mm | 5.5*2.3*7 inch")</f>
        <v>140*60*180 mm | 5.5*2.3*7 inch</v>
      </c>
      <c r="E110" s="33">
        <f ca="1">IFERROR(__xludf.DUMMYFUNCTION("""COMPUTED_VALUE"""),2)</f>
        <v>2</v>
      </c>
      <c r="F110" s="11">
        <f ca="1">IFERROR(__xludf.DUMMYFUNCTION("""COMPUTED_VALUE"""),1926)</f>
        <v>1926</v>
      </c>
      <c r="G110" s="11">
        <f ca="1">IFERROR(__xludf.DUMMYFUNCTION("""COMPUTED_VALUE"""),18)</f>
        <v>18</v>
      </c>
      <c r="H110" s="11">
        <f ca="1">IFERROR(__xludf.DUMMYFUNCTION("""COMPUTED_VALUE"""),25)</f>
        <v>25</v>
      </c>
      <c r="I110" s="11">
        <f ca="1">IFERROR(__xludf.DUMMYFUNCTION("""COMPUTED_VALUE"""),100)</f>
        <v>100</v>
      </c>
      <c r="J110" s="23"/>
      <c r="K110" s="23"/>
      <c r="L110" s="23"/>
      <c r="M110" s="23">
        <f ca="1">IFERROR(__xludf.DUMMYFUNCTION("""COMPUTED_VALUE"""),0.1)</f>
        <v>0.1</v>
      </c>
      <c r="N110" s="23">
        <f ca="1">IFERROR(__xludf.DUMMYFUNCTION("""COMPUTED_VALUE"""),1)</f>
        <v>1</v>
      </c>
      <c r="O110" s="23"/>
      <c r="P110" s="23" t="str">
        <f ca="1">IFERROR(__xludf.DUMMYFUNCTION("""COMPUTED_VALUE"""),"Offset")</f>
        <v>Offset</v>
      </c>
      <c r="Q110" s="23" t="str">
        <f ca="1">IFERROR(__xludf.DUMMYFUNCTION("""COMPUTED_VALUE"""),"Packaging")</f>
        <v>Packaging</v>
      </c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7"/>
      <c r="AK110" s="11"/>
      <c r="AL110" s="11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1" t="s">
        <v>46</v>
      </c>
      <c r="CE110" s="60">
        <v>1</v>
      </c>
      <c r="CF110" s="11" t="str">
        <f ca="1">IFERROR(__xludf.DUMMYFUNCTION("QUERY(CD110:CE111,CB66)"),"New Job")</f>
        <v>New Job</v>
      </c>
      <c r="CG110" s="15">
        <f ca="1">IFERROR(__xludf.DUMMYFUNCTION("""COMPUTED_VALUE"""),1)</f>
        <v>1</v>
      </c>
      <c r="CH110" s="13"/>
    </row>
    <row r="111" spans="1:86" ht="17.25">
      <c r="A111" s="32" t="str">
        <f ca="1">IFERROR(__xludf.DUMMYFUNCTION("""COMPUTED_VALUE"""),"https://drive.google.com/open?id=1dj9J53lqqgX_yfNnMrzokWQVJ8a_QmSH&amp;authuser=jay.agg%40gmail.com&amp;usp=drive_fs")</f>
        <v>https://drive.google.com/open?id=1dj9J53lqqgX_yfNnMrzokWQVJ8a_QmSH&amp;authuser=jay.agg%40gmail.com&amp;usp=drive_fs</v>
      </c>
      <c r="B111" s="11" t="str">
        <f ca="1">IFERROR(__xludf.DUMMYFUNCTION("""COMPUTED_VALUE"""),"Food")</f>
        <v>Food</v>
      </c>
      <c r="C111" s="11" t="str">
        <f ca="1">IFERROR(__xludf.DUMMYFUNCTION("""COMPUTED_VALUE"""),"Chokidhani")</f>
        <v>Chokidhani</v>
      </c>
      <c r="D111" s="11" t="str">
        <f ca="1">IFERROR(__xludf.DUMMYFUNCTION("""COMPUTED_VALUE"""),"146.05*42*190.5 mm | 5.75*1.65*7.5 inch")</f>
        <v>146.05*42*190.5 mm | 5.75*1.65*7.5 inch</v>
      </c>
      <c r="E111" s="33">
        <f ca="1">IFERROR(__xludf.DUMMYFUNCTION("""COMPUTED_VALUE"""),2)</f>
        <v>2</v>
      </c>
      <c r="F111" s="11">
        <f ca="1">IFERROR(__xludf.DUMMYFUNCTION("""COMPUTED_VALUE"""),1926)</f>
        <v>1926</v>
      </c>
      <c r="G111" s="11">
        <f ca="1">IFERROR(__xludf.DUMMYFUNCTION("""COMPUTED_VALUE"""),18)</f>
        <v>18</v>
      </c>
      <c r="H111" s="11">
        <f ca="1">IFERROR(__xludf.DUMMYFUNCTION("""COMPUTED_VALUE"""),25)</f>
        <v>25</v>
      </c>
      <c r="I111" s="11">
        <f ca="1">IFERROR(__xludf.DUMMYFUNCTION("""COMPUTED_VALUE"""),100)</f>
        <v>100</v>
      </c>
      <c r="J111" s="23"/>
      <c r="K111" s="23"/>
      <c r="L111" s="23"/>
      <c r="M111" s="23">
        <f ca="1">IFERROR(__xludf.DUMMYFUNCTION("""COMPUTED_VALUE"""),0.1)</f>
        <v>0.1</v>
      </c>
      <c r="N111" s="23">
        <f ca="1">IFERROR(__xludf.DUMMYFUNCTION("""COMPUTED_VALUE"""),1)</f>
        <v>1</v>
      </c>
      <c r="O111" s="23"/>
      <c r="P111" s="23" t="str">
        <f ca="1">IFERROR(__xludf.DUMMYFUNCTION("""COMPUTED_VALUE"""),"Offset")</f>
        <v>Offset</v>
      </c>
      <c r="Q111" s="23" t="str">
        <f ca="1">IFERROR(__xludf.DUMMYFUNCTION("""COMPUTED_VALUE"""),"Packaging")</f>
        <v>Packaging</v>
      </c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7"/>
      <c r="AK111" s="11"/>
      <c r="AL111" s="11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1" t="s">
        <v>49</v>
      </c>
      <c r="CE111" s="60">
        <v>0</v>
      </c>
      <c r="CF111" s="26"/>
      <c r="CG111" s="13"/>
      <c r="CH111" s="13"/>
    </row>
    <row r="112" spans="1:86" ht="17.25">
      <c r="A112" s="32" t="str">
        <f ca="1">IFERROR(__xludf.DUMMYFUNCTION("""COMPUTED_VALUE"""),"https://drive.google.com/open?id=1dnD7qOP87fN098haHaUJfOFg2W3SStM7&amp;authuser=jay.agg%40gmail.com&amp;usp=drive_fs")</f>
        <v>https://drive.google.com/open?id=1dnD7qOP87fN098haHaUJfOFg2W3SStM7&amp;authuser=jay.agg%40gmail.com&amp;usp=drive_fs</v>
      </c>
      <c r="B112" s="11" t="str">
        <f ca="1">IFERROR(__xludf.DUMMYFUNCTION("""COMPUTED_VALUE"""),"Food")</f>
        <v>Food</v>
      </c>
      <c r="C112" s="11" t="str">
        <f ca="1">IFERROR(__xludf.DUMMYFUNCTION("""COMPUTED_VALUE"""),"Chokidhani")</f>
        <v>Chokidhani</v>
      </c>
      <c r="D112" s="11" t="str">
        <f ca="1">IFERROR(__xludf.DUMMYFUNCTION("""COMPUTED_VALUE"""),"145*100*110 mm | 5.7*3.9*4.3 inch LB")</f>
        <v>145*100*110 mm | 5.7*3.9*4.3 inch LB</v>
      </c>
      <c r="E112" s="33">
        <f ca="1">IFERROR(__xludf.DUMMYFUNCTION("""COMPUTED_VALUE"""),2)</f>
        <v>2</v>
      </c>
      <c r="F112" s="11">
        <f ca="1">IFERROR(__xludf.DUMMYFUNCTION("""COMPUTED_VALUE"""),2029)</f>
        <v>2029</v>
      </c>
      <c r="G112" s="11">
        <f ca="1">IFERROR(__xludf.DUMMYFUNCTION("""COMPUTED_VALUE"""),20)</f>
        <v>20</v>
      </c>
      <c r="H112" s="11">
        <f ca="1">IFERROR(__xludf.DUMMYFUNCTION("""COMPUTED_VALUE"""),21)</f>
        <v>21</v>
      </c>
      <c r="I112" s="11">
        <f ca="1">IFERROR(__xludf.DUMMYFUNCTION("""COMPUTED_VALUE"""),100)</f>
        <v>100</v>
      </c>
      <c r="J112" s="23"/>
      <c r="K112" s="23"/>
      <c r="L112" s="23"/>
      <c r="M112" s="23">
        <f ca="1">IFERROR(__xludf.DUMMYFUNCTION("""COMPUTED_VALUE"""),0.18)</f>
        <v>0.18</v>
      </c>
      <c r="N112" s="23">
        <f ca="1">IFERROR(__xludf.DUMMYFUNCTION("""COMPUTED_VALUE"""),1)</f>
        <v>1</v>
      </c>
      <c r="O112" s="23"/>
      <c r="P112" s="23" t="str">
        <f ca="1">IFERROR(__xludf.DUMMYFUNCTION("""COMPUTED_VALUE"""),"Offset")</f>
        <v>Offset</v>
      </c>
      <c r="Q112" s="23" t="str">
        <f ca="1">IFERROR(__xludf.DUMMYFUNCTION("""COMPUTED_VALUE"""),"Packaging")</f>
        <v>Packaging</v>
      </c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7"/>
      <c r="AK112" s="11"/>
      <c r="AL112" s="11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</row>
    <row r="113" spans="1:86" ht="17.25">
      <c r="A113" s="32" t="str">
        <f ca="1">IFERROR(__xludf.DUMMYFUNCTION("""COMPUTED_VALUE"""),"https://drive.google.com/open?id=1e2s88RT9okkY31rDxfMCKKXy3n-fpbxK&amp;authuser=jay.agg%40gmail.com&amp;usp=drive_fs")</f>
        <v>https://drive.google.com/open?id=1e2s88RT9okkY31rDxfMCKKXy3n-fpbxK&amp;authuser=jay.agg%40gmail.com&amp;usp=drive_fs</v>
      </c>
      <c r="B113" s="11" t="str">
        <f ca="1">IFERROR(__xludf.DUMMYFUNCTION("""COMPUTED_VALUE"""),"Food")</f>
        <v>Food</v>
      </c>
      <c r="C113" s="11" t="str">
        <f ca="1">IFERROR(__xludf.DUMMYFUNCTION("""COMPUTED_VALUE"""),"Chocolate")</f>
        <v>Chocolate</v>
      </c>
      <c r="D113" s="11" t="str">
        <f ca="1">IFERROR(__xludf.DUMMYFUNCTION("""COMPUTED_VALUE"""),"325*225*30 mm | 12.8*8.9*1.2 inch Sleeve")</f>
        <v>325*225*30 mm | 12.8*8.9*1.2 inch Sleeve</v>
      </c>
      <c r="E113" s="33">
        <f ca="1">IFERROR(__xludf.DUMMYFUNCTION("""COMPUTED_VALUE"""),2)</f>
        <v>2</v>
      </c>
      <c r="F113" s="11">
        <f ca="1">IFERROR(__xludf.DUMMYFUNCTION("""COMPUTED_VALUE"""),2840)</f>
        <v>2840</v>
      </c>
      <c r="G113" s="11">
        <f ca="1">IFERROR(__xludf.DUMMYFUNCTION("""COMPUTED_VALUE"""),28)</f>
        <v>28</v>
      </c>
      <c r="H113" s="11">
        <f ca="1">IFERROR(__xludf.DUMMYFUNCTION("""COMPUTED_VALUE"""),40)</f>
        <v>40</v>
      </c>
      <c r="I113" s="11">
        <f ca="1">IFERROR(__xludf.DUMMYFUNCTION("""COMPUTED_VALUE"""),100)</f>
        <v>100</v>
      </c>
      <c r="J113" s="23"/>
      <c r="K113" s="23"/>
      <c r="L113" s="23"/>
      <c r="M113" s="23">
        <f ca="1">IFERROR(__xludf.DUMMYFUNCTION("""COMPUTED_VALUE"""),6)</f>
        <v>6</v>
      </c>
      <c r="N113" s="23">
        <f ca="1">IFERROR(__xludf.DUMMYFUNCTION("""COMPUTED_VALUE"""),1)</f>
        <v>1</v>
      </c>
      <c r="O113" s="23"/>
      <c r="P113" s="23" t="str">
        <f ca="1">IFERROR(__xludf.DUMMYFUNCTION("""COMPUTED_VALUE"""),"Offset")</f>
        <v>Offset</v>
      </c>
      <c r="Q113" s="23" t="str">
        <f ca="1">IFERROR(__xludf.DUMMYFUNCTION("""COMPUTED_VALUE"""),"Packaging")</f>
        <v>Packaging</v>
      </c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7"/>
      <c r="AK113" s="11"/>
      <c r="AL113" s="11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</row>
    <row r="114" spans="1:86" ht="17.25">
      <c r="A114" s="32" t="str">
        <f ca="1">IFERROR(__xludf.DUMMYFUNCTION("""COMPUTED_VALUE"""),"https://drive.google.com/open?id=1e2s88RT9okkY31rDxfMCKKXy3n-fpbxK&amp;authuser=jay.agg%40gmail.com&amp;usp=drive_fs")</f>
        <v>https://drive.google.com/open?id=1e2s88RT9okkY31rDxfMCKKXy3n-fpbxK&amp;authuser=jay.agg%40gmail.com&amp;usp=drive_fs</v>
      </c>
      <c r="B114" s="11" t="str">
        <f ca="1">IFERROR(__xludf.DUMMYFUNCTION("""COMPUTED_VALUE"""),"Food")</f>
        <v>Food</v>
      </c>
      <c r="C114" s="11" t="str">
        <f ca="1">IFERROR(__xludf.DUMMYFUNCTION("""COMPUTED_VALUE"""),"Chocolate")</f>
        <v>Chocolate</v>
      </c>
      <c r="D114" s="11" t="str">
        <f ca="1">IFERROR(__xludf.DUMMYFUNCTION("""COMPUTED_VALUE"""),"325*225*30 mm | 12.8*8.9*1.2 inch  Tray")</f>
        <v>325*225*30 mm | 12.8*8.9*1.2 inch  Tray</v>
      </c>
      <c r="E114" s="33">
        <f ca="1">IFERROR(__xludf.DUMMYFUNCTION("""COMPUTED_VALUE"""),1)</f>
        <v>1</v>
      </c>
      <c r="F114" s="11">
        <f ca="1">IFERROR(__xludf.DUMMYFUNCTION("""COMPUTED_VALUE"""),1926)</f>
        <v>1926</v>
      </c>
      <c r="G114" s="11">
        <f ca="1">IFERROR(__xludf.DUMMYFUNCTION("""COMPUTED_VALUE"""),16)</f>
        <v>16</v>
      </c>
      <c r="H114" s="11">
        <f ca="1">IFERROR(__xludf.DUMMYFUNCTION("""COMPUTED_VALUE"""),21)</f>
        <v>21</v>
      </c>
      <c r="I114" s="11">
        <f ca="1">IFERROR(__xludf.DUMMYFUNCTION("""COMPUTED_VALUE"""),100)</f>
        <v>100</v>
      </c>
      <c r="J114" s="23"/>
      <c r="K114" s="23"/>
      <c r="L114" s="23"/>
      <c r="M114" s="23"/>
      <c r="N114" s="23">
        <f ca="1">IFERROR(__xludf.DUMMYFUNCTION("""COMPUTED_VALUE"""),1)</f>
        <v>1</v>
      </c>
      <c r="O114" s="23"/>
      <c r="P114" s="23" t="str">
        <f ca="1">IFERROR(__xludf.DUMMYFUNCTION("""COMPUTED_VALUE"""),"Offset")</f>
        <v>Offset</v>
      </c>
      <c r="Q114" s="23" t="str">
        <f ca="1">IFERROR(__xludf.DUMMYFUNCTION("""COMPUTED_VALUE"""),"Packaging")</f>
        <v>Packaging</v>
      </c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7"/>
      <c r="AK114" s="11"/>
      <c r="AL114" s="11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</row>
    <row r="115" spans="1:86" ht="17.25">
      <c r="A115" s="32" t="str">
        <f ca="1">IFERROR(__xludf.DUMMYFUNCTION("""COMPUTED_VALUE"""),"https://drive.google.com/open?id=1e8M1V0L_wvsJUHF-PbWRpaB1-5B3kKBU&amp;authuser=jay.agg%40gmail.com&amp;usp=drive_fs")</f>
        <v>https://drive.google.com/open?id=1e8M1V0L_wvsJUHF-PbWRpaB1-5B3kKBU&amp;authuser=jay.agg%40gmail.com&amp;usp=drive_fs</v>
      </c>
      <c r="B115" s="11" t="str">
        <f ca="1">IFERROR(__xludf.DUMMYFUNCTION("""COMPUTED_VALUE"""),"Food")</f>
        <v>Food</v>
      </c>
      <c r="C115" s="11" t="str">
        <f ca="1">IFERROR(__xludf.DUMMYFUNCTION("""COMPUTED_VALUE"""),"Chocolate")</f>
        <v>Chocolate</v>
      </c>
      <c r="D115" s="11" t="str">
        <f ca="1">IFERROR(__xludf.DUMMYFUNCTION("""COMPUTED_VALUE"""),"322*180*32 mm | 12.6*7*1.2 inch Sleeve")</f>
        <v>322*180*32 mm | 12.6*7*1.2 inch Sleeve</v>
      </c>
      <c r="E115" s="33">
        <f ca="1">IFERROR(__xludf.DUMMYFUNCTION("""COMPUTED_VALUE"""),2)</f>
        <v>2</v>
      </c>
      <c r="F115" s="11">
        <f ca="1">IFERROR(__xludf.DUMMYFUNCTION("""COMPUTED_VALUE"""),2840)</f>
        <v>2840</v>
      </c>
      <c r="G115" s="11">
        <f ca="1">IFERROR(__xludf.DUMMYFUNCTION("""COMPUTED_VALUE"""),26)</f>
        <v>26</v>
      </c>
      <c r="H115" s="11">
        <f ca="1">IFERROR(__xludf.DUMMYFUNCTION("""COMPUTED_VALUE"""),38)</f>
        <v>38</v>
      </c>
      <c r="I115" s="11">
        <f ca="1">IFERROR(__xludf.DUMMYFUNCTION("""COMPUTED_VALUE"""),100)</f>
        <v>100</v>
      </c>
      <c r="J115" s="23"/>
      <c r="K115" s="23"/>
      <c r="L115" s="23"/>
      <c r="M115" s="23">
        <f ca="1">IFERROR(__xludf.DUMMYFUNCTION("""COMPUTED_VALUE"""),6)</f>
        <v>6</v>
      </c>
      <c r="N115" s="23">
        <f ca="1">IFERROR(__xludf.DUMMYFUNCTION("""COMPUTED_VALUE"""),1)</f>
        <v>1</v>
      </c>
      <c r="O115" s="23"/>
      <c r="P115" s="23" t="str">
        <f ca="1">IFERROR(__xludf.DUMMYFUNCTION("""COMPUTED_VALUE"""),"Offset")</f>
        <v>Offset</v>
      </c>
      <c r="Q115" s="23" t="str">
        <f ca="1">IFERROR(__xludf.DUMMYFUNCTION("""COMPUTED_VALUE"""),"Packaging")</f>
        <v>Packaging</v>
      </c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7"/>
      <c r="AK115" s="11"/>
      <c r="AL115" s="11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</row>
    <row r="116" spans="1:86" ht="17.25">
      <c r="A116" s="32" t="str">
        <f ca="1">IFERROR(__xludf.DUMMYFUNCTION("""COMPUTED_VALUE"""),"https://drive.google.com/open?id=1e8M1V0L_wvsJUHF-PbWRpaB1-5B3kKBU&amp;authuser=jay.agg%40gmail.com&amp;usp=drive_fs")</f>
        <v>https://drive.google.com/open?id=1e8M1V0L_wvsJUHF-PbWRpaB1-5B3kKBU&amp;authuser=jay.agg%40gmail.com&amp;usp=drive_fs</v>
      </c>
      <c r="B116" s="11" t="str">
        <f ca="1">IFERROR(__xludf.DUMMYFUNCTION("""COMPUTED_VALUE"""),"Food")</f>
        <v>Food</v>
      </c>
      <c r="C116" s="11" t="str">
        <f ca="1">IFERROR(__xludf.DUMMYFUNCTION("""COMPUTED_VALUE"""),"Chocolate")</f>
        <v>Chocolate</v>
      </c>
      <c r="D116" s="11" t="str">
        <f ca="1">IFERROR(__xludf.DUMMYFUNCTION("""COMPUTED_VALUE"""),"322*180*32 mm | 12.6*7*1.2 inch Tray")</f>
        <v>322*180*32 mm | 12.6*7*1.2 inch Tray</v>
      </c>
      <c r="E116" s="33">
        <f ca="1">IFERROR(__xludf.DUMMYFUNCTION("""COMPUTED_VALUE"""),1)</f>
        <v>1</v>
      </c>
      <c r="F116" s="11">
        <f ca="1">IFERROR(__xludf.DUMMYFUNCTION("""COMPUTED_VALUE"""),1926)</f>
        <v>1926</v>
      </c>
      <c r="G116" s="11">
        <f ca="1">IFERROR(__xludf.DUMMYFUNCTION("""COMPUTED_VALUE"""),15.75)</f>
        <v>15.75</v>
      </c>
      <c r="H116" s="11">
        <f ca="1">IFERROR(__xludf.DUMMYFUNCTION("""COMPUTED_VALUE"""),20.75)</f>
        <v>20.75</v>
      </c>
      <c r="I116" s="11">
        <f ca="1">IFERROR(__xludf.DUMMYFUNCTION("""COMPUTED_VALUE"""),100)</f>
        <v>100</v>
      </c>
      <c r="J116" s="23"/>
      <c r="K116" s="23"/>
      <c r="L116" s="23"/>
      <c r="M116" s="23"/>
      <c r="N116" s="23">
        <f ca="1">IFERROR(__xludf.DUMMYFUNCTION("""COMPUTED_VALUE"""),1)</f>
        <v>1</v>
      </c>
      <c r="O116" s="23"/>
      <c r="P116" s="23" t="str">
        <f ca="1">IFERROR(__xludf.DUMMYFUNCTION("""COMPUTED_VALUE"""),"Offset")</f>
        <v>Offset</v>
      </c>
      <c r="Q116" s="23" t="str">
        <f ca="1">IFERROR(__xludf.DUMMYFUNCTION("""COMPUTED_VALUE"""),"Packaging")</f>
        <v>Packaging</v>
      </c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7"/>
      <c r="AK116" s="11"/>
      <c r="AL116" s="11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</row>
    <row r="117" spans="1:86" ht="17.25">
      <c r="A117" s="32" t="str">
        <f ca="1">IFERROR(__xludf.DUMMYFUNCTION("""COMPUTED_VALUE"""),"https://drive.google.com/open?id=1Zl-XEursFIe2qATwpKH2i0nMA27x05hp&amp;authuser=jay.agg%40gmail.com&amp;usp=drive_fs")</f>
        <v>https://drive.google.com/open?id=1Zl-XEursFIe2qATwpKH2i0nMA27x05hp&amp;authuser=jay.agg%40gmail.com&amp;usp=drive_fs</v>
      </c>
      <c r="B117" s="11" t="str">
        <f ca="1">IFERROR(__xludf.DUMMYFUNCTION("""COMPUTED_VALUE"""),"Food")</f>
        <v>Food</v>
      </c>
      <c r="C117" s="11" t="str">
        <f ca="1">IFERROR(__xludf.DUMMYFUNCTION("""COMPUTED_VALUE"""),"Chocolate")</f>
        <v>Chocolate</v>
      </c>
      <c r="D117" s="11" t="str">
        <f ca="1">IFERROR(__xludf.DUMMYFUNCTION("""COMPUTED_VALUE"""),"175*100*178 mm | 6.9*7*3.9 inch")</f>
        <v>175*100*178 mm | 6.9*7*3.9 inch</v>
      </c>
      <c r="E117" s="33">
        <f ca="1">IFERROR(__xludf.DUMMYFUNCTION("""COMPUTED_VALUE"""),1)</f>
        <v>1</v>
      </c>
      <c r="F117" s="11">
        <f ca="1">IFERROR(__xludf.DUMMYFUNCTION("""COMPUTED_VALUE"""),1926)</f>
        <v>1926</v>
      </c>
      <c r="G117" s="11">
        <f ca="1">IFERROR(__xludf.DUMMYFUNCTION("""COMPUTED_VALUE"""),18)</f>
        <v>18</v>
      </c>
      <c r="H117" s="11">
        <f ca="1">IFERROR(__xludf.DUMMYFUNCTION("""COMPUTED_VALUE"""),23)</f>
        <v>23</v>
      </c>
      <c r="I117" s="11">
        <f ca="1">IFERROR(__xludf.DUMMYFUNCTION("""COMPUTED_VALUE"""),100)</f>
        <v>100</v>
      </c>
      <c r="J117" s="23"/>
      <c r="K117" s="23"/>
      <c r="L117" s="23"/>
      <c r="M117" s="23">
        <f ca="1">IFERROR(__xludf.DUMMYFUNCTION("""COMPUTED_VALUE"""),0.1)</f>
        <v>0.1</v>
      </c>
      <c r="N117" s="23">
        <f ca="1">IFERROR(__xludf.DUMMYFUNCTION("""COMPUTED_VALUE"""),1)</f>
        <v>1</v>
      </c>
      <c r="O117" s="23"/>
      <c r="P117" s="23" t="str">
        <f ca="1">IFERROR(__xludf.DUMMYFUNCTION("""COMPUTED_VALUE"""),"Offset")</f>
        <v>Offset</v>
      </c>
      <c r="Q117" s="23" t="str">
        <f ca="1">IFERROR(__xludf.DUMMYFUNCTION("""COMPUTED_VALUE"""),"Packaging")</f>
        <v>Packaging</v>
      </c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7"/>
      <c r="AK117" s="11"/>
      <c r="AL117" s="11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</row>
    <row r="118" spans="1:86" ht="17.25">
      <c r="A118" s="32" t="str">
        <f ca="1">IFERROR(__xludf.DUMMYFUNCTION("""COMPUTED_VALUE"""),"https://drive.google.com/open?id=1_BYrh5PiI1PUa-jQ8mSQ_IwsCp6wLaef&amp;authuser=jay.agg%40gmail.com&amp;usp=drive_fs")</f>
        <v>https://drive.google.com/open?id=1_BYrh5PiI1PUa-jQ8mSQ_IwsCp6wLaef&amp;authuser=jay.agg%40gmail.com&amp;usp=drive_fs</v>
      </c>
      <c r="B118" s="11" t="str">
        <f ca="1">IFERROR(__xludf.DUMMYFUNCTION("""COMPUTED_VALUE"""),"Food")</f>
        <v>Food</v>
      </c>
      <c r="C118" s="11" t="str">
        <f ca="1">IFERROR(__xludf.DUMMYFUNCTION("""COMPUTED_VALUE"""),"Chocolate")</f>
        <v>Chocolate</v>
      </c>
      <c r="D118" s="11" t="str">
        <f ca="1">IFERROR(__xludf.DUMMYFUNCTION("""COMPUTED_VALUE"""),"255*175*90 mm | 10*6.9*3.5 inch IL")</f>
        <v>255*175*90 mm | 10*6.9*3.5 inch IL</v>
      </c>
      <c r="E118" s="33">
        <f ca="1">IFERROR(__xludf.DUMMYFUNCTION("""COMPUTED_VALUE"""),1)</f>
        <v>1</v>
      </c>
      <c r="F118" s="11">
        <f ca="1">IFERROR(__xludf.DUMMYFUNCTION("""COMPUTED_VALUE"""),2029)</f>
        <v>2029</v>
      </c>
      <c r="G118" s="11">
        <f ca="1">IFERROR(__xludf.DUMMYFUNCTION("""COMPUTED_VALUE"""),19)</f>
        <v>19</v>
      </c>
      <c r="H118" s="11">
        <f ca="1">IFERROR(__xludf.DUMMYFUNCTION("""COMPUTED_VALUE"""),26)</f>
        <v>26</v>
      </c>
      <c r="I118" s="11">
        <f ca="1">IFERROR(__xludf.DUMMYFUNCTION("""COMPUTED_VALUE"""),100)</f>
        <v>100</v>
      </c>
      <c r="J118" s="23"/>
      <c r="K118" s="23"/>
      <c r="L118" s="23"/>
      <c r="M118" s="23">
        <f ca="1">IFERROR(__xludf.DUMMYFUNCTION("""COMPUTED_VALUE"""),0.32)</f>
        <v>0.32</v>
      </c>
      <c r="N118" s="23">
        <f ca="1">IFERROR(__xludf.DUMMYFUNCTION("""COMPUTED_VALUE"""),1)</f>
        <v>1</v>
      </c>
      <c r="O118" s="23"/>
      <c r="P118" s="23" t="str">
        <f ca="1">IFERROR(__xludf.DUMMYFUNCTION("""COMPUTED_VALUE"""),"Offset")</f>
        <v>Offset</v>
      </c>
      <c r="Q118" s="23" t="str">
        <f ca="1">IFERROR(__xludf.DUMMYFUNCTION("""COMPUTED_VALUE"""),"Packaging")</f>
        <v>Packaging</v>
      </c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7"/>
      <c r="AK118" s="11"/>
      <c r="AL118" s="11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</row>
    <row r="119" spans="1:86" ht="17.25">
      <c r="A119" s="32" t="str">
        <f ca="1">IFERROR(__xludf.DUMMYFUNCTION("""COMPUTED_VALUE"""),"https://drive.google.com/open?id=1eQDLnmfEu_9K-BBzTK_pYkvtd57_WSjW&amp;authuser=jay.agg%40gmail.com&amp;usp=drive_fs")</f>
        <v>https://drive.google.com/open?id=1eQDLnmfEu_9K-BBzTK_pYkvtd57_WSjW&amp;authuser=jay.agg%40gmail.com&amp;usp=drive_fs</v>
      </c>
      <c r="B119" s="11" t="str">
        <f ca="1">IFERROR(__xludf.DUMMYFUNCTION("""COMPUTED_VALUE"""),"Food")</f>
        <v>Food</v>
      </c>
      <c r="C119" s="11" t="str">
        <f ca="1">IFERROR(__xludf.DUMMYFUNCTION("""COMPUTED_VALUE"""),"Misc")</f>
        <v>Misc</v>
      </c>
      <c r="D119" s="11" t="str">
        <f ca="1">IFERROR(__xludf.DUMMYFUNCTION("""COMPUTED_VALUE"""),"128*52*177 mm | 5*2*7 inch")</f>
        <v>128*52*177 mm | 5*2*7 inch</v>
      </c>
      <c r="E119" s="33">
        <f ca="1">IFERROR(__xludf.DUMMYFUNCTION("""COMPUTED_VALUE"""),2)</f>
        <v>2</v>
      </c>
      <c r="F119" s="11">
        <f ca="1">IFERROR(__xludf.DUMMYFUNCTION("""COMPUTED_VALUE"""),2029)</f>
        <v>2029</v>
      </c>
      <c r="G119" s="11">
        <f ca="1">IFERROR(__xludf.DUMMYFUNCTION("""COMPUTED_VALUE"""),18)</f>
        <v>18</v>
      </c>
      <c r="H119" s="11">
        <f ca="1">IFERROR(__xludf.DUMMYFUNCTION("""COMPUTED_VALUE"""),23)</f>
        <v>23</v>
      </c>
      <c r="I119" s="11">
        <f ca="1">IFERROR(__xludf.DUMMYFUNCTION("""COMPUTED_VALUE"""),100)</f>
        <v>100</v>
      </c>
      <c r="J119" s="23"/>
      <c r="K119" s="23"/>
      <c r="L119" s="23"/>
      <c r="M119" s="23">
        <f ca="1">IFERROR(__xludf.DUMMYFUNCTION("""COMPUTED_VALUE"""),0.1)</f>
        <v>0.1</v>
      </c>
      <c r="N119" s="23">
        <f ca="1">IFERROR(__xludf.DUMMYFUNCTION("""COMPUTED_VALUE"""),1)</f>
        <v>1</v>
      </c>
      <c r="O119" s="23"/>
      <c r="P119" s="23" t="str">
        <f ca="1">IFERROR(__xludf.DUMMYFUNCTION("""COMPUTED_VALUE"""),"Offset")</f>
        <v>Offset</v>
      </c>
      <c r="Q119" s="23" t="str">
        <f ca="1">IFERROR(__xludf.DUMMYFUNCTION("""COMPUTED_VALUE"""),"Packaging")</f>
        <v>Packaging</v>
      </c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7"/>
      <c r="AK119" s="11"/>
      <c r="AL119" s="11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</row>
    <row r="120" spans="1:86" ht="17.25">
      <c r="A120" s="32" t="str">
        <f ca="1">IFERROR(__xludf.DUMMYFUNCTION("""COMPUTED_VALUE"""),"https://drive.google.com/open?id=1eRLAo9d8DiVbvwNiRDComuYzDcqiCWJp&amp;authuser=jay.agg%40gmail.com&amp;usp=drive_fs")</f>
        <v>https://drive.google.com/open?id=1eRLAo9d8DiVbvwNiRDComuYzDcqiCWJp&amp;authuser=jay.agg%40gmail.com&amp;usp=drive_fs</v>
      </c>
      <c r="B120" s="11" t="str">
        <f ca="1">IFERROR(__xludf.DUMMYFUNCTION("""COMPUTED_VALUE"""),"Food")</f>
        <v>Food</v>
      </c>
      <c r="C120" s="11" t="str">
        <f ca="1">IFERROR(__xludf.DUMMYFUNCTION("""COMPUTED_VALUE"""),"Chocolate")</f>
        <v>Chocolate</v>
      </c>
      <c r="D120" s="11" t="str">
        <f ca="1">IFERROR(__xludf.DUMMYFUNCTION("""COMPUTED_VALUE"""),"82*14*161 mm | 3.2*0.5*6.3 inch")</f>
        <v>82*14*161 mm | 3.2*0.5*6.3 inch</v>
      </c>
      <c r="E120" s="33">
        <f ca="1">IFERROR(__xludf.DUMMYFUNCTION("""COMPUTED_VALUE"""),6)</f>
        <v>6</v>
      </c>
      <c r="F120" s="11">
        <f ca="1">IFERROR(__xludf.DUMMYFUNCTION("""COMPUTED_VALUE"""),1926)</f>
        <v>1926</v>
      </c>
      <c r="G120" s="11">
        <f ca="1">IFERROR(__xludf.DUMMYFUNCTION("""COMPUTED_VALUE"""),18)</f>
        <v>18</v>
      </c>
      <c r="H120" s="11">
        <f ca="1">IFERROR(__xludf.DUMMYFUNCTION("""COMPUTED_VALUE"""),25)</f>
        <v>25</v>
      </c>
      <c r="I120" s="11">
        <f ca="1">IFERROR(__xludf.DUMMYFUNCTION("""COMPUTED_VALUE"""),100)</f>
        <v>100</v>
      </c>
      <c r="J120" s="23"/>
      <c r="K120" s="23"/>
      <c r="L120" s="23"/>
      <c r="M120" s="23">
        <f ca="1">IFERROR(__xludf.DUMMYFUNCTION("""COMPUTED_VALUE"""),0.1)</f>
        <v>0.1</v>
      </c>
      <c r="N120" s="23">
        <f ca="1">IFERROR(__xludf.DUMMYFUNCTION("""COMPUTED_VALUE"""),1)</f>
        <v>1</v>
      </c>
      <c r="O120" s="23"/>
      <c r="P120" s="23" t="str">
        <f ca="1">IFERROR(__xludf.DUMMYFUNCTION("""COMPUTED_VALUE"""),"Offset")</f>
        <v>Offset</v>
      </c>
      <c r="Q120" s="23" t="str">
        <f ca="1">IFERROR(__xludf.DUMMYFUNCTION("""COMPUTED_VALUE"""),"Packaging")</f>
        <v>Packaging</v>
      </c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7"/>
      <c r="AK120" s="11"/>
      <c r="AL120" s="11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</row>
    <row r="121" spans="1:86" ht="17.25">
      <c r="A121" s="32" t="str">
        <f ca="1">IFERROR(__xludf.DUMMYFUNCTION("""COMPUTED_VALUE"""),"https://drive.google.com/open?id=1azlb0WzLVLWI56A9ao925_NavPqzLPO_&amp;authuser=jay.agg%40gmail.com&amp;usp=drive_fs")</f>
        <v>https://drive.google.com/open?id=1azlb0WzLVLWI56A9ao925_NavPqzLPO_&amp;authuser=jay.agg%40gmail.com&amp;usp=drive_fs</v>
      </c>
      <c r="B121" s="11" t="str">
        <f ca="1">IFERROR(__xludf.DUMMYFUNCTION("""COMPUTED_VALUE"""),"Food")</f>
        <v>Food</v>
      </c>
      <c r="C121" s="11" t="str">
        <f ca="1">IFERROR(__xludf.DUMMYFUNCTION("""COMPUTED_VALUE"""),"Colour")</f>
        <v>Colour</v>
      </c>
      <c r="D121" s="11" t="str">
        <f ca="1">IFERROR(__xludf.DUMMYFUNCTION("""COMPUTED_VALUE"""),"140*51*90 mm | 5.5*3.5*2 inch")</f>
        <v>140*51*90 mm | 5.5*3.5*2 inch</v>
      </c>
      <c r="E121" s="33">
        <f ca="1">IFERROR(__xludf.DUMMYFUNCTION("""COMPUTED_VALUE"""),3)</f>
        <v>3</v>
      </c>
      <c r="F121" s="11">
        <f ca="1">IFERROR(__xludf.DUMMYFUNCTION("""COMPUTED_VALUE"""),1926)</f>
        <v>1926</v>
      </c>
      <c r="G121" s="11">
        <f ca="1">IFERROR(__xludf.DUMMYFUNCTION("""COMPUTED_VALUE"""),18)</f>
        <v>18</v>
      </c>
      <c r="H121" s="11">
        <f ca="1">IFERROR(__xludf.DUMMYFUNCTION("""COMPUTED_VALUE"""),23)</f>
        <v>23</v>
      </c>
      <c r="I121" s="11">
        <f ca="1">IFERROR(__xludf.DUMMYFUNCTION("""COMPUTED_VALUE"""),100)</f>
        <v>100</v>
      </c>
      <c r="J121" s="23"/>
      <c r="K121" s="23"/>
      <c r="L121" s="23"/>
      <c r="M121" s="23">
        <f ca="1">IFERROR(__xludf.DUMMYFUNCTION("""COMPUTED_VALUE"""),0.1)</f>
        <v>0.1</v>
      </c>
      <c r="N121" s="23">
        <f ca="1">IFERROR(__xludf.DUMMYFUNCTION("""COMPUTED_VALUE"""),1)</f>
        <v>1</v>
      </c>
      <c r="O121" s="23"/>
      <c r="P121" s="23" t="str">
        <f ca="1">IFERROR(__xludf.DUMMYFUNCTION("""COMPUTED_VALUE"""),"Offset")</f>
        <v>Offset</v>
      </c>
      <c r="Q121" s="23" t="str">
        <f ca="1">IFERROR(__xludf.DUMMYFUNCTION("""COMPUTED_VALUE"""),"Packaging")</f>
        <v>Packaging</v>
      </c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7"/>
      <c r="AK121" s="11"/>
      <c r="AL121" s="11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</row>
    <row r="122" spans="1:86" ht="17.25">
      <c r="A122" s="32" t="str">
        <f ca="1">IFERROR(__xludf.DUMMYFUNCTION("""COMPUTED_VALUE"""),"https://drive.google.com/open?id=1gxqH9e07wdipxz5OxnfZfQHphLFA559y&amp;authuser=jay.agg%40gmail.com&amp;usp=drive_fs")</f>
        <v>https://drive.google.com/open?id=1gxqH9e07wdipxz5OxnfZfQHphLFA559y&amp;authuser=jay.agg%40gmail.com&amp;usp=drive_fs</v>
      </c>
      <c r="B122" s="11" t="str">
        <f ca="1">IFERROR(__xludf.DUMMYFUNCTION("""COMPUTED_VALUE"""),"Food")</f>
        <v>Food</v>
      </c>
      <c r="C122" s="11" t="str">
        <f ca="1">IFERROR(__xludf.DUMMYFUNCTION("""COMPUTED_VALUE"""),"Chokidhani")</f>
        <v>Chokidhani</v>
      </c>
      <c r="D122" s="11" t="str">
        <f ca="1">IFERROR(__xludf.DUMMYFUNCTION("""COMPUTED_VALUE"""),"165*90*245 mm | 6.5*3.5*9.6 inch LB")</f>
        <v>165*90*245 mm | 6.5*3.5*9.6 inch LB</v>
      </c>
      <c r="E122" s="33">
        <f ca="1">IFERROR(__xludf.DUMMYFUNCTION("""COMPUTED_VALUE"""),1)</f>
        <v>1</v>
      </c>
      <c r="F122" s="11">
        <f ca="1">IFERROR(__xludf.DUMMYFUNCTION("""COMPUTED_VALUE"""),1926)</f>
        <v>1926</v>
      </c>
      <c r="G122" s="11">
        <f ca="1">IFERROR(__xludf.DUMMYFUNCTION("""COMPUTED_VALUE"""),18)</f>
        <v>18</v>
      </c>
      <c r="H122" s="11">
        <f ca="1">IFERROR(__xludf.DUMMYFUNCTION("""COMPUTED_VALUE"""),23)</f>
        <v>23</v>
      </c>
      <c r="I122" s="11">
        <f ca="1">IFERROR(__xludf.DUMMYFUNCTION("""COMPUTED_VALUE"""),100)</f>
        <v>100</v>
      </c>
      <c r="J122" s="23"/>
      <c r="K122" s="23"/>
      <c r="L122" s="23"/>
      <c r="M122" s="23">
        <f ca="1">IFERROR(__xludf.DUMMYFUNCTION("""COMPUTED_VALUE"""),0.18)</f>
        <v>0.18</v>
      </c>
      <c r="N122" s="23">
        <f ca="1">IFERROR(__xludf.DUMMYFUNCTION("""COMPUTED_VALUE"""),1)</f>
        <v>1</v>
      </c>
      <c r="O122" s="23"/>
      <c r="P122" s="23" t="str">
        <f ca="1">IFERROR(__xludf.DUMMYFUNCTION("""COMPUTED_VALUE"""),"Offset")</f>
        <v>Offset</v>
      </c>
      <c r="Q122" s="23" t="str">
        <f ca="1">IFERROR(__xludf.DUMMYFUNCTION("""COMPUTED_VALUE"""),"Packaging")</f>
        <v>Packaging</v>
      </c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7"/>
      <c r="AK122" s="11"/>
      <c r="AL122" s="11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</row>
    <row r="123" spans="1:86" ht="17.25">
      <c r="A123" s="32" t="str">
        <f ca="1">IFERROR(__xludf.DUMMYFUNCTION("""COMPUTED_VALUE"""),"https://drive.google.com/open?id=1h1gMwsvCLe3Q3bOBRNVUEyzn8SVrFjon&amp;authuser=jay.agg%40gmail.com&amp;usp=drive_fs")</f>
        <v>https://drive.google.com/open?id=1h1gMwsvCLe3Q3bOBRNVUEyzn8SVrFjon&amp;authuser=jay.agg%40gmail.com&amp;usp=drive_fs</v>
      </c>
      <c r="B123" s="11" t="str">
        <f ca="1">IFERROR(__xludf.DUMMYFUNCTION("""COMPUTED_VALUE"""),"Food")</f>
        <v>Food</v>
      </c>
      <c r="C123" s="11" t="str">
        <f ca="1">IFERROR(__xludf.DUMMYFUNCTION("""COMPUTED_VALUE"""),"Chokidhani")</f>
        <v>Chokidhani</v>
      </c>
      <c r="D123" s="11" t="str">
        <f ca="1">IFERROR(__xludf.DUMMYFUNCTION("""COMPUTED_VALUE"""),"140*60*195 mm | 5.5*2.3*7.6 inch")</f>
        <v>140*60*195 mm | 5.5*2.3*7.6 inch</v>
      </c>
      <c r="E123" s="33">
        <f ca="1">IFERROR(__xludf.DUMMYFUNCTION("""COMPUTED_VALUE"""),2)</f>
        <v>2</v>
      </c>
      <c r="F123" s="11">
        <f ca="1">IFERROR(__xludf.DUMMYFUNCTION("""COMPUTED_VALUE"""),1926)</f>
        <v>1926</v>
      </c>
      <c r="G123" s="11">
        <f ca="1">IFERROR(__xludf.DUMMYFUNCTION("""COMPUTED_VALUE"""),18)</f>
        <v>18</v>
      </c>
      <c r="H123" s="11">
        <f ca="1">IFERROR(__xludf.DUMMYFUNCTION("""COMPUTED_VALUE"""),25)</f>
        <v>25</v>
      </c>
      <c r="I123" s="11">
        <f ca="1">IFERROR(__xludf.DUMMYFUNCTION("""COMPUTED_VALUE"""),100)</f>
        <v>100</v>
      </c>
      <c r="J123" s="23"/>
      <c r="K123" s="23"/>
      <c r="L123" s="23"/>
      <c r="M123" s="23">
        <f ca="1">IFERROR(__xludf.DUMMYFUNCTION("""COMPUTED_VALUE"""),0.1)</f>
        <v>0.1</v>
      </c>
      <c r="N123" s="23">
        <f ca="1">IFERROR(__xludf.DUMMYFUNCTION("""COMPUTED_VALUE"""),1)</f>
        <v>1</v>
      </c>
      <c r="O123" s="23"/>
      <c r="P123" s="23" t="str">
        <f ca="1">IFERROR(__xludf.DUMMYFUNCTION("""COMPUTED_VALUE"""),"Offset")</f>
        <v>Offset</v>
      </c>
      <c r="Q123" s="23" t="str">
        <f ca="1">IFERROR(__xludf.DUMMYFUNCTION("""COMPUTED_VALUE"""),"Packaging")</f>
        <v>Packaging</v>
      </c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7"/>
      <c r="AK123" s="11"/>
      <c r="AL123" s="11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</row>
    <row r="124" spans="1:86" ht="17.25">
      <c r="A124" s="32" t="str">
        <f ca="1">IFERROR(__xludf.DUMMYFUNCTION("""COMPUTED_VALUE"""),"https://drive.google.com/open?id=13JCSvpcyTWuEqioltHSap6PCWyZifsCV&amp;authuser=jay.agg%40gmail.com&amp;usp=drive_fs")</f>
        <v>https://drive.google.com/open?id=13JCSvpcyTWuEqioltHSap6PCWyZifsCV&amp;authuser=jay.agg%40gmail.com&amp;usp=drive_fs</v>
      </c>
      <c r="B124" s="11" t="str">
        <f ca="1">IFERROR(__xludf.DUMMYFUNCTION("""COMPUTED_VALUE"""),"Food")</f>
        <v>Food</v>
      </c>
      <c r="C124" s="11" t="str">
        <f ca="1">IFERROR(__xludf.DUMMYFUNCTION("""COMPUTED_VALUE"""),"Chocolate")</f>
        <v>Chocolate</v>
      </c>
      <c r="D124" s="11" t="str">
        <f ca="1">IFERROR(__xludf.DUMMYFUNCTION("""COMPUTED_VALUE"""),"150*115*91 mm | 5.9*4.5*3.5 inch LB")</f>
        <v>150*115*91 mm | 5.9*4.5*3.5 inch LB</v>
      </c>
      <c r="E124" s="33">
        <f ca="1">IFERROR(__xludf.DUMMYFUNCTION("""COMPUTED_VALUE"""),1)</f>
        <v>1</v>
      </c>
      <c r="F124" s="11">
        <f ca="1">IFERROR(__xludf.DUMMYFUNCTION("""COMPUTED_VALUE"""),1926)</f>
        <v>1926</v>
      </c>
      <c r="G124" s="11">
        <f ca="1">IFERROR(__xludf.DUMMYFUNCTION("""COMPUTED_VALUE"""),18)</f>
        <v>18</v>
      </c>
      <c r="H124" s="11">
        <f ca="1">IFERROR(__xludf.DUMMYFUNCTION("""COMPUTED_VALUE"""),23)</f>
        <v>23</v>
      </c>
      <c r="I124" s="11">
        <f ca="1">IFERROR(__xludf.DUMMYFUNCTION("""COMPUTED_VALUE"""),100)</f>
        <v>100</v>
      </c>
      <c r="J124" s="23"/>
      <c r="K124" s="23"/>
      <c r="L124" s="23"/>
      <c r="M124" s="23">
        <f ca="1">IFERROR(__xludf.DUMMYFUNCTION("""COMPUTED_VALUE"""),0.18)</f>
        <v>0.18</v>
      </c>
      <c r="N124" s="23">
        <f ca="1">IFERROR(__xludf.DUMMYFUNCTION("""COMPUTED_VALUE"""),1)</f>
        <v>1</v>
      </c>
      <c r="O124" s="23"/>
      <c r="P124" s="23" t="str">
        <f ca="1">IFERROR(__xludf.DUMMYFUNCTION("""COMPUTED_VALUE"""),"Offset")</f>
        <v>Offset</v>
      </c>
      <c r="Q124" s="23" t="str">
        <f ca="1">IFERROR(__xludf.DUMMYFUNCTION("""COMPUTED_VALUE"""),"Packaging")</f>
        <v>Packaging</v>
      </c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7"/>
      <c r="AK124" s="11"/>
      <c r="AL124" s="11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</row>
    <row r="125" spans="1:86" ht="17.25">
      <c r="A125" s="32" t="str">
        <f ca="1">IFERROR(__xludf.DUMMYFUNCTION("""COMPUTED_VALUE"""),"https://drive.google.com/open?id=13qseTC_P8kAqW7SosbkH3_BCEOUoHD0I&amp;authuser=jay.agg%40gmail.com&amp;usp=drive_fs")</f>
        <v>https://drive.google.com/open?id=13qseTC_P8kAqW7SosbkH3_BCEOUoHD0I&amp;authuser=jay.agg%40gmail.com&amp;usp=drive_fs</v>
      </c>
      <c r="B125" s="11" t="str">
        <f ca="1">IFERROR(__xludf.DUMMYFUNCTION("""COMPUTED_VALUE"""),"Food")</f>
        <v>Food</v>
      </c>
      <c r="C125" s="11" t="str">
        <f ca="1">IFERROR(__xludf.DUMMYFUNCTION("""COMPUTED_VALUE"""),"Paan")</f>
        <v>Paan</v>
      </c>
      <c r="D125" s="11" t="str">
        <f ca="1">IFERROR(__xludf.DUMMYFUNCTION("""COMPUTED_VALUE"""),"95*76*32 mm | 3.7*3*1.3 inch")</f>
        <v>95*76*32 mm | 3.7*3*1.3 inch</v>
      </c>
      <c r="E125" s="33">
        <f ca="1">IFERROR(__xludf.DUMMYFUNCTION("""COMPUTED_VALUE"""),4)</f>
        <v>4</v>
      </c>
      <c r="F125" s="11">
        <f ca="1">IFERROR(__xludf.DUMMYFUNCTION("""COMPUTED_VALUE"""),1926)</f>
        <v>1926</v>
      </c>
      <c r="G125" s="11">
        <f ca="1">IFERROR(__xludf.DUMMYFUNCTION("""COMPUTED_VALUE"""),15.75)</f>
        <v>15.75</v>
      </c>
      <c r="H125" s="11">
        <f ca="1">IFERROR(__xludf.DUMMYFUNCTION("""COMPUTED_VALUE"""),20.75)</f>
        <v>20.75</v>
      </c>
      <c r="I125" s="11">
        <f ca="1">IFERROR(__xludf.DUMMYFUNCTION("""COMPUTED_VALUE"""),100)</f>
        <v>100</v>
      </c>
      <c r="J125" s="23"/>
      <c r="K125" s="23"/>
      <c r="L125" s="23"/>
      <c r="M125" s="23"/>
      <c r="N125" s="23">
        <f ca="1">IFERROR(__xludf.DUMMYFUNCTION("""COMPUTED_VALUE"""),1)</f>
        <v>1</v>
      </c>
      <c r="O125" s="23"/>
      <c r="P125" s="23" t="str">
        <f ca="1">IFERROR(__xludf.DUMMYFUNCTION("""COMPUTED_VALUE"""),"Offset")</f>
        <v>Offset</v>
      </c>
      <c r="Q125" s="23" t="str">
        <f ca="1">IFERROR(__xludf.DUMMYFUNCTION("""COMPUTED_VALUE"""),"Packaging")</f>
        <v>Packaging</v>
      </c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7"/>
      <c r="AK125" s="11"/>
      <c r="AL125" s="11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</row>
    <row r="126" spans="1:86" ht="17.25">
      <c r="A126" s="32" t="str">
        <f ca="1">IFERROR(__xludf.DUMMYFUNCTION("""COMPUTED_VALUE"""),"https://drive.google.com/open?id=13sR1vnoNslQcY5qDCrD-_m_VrXyaCWj2&amp;authuser=jay.agg%40gmail.com&amp;usp=drive_fs")</f>
        <v>https://drive.google.com/open?id=13sR1vnoNslQcY5qDCrD-_m_VrXyaCWj2&amp;authuser=jay.agg%40gmail.com&amp;usp=drive_fs</v>
      </c>
      <c r="B126" s="11" t="str">
        <f ca="1">IFERROR(__xludf.DUMMYFUNCTION("""COMPUTED_VALUE"""),"Food")</f>
        <v>Food</v>
      </c>
      <c r="C126" s="11" t="str">
        <f ca="1">IFERROR(__xludf.DUMMYFUNCTION("""COMPUTED_VALUE"""),"Paan")</f>
        <v>Paan</v>
      </c>
      <c r="D126" s="11" t="str">
        <f ca="1">IFERROR(__xludf.DUMMYFUNCTION("""COMPUTED_VALUE"""),"75*60*35 mm | 3*2.4*1.4 inch")</f>
        <v>75*60*35 mm | 3*2.4*1.4 inch</v>
      </c>
      <c r="E126" s="33">
        <f ca="1">IFERROR(__xludf.DUMMYFUNCTION("""COMPUTED_VALUE"""),8)</f>
        <v>8</v>
      </c>
      <c r="F126" s="11">
        <f ca="1">IFERROR(__xludf.DUMMYFUNCTION("""COMPUTED_VALUE"""),1926)</f>
        <v>1926</v>
      </c>
      <c r="G126" s="11">
        <f ca="1">IFERROR(__xludf.DUMMYFUNCTION("""COMPUTED_VALUE"""),18)</f>
        <v>18</v>
      </c>
      <c r="H126" s="11">
        <f ca="1">IFERROR(__xludf.DUMMYFUNCTION("""COMPUTED_VALUE"""),23)</f>
        <v>23</v>
      </c>
      <c r="I126" s="11">
        <f ca="1">IFERROR(__xludf.DUMMYFUNCTION("""COMPUTED_VALUE"""),100)</f>
        <v>100</v>
      </c>
      <c r="J126" s="23"/>
      <c r="K126" s="23"/>
      <c r="L126" s="23"/>
      <c r="M126" s="23"/>
      <c r="N126" s="23">
        <f ca="1">IFERROR(__xludf.DUMMYFUNCTION("""COMPUTED_VALUE"""),1)</f>
        <v>1</v>
      </c>
      <c r="O126" s="23"/>
      <c r="P126" s="23" t="str">
        <f ca="1">IFERROR(__xludf.DUMMYFUNCTION("""COMPUTED_VALUE"""),"Offset")</f>
        <v>Offset</v>
      </c>
      <c r="Q126" s="23" t="str">
        <f ca="1">IFERROR(__xludf.DUMMYFUNCTION("""COMPUTED_VALUE"""),"Packaging")</f>
        <v>Packaging</v>
      </c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7"/>
      <c r="AK126" s="11"/>
      <c r="AL126" s="11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</row>
    <row r="127" spans="1:86" ht="17.25">
      <c r="A127" s="32" t="str">
        <f ca="1">IFERROR(__xludf.DUMMYFUNCTION("""COMPUTED_VALUE"""),"https://drive.google.com/open?id=167g4JlzR0We72-s-rJEFYsXfsoureruK&amp;authuser=jay.agg%40gmail.com&amp;usp=drive_fs")</f>
        <v>https://drive.google.com/open?id=167g4JlzR0We72-s-rJEFYsXfsoureruK&amp;authuser=jay.agg%40gmail.com&amp;usp=drive_fs</v>
      </c>
      <c r="B127" s="11" t="str">
        <f ca="1">IFERROR(__xludf.DUMMYFUNCTION("""COMPUTED_VALUE"""),"Food")</f>
        <v>Food</v>
      </c>
      <c r="C127" s="11" t="str">
        <f ca="1">IFERROR(__xludf.DUMMYFUNCTION("""COMPUTED_VALUE"""),"Pasta")</f>
        <v>Pasta</v>
      </c>
      <c r="D127" s="11" t="str">
        <f ca="1">IFERROR(__xludf.DUMMYFUNCTION("""COMPUTED_VALUE"""),"138*62*173 mm | 5.4*2.4*6.8 inch")</f>
        <v>138*62*173 mm | 5.4*2.4*6.8 inch</v>
      </c>
      <c r="E127" s="33">
        <f ca="1">IFERROR(__xludf.DUMMYFUNCTION("""COMPUTED_VALUE"""),2)</f>
        <v>2</v>
      </c>
      <c r="F127" s="11">
        <f ca="1">IFERROR(__xludf.DUMMYFUNCTION("""COMPUTED_VALUE"""),1926)</f>
        <v>1926</v>
      </c>
      <c r="G127" s="11">
        <f ca="1">IFERROR(__xludf.DUMMYFUNCTION("""COMPUTED_VALUE"""),18)</f>
        <v>18</v>
      </c>
      <c r="H127" s="11">
        <f ca="1">IFERROR(__xludf.DUMMYFUNCTION("""COMPUTED_VALUE"""),23)</f>
        <v>23</v>
      </c>
      <c r="I127" s="11">
        <f ca="1">IFERROR(__xludf.DUMMYFUNCTION("""COMPUTED_VALUE"""),100)</f>
        <v>100</v>
      </c>
      <c r="J127" s="23"/>
      <c r="K127" s="23"/>
      <c r="L127" s="23"/>
      <c r="M127" s="23">
        <f ca="1">IFERROR(__xludf.DUMMYFUNCTION("""COMPUTED_VALUE"""),0.1)</f>
        <v>0.1</v>
      </c>
      <c r="N127" s="23">
        <f ca="1">IFERROR(__xludf.DUMMYFUNCTION("""COMPUTED_VALUE"""),1)</f>
        <v>1</v>
      </c>
      <c r="O127" s="23"/>
      <c r="P127" s="23" t="str">
        <f ca="1">IFERROR(__xludf.DUMMYFUNCTION("""COMPUTED_VALUE"""),"Offset")</f>
        <v>Offset</v>
      </c>
      <c r="Q127" s="23" t="str">
        <f ca="1">IFERROR(__xludf.DUMMYFUNCTION("""COMPUTED_VALUE"""),"Packaging")</f>
        <v>Packaging</v>
      </c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7"/>
      <c r="AK127" s="11"/>
      <c r="AL127" s="11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</row>
    <row r="128" spans="1:86" ht="17.25">
      <c r="A128" s="32" t="str">
        <f ca="1">IFERROR(__xludf.DUMMYFUNCTION("""COMPUTED_VALUE"""),"https://drive.google.com/open?id=1ojxccNs17sS_hpoy0kJLnvahIDc5Ojpo&amp;authuser=jay.agg%40gmail.com&amp;usp=drive_fs")</f>
        <v>https://drive.google.com/open?id=1ojxccNs17sS_hpoy0kJLnvahIDc5Ojpo&amp;authuser=jay.agg%40gmail.com&amp;usp=drive_fs</v>
      </c>
      <c r="B128" s="11" t="str">
        <f ca="1">IFERROR(__xludf.DUMMYFUNCTION("""COMPUTED_VALUE"""),"Food")</f>
        <v>Food</v>
      </c>
      <c r="C128" s="11" t="str">
        <f ca="1">IFERROR(__xludf.DUMMYFUNCTION("""COMPUTED_VALUE"""),"Chocolate")</f>
        <v>Chocolate</v>
      </c>
      <c r="D128" s="11" t="str">
        <f ca="1">IFERROR(__xludf.DUMMYFUNCTION("""COMPUTED_VALUE"""),"42*12*89 mm | 1.6*0.5*3.5 inch")</f>
        <v>42*12*89 mm | 1.6*0.5*3.5 inch</v>
      </c>
      <c r="E128" s="33">
        <f ca="1">IFERROR(__xludf.DUMMYFUNCTION("""COMPUTED_VALUE"""),12)</f>
        <v>12</v>
      </c>
      <c r="F128" s="11">
        <f ca="1">IFERROR(__xludf.DUMMYFUNCTION("""COMPUTED_VALUE"""),1926)</f>
        <v>1926</v>
      </c>
      <c r="G128" s="11">
        <f ca="1">IFERROR(__xludf.DUMMYFUNCTION("""COMPUTED_VALUE"""),15.75)</f>
        <v>15.75</v>
      </c>
      <c r="H128" s="11">
        <f ca="1">IFERROR(__xludf.DUMMYFUNCTION("""COMPUTED_VALUE"""),20.75)</f>
        <v>20.75</v>
      </c>
      <c r="I128" s="11">
        <f ca="1">IFERROR(__xludf.DUMMYFUNCTION("""COMPUTED_VALUE"""),100)</f>
        <v>100</v>
      </c>
      <c r="J128" s="23"/>
      <c r="K128" s="23"/>
      <c r="L128" s="23"/>
      <c r="M128" s="23">
        <f ca="1">IFERROR(__xludf.DUMMYFUNCTION("""COMPUTED_VALUE"""),0.1)</f>
        <v>0.1</v>
      </c>
      <c r="N128" s="23">
        <f ca="1">IFERROR(__xludf.DUMMYFUNCTION("""COMPUTED_VALUE"""),1)</f>
        <v>1</v>
      </c>
      <c r="O128" s="23"/>
      <c r="P128" s="23" t="str">
        <f ca="1">IFERROR(__xludf.DUMMYFUNCTION("""COMPUTED_VALUE"""),"Offset")</f>
        <v>Offset</v>
      </c>
      <c r="Q128" s="23" t="str">
        <f ca="1">IFERROR(__xludf.DUMMYFUNCTION("""COMPUTED_VALUE"""),"Packaging")</f>
        <v>Packaging</v>
      </c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7"/>
      <c r="AK128" s="11"/>
      <c r="AL128" s="11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</row>
    <row r="129" spans="1:86" ht="17.25">
      <c r="A129" s="32" t="str">
        <f ca="1">IFERROR(__xludf.DUMMYFUNCTION("""COMPUTED_VALUE"""),"https://drive.google.com/open?id=1oroVxcUDNujmzKUqTL-wwmQSNBTee668&amp;authuser=jay.agg%40gmail.com&amp;usp=drive_fs")</f>
        <v>https://drive.google.com/open?id=1oroVxcUDNujmzKUqTL-wwmQSNBTee668&amp;authuser=jay.agg%40gmail.com&amp;usp=drive_fs</v>
      </c>
      <c r="B129" s="11" t="str">
        <f ca="1">IFERROR(__xludf.DUMMYFUNCTION("""COMPUTED_VALUE"""),"Food")</f>
        <v>Food</v>
      </c>
      <c r="C129" s="11" t="str">
        <f ca="1">IFERROR(__xludf.DUMMYFUNCTION("""COMPUTED_VALUE"""),"Chocolate")</f>
        <v>Chocolate</v>
      </c>
      <c r="D129" s="11" t="str">
        <f ca="1">IFERROR(__xludf.DUMMYFUNCTION("""COMPUTED_VALUE"""),"86*12*166 mm | 3.3*0.5*6.5 inch")</f>
        <v>86*12*166 mm | 3.3*0.5*6.5 inch</v>
      </c>
      <c r="E129" s="33">
        <f ca="1">IFERROR(__xludf.DUMMYFUNCTION("""COMPUTED_VALUE"""),6)</f>
        <v>6</v>
      </c>
      <c r="F129" s="11">
        <f ca="1">IFERROR(__xludf.DUMMYFUNCTION("""COMPUTED_VALUE"""),1926)</f>
        <v>1926</v>
      </c>
      <c r="G129" s="11">
        <f ca="1">IFERROR(__xludf.DUMMYFUNCTION("""COMPUTED_VALUE"""),18)</f>
        <v>18</v>
      </c>
      <c r="H129" s="11">
        <f ca="1">IFERROR(__xludf.DUMMYFUNCTION("""COMPUTED_VALUE"""),25)</f>
        <v>25</v>
      </c>
      <c r="I129" s="11">
        <f ca="1">IFERROR(__xludf.DUMMYFUNCTION("""COMPUTED_VALUE"""),100)</f>
        <v>100</v>
      </c>
      <c r="J129" s="23"/>
      <c r="K129" s="23"/>
      <c r="L129" s="23"/>
      <c r="M129" s="23">
        <f ca="1">IFERROR(__xludf.DUMMYFUNCTION("""COMPUTED_VALUE"""),0.1)</f>
        <v>0.1</v>
      </c>
      <c r="N129" s="23">
        <f ca="1">IFERROR(__xludf.DUMMYFUNCTION("""COMPUTED_VALUE"""),1)</f>
        <v>1</v>
      </c>
      <c r="O129" s="23"/>
      <c r="P129" s="23" t="str">
        <f ca="1">IFERROR(__xludf.DUMMYFUNCTION("""COMPUTED_VALUE"""),"Offset")</f>
        <v>Offset</v>
      </c>
      <c r="Q129" s="23" t="str">
        <f ca="1">IFERROR(__xludf.DUMMYFUNCTION("""COMPUTED_VALUE"""),"Packaging")</f>
        <v>Packaging</v>
      </c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7"/>
      <c r="AK129" s="11"/>
      <c r="AL129" s="11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</row>
    <row r="130" spans="1:86" ht="17.25">
      <c r="A130" s="32" t="str">
        <f ca="1">IFERROR(__xludf.DUMMYFUNCTION("""COMPUTED_VALUE"""),"https://drive.google.com/open?id=16JOlO9uJegkjlMHtkKbhnsDk3TfXug_s&amp;authuser=jay.agg%40gmail.com&amp;usp=drive_fs")</f>
        <v>https://drive.google.com/open?id=16JOlO9uJegkjlMHtkKbhnsDk3TfXug_s&amp;authuser=jay.agg%40gmail.com&amp;usp=drive_fs</v>
      </c>
      <c r="B130" s="11" t="str">
        <f ca="1">IFERROR(__xludf.DUMMYFUNCTION("""COMPUTED_VALUE"""),"Food")</f>
        <v>Food</v>
      </c>
      <c r="C130" s="11" t="str">
        <f ca="1">IFERROR(__xludf.DUMMYFUNCTION("""COMPUTED_VALUE"""),"Chokidhani")</f>
        <v>Chokidhani</v>
      </c>
      <c r="D130" s="11" t="str">
        <f ca="1">IFERROR(__xludf.DUMMYFUNCTION("""COMPUTED_VALUE"""),"140*45*210 mm | 5.5*1.7*8.2 inch")</f>
        <v>140*45*210 mm | 5.5*1.7*8.2 inch</v>
      </c>
      <c r="E130" s="33">
        <f ca="1">IFERROR(__xludf.DUMMYFUNCTION("""COMPUTED_VALUE"""),2)</f>
        <v>2</v>
      </c>
      <c r="F130" s="11">
        <f ca="1">IFERROR(__xludf.DUMMYFUNCTION("""COMPUTED_VALUE"""),1926)</f>
        <v>1926</v>
      </c>
      <c r="G130" s="11">
        <f ca="1">IFERROR(__xludf.DUMMYFUNCTION("""COMPUTED_VALUE"""),18)</f>
        <v>18</v>
      </c>
      <c r="H130" s="11">
        <f ca="1">IFERROR(__xludf.DUMMYFUNCTION("""COMPUTED_VALUE"""),25)</f>
        <v>25</v>
      </c>
      <c r="I130" s="11">
        <f ca="1">IFERROR(__xludf.DUMMYFUNCTION("""COMPUTED_VALUE"""),100)</f>
        <v>100</v>
      </c>
      <c r="J130" s="23"/>
      <c r="K130" s="23"/>
      <c r="L130" s="23"/>
      <c r="M130" s="23">
        <f ca="1">IFERROR(__xludf.DUMMYFUNCTION("""COMPUTED_VALUE"""),0.1)</f>
        <v>0.1</v>
      </c>
      <c r="N130" s="23">
        <f ca="1">IFERROR(__xludf.DUMMYFUNCTION("""COMPUTED_VALUE"""),1)</f>
        <v>1</v>
      </c>
      <c r="O130" s="23"/>
      <c r="P130" s="23" t="str">
        <f ca="1">IFERROR(__xludf.DUMMYFUNCTION("""COMPUTED_VALUE"""),"Offset")</f>
        <v>Offset</v>
      </c>
      <c r="Q130" s="23" t="str">
        <f ca="1">IFERROR(__xludf.DUMMYFUNCTION("""COMPUTED_VALUE"""),"Packaging")</f>
        <v>Packaging</v>
      </c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7"/>
      <c r="AK130" s="11"/>
      <c r="AL130" s="11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</row>
    <row r="131" spans="1:86" ht="17.25">
      <c r="A131" s="32" t="str">
        <f ca="1">IFERROR(__xludf.DUMMYFUNCTION("""COMPUTED_VALUE"""),"https://drive.google.com/open?id=185JJStzmKnmq6iEa5gsiDbI5gcwueh6H&amp;authuser=jay.agg%40gmail.com&amp;usp=drive_fs")</f>
        <v>https://drive.google.com/open?id=185JJStzmKnmq6iEa5gsiDbI5gcwueh6H&amp;authuser=jay.agg%40gmail.com&amp;usp=drive_fs</v>
      </c>
      <c r="B131" s="11" t="str">
        <f ca="1">IFERROR(__xludf.DUMMYFUNCTION("""COMPUTED_VALUE"""),"Food")</f>
        <v>Food</v>
      </c>
      <c r="C131" s="11" t="str">
        <f ca="1">IFERROR(__xludf.DUMMYFUNCTION("""COMPUTED_VALUE"""),"Dates")</f>
        <v>Dates</v>
      </c>
      <c r="D131" s="11" t="str">
        <f ca="1">IFERROR(__xludf.DUMMYFUNCTION("""COMPUTED_VALUE"""),"242*145*50 mm | 9.5*5.7*2 inch")</f>
        <v>242*145*50 mm | 9.5*5.7*2 inch</v>
      </c>
      <c r="E131" s="33">
        <f ca="1">IFERROR(__xludf.DUMMYFUNCTION("""COMPUTED_VALUE"""),2)</f>
        <v>2</v>
      </c>
      <c r="F131" s="11">
        <f ca="1">IFERROR(__xludf.DUMMYFUNCTION("""COMPUTED_VALUE"""),1926)</f>
        <v>1926</v>
      </c>
      <c r="G131" s="11">
        <f ca="1">IFERROR(__xludf.DUMMYFUNCTION("""COMPUTED_VALUE"""),15.75)</f>
        <v>15.75</v>
      </c>
      <c r="H131" s="11">
        <f ca="1">IFERROR(__xludf.DUMMYFUNCTION("""COMPUTED_VALUE"""),20.75)</f>
        <v>20.75</v>
      </c>
      <c r="I131" s="11">
        <f ca="1">IFERROR(__xludf.DUMMYFUNCTION("""COMPUTED_VALUE"""),100)</f>
        <v>100</v>
      </c>
      <c r="J131" s="23"/>
      <c r="K131" s="23"/>
      <c r="L131" s="23">
        <f ca="1">IFERROR(__xludf.DUMMYFUNCTION("""COMPUTED_VALUE"""),1.5)</f>
        <v>1.5</v>
      </c>
      <c r="M131" s="23"/>
      <c r="N131" s="23">
        <f ca="1">IFERROR(__xludf.DUMMYFUNCTION("""COMPUTED_VALUE"""),1)</f>
        <v>1</v>
      </c>
      <c r="O131" s="23"/>
      <c r="P131" s="23" t="str">
        <f ca="1">IFERROR(__xludf.DUMMYFUNCTION("""COMPUTED_VALUE"""),"Offset")</f>
        <v>Offset</v>
      </c>
      <c r="Q131" s="23" t="str">
        <f ca="1">IFERROR(__xludf.DUMMYFUNCTION("""COMPUTED_VALUE"""),"Packaging")</f>
        <v>Packaging</v>
      </c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7"/>
      <c r="AK131" s="11"/>
      <c r="AL131" s="11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</row>
    <row r="132" spans="1:86" ht="17.25">
      <c r="A132" s="32" t="str">
        <f ca="1">IFERROR(__xludf.DUMMYFUNCTION("""COMPUTED_VALUE"""),"https://drive.google.com/open?id=183Ob4cvJ9MHnezNeWn4my_m7xG5y_0kP&amp;authuser=jay.agg%40gmail.com&amp;usp=drive_fs")</f>
        <v>https://drive.google.com/open?id=183Ob4cvJ9MHnezNeWn4my_m7xG5y_0kP&amp;authuser=jay.agg%40gmail.com&amp;usp=drive_fs</v>
      </c>
      <c r="B132" s="11" t="str">
        <f ca="1">IFERROR(__xludf.DUMMYFUNCTION("""COMPUTED_VALUE"""),"Food")</f>
        <v>Food</v>
      </c>
      <c r="C132" s="11" t="str">
        <f ca="1">IFERROR(__xludf.DUMMYFUNCTION("""COMPUTED_VALUE"""),"Dates")</f>
        <v>Dates</v>
      </c>
      <c r="D132" s="11" t="str">
        <f ca="1">IFERROR(__xludf.DUMMYFUNCTION("""COMPUTED_VALUE"""),"Bottom 242*145*50 mm | 9.5*5.7*2 inch | 30*19")</f>
        <v>Bottom 242*145*50 mm | 9.5*5.7*2 inch | 30*19</v>
      </c>
      <c r="E132" s="33">
        <f ca="1">IFERROR(__xludf.DUMMYFUNCTION("""COMPUTED_VALUE"""),3)</f>
        <v>3</v>
      </c>
      <c r="F132" s="11">
        <f ca="1">IFERROR(__xludf.DUMMYFUNCTION("""COMPUTED_VALUE"""),2029)</f>
        <v>2029</v>
      </c>
      <c r="G132" s="11">
        <f ca="1">IFERROR(__xludf.DUMMYFUNCTION("""COMPUTED_VALUE"""),20.5)</f>
        <v>20.5</v>
      </c>
      <c r="H132" s="11">
        <f ca="1">IFERROR(__xludf.DUMMYFUNCTION("""COMPUTED_VALUE"""),31)</f>
        <v>31</v>
      </c>
      <c r="I132" s="11">
        <f ca="1">IFERROR(__xludf.DUMMYFUNCTION("""COMPUTED_VALUE"""),100)</f>
        <v>100</v>
      </c>
      <c r="J132" s="23"/>
      <c r="K132" s="23"/>
      <c r="L132" s="23"/>
      <c r="M132" s="23"/>
      <c r="N132" s="23">
        <f ca="1">IFERROR(__xludf.DUMMYFUNCTION("""COMPUTED_VALUE"""),1)</f>
        <v>1</v>
      </c>
      <c r="O132" s="23"/>
      <c r="P132" s="23" t="str">
        <f ca="1">IFERROR(__xludf.DUMMYFUNCTION("""COMPUTED_VALUE"""),"Offset")</f>
        <v>Offset</v>
      </c>
      <c r="Q132" s="23" t="str">
        <f ca="1">IFERROR(__xludf.DUMMYFUNCTION("""COMPUTED_VALUE"""),"Packaging")</f>
        <v>Packaging</v>
      </c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7"/>
      <c r="AK132" s="11"/>
      <c r="AL132" s="11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</row>
    <row r="133" spans="1:86" ht="17.25">
      <c r="A133" s="32" t="str">
        <f ca="1">IFERROR(__xludf.DUMMYFUNCTION("""COMPUTED_VALUE"""),"https://drive.google.com/open?id=1-fjyTecvivYJ7Pn-ktlhKoMzHFP0Nxdk&amp;authuser=jay.agg%40gmail.com&amp;usp=drive_fs")</f>
        <v>https://drive.google.com/open?id=1-fjyTecvivYJ7Pn-ktlhKoMzHFP0Nxdk&amp;authuser=jay.agg%40gmail.com&amp;usp=drive_fs</v>
      </c>
      <c r="B133" s="11" t="str">
        <f ca="1">IFERROR(__xludf.DUMMYFUNCTION("""COMPUTED_VALUE"""),"Food")</f>
        <v>Food</v>
      </c>
      <c r="C133" s="11" t="str">
        <f ca="1">IFERROR(__xludf.DUMMYFUNCTION("""COMPUTED_VALUE"""),"Pizza")</f>
        <v>Pizza</v>
      </c>
      <c r="D133" s="11" t="str">
        <f ca="1">IFERROR(__xludf.DUMMYFUNCTION("""COMPUTED_VALUE"""),"175*175*38 mm | 6.9*6.9*1.5 inch | 20*30")</f>
        <v>175*175*38 mm | 6.9*6.9*1.5 inch | 20*30</v>
      </c>
      <c r="E133" s="33">
        <f ca="1">IFERROR(__xludf.DUMMYFUNCTION("""COMPUTED_VALUE"""),3)</f>
        <v>3</v>
      </c>
      <c r="F133" s="11">
        <f ca="1">IFERROR(__xludf.DUMMYFUNCTION("""COMPUTED_VALUE"""),2029)</f>
        <v>2029</v>
      </c>
      <c r="G133" s="11">
        <f ca="1">IFERROR(__xludf.DUMMYFUNCTION("""COMPUTED_VALUE"""),20.75)</f>
        <v>20.75</v>
      </c>
      <c r="H133" s="11">
        <f ca="1">IFERROR(__xludf.DUMMYFUNCTION("""COMPUTED_VALUE"""),31.5)</f>
        <v>31.5</v>
      </c>
      <c r="I133" s="11">
        <f ca="1">IFERROR(__xludf.DUMMYFUNCTION("""COMPUTED_VALUE"""),100)</f>
        <v>100</v>
      </c>
      <c r="J133" s="23"/>
      <c r="K133" s="23"/>
      <c r="L133" s="23"/>
      <c r="M133" s="23"/>
      <c r="N133" s="23">
        <f ca="1">IFERROR(__xludf.DUMMYFUNCTION("""COMPUTED_VALUE"""),1)</f>
        <v>1</v>
      </c>
      <c r="O133" s="23"/>
      <c r="P133" s="23" t="str">
        <f ca="1">IFERROR(__xludf.DUMMYFUNCTION("""COMPUTED_VALUE"""),"Offset")</f>
        <v>Offset</v>
      </c>
      <c r="Q133" s="23" t="str">
        <f ca="1">IFERROR(__xludf.DUMMYFUNCTION("""COMPUTED_VALUE"""),"Packaging")</f>
        <v>Packaging</v>
      </c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7"/>
      <c r="AK133" s="11"/>
      <c r="AL133" s="11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</row>
    <row r="134" spans="1:86" ht="17.25">
      <c r="A134" s="32" t="str">
        <f ca="1">IFERROR(__xludf.DUMMYFUNCTION("""COMPUTED_VALUE"""),"https://drive.google.com/open?id=1-gJxWqC7qaIkNPtpzz6EhY1EBbwwMB8M&amp;authuser=jay.agg%40gmail.com&amp;usp=drive_fs")</f>
        <v>https://drive.google.com/open?id=1-gJxWqC7qaIkNPtpzz6EhY1EBbwwMB8M&amp;authuser=jay.agg%40gmail.com&amp;usp=drive_fs</v>
      </c>
      <c r="B134" s="11" t="str">
        <f ca="1">IFERROR(__xludf.DUMMYFUNCTION("""COMPUTED_VALUE"""),"Food")</f>
        <v>Food</v>
      </c>
      <c r="C134" s="11" t="str">
        <f ca="1">IFERROR(__xludf.DUMMYFUNCTION("""COMPUTED_VALUE"""),"Pizza")</f>
        <v>Pizza</v>
      </c>
      <c r="D134" s="11" t="str">
        <f ca="1">IFERROR(__xludf.DUMMYFUNCTION("""COMPUTED_VALUE"""),"225*225*40 mm | 8.9*8.9*1.5 inch | 24*36")</f>
        <v>225*225*40 mm | 8.9*8.9*1.5 inch | 24*36</v>
      </c>
      <c r="E134" s="33">
        <f ca="1">IFERROR(__xludf.DUMMYFUNCTION("""COMPUTED_VALUE"""),3)</f>
        <v>3</v>
      </c>
      <c r="F134" s="11">
        <f ca="1">IFERROR(__xludf.DUMMYFUNCTION("""COMPUTED_VALUE"""),2840)</f>
        <v>2840</v>
      </c>
      <c r="G134" s="11">
        <f ca="1">IFERROR(__xludf.DUMMYFUNCTION("""COMPUTED_VALUE"""),25)</f>
        <v>25</v>
      </c>
      <c r="H134" s="11">
        <f ca="1">IFERROR(__xludf.DUMMYFUNCTION("""COMPUTED_VALUE"""),36)</f>
        <v>36</v>
      </c>
      <c r="I134" s="11">
        <f ca="1">IFERROR(__xludf.DUMMYFUNCTION("""COMPUTED_VALUE"""),100)</f>
        <v>100</v>
      </c>
      <c r="J134" s="23"/>
      <c r="K134" s="23"/>
      <c r="L134" s="23"/>
      <c r="M134" s="23"/>
      <c r="N134" s="23">
        <f ca="1">IFERROR(__xludf.DUMMYFUNCTION("""COMPUTED_VALUE"""),1)</f>
        <v>1</v>
      </c>
      <c r="O134" s="23"/>
      <c r="P134" s="23" t="str">
        <f ca="1">IFERROR(__xludf.DUMMYFUNCTION("""COMPUTED_VALUE"""),"Offset")</f>
        <v>Offset</v>
      </c>
      <c r="Q134" s="23" t="str">
        <f ca="1">IFERROR(__xludf.DUMMYFUNCTION("""COMPUTED_VALUE"""),"Packaging")</f>
        <v>Packaging</v>
      </c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7"/>
      <c r="AK134" s="11"/>
      <c r="AL134" s="11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</row>
    <row r="135" spans="1:86" ht="17.25">
      <c r="A135" s="32" t="str">
        <f ca="1">IFERROR(__xludf.DUMMYFUNCTION("""COMPUTED_VALUE"""),"https://drive.google.com/open?id=19h_15EmyfzpSmK6eV00bAGEnKJIE7ZYY&amp;authuser=jay.agg%40gmail.com&amp;usp=drive_fs")</f>
        <v>https://drive.google.com/open?id=19h_15EmyfzpSmK6eV00bAGEnKJIE7ZYY&amp;authuser=jay.agg%40gmail.com&amp;usp=drive_fs</v>
      </c>
      <c r="B135" s="11" t="str">
        <f ca="1">IFERROR(__xludf.DUMMYFUNCTION("""COMPUTED_VALUE"""),"Food")</f>
        <v>Food</v>
      </c>
      <c r="C135" s="11" t="str">
        <f ca="1">IFERROR(__xludf.DUMMYFUNCTION("""COMPUTED_VALUE"""),"Rusk")</f>
        <v>Rusk</v>
      </c>
      <c r="D135" s="11" t="str">
        <f ca="1">IFERROR(__xludf.DUMMYFUNCTION("""COMPUTED_VALUE"""),"Tray 130*80*155 mm | 5*3*6 inch")</f>
        <v>Tray 130*80*155 mm | 5*3*6 inch</v>
      </c>
      <c r="E135" s="33">
        <f ca="1">IFERROR(__xludf.DUMMYFUNCTION("""COMPUTED_VALUE"""),1)</f>
        <v>1</v>
      </c>
      <c r="F135" s="11">
        <f ca="1">IFERROR(__xludf.DUMMYFUNCTION("""COMPUTED_VALUE"""),1926)</f>
        <v>1926</v>
      </c>
      <c r="G135" s="11">
        <f ca="1">IFERROR(__xludf.DUMMYFUNCTION("""COMPUTED_VALUE"""),19.5)</f>
        <v>19.5</v>
      </c>
      <c r="H135" s="11">
        <f ca="1">IFERROR(__xludf.DUMMYFUNCTION("""COMPUTED_VALUE"""),23)</f>
        <v>23</v>
      </c>
      <c r="I135" s="11">
        <f ca="1">IFERROR(__xludf.DUMMYFUNCTION("""COMPUTED_VALUE"""),100)</f>
        <v>100</v>
      </c>
      <c r="J135" s="23"/>
      <c r="K135" s="23"/>
      <c r="L135" s="23"/>
      <c r="M135" s="23"/>
      <c r="N135" s="23">
        <f ca="1">IFERROR(__xludf.DUMMYFUNCTION("""COMPUTED_VALUE"""),1)</f>
        <v>1</v>
      </c>
      <c r="O135" s="23"/>
      <c r="P135" s="23" t="str">
        <f ca="1">IFERROR(__xludf.DUMMYFUNCTION("""COMPUTED_VALUE"""),"Offset")</f>
        <v>Offset</v>
      </c>
      <c r="Q135" s="23" t="str">
        <f ca="1">IFERROR(__xludf.DUMMYFUNCTION("""COMPUTED_VALUE"""),"Packaging")</f>
        <v>Packaging</v>
      </c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7"/>
      <c r="AK135" s="11"/>
      <c r="AL135" s="11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</row>
    <row r="136" spans="1:86" ht="17.25">
      <c r="A136" s="32" t="str">
        <f ca="1">IFERROR(__xludf.DUMMYFUNCTION("""COMPUTED_VALUE"""),"https://drive.google.com/open?id=1-o8oI24Lqp8Fz_8I-wHi1aJ4e6WLRF04&amp;authuser=jay.agg%40gmail.com&amp;usp=drive_fs")</f>
        <v>https://drive.google.com/open?id=1-o8oI24Lqp8Fz_8I-wHi1aJ4e6WLRF04&amp;authuser=jay.agg%40gmail.com&amp;usp=drive_fs</v>
      </c>
      <c r="B136" s="11" t="str">
        <f ca="1">IFERROR(__xludf.DUMMYFUNCTION("""COMPUTED_VALUE"""),"Food")</f>
        <v>Food</v>
      </c>
      <c r="C136" s="11" t="str">
        <f ca="1">IFERROR(__xludf.DUMMYFUNCTION("""COMPUTED_VALUE"""),"Rusk")</f>
        <v>Rusk</v>
      </c>
      <c r="D136" s="11" t="str">
        <f ca="1">IFERROR(__xludf.DUMMYFUNCTION("""COMPUTED_VALUE"""),"162*44*232 mm | 6.4*1.7*9.1 inch")</f>
        <v>162*44*232 mm | 6.4*1.7*9.1 inch</v>
      </c>
      <c r="E136" s="33">
        <f ca="1">IFERROR(__xludf.DUMMYFUNCTION("""COMPUTED_VALUE"""),2)</f>
        <v>2</v>
      </c>
      <c r="F136" s="11">
        <f ca="1">IFERROR(__xludf.DUMMYFUNCTION("""COMPUTED_VALUE"""),1926)</f>
        <v>1926</v>
      </c>
      <c r="G136" s="11">
        <f ca="1">IFERROR(__xludf.DUMMYFUNCTION("""COMPUTED_VALUE"""),19)</f>
        <v>19</v>
      </c>
      <c r="H136" s="11">
        <f ca="1">IFERROR(__xludf.DUMMYFUNCTION("""COMPUTED_VALUE"""),26)</f>
        <v>26</v>
      </c>
      <c r="I136" s="11">
        <f ca="1">IFERROR(__xludf.DUMMYFUNCTION("""COMPUTED_VALUE"""),100)</f>
        <v>100</v>
      </c>
      <c r="J136" s="23"/>
      <c r="K136" s="23"/>
      <c r="L136" s="23"/>
      <c r="M136" s="23">
        <f ca="1">IFERROR(__xludf.DUMMYFUNCTION("""COMPUTED_VALUE"""),0.1)</f>
        <v>0.1</v>
      </c>
      <c r="N136" s="23">
        <f ca="1">IFERROR(__xludf.DUMMYFUNCTION("""COMPUTED_VALUE"""),1)</f>
        <v>1</v>
      </c>
      <c r="O136" s="23"/>
      <c r="P136" s="23" t="str">
        <f ca="1">IFERROR(__xludf.DUMMYFUNCTION("""COMPUTED_VALUE"""),"Offset")</f>
        <v>Offset</v>
      </c>
      <c r="Q136" s="23" t="str">
        <f ca="1">IFERROR(__xludf.DUMMYFUNCTION("""COMPUTED_VALUE"""),"Packaging")</f>
        <v>Packaging</v>
      </c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7"/>
      <c r="AK136" s="11"/>
      <c r="AL136" s="11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</row>
    <row r="137" spans="1:86" ht="17.25">
      <c r="A137" s="32" t="str">
        <f ca="1">IFERROR(__xludf.DUMMYFUNCTION("""COMPUTED_VALUE"""),"https://drive.google.com/open?id=1-oT6y8vhavi5PpfM4kP-BHY6_Ngd9_gI&amp;authuser=jay.agg%40gmail.com&amp;usp=drive_fs")</f>
        <v>https://drive.google.com/open?id=1-oT6y8vhavi5PpfM4kP-BHY6_Ngd9_gI&amp;authuser=jay.agg%40gmail.com&amp;usp=drive_fs</v>
      </c>
      <c r="B137" s="11" t="str">
        <f ca="1">IFERROR(__xludf.DUMMYFUNCTION("""COMPUTED_VALUE"""),"Food")</f>
        <v>Food</v>
      </c>
      <c r="C137" s="11" t="str">
        <f ca="1">IFERROR(__xludf.DUMMYFUNCTION("""COMPUTED_VALUE"""),"Cookies")</f>
        <v>Cookies</v>
      </c>
      <c r="D137" s="11" t="str">
        <f ca="1">IFERROR(__xludf.DUMMYFUNCTION("""COMPUTED_VALUE"""),"142*65*197 mm | 5.6*1.7*7.8 inch")</f>
        <v>142*65*197 mm | 5.6*1.7*7.8 inch</v>
      </c>
      <c r="E137" s="33">
        <f ca="1">IFERROR(__xludf.DUMMYFUNCTION("""COMPUTED_VALUE"""),2)</f>
        <v>2</v>
      </c>
      <c r="F137" s="11">
        <f ca="1">IFERROR(__xludf.DUMMYFUNCTION("""COMPUTED_VALUE"""),1926)</f>
        <v>1926</v>
      </c>
      <c r="G137" s="11">
        <f ca="1">IFERROR(__xludf.DUMMYFUNCTION("""COMPUTED_VALUE"""),18)</f>
        <v>18</v>
      </c>
      <c r="H137" s="11">
        <f ca="1">IFERROR(__xludf.DUMMYFUNCTION("""COMPUTED_VALUE"""),23)</f>
        <v>23</v>
      </c>
      <c r="I137" s="11">
        <f ca="1">IFERROR(__xludf.DUMMYFUNCTION("""COMPUTED_VALUE"""),100)</f>
        <v>100</v>
      </c>
      <c r="J137" s="23"/>
      <c r="K137" s="23"/>
      <c r="L137" s="23"/>
      <c r="M137" s="23">
        <f ca="1">IFERROR(__xludf.DUMMYFUNCTION("""COMPUTED_VALUE"""),0.1)</f>
        <v>0.1</v>
      </c>
      <c r="N137" s="23">
        <f ca="1">IFERROR(__xludf.DUMMYFUNCTION("""COMPUTED_VALUE"""),1)</f>
        <v>1</v>
      </c>
      <c r="O137" s="23"/>
      <c r="P137" s="23" t="str">
        <f ca="1">IFERROR(__xludf.DUMMYFUNCTION("""COMPUTED_VALUE"""),"Offset")</f>
        <v>Offset</v>
      </c>
      <c r="Q137" s="23" t="str">
        <f ca="1">IFERROR(__xludf.DUMMYFUNCTION("""COMPUTED_VALUE"""),"Packaging")</f>
        <v>Packaging</v>
      </c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7"/>
      <c r="AK137" s="11"/>
      <c r="AL137" s="11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</row>
    <row r="138" spans="1:86" ht="17.25">
      <c r="A138" s="32" t="str">
        <f ca="1">IFERROR(__xludf.DUMMYFUNCTION("""COMPUTED_VALUE"""),"https://drive.google.com/open?id=1AdqBigX6Pn_sAWYBwXiFcHUaw_tiHWuF&amp;authuser=jay.agg%40gmail.com&amp;usp=drive_fs")</f>
        <v>https://drive.google.com/open?id=1AdqBigX6Pn_sAWYBwXiFcHUaw_tiHWuF&amp;authuser=jay.agg%40gmail.com&amp;usp=drive_fs</v>
      </c>
      <c r="B138" s="11" t="str">
        <f ca="1">IFERROR(__xludf.DUMMYFUNCTION("""COMPUTED_VALUE"""),"Food")</f>
        <v>Food</v>
      </c>
      <c r="C138" s="11" t="str">
        <f ca="1">IFERROR(__xludf.DUMMYFUNCTION("""COMPUTED_VALUE"""),"Cake")</f>
        <v>Cake</v>
      </c>
      <c r="D138" s="11" t="str">
        <f ca="1">IFERROR(__xludf.DUMMYFUNCTION("""COMPUTED_VALUE"""),"102*76*178 mm | 4*3*7 inch")</f>
        <v>102*76*178 mm | 4*3*7 inch</v>
      </c>
      <c r="E138" s="33">
        <f ca="1">IFERROR(__xludf.DUMMYFUNCTION("""COMPUTED_VALUE"""),2)</f>
        <v>2</v>
      </c>
      <c r="F138" s="11">
        <f ca="1">IFERROR(__xludf.DUMMYFUNCTION("""COMPUTED_VALUE"""),1926)</f>
        <v>1926</v>
      </c>
      <c r="G138" s="11">
        <f ca="1">IFERROR(__xludf.DUMMYFUNCTION("""COMPUTED_VALUE"""),19)</f>
        <v>19</v>
      </c>
      <c r="H138" s="11">
        <f ca="1">IFERROR(__xludf.DUMMYFUNCTION("""COMPUTED_VALUE"""),26)</f>
        <v>26</v>
      </c>
      <c r="I138" s="11">
        <f ca="1">IFERROR(__xludf.DUMMYFUNCTION("""COMPUTED_VALUE"""),100)</f>
        <v>100</v>
      </c>
      <c r="J138" s="23"/>
      <c r="K138" s="23"/>
      <c r="L138" s="23"/>
      <c r="M138" s="23">
        <f ca="1">IFERROR(__xludf.DUMMYFUNCTION("""COMPUTED_VALUE"""),0.1)</f>
        <v>0.1</v>
      </c>
      <c r="N138" s="23">
        <f ca="1">IFERROR(__xludf.DUMMYFUNCTION("""COMPUTED_VALUE"""),1)</f>
        <v>1</v>
      </c>
      <c r="O138" s="23"/>
      <c r="P138" s="23" t="str">
        <f ca="1">IFERROR(__xludf.DUMMYFUNCTION("""COMPUTED_VALUE"""),"Offset")</f>
        <v>Offset</v>
      </c>
      <c r="Q138" s="23" t="str">
        <f ca="1">IFERROR(__xludf.DUMMYFUNCTION("""COMPUTED_VALUE"""),"Packaging")</f>
        <v>Packaging</v>
      </c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7"/>
      <c r="AK138" s="11"/>
      <c r="AL138" s="11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</row>
    <row r="139" spans="1:86" ht="17.25">
      <c r="A139" s="32" t="str">
        <f ca="1">IFERROR(__xludf.DUMMYFUNCTION("""COMPUTED_VALUE"""),"https://drive.google.com/open?id=1BYi6RVT0eoWigrpRqRCPROnVYKmhXiec&amp;authuser=jay.agg%40gmail.com&amp;usp=drive_fs")</f>
        <v>https://drive.google.com/open?id=1BYi6RVT0eoWigrpRqRCPROnVYKmhXiec&amp;authuser=jay.agg%40gmail.com&amp;usp=drive_fs</v>
      </c>
      <c r="B139" s="11" t="str">
        <f ca="1">IFERROR(__xludf.DUMMYFUNCTION("""COMPUTED_VALUE"""),"Food")</f>
        <v>Food</v>
      </c>
      <c r="C139" s="11" t="str">
        <f ca="1">IFERROR(__xludf.DUMMYFUNCTION("""COMPUTED_VALUE"""),"Cookies")</f>
        <v>Cookies</v>
      </c>
      <c r="D139" s="11" t="str">
        <f ca="1">IFERROR(__xludf.DUMMYFUNCTION("""COMPUTED_VALUE"""),"155*155*70 mm | 6.1*6.1*2.75 inch")</f>
        <v>155*155*70 mm | 6.1*6.1*2.75 inch</v>
      </c>
      <c r="E139" s="33">
        <f ca="1">IFERROR(__xludf.DUMMYFUNCTION("""COMPUTED_VALUE"""),2)</f>
        <v>2</v>
      </c>
      <c r="F139" s="11">
        <f ca="1">IFERROR(__xludf.DUMMYFUNCTION("""COMPUTED_VALUE"""),1926)</f>
        <v>1926</v>
      </c>
      <c r="G139" s="11">
        <f ca="1">IFERROR(__xludf.DUMMYFUNCTION("""COMPUTED_VALUE"""),19.5)</f>
        <v>19.5</v>
      </c>
      <c r="H139" s="11">
        <f ca="1">IFERROR(__xludf.DUMMYFUNCTION("""COMPUTED_VALUE"""),23)</f>
        <v>23</v>
      </c>
      <c r="I139" s="11">
        <f ca="1">IFERROR(__xludf.DUMMYFUNCTION("""COMPUTED_VALUE"""),100)</f>
        <v>100</v>
      </c>
      <c r="J139" s="23"/>
      <c r="K139" s="23"/>
      <c r="L139" s="23"/>
      <c r="M139" s="23">
        <f ca="1">IFERROR(__xludf.DUMMYFUNCTION("""COMPUTED_VALUE"""),0.1)</f>
        <v>0.1</v>
      </c>
      <c r="N139" s="23">
        <f ca="1">IFERROR(__xludf.DUMMYFUNCTION("""COMPUTED_VALUE"""),1)</f>
        <v>1</v>
      </c>
      <c r="O139" s="23"/>
      <c r="P139" s="23" t="str">
        <f ca="1">IFERROR(__xludf.DUMMYFUNCTION("""COMPUTED_VALUE"""),"Offset")</f>
        <v>Offset</v>
      </c>
      <c r="Q139" s="23" t="str">
        <f ca="1">IFERROR(__xludf.DUMMYFUNCTION("""COMPUTED_VALUE"""),"Packaging")</f>
        <v>Packaging</v>
      </c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7"/>
      <c r="AK139" s="11"/>
      <c r="AL139" s="11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</row>
    <row r="140" spans="1:86" ht="17.25">
      <c r="A140" s="32" t="str">
        <f ca="1">IFERROR(__xludf.DUMMYFUNCTION("""COMPUTED_VALUE"""),"https://drive.google.com/open?id=1B_xNu6ohe1QHqVncNRMjW5w6ogYyczx9&amp;authuser=jay.agg%40gmail.com&amp;usp=drive_fs")</f>
        <v>https://drive.google.com/open?id=1B_xNu6ohe1QHqVncNRMjW5w6ogYyczx9&amp;authuser=jay.agg%40gmail.com&amp;usp=drive_fs</v>
      </c>
      <c r="B140" s="11" t="str">
        <f ca="1">IFERROR(__xludf.DUMMYFUNCTION("""COMPUTED_VALUE"""),"Food")</f>
        <v>Food</v>
      </c>
      <c r="C140" s="11" t="str">
        <f ca="1">IFERROR(__xludf.DUMMYFUNCTION("""COMPUTED_VALUE"""),"Cookies")</f>
        <v>Cookies</v>
      </c>
      <c r="D140" s="11" t="str">
        <f ca="1">IFERROR(__xludf.DUMMYFUNCTION("""COMPUTED_VALUE"""),"Tray 155*155*70 mm | 6.1*6.1*2.75 inch")</f>
        <v>Tray 155*155*70 mm | 6.1*6.1*2.75 inch</v>
      </c>
      <c r="E140" s="33">
        <f ca="1">IFERROR(__xludf.DUMMYFUNCTION("""COMPUTED_VALUE"""),1)</f>
        <v>1</v>
      </c>
      <c r="F140" s="11">
        <f ca="1">IFERROR(__xludf.DUMMYFUNCTION("""COMPUTED_VALUE"""),1926)</f>
        <v>1926</v>
      </c>
      <c r="G140" s="11">
        <f ca="1">IFERROR(__xludf.DUMMYFUNCTION("""COMPUTED_VALUE"""),19)</f>
        <v>19</v>
      </c>
      <c r="H140" s="11">
        <f ca="1">IFERROR(__xludf.DUMMYFUNCTION("""COMPUTED_VALUE"""),20)</f>
        <v>20</v>
      </c>
      <c r="I140" s="11">
        <f ca="1">IFERROR(__xludf.DUMMYFUNCTION("""COMPUTED_VALUE"""),100)</f>
        <v>100</v>
      </c>
      <c r="J140" s="23"/>
      <c r="K140" s="23"/>
      <c r="L140" s="23"/>
      <c r="M140" s="23"/>
      <c r="N140" s="23">
        <f ca="1">IFERROR(__xludf.DUMMYFUNCTION("""COMPUTED_VALUE"""),1)</f>
        <v>1</v>
      </c>
      <c r="O140" s="23"/>
      <c r="P140" s="23" t="str">
        <f ca="1">IFERROR(__xludf.DUMMYFUNCTION("""COMPUTED_VALUE"""),"Offset")</f>
        <v>Offset</v>
      </c>
      <c r="Q140" s="23" t="str">
        <f ca="1">IFERROR(__xludf.DUMMYFUNCTION("""COMPUTED_VALUE"""),"Packaging")</f>
        <v>Packaging</v>
      </c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7"/>
      <c r="AK140" s="11"/>
      <c r="AL140" s="11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</row>
    <row r="141" spans="1:86" ht="17.25">
      <c r="A141" s="32" t="str">
        <f ca="1">IFERROR(__xludf.DUMMYFUNCTION("""COMPUTED_VALUE"""),"https://drive.google.com/open?id=1BxDmiNEIPSwpW9_10C_5j9fFG9Yo7vmz&amp;authuser=jay.agg%40gmail.com&amp;usp=drive_fs")</f>
        <v>https://drive.google.com/open?id=1BxDmiNEIPSwpW9_10C_5j9fFG9Yo7vmz&amp;authuser=jay.agg%40gmail.com&amp;usp=drive_fs</v>
      </c>
      <c r="B141" s="11" t="str">
        <f ca="1">IFERROR(__xludf.DUMMYFUNCTION("""COMPUTED_VALUE"""),"Food")</f>
        <v>Food</v>
      </c>
      <c r="C141" s="11" t="str">
        <f ca="1">IFERROR(__xludf.DUMMYFUNCTION("""COMPUTED_VALUE"""),"Chocolate")</f>
        <v>Chocolate</v>
      </c>
      <c r="D141" s="11" t="str">
        <f ca="1">IFERROR(__xludf.DUMMYFUNCTION("""COMPUTED_VALUE"""),"55*10*100 mm | 2.1*0.4*4 inch")</f>
        <v>55*10*100 mm | 2.1*0.4*4 inch</v>
      </c>
      <c r="E141" s="33">
        <f ca="1">IFERROR(__xludf.DUMMYFUNCTION("""COMPUTED_VALUE"""),12)</f>
        <v>12</v>
      </c>
      <c r="F141" s="11">
        <f ca="1">IFERROR(__xludf.DUMMYFUNCTION("""COMPUTED_VALUE"""),1926)</f>
        <v>1926</v>
      </c>
      <c r="G141" s="11">
        <f ca="1">IFERROR(__xludf.DUMMYFUNCTION("""COMPUTED_VALUE"""),18)</f>
        <v>18</v>
      </c>
      <c r="H141" s="11">
        <f ca="1">IFERROR(__xludf.DUMMYFUNCTION("""COMPUTED_VALUE"""),23)</f>
        <v>23</v>
      </c>
      <c r="I141" s="11">
        <f ca="1">IFERROR(__xludf.DUMMYFUNCTION("""COMPUTED_VALUE"""),100)</f>
        <v>100</v>
      </c>
      <c r="J141" s="23"/>
      <c r="K141" s="23"/>
      <c r="L141" s="23"/>
      <c r="M141" s="23">
        <f ca="1">IFERROR(__xludf.DUMMYFUNCTION("""COMPUTED_VALUE"""),0.1)</f>
        <v>0.1</v>
      </c>
      <c r="N141" s="23">
        <f ca="1">IFERROR(__xludf.DUMMYFUNCTION("""COMPUTED_VALUE"""),1)</f>
        <v>1</v>
      </c>
      <c r="O141" s="23"/>
      <c r="P141" s="23" t="str">
        <f ca="1">IFERROR(__xludf.DUMMYFUNCTION("""COMPUTED_VALUE"""),"Offset")</f>
        <v>Offset</v>
      </c>
      <c r="Q141" s="23" t="str">
        <f ca="1">IFERROR(__xludf.DUMMYFUNCTION("""COMPUTED_VALUE"""),"Packaging")</f>
        <v>Packaging</v>
      </c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7"/>
      <c r="AK141" s="11"/>
      <c r="AL141" s="11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</row>
    <row r="142" spans="1:86" ht="17.25">
      <c r="A142" s="32" t="str">
        <f ca="1">IFERROR(__xludf.DUMMYFUNCTION("""COMPUTED_VALUE"""),"https://drive.google.com/open?id=1Bz4sUWWZOHATSdDMf6kCEQpB_dsTmHMM&amp;authuser=jay.agg%40gmail.com&amp;usp=drive_fs")</f>
        <v>https://drive.google.com/open?id=1Bz4sUWWZOHATSdDMf6kCEQpB_dsTmHMM&amp;authuser=jay.agg%40gmail.com&amp;usp=drive_fs</v>
      </c>
      <c r="B142" s="11" t="str">
        <f ca="1">IFERROR(__xludf.DUMMYFUNCTION("""COMPUTED_VALUE"""),"Food")</f>
        <v>Food</v>
      </c>
      <c r="C142" s="11" t="str">
        <f ca="1">IFERROR(__xludf.DUMMYFUNCTION("""COMPUTED_VALUE"""),"Chocolate")</f>
        <v>Chocolate</v>
      </c>
      <c r="D142" s="11" t="str">
        <f ca="1">IFERROR(__xludf.DUMMYFUNCTION("""COMPUTED_VALUE"""),"33*12*65 mm | 1.2*0.5*2.6 inch")</f>
        <v>33*12*65 mm | 1.2*0.5*2.6 inch</v>
      </c>
      <c r="E142" s="33">
        <f ca="1">IFERROR(__xludf.DUMMYFUNCTION("""COMPUTED_VALUE"""),24)</f>
        <v>24</v>
      </c>
      <c r="F142" s="11">
        <f ca="1">IFERROR(__xludf.DUMMYFUNCTION("""COMPUTED_VALUE"""),1926)</f>
        <v>1926</v>
      </c>
      <c r="G142" s="11">
        <f ca="1">IFERROR(__xludf.DUMMYFUNCTION("""COMPUTED_VALUE"""),15)</f>
        <v>15</v>
      </c>
      <c r="H142" s="11">
        <f ca="1">IFERROR(__xludf.DUMMYFUNCTION("""COMPUTED_VALUE"""),25)</f>
        <v>25</v>
      </c>
      <c r="I142" s="11">
        <f ca="1">IFERROR(__xludf.DUMMYFUNCTION("""COMPUTED_VALUE"""),100)</f>
        <v>100</v>
      </c>
      <c r="J142" s="23"/>
      <c r="K142" s="23"/>
      <c r="L142" s="23"/>
      <c r="M142" s="23">
        <f ca="1">IFERROR(__xludf.DUMMYFUNCTION("""COMPUTED_VALUE"""),0.1)</f>
        <v>0.1</v>
      </c>
      <c r="N142" s="23">
        <f ca="1">IFERROR(__xludf.DUMMYFUNCTION("""COMPUTED_VALUE"""),1)</f>
        <v>1</v>
      </c>
      <c r="O142" s="23"/>
      <c r="P142" s="23" t="str">
        <f ca="1">IFERROR(__xludf.DUMMYFUNCTION("""COMPUTED_VALUE"""),"Offset")</f>
        <v>Offset</v>
      </c>
      <c r="Q142" s="23" t="str">
        <f ca="1">IFERROR(__xludf.DUMMYFUNCTION("""COMPUTED_VALUE"""),"Packaging")</f>
        <v>Packaging</v>
      </c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7"/>
      <c r="AK142" s="11"/>
      <c r="AL142" s="11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</row>
    <row r="143" spans="1:86" ht="17.25">
      <c r="A143" s="32" t="str">
        <f ca="1">IFERROR(__xludf.DUMMYFUNCTION("""COMPUTED_VALUE"""),"https://drive.google.com/open?id=1C-CRZiDnbDfI4lGQzqIferHB26ea_TYM&amp;authuser=jay.agg%40gmail.com&amp;usp=drive_fs")</f>
        <v>https://drive.google.com/open?id=1C-CRZiDnbDfI4lGQzqIferHB26ea_TYM&amp;authuser=jay.agg%40gmail.com&amp;usp=drive_fs</v>
      </c>
      <c r="B143" s="11" t="str">
        <f ca="1">IFERROR(__xludf.DUMMYFUNCTION("""COMPUTED_VALUE"""),"Food")</f>
        <v>Food</v>
      </c>
      <c r="C143" s="11" t="str">
        <f ca="1">IFERROR(__xludf.DUMMYFUNCTION("""COMPUTED_VALUE"""),"Chocolate")</f>
        <v>Chocolate</v>
      </c>
      <c r="D143" s="11" t="str">
        <f ca="1">IFERROR(__xludf.DUMMYFUNCTION("""COMPUTED_VALUE"""),"Tray 33*12*65 mm | 1.2*0.5*2.6 inch")</f>
        <v>Tray 33*12*65 mm | 1.2*0.5*2.6 inch</v>
      </c>
      <c r="E143" s="33">
        <f ca="1">IFERROR(__xludf.DUMMYFUNCTION("""COMPUTED_VALUE"""),84)</f>
        <v>84</v>
      </c>
      <c r="F143" s="11">
        <f ca="1">IFERROR(__xludf.DUMMYFUNCTION("""COMPUTED_VALUE"""),1926)</f>
        <v>1926</v>
      </c>
      <c r="G143" s="11">
        <f ca="1">IFERROR(__xludf.DUMMYFUNCTION("""COMPUTED_VALUE"""),18)</f>
        <v>18</v>
      </c>
      <c r="H143" s="11">
        <f ca="1">IFERROR(__xludf.DUMMYFUNCTION("""COMPUTED_VALUE"""),23)</f>
        <v>23</v>
      </c>
      <c r="I143" s="11">
        <f ca="1">IFERROR(__xludf.DUMMYFUNCTION("""COMPUTED_VALUE"""),100)</f>
        <v>100</v>
      </c>
      <c r="J143" s="23"/>
      <c r="K143" s="23"/>
      <c r="L143" s="23"/>
      <c r="M143" s="23"/>
      <c r="N143" s="23">
        <f ca="1">IFERROR(__xludf.DUMMYFUNCTION("""COMPUTED_VALUE"""),1)</f>
        <v>1</v>
      </c>
      <c r="O143" s="23"/>
      <c r="P143" s="23" t="str">
        <f ca="1">IFERROR(__xludf.DUMMYFUNCTION("""COMPUTED_VALUE"""),"Offset")</f>
        <v>Offset</v>
      </c>
      <c r="Q143" s="23" t="str">
        <f ca="1">IFERROR(__xludf.DUMMYFUNCTION("""COMPUTED_VALUE"""),"Packaging")</f>
        <v>Packaging</v>
      </c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7"/>
      <c r="AK143" s="11"/>
      <c r="AL143" s="11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</row>
    <row r="144" spans="1:86" ht="17.25">
      <c r="A144" s="32" t="str">
        <f ca="1">IFERROR(__xludf.DUMMYFUNCTION("""COMPUTED_VALUE"""),"https://drive.google.com/open?id=1C-hPAU7lZGI54aBv2jnwvWxEGtK8YQKH&amp;authuser=jay.agg%40gmail.com&amp;usp=drive_fs")</f>
        <v>https://drive.google.com/open?id=1C-hPAU7lZGI54aBv2jnwvWxEGtK8YQKH&amp;authuser=jay.agg%40gmail.com&amp;usp=drive_fs</v>
      </c>
      <c r="B144" s="11" t="str">
        <f ca="1">IFERROR(__xludf.DUMMYFUNCTION("""COMPUTED_VALUE"""),"Food")</f>
        <v>Food</v>
      </c>
      <c r="C144" s="11" t="str">
        <f ca="1">IFERROR(__xludf.DUMMYFUNCTION("""COMPUTED_VALUE"""),"Chocolate")</f>
        <v>Chocolate</v>
      </c>
      <c r="D144" s="11" t="str">
        <f ca="1">IFERROR(__xludf.DUMMYFUNCTION("""COMPUTED_VALUE"""),"Slider 33*12*65 mm | 1.2*0.5*2.6 inch")</f>
        <v>Slider 33*12*65 mm | 1.2*0.5*2.6 inch</v>
      </c>
      <c r="E144" s="33">
        <f ca="1">IFERROR(__xludf.DUMMYFUNCTION("""COMPUTED_VALUE"""),30)</f>
        <v>30</v>
      </c>
      <c r="F144" s="11">
        <f ca="1">IFERROR(__xludf.DUMMYFUNCTION("""COMPUTED_VALUE"""),1926)</f>
        <v>1926</v>
      </c>
      <c r="G144" s="11">
        <f ca="1">IFERROR(__xludf.DUMMYFUNCTION("""COMPUTED_VALUE"""),15.75)</f>
        <v>15.75</v>
      </c>
      <c r="H144" s="11">
        <f ca="1">IFERROR(__xludf.DUMMYFUNCTION("""COMPUTED_VALUE"""),20.75)</f>
        <v>20.75</v>
      </c>
      <c r="I144" s="11">
        <f ca="1">IFERROR(__xludf.DUMMYFUNCTION("""COMPUTED_VALUE"""),100)</f>
        <v>100</v>
      </c>
      <c r="J144" s="23"/>
      <c r="K144" s="23"/>
      <c r="L144" s="23"/>
      <c r="M144" s="23">
        <f ca="1">IFERROR(__xludf.DUMMYFUNCTION("""COMPUTED_VALUE"""),0.1)</f>
        <v>0.1</v>
      </c>
      <c r="N144" s="23">
        <f ca="1">IFERROR(__xludf.DUMMYFUNCTION("""COMPUTED_VALUE"""),1)</f>
        <v>1</v>
      </c>
      <c r="O144" s="23"/>
      <c r="P144" s="23" t="str">
        <f ca="1">IFERROR(__xludf.DUMMYFUNCTION("""COMPUTED_VALUE"""),"Offset")</f>
        <v>Offset</v>
      </c>
      <c r="Q144" s="23" t="str">
        <f ca="1">IFERROR(__xludf.DUMMYFUNCTION("""COMPUTED_VALUE"""),"Packaging")</f>
        <v>Packaging</v>
      </c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7"/>
      <c r="AK144" s="11"/>
      <c r="AL144" s="11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</row>
    <row r="145" spans="1:86" ht="17.25">
      <c r="A145" s="32" t="str">
        <f ca="1">IFERROR(__xludf.DUMMYFUNCTION("""COMPUTED_VALUE"""),"https://drive.google.com/open?id=1C1V8mEwIFOpLLkCO4rRHQP5zjhpBvFK1&amp;authuser=jay.agg%40gmail.com&amp;usp=drive_fs")</f>
        <v>https://drive.google.com/open?id=1C1V8mEwIFOpLLkCO4rRHQP5zjhpBvFK1&amp;authuser=jay.agg%40gmail.com&amp;usp=drive_fs</v>
      </c>
      <c r="B145" s="11" t="str">
        <f ca="1">IFERROR(__xludf.DUMMYFUNCTION("""COMPUTED_VALUE"""),"Food")</f>
        <v>Food</v>
      </c>
      <c r="C145" s="11" t="str">
        <f ca="1">IFERROR(__xludf.DUMMYFUNCTION("""COMPUTED_VALUE"""),"Chocolate")</f>
        <v>Chocolate</v>
      </c>
      <c r="D145" s="11" t="str">
        <f ca="1">IFERROR(__xludf.DUMMYFUNCTION("""COMPUTED_VALUE"""),"Slider Tray 33*12*65 mm | 1.2*0.5*2.6 inch")</f>
        <v>Slider Tray 33*12*65 mm | 1.2*0.5*2.6 inch</v>
      </c>
      <c r="E145" s="33">
        <f ca="1">IFERROR(__xludf.DUMMYFUNCTION("""COMPUTED_VALUE"""),20)</f>
        <v>20</v>
      </c>
      <c r="F145" s="11">
        <f ca="1">IFERROR(__xludf.DUMMYFUNCTION("""COMPUTED_VALUE"""),1926)</f>
        <v>1926</v>
      </c>
      <c r="G145" s="11">
        <f ca="1">IFERROR(__xludf.DUMMYFUNCTION("""COMPUTED_VALUE"""),12)</f>
        <v>12</v>
      </c>
      <c r="H145" s="11">
        <f ca="1">IFERROR(__xludf.DUMMYFUNCTION("""COMPUTED_VALUE"""),18)</f>
        <v>18</v>
      </c>
      <c r="I145" s="11">
        <f ca="1">IFERROR(__xludf.DUMMYFUNCTION("""COMPUTED_VALUE"""),100)</f>
        <v>100</v>
      </c>
      <c r="J145" s="23"/>
      <c r="K145" s="23"/>
      <c r="L145" s="23"/>
      <c r="M145" s="23"/>
      <c r="N145" s="23">
        <f ca="1">IFERROR(__xludf.DUMMYFUNCTION("""COMPUTED_VALUE"""),1)</f>
        <v>1</v>
      </c>
      <c r="O145" s="23"/>
      <c r="P145" s="23" t="str">
        <f ca="1">IFERROR(__xludf.DUMMYFUNCTION("""COMPUTED_VALUE"""),"Offset")</f>
        <v>Offset</v>
      </c>
      <c r="Q145" s="23" t="str">
        <f ca="1">IFERROR(__xludf.DUMMYFUNCTION("""COMPUTED_VALUE"""),"Packaging")</f>
        <v>Packaging</v>
      </c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7"/>
      <c r="AK145" s="11"/>
      <c r="AL145" s="11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</row>
    <row r="146" spans="1:86" ht="17.25">
      <c r="A146" s="32" t="str">
        <f ca="1">IFERROR(__xludf.DUMMYFUNCTION("""COMPUTED_VALUE"""),"https://drive.google.com/open?id=1CK8J3ZrX4YL__ZcN-JufPFpUUDftle7d&amp;authuser=jay.agg%40gmail.com&amp;usp=drive_fs")</f>
        <v>https://drive.google.com/open?id=1CK8J3ZrX4YL__ZcN-JufPFpUUDftle7d&amp;authuser=jay.agg%40gmail.com&amp;usp=drive_fs</v>
      </c>
      <c r="B146" s="11" t="str">
        <f ca="1">IFERROR(__xludf.DUMMYFUNCTION("""COMPUTED_VALUE"""),"Food")</f>
        <v>Food</v>
      </c>
      <c r="C146" s="11" t="str">
        <f ca="1">IFERROR(__xludf.DUMMYFUNCTION("""COMPUTED_VALUE"""),"Misc")</f>
        <v>Misc</v>
      </c>
      <c r="D146" s="11" t="str">
        <f ca="1">IFERROR(__xludf.DUMMYFUNCTION("""COMPUTED_VALUE"""),"178*76*260 mm | 7*3*10.25 inch LB")</f>
        <v>178*76*260 mm | 7*3*10.25 inch LB</v>
      </c>
      <c r="E146" s="33">
        <f ca="1">IFERROR(__xludf.DUMMYFUNCTION("""COMPUTED_VALUE"""),1)</f>
        <v>1</v>
      </c>
      <c r="F146" s="11">
        <f ca="1">IFERROR(__xludf.DUMMYFUNCTION("""COMPUTED_VALUE"""),1926)</f>
        <v>1926</v>
      </c>
      <c r="G146" s="11">
        <f ca="1">IFERROR(__xludf.DUMMYFUNCTION("""COMPUTED_VALUE"""),15.75)</f>
        <v>15.75</v>
      </c>
      <c r="H146" s="11">
        <f ca="1">IFERROR(__xludf.DUMMYFUNCTION("""COMPUTED_VALUE"""),20.75)</f>
        <v>20.75</v>
      </c>
      <c r="I146" s="11">
        <f ca="1">IFERROR(__xludf.DUMMYFUNCTION("""COMPUTED_VALUE"""),100)</f>
        <v>100</v>
      </c>
      <c r="J146" s="23"/>
      <c r="K146" s="23"/>
      <c r="L146" s="23"/>
      <c r="M146" s="23">
        <f ca="1">IFERROR(__xludf.DUMMYFUNCTION("""COMPUTED_VALUE"""),0.2)</f>
        <v>0.2</v>
      </c>
      <c r="N146" s="23">
        <f ca="1">IFERROR(__xludf.DUMMYFUNCTION("""COMPUTED_VALUE"""),1)</f>
        <v>1</v>
      </c>
      <c r="O146" s="23"/>
      <c r="P146" s="23" t="str">
        <f ca="1">IFERROR(__xludf.DUMMYFUNCTION("""COMPUTED_VALUE"""),"Offset")</f>
        <v>Offset</v>
      </c>
      <c r="Q146" s="23" t="str">
        <f ca="1">IFERROR(__xludf.DUMMYFUNCTION("""COMPUTED_VALUE"""),"Packaging")</f>
        <v>Packaging</v>
      </c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7"/>
      <c r="AK146" s="11"/>
      <c r="AL146" s="11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</row>
    <row r="147" spans="1:86" ht="17.25">
      <c r="A147" s="32" t="str">
        <f ca="1">IFERROR(__xludf.DUMMYFUNCTION("""COMPUTED_VALUE"""),"https://drive.google.com/open?id=1CMWjxufnzEIEc6MuQ-UB75qlK_zbJtdC&amp;authuser=jay.agg%40gmail.com&amp;usp=drive_fs")</f>
        <v>https://drive.google.com/open?id=1CMWjxufnzEIEc6MuQ-UB75qlK_zbJtdC&amp;authuser=jay.agg%40gmail.com&amp;usp=drive_fs</v>
      </c>
      <c r="B147" s="11" t="str">
        <f ca="1">IFERROR(__xludf.DUMMYFUNCTION("""COMPUTED_VALUE"""),"Food")</f>
        <v>Food</v>
      </c>
      <c r="C147" s="11" t="str">
        <f ca="1">IFERROR(__xludf.DUMMYFUNCTION("""COMPUTED_VALUE"""),"Misc")</f>
        <v>Misc</v>
      </c>
      <c r="D147" s="11" t="str">
        <f ca="1">IFERROR(__xludf.DUMMYFUNCTION("""COMPUTED_VALUE"""),"209*31*228 mm | 8.25*1.25*9 inch")</f>
        <v>209*31*228 mm | 8.25*1.25*9 inch</v>
      </c>
      <c r="E147" s="33">
        <f ca="1">IFERROR(__xludf.DUMMYFUNCTION("""COMPUTED_VALUE"""),2)</f>
        <v>2</v>
      </c>
      <c r="F147" s="11">
        <f ca="1">IFERROR(__xludf.DUMMYFUNCTION("""COMPUTED_VALUE"""),1926)</f>
        <v>1926</v>
      </c>
      <c r="G147" s="11">
        <f ca="1">IFERROR(__xludf.DUMMYFUNCTION("""COMPUTED_VALUE"""),19.5)</f>
        <v>19.5</v>
      </c>
      <c r="H147" s="11">
        <f ca="1">IFERROR(__xludf.DUMMYFUNCTION("""COMPUTED_VALUE"""),23)</f>
        <v>23</v>
      </c>
      <c r="I147" s="11">
        <f ca="1">IFERROR(__xludf.DUMMYFUNCTION("""COMPUTED_VALUE"""),100)</f>
        <v>100</v>
      </c>
      <c r="J147" s="23"/>
      <c r="K147" s="23"/>
      <c r="L147" s="23"/>
      <c r="M147" s="23">
        <f ca="1">IFERROR(__xludf.DUMMYFUNCTION("""COMPUTED_VALUE"""),0.1)</f>
        <v>0.1</v>
      </c>
      <c r="N147" s="23">
        <f ca="1">IFERROR(__xludf.DUMMYFUNCTION("""COMPUTED_VALUE"""),1)</f>
        <v>1</v>
      </c>
      <c r="O147" s="23"/>
      <c r="P147" s="23" t="str">
        <f ca="1">IFERROR(__xludf.DUMMYFUNCTION("""COMPUTED_VALUE"""),"Offset")</f>
        <v>Offset</v>
      </c>
      <c r="Q147" s="23" t="str">
        <f ca="1">IFERROR(__xludf.DUMMYFUNCTION("""COMPUTED_VALUE"""),"Packaging")</f>
        <v>Packaging</v>
      </c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7"/>
      <c r="AK147" s="11"/>
      <c r="AL147" s="11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</row>
    <row r="148" spans="1:86" ht="17.25">
      <c r="A148" s="32" t="str">
        <f ca="1">IFERROR(__xludf.DUMMYFUNCTION("""COMPUTED_VALUE"""),"https://drive.google.com/open?id=1CkZHA61S0kTLlqGA6hbNyHiOe8-WoNKw&amp;authuser=jay.agg%40gmail.com&amp;usp=drive_fs")</f>
        <v>https://drive.google.com/open?id=1CkZHA61S0kTLlqGA6hbNyHiOe8-WoNKw&amp;authuser=jay.agg%40gmail.com&amp;usp=drive_fs</v>
      </c>
      <c r="B148" s="11" t="str">
        <f ca="1">IFERROR(__xludf.DUMMYFUNCTION("""COMPUTED_VALUE"""),"Food")</f>
        <v>Food</v>
      </c>
      <c r="C148" s="11" t="str">
        <f ca="1">IFERROR(__xludf.DUMMYFUNCTION("""COMPUTED_VALUE"""),"Chocolate")</f>
        <v>Chocolate</v>
      </c>
      <c r="D148" s="11" t="str">
        <f ca="1">IFERROR(__xludf.DUMMYFUNCTION("""COMPUTED_VALUE"""),"225*120*40 mm | 8.9*4.7*1.6 inch")</f>
        <v>225*120*40 mm | 8.9*4.7*1.6 inch</v>
      </c>
      <c r="E148" s="33">
        <f ca="1">IFERROR(__xludf.DUMMYFUNCTION("""COMPUTED_VALUE"""),2)</f>
        <v>2</v>
      </c>
      <c r="F148" s="11">
        <f ca="1">IFERROR(__xludf.DUMMYFUNCTION("""COMPUTED_VALUE"""),2029)</f>
        <v>2029</v>
      </c>
      <c r="G148" s="11">
        <f ca="1">IFERROR(__xludf.DUMMYFUNCTION("""COMPUTED_VALUE"""),20)</f>
        <v>20</v>
      </c>
      <c r="H148" s="11">
        <f ca="1">IFERROR(__xludf.DUMMYFUNCTION("""COMPUTED_VALUE"""),28)</f>
        <v>28</v>
      </c>
      <c r="I148" s="11">
        <f ca="1">IFERROR(__xludf.DUMMYFUNCTION("""COMPUTED_VALUE"""),100)</f>
        <v>100</v>
      </c>
      <c r="J148" s="23"/>
      <c r="K148" s="23"/>
      <c r="L148" s="23"/>
      <c r="M148" s="23">
        <f ca="1">IFERROR(__xludf.DUMMYFUNCTION("""COMPUTED_VALUE"""),0.24)</f>
        <v>0.24</v>
      </c>
      <c r="N148" s="23">
        <f ca="1">IFERROR(__xludf.DUMMYFUNCTION("""COMPUTED_VALUE"""),1)</f>
        <v>1</v>
      </c>
      <c r="O148" s="23"/>
      <c r="P148" s="23" t="str">
        <f ca="1">IFERROR(__xludf.DUMMYFUNCTION("""COMPUTED_VALUE"""),"Offset")</f>
        <v>Offset</v>
      </c>
      <c r="Q148" s="23" t="str">
        <f ca="1">IFERROR(__xludf.DUMMYFUNCTION("""COMPUTED_VALUE"""),"Packaging")</f>
        <v>Packaging</v>
      </c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7"/>
      <c r="AK148" s="11"/>
      <c r="AL148" s="11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</row>
    <row r="149" spans="1:86" ht="17.25">
      <c r="A149" s="32" t="str">
        <f ca="1">IFERROR(__xludf.DUMMYFUNCTION("""COMPUTED_VALUE"""),"https://drive.google.com/open?id=10A4X1h2gJ16Jz3LA0SJ8drkzDJjnvHDX&amp;authuser=jay.agg%40gmail.com&amp;usp=drive_fs")</f>
        <v>https://drive.google.com/open?id=10A4X1h2gJ16Jz3LA0SJ8drkzDJjnvHDX&amp;authuser=jay.agg%40gmail.com&amp;usp=drive_fs</v>
      </c>
      <c r="B149" s="11" t="str">
        <f ca="1">IFERROR(__xludf.DUMMYFUNCTION("""COMPUTED_VALUE"""),"Food")</f>
        <v>Food</v>
      </c>
      <c r="C149" s="11" t="str">
        <f ca="1">IFERROR(__xludf.DUMMYFUNCTION("""COMPUTED_VALUE"""),"Pizza")</f>
        <v>Pizza</v>
      </c>
      <c r="D149" s="11" t="str">
        <f ca="1">IFERROR(__xludf.DUMMYFUNCTION("""COMPUTED_VALUE"""),"155*155*38 mm | 6*6*1.5 inch | 28*19")</f>
        <v>155*155*38 mm | 6*6*1.5 inch | 28*19</v>
      </c>
      <c r="E149" s="33">
        <f ca="1">IFERROR(__xludf.DUMMYFUNCTION("""COMPUTED_VALUE"""),3)</f>
        <v>3</v>
      </c>
      <c r="F149" s="11">
        <f ca="1">IFERROR(__xludf.DUMMYFUNCTION("""COMPUTED_VALUE"""),2029)</f>
        <v>2029</v>
      </c>
      <c r="G149" s="11">
        <f ca="1">IFERROR(__xludf.DUMMYFUNCTION("""COMPUTED_VALUE"""),20)</f>
        <v>20</v>
      </c>
      <c r="H149" s="11">
        <f ca="1">IFERROR(__xludf.DUMMYFUNCTION("""COMPUTED_VALUE"""),28)</f>
        <v>28</v>
      </c>
      <c r="I149" s="11">
        <f ca="1">IFERROR(__xludf.DUMMYFUNCTION("""COMPUTED_VALUE"""),100)</f>
        <v>100</v>
      </c>
      <c r="J149" s="23"/>
      <c r="K149" s="23"/>
      <c r="L149" s="23"/>
      <c r="M149" s="23"/>
      <c r="N149" s="23">
        <f ca="1">IFERROR(__xludf.DUMMYFUNCTION("""COMPUTED_VALUE"""),1)</f>
        <v>1</v>
      </c>
      <c r="O149" s="23"/>
      <c r="P149" s="23" t="str">
        <f ca="1">IFERROR(__xludf.DUMMYFUNCTION("""COMPUTED_VALUE"""),"Offset")</f>
        <v>Offset</v>
      </c>
      <c r="Q149" s="23" t="str">
        <f ca="1">IFERROR(__xludf.DUMMYFUNCTION("""COMPUTED_VALUE"""),"Packaging")</f>
        <v>Packaging</v>
      </c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7"/>
      <c r="AK149" s="11"/>
      <c r="AL149" s="11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</row>
    <row r="150" spans="1:86" ht="17.25">
      <c r="A150" s="32" t="str">
        <f ca="1">IFERROR(__xludf.DUMMYFUNCTION("""COMPUTED_VALUE"""),"https://drive.google.com/open?id=10A2WDSt2n4x8BmP8y_I_U99z0kqyKa9w&amp;authuser=jay.agg%40gmail.com&amp;usp=drive_fs")</f>
        <v>https://drive.google.com/open?id=10A2WDSt2n4x8BmP8y_I_U99z0kqyKa9w&amp;authuser=jay.agg%40gmail.com&amp;usp=drive_fs</v>
      </c>
      <c r="B150" s="11" t="str">
        <f ca="1">IFERROR(__xludf.DUMMYFUNCTION("""COMPUTED_VALUE"""),"Food")</f>
        <v>Food</v>
      </c>
      <c r="C150" s="11" t="str">
        <f ca="1">IFERROR(__xludf.DUMMYFUNCTION("""COMPUTED_VALUE"""),"Pizza")</f>
        <v>Pizza</v>
      </c>
      <c r="D150" s="11" t="str">
        <f ca="1">IFERROR(__xludf.DUMMYFUNCTION("""COMPUTED_VALUE"""),"105*105*38 mm | 4.5*4.5*1.5 inch | 28*15")</f>
        <v>105*105*38 mm | 4.5*4.5*1.5 inch | 28*15</v>
      </c>
      <c r="E150" s="33">
        <f ca="1">IFERROR(__xludf.DUMMYFUNCTION("""COMPUTED_VALUE"""),4)</f>
        <v>4</v>
      </c>
      <c r="F150" s="11">
        <f ca="1">IFERROR(__xludf.DUMMYFUNCTION("""COMPUTED_VALUE"""),2029)</f>
        <v>2029</v>
      </c>
      <c r="G150" s="11">
        <f ca="1">IFERROR(__xludf.DUMMYFUNCTION("""COMPUTED_VALUE"""),15)</f>
        <v>15</v>
      </c>
      <c r="H150" s="11">
        <f ca="1">IFERROR(__xludf.DUMMYFUNCTION("""COMPUTED_VALUE"""),28)</f>
        <v>28</v>
      </c>
      <c r="I150" s="11">
        <f ca="1">IFERROR(__xludf.DUMMYFUNCTION("""COMPUTED_VALUE"""),100)</f>
        <v>100</v>
      </c>
      <c r="J150" s="23"/>
      <c r="K150" s="23"/>
      <c r="L150" s="23"/>
      <c r="M150" s="23"/>
      <c r="N150" s="23">
        <f ca="1">IFERROR(__xludf.DUMMYFUNCTION("""COMPUTED_VALUE"""),1)</f>
        <v>1</v>
      </c>
      <c r="O150" s="23"/>
      <c r="P150" s="23" t="str">
        <f ca="1">IFERROR(__xludf.DUMMYFUNCTION("""COMPUTED_VALUE"""),"Offset")</f>
        <v>Offset</v>
      </c>
      <c r="Q150" s="23" t="str">
        <f ca="1">IFERROR(__xludf.DUMMYFUNCTION("""COMPUTED_VALUE"""),"Packaging")</f>
        <v>Packaging</v>
      </c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7"/>
      <c r="AK150" s="11"/>
      <c r="AL150" s="11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</row>
    <row r="151" spans="1:86" ht="17.25">
      <c r="A151" s="32" t="str">
        <f ca="1">IFERROR(__xludf.DUMMYFUNCTION("""COMPUTED_VALUE"""),"https://drive.google.com/open?id=109_tJWIB9rGPhzUrkGJj1s7wwUjYpEyX&amp;authuser=jay.agg%40gmail.com&amp;usp=drive_fs")</f>
        <v>https://drive.google.com/open?id=109_tJWIB9rGPhzUrkGJj1s7wwUjYpEyX&amp;authuser=jay.agg%40gmail.com&amp;usp=drive_fs</v>
      </c>
      <c r="B151" s="11" t="str">
        <f ca="1">IFERROR(__xludf.DUMMYFUNCTION("""COMPUTED_VALUE"""),"Food")</f>
        <v>Food</v>
      </c>
      <c r="C151" s="11" t="str">
        <f ca="1">IFERROR(__xludf.DUMMYFUNCTION("""COMPUTED_VALUE"""),"Pizza")</f>
        <v>Pizza</v>
      </c>
      <c r="D151" s="11" t="str">
        <f ca="1">IFERROR(__xludf.DUMMYFUNCTION("""COMPUTED_VALUE"""),"308*308*38 mm | 12*12*1.5 inch | 32*16")</f>
        <v>308*308*38 mm | 12*12*1.5 inch | 32*16</v>
      </c>
      <c r="E151" s="33">
        <f ca="1">IFERROR(__xludf.DUMMYFUNCTION("""COMPUTED_VALUE"""),1)</f>
        <v>1</v>
      </c>
      <c r="F151" s="11">
        <f ca="1">IFERROR(__xludf.DUMMYFUNCTION("""COMPUTED_VALUE"""),2840)</f>
        <v>2840</v>
      </c>
      <c r="G151" s="11">
        <f ca="1">IFERROR(__xludf.DUMMYFUNCTION("""COMPUTED_VALUE"""),16)</f>
        <v>16</v>
      </c>
      <c r="H151" s="11">
        <f ca="1">IFERROR(__xludf.DUMMYFUNCTION("""COMPUTED_VALUE"""),32)</f>
        <v>32</v>
      </c>
      <c r="I151" s="11">
        <f ca="1">IFERROR(__xludf.DUMMYFUNCTION("""COMPUTED_VALUE"""),100)</f>
        <v>100</v>
      </c>
      <c r="J151" s="23"/>
      <c r="K151" s="23"/>
      <c r="L151" s="23"/>
      <c r="M151" s="23"/>
      <c r="N151" s="23">
        <f ca="1">IFERROR(__xludf.DUMMYFUNCTION("""COMPUTED_VALUE"""),1)</f>
        <v>1</v>
      </c>
      <c r="O151" s="23"/>
      <c r="P151" s="23" t="str">
        <f ca="1">IFERROR(__xludf.DUMMYFUNCTION("""COMPUTED_VALUE"""),"Offset")</f>
        <v>Offset</v>
      </c>
      <c r="Q151" s="23" t="str">
        <f ca="1">IFERROR(__xludf.DUMMYFUNCTION("""COMPUTED_VALUE"""),"Packaging")</f>
        <v>Packaging</v>
      </c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7"/>
      <c r="AK151" s="11"/>
      <c r="AL151" s="11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</row>
    <row r="152" spans="1:86" ht="17.25">
      <c r="A152" s="32" t="str">
        <f ca="1">IFERROR(__xludf.DUMMYFUNCTION("""COMPUTED_VALUE"""),"https://drive.google.com/open?id=10DWOfQFgNO7twHPpeQFD8uJC_bYu_fDO&amp;authuser=jay.agg%40gmail.com&amp;usp=drive_fs")</f>
        <v>https://drive.google.com/open?id=10DWOfQFgNO7twHPpeQFD8uJC_bYu_fDO&amp;authuser=jay.agg%40gmail.com&amp;usp=drive_fs</v>
      </c>
      <c r="B152" s="11" t="str">
        <f ca="1">IFERROR(__xludf.DUMMYFUNCTION("""COMPUTED_VALUE"""),"Food")</f>
        <v>Food</v>
      </c>
      <c r="C152" s="11" t="str">
        <f ca="1">IFERROR(__xludf.DUMMYFUNCTION("""COMPUTED_VALUE"""),"Chocolate")</f>
        <v>Chocolate</v>
      </c>
      <c r="D152" s="11" t="str">
        <f ca="1">IFERROR(__xludf.DUMMYFUNCTION("""COMPUTED_VALUE"""),"140*120*40 mm | 5.5*4.7*1.6 inch")</f>
        <v>140*120*40 mm | 5.5*4.7*1.6 inch</v>
      </c>
      <c r="E152" s="33">
        <f ca="1">IFERROR(__xludf.DUMMYFUNCTION("""COMPUTED_VALUE"""),2)</f>
        <v>2</v>
      </c>
      <c r="F152" s="11">
        <f ca="1">IFERROR(__xludf.DUMMYFUNCTION("""COMPUTED_VALUE"""),1926)</f>
        <v>1926</v>
      </c>
      <c r="G152" s="11">
        <f ca="1">IFERROR(__xludf.DUMMYFUNCTION("""COMPUTED_VALUE"""),20)</f>
        <v>20</v>
      </c>
      <c r="H152" s="11">
        <f ca="1">IFERROR(__xludf.DUMMYFUNCTION("""COMPUTED_VALUE"""),21)</f>
        <v>21</v>
      </c>
      <c r="I152" s="11">
        <f ca="1">IFERROR(__xludf.DUMMYFUNCTION("""COMPUTED_VALUE"""),100)</f>
        <v>100</v>
      </c>
      <c r="J152" s="23"/>
      <c r="K152" s="23"/>
      <c r="L152" s="23"/>
      <c r="M152" s="23">
        <f ca="1">IFERROR(__xludf.DUMMYFUNCTION("""COMPUTED_VALUE"""),0.24)</f>
        <v>0.24</v>
      </c>
      <c r="N152" s="23">
        <f ca="1">IFERROR(__xludf.DUMMYFUNCTION("""COMPUTED_VALUE"""),1)</f>
        <v>1</v>
      </c>
      <c r="O152" s="23"/>
      <c r="P152" s="23" t="str">
        <f ca="1">IFERROR(__xludf.DUMMYFUNCTION("""COMPUTED_VALUE"""),"Offset")</f>
        <v>Offset</v>
      </c>
      <c r="Q152" s="23" t="str">
        <f ca="1">IFERROR(__xludf.DUMMYFUNCTION("""COMPUTED_VALUE"""),"Packaging")</f>
        <v>Packaging</v>
      </c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7"/>
      <c r="AK152" s="11"/>
      <c r="AL152" s="11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</row>
    <row r="153" spans="1:86" ht="17.25">
      <c r="A153" s="32" t="str">
        <f ca="1">IFERROR(__xludf.DUMMYFUNCTION("""COMPUTED_VALUE"""),"https://drive.google.com/open?id=1D88rBIIrHVq4Ky7DjmXeB-X-2I47xUeM&amp;authuser=jay.agg%40gmail.com&amp;usp=drive_fs")</f>
        <v>https://drive.google.com/open?id=1D88rBIIrHVq4Ky7DjmXeB-X-2I47xUeM&amp;authuser=jay.agg%40gmail.com&amp;usp=drive_fs</v>
      </c>
      <c r="B153" s="11" t="str">
        <f ca="1">IFERROR(__xludf.DUMMYFUNCTION("""COMPUTED_VALUE"""),"Food")</f>
        <v>Food</v>
      </c>
      <c r="C153" s="11" t="str">
        <f ca="1">IFERROR(__xludf.DUMMYFUNCTION("""COMPUTED_VALUE"""),"Chocolate")</f>
        <v>Chocolate</v>
      </c>
      <c r="D153" s="11" t="str">
        <f ca="1">IFERROR(__xludf.DUMMYFUNCTION("""COMPUTED_VALUE""")," 80*40*20 mm | 3.15*1.5*0.8 inch")</f>
        <v xml:space="preserve"> 80*40*20 mm | 3.15*1.5*0.8 inch</v>
      </c>
      <c r="E153" s="33">
        <f ca="1">IFERROR(__xludf.DUMMYFUNCTION("""COMPUTED_VALUE"""),8)</f>
        <v>8</v>
      </c>
      <c r="F153" s="11">
        <f ca="1">IFERROR(__xludf.DUMMYFUNCTION("""COMPUTED_VALUE"""),1926)</f>
        <v>1926</v>
      </c>
      <c r="G153" s="11">
        <f ca="1">IFERROR(__xludf.DUMMYFUNCTION("""COMPUTED_VALUE"""),14)</f>
        <v>14</v>
      </c>
      <c r="H153" s="11">
        <f ca="1">IFERROR(__xludf.DUMMYFUNCTION("""COMPUTED_VALUE"""),22)</f>
        <v>22</v>
      </c>
      <c r="I153" s="11">
        <f ca="1">IFERROR(__xludf.DUMMYFUNCTION("""COMPUTED_VALUE"""),100)</f>
        <v>100</v>
      </c>
      <c r="J153" s="23"/>
      <c r="K153" s="23"/>
      <c r="L153" s="23"/>
      <c r="M153" s="23">
        <f ca="1">IFERROR(__xludf.DUMMYFUNCTION("""COMPUTED_VALUE"""),0.18)</f>
        <v>0.18</v>
      </c>
      <c r="N153" s="23">
        <f ca="1">IFERROR(__xludf.DUMMYFUNCTION("""COMPUTED_VALUE"""),1)</f>
        <v>1</v>
      </c>
      <c r="O153" s="23"/>
      <c r="P153" s="23" t="str">
        <f ca="1">IFERROR(__xludf.DUMMYFUNCTION("""COMPUTED_VALUE"""),"Offset")</f>
        <v>Offset</v>
      </c>
      <c r="Q153" s="23" t="str">
        <f ca="1">IFERROR(__xludf.DUMMYFUNCTION("""COMPUTED_VALUE"""),"Packaging")</f>
        <v>Packaging</v>
      </c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7"/>
      <c r="AK153" s="11"/>
      <c r="AL153" s="11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</row>
    <row r="154" spans="1:86" ht="17.25">
      <c r="A154" s="32" t="str">
        <f ca="1">IFERROR(__xludf.DUMMYFUNCTION("""COMPUTED_VALUE"""),"https://drive.google.com/open?id=1DhrExbNS8AvSeGQo5qvKtthB-kzJQdq3&amp;authuser=jay.agg%40gmail.com&amp;usp=drive_fs")</f>
        <v>https://drive.google.com/open?id=1DhrExbNS8AvSeGQo5qvKtthB-kzJQdq3&amp;authuser=jay.agg%40gmail.com&amp;usp=drive_fs</v>
      </c>
      <c r="B154" s="11" t="str">
        <f ca="1">IFERROR(__xludf.DUMMYFUNCTION("""COMPUTED_VALUE"""),"Food")</f>
        <v>Food</v>
      </c>
      <c r="C154" s="11" t="str">
        <f ca="1">IFERROR(__xludf.DUMMYFUNCTION("""COMPUTED_VALUE"""),"Pizza")</f>
        <v>Pizza</v>
      </c>
      <c r="D154" s="11" t="str">
        <f ca="1">IFERROR(__xludf.DUMMYFUNCTION("""COMPUTED_VALUE"""),"203*203*39 mm | 8*8*1.5 inch | 34*23")</f>
        <v>203*203*39 mm | 8*8*1.5 inch | 34*23</v>
      </c>
      <c r="E154" s="33">
        <f ca="1">IFERROR(__xludf.DUMMYFUNCTION("""COMPUTED_VALUE"""),3)</f>
        <v>3</v>
      </c>
      <c r="F154" s="11">
        <f ca="1">IFERROR(__xludf.DUMMYFUNCTION("""COMPUTED_VALUE"""),2840)</f>
        <v>2840</v>
      </c>
      <c r="G154" s="11">
        <f ca="1">IFERROR(__xludf.DUMMYFUNCTION("""COMPUTED_VALUE"""),34)</f>
        <v>34</v>
      </c>
      <c r="H154" s="11">
        <f ca="1">IFERROR(__xludf.DUMMYFUNCTION("""COMPUTED_VALUE"""),23)</f>
        <v>23</v>
      </c>
      <c r="I154" s="11">
        <f ca="1">IFERROR(__xludf.DUMMYFUNCTION("""COMPUTED_VALUE"""),100)</f>
        <v>100</v>
      </c>
      <c r="J154" s="23"/>
      <c r="K154" s="23"/>
      <c r="L154" s="23"/>
      <c r="M154" s="23"/>
      <c r="N154" s="23">
        <f ca="1">IFERROR(__xludf.DUMMYFUNCTION("""COMPUTED_VALUE"""),1)</f>
        <v>1</v>
      </c>
      <c r="O154" s="23"/>
      <c r="P154" s="23" t="str">
        <f ca="1">IFERROR(__xludf.DUMMYFUNCTION("""COMPUTED_VALUE"""),"Offset")</f>
        <v>Offset</v>
      </c>
      <c r="Q154" s="23" t="str">
        <f ca="1">IFERROR(__xludf.DUMMYFUNCTION("""COMPUTED_VALUE"""),"Packaging")</f>
        <v>Packaging</v>
      </c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7"/>
      <c r="AK154" s="11"/>
      <c r="AL154" s="11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</row>
    <row r="155" spans="1:86" ht="17.25">
      <c r="A155" s="32" t="str">
        <f ca="1">IFERROR(__xludf.DUMMYFUNCTION("""COMPUTED_VALUE"""),"https://drive.google.com/open?id=1Dk55LI1DwN4UeS2nebqj1Z6iQs6z78Qo&amp;authuser=jay.agg%40gmail.com&amp;usp=drive_fs")</f>
        <v>https://drive.google.com/open?id=1Dk55LI1DwN4UeS2nebqj1Z6iQs6z78Qo&amp;authuser=jay.agg%40gmail.com&amp;usp=drive_fs</v>
      </c>
      <c r="B155" s="11" t="str">
        <f ca="1">IFERROR(__xludf.DUMMYFUNCTION("""COMPUTED_VALUE"""),"Food")</f>
        <v>Food</v>
      </c>
      <c r="C155" s="11" t="str">
        <f ca="1">IFERROR(__xludf.DUMMYFUNCTION("""COMPUTED_VALUE"""),"Pizza")</f>
        <v>Pizza</v>
      </c>
      <c r="D155" s="11" t="str">
        <f ca="1">IFERROR(__xludf.DUMMYFUNCTION("""COMPUTED_VALUE"""),"254*254*40 mm | 10*10*1.5 inch | 28*40")</f>
        <v>254*254*40 mm | 10*10*1.5 inch | 28*40</v>
      </c>
      <c r="E155" s="33">
        <f ca="1">IFERROR(__xludf.DUMMYFUNCTION("""COMPUTED_VALUE"""),3)</f>
        <v>3</v>
      </c>
      <c r="F155" s="11">
        <f ca="1">IFERROR(__xludf.DUMMYFUNCTION("""COMPUTED_VALUE"""),2840)</f>
        <v>2840</v>
      </c>
      <c r="G155" s="11">
        <f ca="1">IFERROR(__xludf.DUMMYFUNCTION("""COMPUTED_VALUE"""),28)</f>
        <v>28</v>
      </c>
      <c r="H155" s="11">
        <f ca="1">IFERROR(__xludf.DUMMYFUNCTION("""COMPUTED_VALUE"""),40)</f>
        <v>40</v>
      </c>
      <c r="I155" s="11">
        <f ca="1">IFERROR(__xludf.DUMMYFUNCTION("""COMPUTED_VALUE"""),100)</f>
        <v>100</v>
      </c>
      <c r="J155" s="23"/>
      <c r="K155" s="23"/>
      <c r="L155" s="23"/>
      <c r="M155" s="23"/>
      <c r="N155" s="23">
        <f ca="1">IFERROR(__xludf.DUMMYFUNCTION("""COMPUTED_VALUE"""),1)</f>
        <v>1</v>
      </c>
      <c r="O155" s="23"/>
      <c r="P155" s="23" t="str">
        <f ca="1">IFERROR(__xludf.DUMMYFUNCTION("""COMPUTED_VALUE"""),"Offset")</f>
        <v>Offset</v>
      </c>
      <c r="Q155" s="23" t="str">
        <f ca="1">IFERROR(__xludf.DUMMYFUNCTION("""COMPUTED_VALUE"""),"Packaging")</f>
        <v>Packaging</v>
      </c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7"/>
      <c r="AK155" s="11"/>
      <c r="AL155" s="11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</row>
    <row r="156" spans="1:86" ht="17.25">
      <c r="A156" s="32" t="str">
        <f ca="1">IFERROR(__xludf.DUMMYFUNCTION("""COMPUTED_VALUE"""),"https://drive.google.com/open?id=10jigd_uY9YVzFCB8NG_UWKI39OS2O90Q&amp;authuser=jay.agg%40gmail.com&amp;usp=drive_fs")</f>
        <v>https://drive.google.com/open?id=10jigd_uY9YVzFCB8NG_UWKI39OS2O90Q&amp;authuser=jay.agg%40gmail.com&amp;usp=drive_fs</v>
      </c>
      <c r="B156" s="11" t="str">
        <f ca="1">IFERROR(__xludf.DUMMYFUNCTION("""COMPUTED_VALUE"""),"Food")</f>
        <v>Food</v>
      </c>
      <c r="C156" s="11" t="str">
        <f ca="1">IFERROR(__xludf.DUMMYFUNCTION("""COMPUTED_VALUE"""),"Food")</f>
        <v>Food</v>
      </c>
      <c r="D156" s="11" t="str">
        <f ca="1">IFERROR(__xludf.DUMMYFUNCTION("""COMPUTED_VALUE"""),"102*102*89 mm | 4*4*3.5 inch")</f>
        <v>102*102*89 mm | 4*4*3.5 inch</v>
      </c>
      <c r="E156" s="33">
        <f ca="1">IFERROR(__xludf.DUMMYFUNCTION("""COMPUTED_VALUE"""),2)</f>
        <v>2</v>
      </c>
      <c r="F156" s="11">
        <f ca="1">IFERROR(__xludf.DUMMYFUNCTION("""COMPUTED_VALUE"""),1926)</f>
        <v>1926</v>
      </c>
      <c r="G156" s="11">
        <f ca="1">IFERROR(__xludf.DUMMYFUNCTION("""COMPUTED_VALUE"""),15.75)</f>
        <v>15.75</v>
      </c>
      <c r="H156" s="11">
        <f ca="1">IFERROR(__xludf.DUMMYFUNCTION("""COMPUTED_VALUE"""),20.75)</f>
        <v>20.75</v>
      </c>
      <c r="I156" s="11">
        <f ca="1">IFERROR(__xludf.DUMMYFUNCTION("""COMPUTED_VALUE"""),100)</f>
        <v>100</v>
      </c>
      <c r="J156" s="23"/>
      <c r="K156" s="23"/>
      <c r="L156" s="23"/>
      <c r="M156" s="23"/>
      <c r="N156" s="23">
        <f ca="1">IFERROR(__xludf.DUMMYFUNCTION("""COMPUTED_VALUE"""),1)</f>
        <v>1</v>
      </c>
      <c r="O156" s="23"/>
      <c r="P156" s="23" t="str">
        <f ca="1">IFERROR(__xludf.DUMMYFUNCTION("""COMPUTED_VALUE"""),"Offset")</f>
        <v>Offset</v>
      </c>
      <c r="Q156" s="23" t="str">
        <f ca="1">IFERROR(__xludf.DUMMYFUNCTION("""COMPUTED_VALUE"""),"Packaging")</f>
        <v>Packaging</v>
      </c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7"/>
      <c r="AK156" s="11"/>
      <c r="AL156" s="11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</row>
    <row r="157" spans="1:86" ht="17.25">
      <c r="A157" s="32" t="str">
        <f ca="1">IFERROR(__xludf.DUMMYFUNCTION("""COMPUTED_VALUE"""),"https://drive.google.com/open?id=1Jy0IGyE8jXMI5kkXDu2ihZKU4bQc5Eix&amp;authuser=jay.agg%40gmail.com&amp;usp=drive_fs")</f>
        <v>https://drive.google.com/open?id=1Jy0IGyE8jXMI5kkXDu2ihZKU4bQc5Eix&amp;authuser=jay.agg%40gmail.com&amp;usp=drive_fs</v>
      </c>
      <c r="B157" s="11" t="str">
        <f ca="1">IFERROR(__xludf.DUMMYFUNCTION("""COMPUTED_VALUE"""),"Food")</f>
        <v>Food</v>
      </c>
      <c r="C157" s="11" t="str">
        <f ca="1">IFERROR(__xludf.DUMMYFUNCTION("""COMPUTED_VALUE"""),"Food")</f>
        <v>Food</v>
      </c>
      <c r="D157" s="11" t="str">
        <f ca="1">IFERROR(__xludf.DUMMYFUNCTION("""COMPUTED_VALUE"""),"280*140*83 mm |  11*5.5*3.25 inch W 9.5*2.75 inch")</f>
        <v>280*140*83 mm |  11*5.5*3.25 inch W 9.5*2.75 inch</v>
      </c>
      <c r="E157" s="33">
        <f ca="1">IFERROR(__xludf.DUMMYFUNCTION("""COMPUTED_VALUE"""),1)</f>
        <v>1</v>
      </c>
      <c r="F157" s="11">
        <f ca="1">IFERROR(__xludf.DUMMYFUNCTION("""COMPUTED_VALUE"""),1926)</f>
        <v>1926</v>
      </c>
      <c r="G157" s="11">
        <f ca="1">IFERROR(__xludf.DUMMYFUNCTION("""COMPUTED_VALUE"""),18)</f>
        <v>18</v>
      </c>
      <c r="H157" s="11">
        <f ca="1">IFERROR(__xludf.DUMMYFUNCTION("""COMPUTED_VALUE"""),23)</f>
        <v>23</v>
      </c>
      <c r="I157" s="11">
        <f ca="1">IFERROR(__xludf.DUMMYFUNCTION("""COMPUTED_VALUE"""),100)</f>
        <v>100</v>
      </c>
      <c r="J157" s="23"/>
      <c r="K157" s="23"/>
      <c r="L157" s="23">
        <f ca="1">IFERROR(__xludf.DUMMYFUNCTION("""COMPUTED_VALUE"""),1.5)</f>
        <v>1.5</v>
      </c>
      <c r="M157" s="23">
        <f ca="1">IFERROR(__xludf.DUMMYFUNCTION("""COMPUTED_VALUE"""),0.14)</f>
        <v>0.14000000000000001</v>
      </c>
      <c r="N157" s="23">
        <f ca="1">IFERROR(__xludf.DUMMYFUNCTION("""COMPUTED_VALUE"""),1)</f>
        <v>1</v>
      </c>
      <c r="O157" s="23"/>
      <c r="P157" s="23" t="str">
        <f ca="1">IFERROR(__xludf.DUMMYFUNCTION("""COMPUTED_VALUE"""),"Offset")</f>
        <v>Offset</v>
      </c>
      <c r="Q157" s="23" t="str">
        <f ca="1">IFERROR(__xludf.DUMMYFUNCTION("""COMPUTED_VALUE"""),"Packaging")</f>
        <v>Packaging</v>
      </c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7"/>
      <c r="AK157" s="11"/>
      <c r="AL157" s="11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</row>
    <row r="158" spans="1:86" ht="17.25">
      <c r="A158" s="32" t="str">
        <f ca="1">IFERROR(__xludf.DUMMYFUNCTION("""COMPUTED_VALUE"""),"https://drive.google.com/open?id=1KVTCi5VQjWZR6035WK4CRodcaIefGoQL&amp;authuser=jay.agg%40gmail.com&amp;usp=drive_fs")</f>
        <v>https://drive.google.com/open?id=1KVTCi5VQjWZR6035WK4CRodcaIefGoQL&amp;authuser=jay.agg%40gmail.com&amp;usp=drive_fs</v>
      </c>
      <c r="B158" s="11" t="str">
        <f ca="1">IFERROR(__xludf.DUMMYFUNCTION("""COMPUTED_VALUE"""),"Food")</f>
        <v>Food</v>
      </c>
      <c r="C158" s="11" t="str">
        <f ca="1">IFERROR(__xludf.DUMMYFUNCTION("""COMPUTED_VALUE"""),"Food")</f>
        <v>Food</v>
      </c>
      <c r="D158" s="11" t="str">
        <f ca="1">IFERROR(__xludf.DUMMYFUNCTION("""COMPUTED_VALUE"""),"114*114*127 mm | 4.5*4.5*5 inch IL | 22*19")</f>
        <v>114*114*127 mm | 4.5*4.5*5 inch IL | 22*19</v>
      </c>
      <c r="E158" s="33">
        <f ca="1">IFERROR(__xludf.DUMMYFUNCTION("""COMPUTED_VALUE"""),2)</f>
        <v>2</v>
      </c>
      <c r="F158" s="11">
        <f ca="1">IFERROR(__xludf.DUMMYFUNCTION("""COMPUTED_VALUE"""),1926)</f>
        <v>1926</v>
      </c>
      <c r="G158" s="11">
        <f ca="1">IFERROR(__xludf.DUMMYFUNCTION("""COMPUTED_VALUE"""),19.5)</f>
        <v>19.5</v>
      </c>
      <c r="H158" s="11">
        <f ca="1">IFERROR(__xludf.DUMMYFUNCTION("""COMPUTED_VALUE"""),23)</f>
        <v>23</v>
      </c>
      <c r="I158" s="11">
        <f ca="1">IFERROR(__xludf.DUMMYFUNCTION("""COMPUTED_VALUE"""),100)</f>
        <v>100</v>
      </c>
      <c r="J158" s="23"/>
      <c r="K158" s="23"/>
      <c r="L158" s="23"/>
      <c r="M158" s="23"/>
      <c r="N158" s="23">
        <f ca="1">IFERROR(__xludf.DUMMYFUNCTION("""COMPUTED_VALUE"""),1)</f>
        <v>1</v>
      </c>
      <c r="O158" s="23"/>
      <c r="P158" s="23" t="str">
        <f ca="1">IFERROR(__xludf.DUMMYFUNCTION("""COMPUTED_VALUE"""),"Offset")</f>
        <v>Offset</v>
      </c>
      <c r="Q158" s="23" t="str">
        <f ca="1">IFERROR(__xludf.DUMMYFUNCTION("""COMPUTED_VALUE"""),"Packaging")</f>
        <v>Packaging</v>
      </c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7"/>
      <c r="AK158" s="11"/>
      <c r="AL158" s="11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</row>
    <row r="159" spans="1:86" ht="17.25">
      <c r="A159" s="32" t="str">
        <f ca="1">IFERROR(__xludf.DUMMYFUNCTION("""COMPUTED_VALUE"""),"https://drive.google.com/open?id=1LePyOCyeOrtyssU-5qPjC4ID7YN--4e9&amp;authuser=jay.agg%40gmail.com&amp;usp=drive_fs")</f>
        <v>https://drive.google.com/open?id=1LePyOCyeOrtyssU-5qPjC4ID7YN--4e9&amp;authuser=jay.agg%40gmail.com&amp;usp=drive_fs</v>
      </c>
      <c r="B159" s="11" t="str">
        <f ca="1">IFERROR(__xludf.DUMMYFUNCTION("""COMPUTED_VALUE"""),"Food")</f>
        <v>Food</v>
      </c>
      <c r="C159" s="11" t="str">
        <f ca="1">IFERROR(__xludf.DUMMYFUNCTION("""COMPUTED_VALUE"""),"Dhaba")</f>
        <v>Dhaba</v>
      </c>
      <c r="D159" s="11" t="str">
        <f ca="1">IFERROR(__xludf.DUMMYFUNCTION("""COMPUTED_VALUE"""),"95*31*137 mm | 3.74*1.22*5.4 inch")</f>
        <v>95*31*137 mm | 3.74*1.22*5.4 inch</v>
      </c>
      <c r="E159" s="33">
        <f ca="1">IFERROR(__xludf.DUMMYFUNCTION("""COMPUTED_VALUE"""),4)</f>
        <v>4</v>
      </c>
      <c r="F159" s="11">
        <f ca="1">IFERROR(__xludf.DUMMYFUNCTION("""COMPUTED_VALUE"""),1926)</f>
        <v>1926</v>
      </c>
      <c r="G159" s="11">
        <f ca="1">IFERROR(__xludf.DUMMYFUNCTION("""COMPUTED_VALUE"""),18)</f>
        <v>18</v>
      </c>
      <c r="H159" s="11">
        <f ca="1">IFERROR(__xludf.DUMMYFUNCTION("""COMPUTED_VALUE"""),23)</f>
        <v>23</v>
      </c>
      <c r="I159" s="11">
        <f ca="1">IFERROR(__xludf.DUMMYFUNCTION("""COMPUTED_VALUE"""),100)</f>
        <v>100</v>
      </c>
      <c r="J159" s="23"/>
      <c r="K159" s="23"/>
      <c r="L159" s="23"/>
      <c r="M159" s="23">
        <f ca="1">IFERROR(__xludf.DUMMYFUNCTION("""COMPUTED_VALUE"""),0.1)</f>
        <v>0.1</v>
      </c>
      <c r="N159" s="23">
        <f ca="1">IFERROR(__xludf.DUMMYFUNCTION("""COMPUTED_VALUE"""),1)</f>
        <v>1</v>
      </c>
      <c r="O159" s="23"/>
      <c r="P159" s="23" t="str">
        <f ca="1">IFERROR(__xludf.DUMMYFUNCTION("""COMPUTED_VALUE"""),"Offset")</f>
        <v>Offset</v>
      </c>
      <c r="Q159" s="23" t="str">
        <f ca="1">IFERROR(__xludf.DUMMYFUNCTION("""COMPUTED_VALUE"""),"Packaging")</f>
        <v>Packaging</v>
      </c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7"/>
      <c r="AK159" s="11"/>
      <c r="AL159" s="11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</row>
    <row r="160" spans="1:86" ht="17.25">
      <c r="A160" s="32" t="str">
        <f ca="1">IFERROR(__xludf.DUMMYFUNCTION("""COMPUTED_VALUE"""),"https://drive.google.com/open?id=113wK8dUd60uG8PzOUXaeRqAXPkRfcpy6&amp;authuser=jay.agg%40gmail.com&amp;usp=drive_fs")</f>
        <v>https://drive.google.com/open?id=113wK8dUd60uG8PzOUXaeRqAXPkRfcpy6&amp;authuser=jay.agg%40gmail.com&amp;usp=drive_fs</v>
      </c>
      <c r="B160" s="11" t="str">
        <f ca="1">IFERROR(__xludf.DUMMYFUNCTION("""COMPUTED_VALUE"""),"Food")</f>
        <v>Food</v>
      </c>
      <c r="C160" s="11" t="str">
        <f ca="1">IFERROR(__xludf.DUMMYFUNCTION("""COMPUTED_VALUE"""),"Dry Fruit")</f>
        <v>Dry Fruit</v>
      </c>
      <c r="D160" s="11" t="str">
        <f ca="1">IFERROR(__xludf.DUMMYFUNCTION("""COMPUTED_VALUE"""),"127*51*178 mm | 5*2*7 inch LB")</f>
        <v>127*51*178 mm | 5*2*7 inch LB</v>
      </c>
      <c r="E160" s="33">
        <f ca="1">IFERROR(__xludf.DUMMYFUNCTION("""COMPUTED_VALUE"""),2)</f>
        <v>2</v>
      </c>
      <c r="F160" s="11">
        <f ca="1">IFERROR(__xludf.DUMMYFUNCTION("""COMPUTED_VALUE"""),1926)</f>
        <v>1926</v>
      </c>
      <c r="G160" s="11">
        <f ca="1">IFERROR(__xludf.DUMMYFUNCTION("""COMPUTED_VALUE"""),15.75)</f>
        <v>15.75</v>
      </c>
      <c r="H160" s="11">
        <f ca="1">IFERROR(__xludf.DUMMYFUNCTION("""COMPUTED_VALUE"""),20.75)</f>
        <v>20.75</v>
      </c>
      <c r="I160" s="11">
        <f ca="1">IFERROR(__xludf.DUMMYFUNCTION("""COMPUTED_VALUE"""),100)</f>
        <v>100</v>
      </c>
      <c r="J160" s="23"/>
      <c r="K160" s="23"/>
      <c r="L160" s="23"/>
      <c r="M160" s="23">
        <f ca="1">IFERROR(__xludf.DUMMYFUNCTION("""COMPUTED_VALUE"""),0.18)</f>
        <v>0.18</v>
      </c>
      <c r="N160" s="23">
        <f ca="1">IFERROR(__xludf.DUMMYFUNCTION("""COMPUTED_VALUE"""),1)</f>
        <v>1</v>
      </c>
      <c r="O160" s="23"/>
      <c r="P160" s="23" t="str">
        <f ca="1">IFERROR(__xludf.DUMMYFUNCTION("""COMPUTED_VALUE"""),"Offset")</f>
        <v>Offset</v>
      </c>
      <c r="Q160" s="23" t="str">
        <f ca="1">IFERROR(__xludf.DUMMYFUNCTION("""COMPUTED_VALUE"""),"Packaging")</f>
        <v>Packaging</v>
      </c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7"/>
      <c r="AK160" s="11"/>
      <c r="AL160" s="11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</row>
    <row r="161" spans="1:86" ht="17.25">
      <c r="A161" s="32" t="str">
        <f ca="1">IFERROR(__xludf.DUMMYFUNCTION("""COMPUTED_VALUE"""),"https://drive.google.com/open?id=1McKTHyNWoXxF0G8hIHpHO7egFGvmlqg4&amp;authuser=jay.agg%40gmail.com&amp;usp=drive_fs")</f>
        <v>https://drive.google.com/open?id=1McKTHyNWoXxF0G8hIHpHO7egFGvmlqg4&amp;authuser=jay.agg%40gmail.com&amp;usp=drive_fs</v>
      </c>
      <c r="B161" s="11" t="str">
        <f ca="1">IFERROR(__xludf.DUMMYFUNCTION("""COMPUTED_VALUE"""),"Food")</f>
        <v>Food</v>
      </c>
      <c r="C161" s="11" t="str">
        <f ca="1">IFERROR(__xludf.DUMMYFUNCTION("""COMPUTED_VALUE"""),"Dry Fruit")</f>
        <v>Dry Fruit</v>
      </c>
      <c r="D161" s="11" t="str">
        <f ca="1">IFERROR(__xludf.DUMMYFUNCTION("""COMPUTED_VALUE"""),"125*40*190 mm | 4.9*1.5*7.5 inch")</f>
        <v>125*40*190 mm | 4.9*1.5*7.5 inch</v>
      </c>
      <c r="E161" s="33">
        <f ca="1">IFERROR(__xludf.DUMMYFUNCTION("""COMPUTED_VALUE"""),2)</f>
        <v>2</v>
      </c>
      <c r="F161" s="11">
        <f ca="1">IFERROR(__xludf.DUMMYFUNCTION("""COMPUTED_VALUE"""),1926)</f>
        <v>1926</v>
      </c>
      <c r="G161" s="11">
        <f ca="1">IFERROR(__xludf.DUMMYFUNCTION("""COMPUTED_VALUE"""),15.75)</f>
        <v>15.75</v>
      </c>
      <c r="H161" s="11">
        <f ca="1">IFERROR(__xludf.DUMMYFUNCTION("""COMPUTED_VALUE"""),20.75)</f>
        <v>20.75</v>
      </c>
      <c r="I161" s="11">
        <f ca="1">IFERROR(__xludf.DUMMYFUNCTION("""COMPUTED_VALUE"""),100)</f>
        <v>100</v>
      </c>
      <c r="J161" s="23"/>
      <c r="K161" s="23"/>
      <c r="L161" s="23"/>
      <c r="M161" s="23">
        <f ca="1">IFERROR(__xludf.DUMMYFUNCTION("""COMPUTED_VALUE"""),0.1)</f>
        <v>0.1</v>
      </c>
      <c r="N161" s="23">
        <f ca="1">IFERROR(__xludf.DUMMYFUNCTION("""COMPUTED_VALUE"""),1)</f>
        <v>1</v>
      </c>
      <c r="O161" s="23"/>
      <c r="P161" s="23" t="str">
        <f ca="1">IFERROR(__xludf.DUMMYFUNCTION("""COMPUTED_VALUE"""),"Offset")</f>
        <v>Offset</v>
      </c>
      <c r="Q161" s="23" t="str">
        <f ca="1">IFERROR(__xludf.DUMMYFUNCTION("""COMPUTED_VALUE"""),"Packaging")</f>
        <v>Packaging</v>
      </c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7"/>
      <c r="AK161" s="11"/>
      <c r="AL161" s="11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</row>
    <row r="162" spans="1:86" ht="17.25">
      <c r="A162" s="32" t="str">
        <f ca="1">IFERROR(__xludf.DUMMYFUNCTION("""COMPUTED_VALUE"""),"https://drive.google.com/open?id=1Me9FQd1ys1KeHQ0A1Jx7KZH2JDdcTkiS&amp;authuser=jay.agg%40gmail.com&amp;usp=drive_fs")</f>
        <v>https://drive.google.com/open?id=1Me9FQd1ys1KeHQ0A1Jx7KZH2JDdcTkiS&amp;authuser=jay.agg%40gmail.com&amp;usp=drive_fs</v>
      </c>
      <c r="B162" s="11" t="str">
        <f ca="1">IFERROR(__xludf.DUMMYFUNCTION("""COMPUTED_VALUE"""),"Food")</f>
        <v>Food</v>
      </c>
      <c r="C162" s="11" t="str">
        <f ca="1">IFERROR(__xludf.DUMMYFUNCTION("""COMPUTED_VALUE"""),"Chocolate")</f>
        <v>Chocolate</v>
      </c>
      <c r="D162" s="11" t="str">
        <f ca="1">IFERROR(__xludf.DUMMYFUNCTION("""COMPUTED_VALUE"""),"186*94*30 mm | 7.3*3.7*1.2 inch")</f>
        <v>186*94*30 mm | 7.3*3.7*1.2 inch</v>
      </c>
      <c r="E162" s="33">
        <f ca="1">IFERROR(__xludf.DUMMYFUNCTION("""COMPUTED_VALUE"""),1)</f>
        <v>1</v>
      </c>
      <c r="F162" s="11">
        <f ca="1">IFERROR(__xludf.DUMMYFUNCTION("""COMPUTED_VALUE"""),1926)</f>
        <v>1926</v>
      </c>
      <c r="G162" s="11">
        <f ca="1">IFERROR(__xludf.DUMMYFUNCTION("""COMPUTED_VALUE"""),18)</f>
        <v>18</v>
      </c>
      <c r="H162" s="11">
        <f ca="1">IFERROR(__xludf.DUMMYFUNCTION("""COMPUTED_VALUE"""),23)</f>
        <v>23</v>
      </c>
      <c r="I162" s="11">
        <f ca="1">IFERROR(__xludf.DUMMYFUNCTION("""COMPUTED_VALUE"""),100)</f>
        <v>100</v>
      </c>
      <c r="J162" s="23"/>
      <c r="K162" s="23"/>
      <c r="L162" s="23"/>
      <c r="M162" s="23">
        <f ca="1">IFERROR(__xludf.DUMMYFUNCTION("""COMPUTED_VALUE"""),0.18)</f>
        <v>0.18</v>
      </c>
      <c r="N162" s="23">
        <f ca="1">IFERROR(__xludf.DUMMYFUNCTION("""COMPUTED_VALUE"""),1)</f>
        <v>1</v>
      </c>
      <c r="O162" s="23"/>
      <c r="P162" s="23" t="str">
        <f ca="1">IFERROR(__xludf.DUMMYFUNCTION("""COMPUTED_VALUE"""),"Offset")</f>
        <v>Offset</v>
      </c>
      <c r="Q162" s="23" t="str">
        <f ca="1">IFERROR(__xludf.DUMMYFUNCTION("""COMPUTED_VALUE"""),"Packaging")</f>
        <v>Packaging</v>
      </c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7"/>
      <c r="AK162" s="11"/>
      <c r="AL162" s="11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</row>
    <row r="163" spans="1:86" ht="17.25">
      <c r="A163" s="32" t="str">
        <f ca="1">IFERROR(__xludf.DUMMYFUNCTION("""COMPUTED_VALUE"""),"https://drive.google.com/open?id=1O-W2xh1yhrWCisjwnh9_upXi7VCecSHh&amp;authuser=jay.agg%40gmail.com&amp;usp=drive_fs")</f>
        <v>https://drive.google.com/open?id=1O-W2xh1yhrWCisjwnh9_upXi7VCecSHh&amp;authuser=jay.agg%40gmail.com&amp;usp=drive_fs</v>
      </c>
      <c r="B163" s="11" t="str">
        <f ca="1">IFERROR(__xludf.DUMMYFUNCTION("""COMPUTED_VALUE"""),"Food")</f>
        <v>Food</v>
      </c>
      <c r="C163" s="11" t="str">
        <f ca="1">IFERROR(__xludf.DUMMYFUNCTION("""COMPUTED_VALUE"""),"Chocolate")</f>
        <v>Chocolate</v>
      </c>
      <c r="D163" s="11" t="str">
        <f ca="1">IFERROR(__xludf.DUMMYFUNCTION("""COMPUTED_VALUE"""),"Tray 330*185*35 mm | 13*7.2*1.4 inch")</f>
        <v>Tray 330*185*35 mm | 13*7.2*1.4 inch</v>
      </c>
      <c r="E163" s="33">
        <f ca="1">IFERROR(__xludf.DUMMYFUNCTION("""COMPUTED_VALUE"""),1)</f>
        <v>1</v>
      </c>
      <c r="F163" s="11">
        <f ca="1">IFERROR(__xludf.DUMMYFUNCTION("""COMPUTED_VALUE"""),1926)</f>
        <v>1926</v>
      </c>
      <c r="G163" s="11">
        <f ca="1">IFERROR(__xludf.DUMMYFUNCTION("""COMPUTED_VALUE"""),18)</f>
        <v>18</v>
      </c>
      <c r="H163" s="11">
        <f ca="1">IFERROR(__xludf.DUMMYFUNCTION("""COMPUTED_VALUE"""),25)</f>
        <v>25</v>
      </c>
      <c r="I163" s="11">
        <f ca="1">IFERROR(__xludf.DUMMYFUNCTION("""COMPUTED_VALUE"""),100)</f>
        <v>100</v>
      </c>
      <c r="J163" s="23"/>
      <c r="K163" s="23"/>
      <c r="L163" s="23"/>
      <c r="M163" s="23"/>
      <c r="N163" s="23">
        <f ca="1">IFERROR(__xludf.DUMMYFUNCTION("""COMPUTED_VALUE"""),1)</f>
        <v>1</v>
      </c>
      <c r="O163" s="23"/>
      <c r="P163" s="23" t="str">
        <f ca="1">IFERROR(__xludf.DUMMYFUNCTION("""COMPUTED_VALUE"""),"Offset")</f>
        <v>Offset</v>
      </c>
      <c r="Q163" s="23" t="str">
        <f ca="1">IFERROR(__xludf.DUMMYFUNCTION("""COMPUTED_VALUE"""),"Packaging")</f>
        <v>Packaging</v>
      </c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7"/>
      <c r="AK163" s="11"/>
      <c r="AL163" s="11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</row>
    <row r="164" spans="1:86" ht="17.25">
      <c r="A164" s="32" t="str">
        <f ca="1">IFERROR(__xludf.DUMMYFUNCTION("""COMPUTED_VALUE"""),"https://drive.google.com/open?id=1Nz3utm_QH5ZDA8upBnLT9hUAljy1zUEo&amp;authuser=jay.agg%40gmail.com&amp;usp=drive_fs")</f>
        <v>https://drive.google.com/open?id=1Nz3utm_QH5ZDA8upBnLT9hUAljy1zUEo&amp;authuser=jay.agg%40gmail.com&amp;usp=drive_fs</v>
      </c>
      <c r="B164" s="11" t="str">
        <f ca="1">IFERROR(__xludf.DUMMYFUNCTION("""COMPUTED_VALUE"""),"Food")</f>
        <v>Food</v>
      </c>
      <c r="C164" s="11" t="str">
        <f ca="1">IFERROR(__xludf.DUMMYFUNCTION("""COMPUTED_VALUE"""),"Chocolate")</f>
        <v>Chocolate</v>
      </c>
      <c r="D164" s="11" t="str">
        <f ca="1">IFERROR(__xludf.DUMMYFUNCTION("""COMPUTED_VALUE"""),"Sleeve 330*185*35 mm | 13*7.2*1.4 inch")</f>
        <v>Sleeve 330*185*35 mm | 13*7.2*1.4 inch</v>
      </c>
      <c r="E164" s="33">
        <f ca="1">IFERROR(__xludf.DUMMYFUNCTION("""COMPUTED_VALUE"""),1)</f>
        <v>1</v>
      </c>
      <c r="F164" s="11">
        <f ca="1">IFERROR(__xludf.DUMMYFUNCTION("""COMPUTED_VALUE"""),1926)</f>
        <v>1926</v>
      </c>
      <c r="G164" s="11">
        <f ca="1">IFERROR(__xludf.DUMMYFUNCTION("""COMPUTED_VALUE"""),18)</f>
        <v>18</v>
      </c>
      <c r="H164" s="11">
        <f ca="1">IFERROR(__xludf.DUMMYFUNCTION("""COMPUTED_VALUE"""),23)</f>
        <v>23</v>
      </c>
      <c r="I164" s="11">
        <f ca="1">IFERROR(__xludf.DUMMYFUNCTION("""COMPUTED_VALUE"""),100)</f>
        <v>100</v>
      </c>
      <c r="J164" s="23"/>
      <c r="K164" s="23"/>
      <c r="L164" s="23">
        <f ca="1">IFERROR(__xludf.DUMMYFUNCTION("""COMPUTED_VALUE"""),2)</f>
        <v>2</v>
      </c>
      <c r="M164" s="23">
        <f ca="1">IFERROR(__xludf.DUMMYFUNCTION("""COMPUTED_VALUE"""),0.14)</f>
        <v>0.14000000000000001</v>
      </c>
      <c r="N164" s="23">
        <f ca="1">IFERROR(__xludf.DUMMYFUNCTION("""COMPUTED_VALUE"""),1)</f>
        <v>1</v>
      </c>
      <c r="O164" s="23"/>
      <c r="P164" s="23" t="str">
        <f ca="1">IFERROR(__xludf.DUMMYFUNCTION("""COMPUTED_VALUE"""),"Offset")</f>
        <v>Offset</v>
      </c>
      <c r="Q164" s="23" t="str">
        <f ca="1">IFERROR(__xludf.DUMMYFUNCTION("""COMPUTED_VALUE"""),"Packaging")</f>
        <v>Packaging</v>
      </c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7"/>
      <c r="AK164" s="11"/>
      <c r="AL164" s="11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</row>
    <row r="165" spans="1:86" ht="17.25">
      <c r="A165" s="32" t="str">
        <f ca="1">IFERROR(__xludf.DUMMYFUNCTION("""COMPUTED_VALUE"""),"https://drive.google.com/open?id=1OcBosxL0fggx1qyLgXXE4tDQ8PF9N-iv&amp;authuser=jay.agg%40gmail.com&amp;usp=drive_fs")</f>
        <v>https://drive.google.com/open?id=1OcBosxL0fggx1qyLgXXE4tDQ8PF9N-iv&amp;authuser=jay.agg%40gmail.com&amp;usp=drive_fs</v>
      </c>
      <c r="B165" s="11" t="str">
        <f ca="1">IFERROR(__xludf.DUMMYFUNCTION("""COMPUTED_VALUE"""),"Food")</f>
        <v>Food</v>
      </c>
      <c r="C165" s="11" t="str">
        <f ca="1">IFERROR(__xludf.DUMMYFUNCTION("""COMPUTED_VALUE"""),"Cookies")</f>
        <v>Cookies</v>
      </c>
      <c r="D165" s="11" t="str">
        <f ca="1">IFERROR(__xludf.DUMMYFUNCTION("""COMPUTED_VALUE"""),"160*50*60 mm | 2.3*2*6.3 inch")</f>
        <v>160*50*60 mm | 2.3*2*6.3 inch</v>
      </c>
      <c r="E165" s="33">
        <f ca="1">IFERROR(__xludf.DUMMYFUNCTION("""COMPUTED_VALUE"""),4)</f>
        <v>4</v>
      </c>
      <c r="F165" s="11">
        <f ca="1">IFERROR(__xludf.DUMMYFUNCTION("""COMPUTED_VALUE"""),1926)</f>
        <v>1926</v>
      </c>
      <c r="G165" s="11">
        <f ca="1">IFERROR(__xludf.DUMMYFUNCTION("""COMPUTED_VALUE"""),19.5)</f>
        <v>19.5</v>
      </c>
      <c r="H165" s="11">
        <f ca="1">IFERROR(__xludf.DUMMYFUNCTION("""COMPUTED_VALUE"""),23)</f>
        <v>23</v>
      </c>
      <c r="I165" s="11">
        <f ca="1">IFERROR(__xludf.DUMMYFUNCTION("""COMPUTED_VALUE"""),100)</f>
        <v>100</v>
      </c>
      <c r="J165" s="23"/>
      <c r="K165" s="23"/>
      <c r="L165" s="23"/>
      <c r="M165" s="23">
        <f ca="1">IFERROR(__xludf.DUMMYFUNCTION("""COMPUTED_VALUE"""),0.1)</f>
        <v>0.1</v>
      </c>
      <c r="N165" s="23">
        <f ca="1">IFERROR(__xludf.DUMMYFUNCTION("""COMPUTED_VALUE"""),1)</f>
        <v>1</v>
      </c>
      <c r="O165" s="23"/>
      <c r="P165" s="23" t="str">
        <f ca="1">IFERROR(__xludf.DUMMYFUNCTION("""COMPUTED_VALUE"""),"Offset")</f>
        <v>Offset</v>
      </c>
      <c r="Q165" s="23" t="str">
        <f ca="1">IFERROR(__xludf.DUMMYFUNCTION("""COMPUTED_VALUE"""),"Packaging")</f>
        <v>Packaging</v>
      </c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7"/>
      <c r="AK165" s="11"/>
      <c r="AL165" s="11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</row>
    <row r="166" spans="1:86" ht="17.25">
      <c r="A166" s="32" t="str">
        <f ca="1">IFERROR(__xludf.DUMMYFUNCTION("""COMPUTED_VALUE"""),"https://drive.google.com/open?id=1QtJky2CoK2viBm-q9JnI2yzxDyOa34yI&amp;authuser=jay.agg%40gmail.com&amp;usp=drive_fs")</f>
        <v>https://drive.google.com/open?id=1QtJky2CoK2viBm-q9JnI2yzxDyOa34yI&amp;authuser=jay.agg%40gmail.com&amp;usp=drive_fs</v>
      </c>
      <c r="B166" s="11" t="str">
        <f ca="1">IFERROR(__xludf.DUMMYFUNCTION("""COMPUTED_VALUE"""),"Food")</f>
        <v>Food</v>
      </c>
      <c r="C166" s="11" t="str">
        <f ca="1">IFERROR(__xludf.DUMMYFUNCTION("""COMPUTED_VALUE"""),"Chocolate")</f>
        <v>Chocolate</v>
      </c>
      <c r="D166" s="11" t="str">
        <f ca="1">IFERROR(__xludf.DUMMYFUNCTION("""COMPUTED_VALUE"""),"4 pcs 103*35*138 mm | 4*1.5*5.5 inch")</f>
        <v>4 pcs 103*35*138 mm | 4*1.5*5.5 inch</v>
      </c>
      <c r="E166" s="33">
        <f ca="1">IFERROR(__xludf.DUMMYFUNCTION("""COMPUTED_VALUE"""),1)</f>
        <v>1</v>
      </c>
      <c r="F166" s="11">
        <f ca="1">IFERROR(__xludf.DUMMYFUNCTION("""COMPUTED_VALUE"""),1926)</f>
        <v>1926</v>
      </c>
      <c r="G166" s="11">
        <f ca="1">IFERROR(__xludf.DUMMYFUNCTION("""COMPUTED_VALUE"""),15.75)</f>
        <v>15.75</v>
      </c>
      <c r="H166" s="11">
        <f ca="1">IFERROR(__xludf.DUMMYFUNCTION("""COMPUTED_VALUE"""),20.75)</f>
        <v>20.75</v>
      </c>
      <c r="I166" s="11">
        <f ca="1">IFERROR(__xludf.DUMMYFUNCTION("""COMPUTED_VALUE"""),100)</f>
        <v>100</v>
      </c>
      <c r="J166" s="23"/>
      <c r="K166" s="23"/>
      <c r="L166" s="23"/>
      <c r="M166" s="23">
        <f ca="1">IFERROR(__xludf.DUMMYFUNCTION("""COMPUTED_VALUE"""),0.1)</f>
        <v>0.1</v>
      </c>
      <c r="N166" s="23">
        <f ca="1">IFERROR(__xludf.DUMMYFUNCTION("""COMPUTED_VALUE"""),1)</f>
        <v>1</v>
      </c>
      <c r="O166" s="23"/>
      <c r="P166" s="23" t="str">
        <f ca="1">IFERROR(__xludf.DUMMYFUNCTION("""COMPUTED_VALUE"""),"Offset")</f>
        <v>Offset</v>
      </c>
      <c r="Q166" s="23" t="str">
        <f ca="1">IFERROR(__xludf.DUMMYFUNCTION("""COMPUTED_VALUE"""),"Packaging")</f>
        <v>Packaging</v>
      </c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7"/>
      <c r="AK166" s="11"/>
      <c r="AL166" s="11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</row>
    <row r="167" spans="1:86" ht="17.25">
      <c r="A167" s="32" t="str">
        <f ca="1">IFERROR(__xludf.DUMMYFUNCTION("""COMPUTED_VALUE"""),"https://drive.google.com/open?id=1Qu8ubF-2d1gbzCam5dOxqLYJi0vaDiX-&amp;authuser=jay.agg%40gmail.com&amp;usp=drive_fs")</f>
        <v>https://drive.google.com/open?id=1Qu8ubF-2d1gbzCam5dOxqLYJi0vaDiX-&amp;authuser=jay.agg%40gmail.com&amp;usp=drive_fs</v>
      </c>
      <c r="B167" s="11" t="str">
        <f ca="1">IFERROR(__xludf.DUMMYFUNCTION("""COMPUTED_VALUE"""),"Food")</f>
        <v>Food</v>
      </c>
      <c r="C167" s="11" t="str">
        <f ca="1">IFERROR(__xludf.DUMMYFUNCTION("""COMPUTED_VALUE"""),"Chocolate")</f>
        <v>Chocolate</v>
      </c>
      <c r="D167" s="11" t="str">
        <f ca="1">IFERROR(__xludf.DUMMYFUNCTION("""COMPUTED_VALUE"""),"8pcs 215*121*32 mm | 4.8*1.3*8.5 inch")</f>
        <v>8pcs 215*121*32 mm | 4.8*1.3*8.5 inch</v>
      </c>
      <c r="E167" s="33">
        <f ca="1">IFERROR(__xludf.DUMMYFUNCTION("""COMPUTED_VALUE"""),1)</f>
        <v>1</v>
      </c>
      <c r="F167" s="11">
        <f ca="1">IFERROR(__xludf.DUMMYFUNCTION("""COMPUTED_VALUE"""),2029)</f>
        <v>2029</v>
      </c>
      <c r="G167" s="11">
        <f ca="1">IFERROR(__xludf.DUMMYFUNCTION("""COMPUTED_VALUE"""),18)</f>
        <v>18</v>
      </c>
      <c r="H167" s="11">
        <f ca="1">IFERROR(__xludf.DUMMYFUNCTION("""COMPUTED_VALUE"""),25)</f>
        <v>25</v>
      </c>
      <c r="I167" s="11">
        <f ca="1">IFERROR(__xludf.DUMMYFUNCTION("""COMPUTED_VALUE"""),100)</f>
        <v>100</v>
      </c>
      <c r="J167" s="23"/>
      <c r="K167" s="23"/>
      <c r="L167" s="23"/>
      <c r="M167" s="23">
        <f ca="1">IFERROR(__xludf.DUMMYFUNCTION("""COMPUTED_VALUE"""),0.1)</f>
        <v>0.1</v>
      </c>
      <c r="N167" s="23">
        <f ca="1">IFERROR(__xludf.DUMMYFUNCTION("""COMPUTED_VALUE"""),1)</f>
        <v>1</v>
      </c>
      <c r="O167" s="23"/>
      <c r="P167" s="23" t="str">
        <f ca="1">IFERROR(__xludf.DUMMYFUNCTION("""COMPUTED_VALUE"""),"Offset")</f>
        <v>Offset</v>
      </c>
      <c r="Q167" s="23" t="str">
        <f ca="1">IFERROR(__xludf.DUMMYFUNCTION("""COMPUTED_VALUE"""),"Packaging")</f>
        <v>Packaging</v>
      </c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7"/>
      <c r="AK167" s="11"/>
      <c r="AL167" s="11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</row>
    <row r="168" spans="1:86" ht="17.25">
      <c r="A168" s="32" t="str">
        <f ca="1">IFERROR(__xludf.DUMMYFUNCTION("""COMPUTED_VALUE"""),"https://drive.google.com/open?id=1T4472d4EPtR_7r6q3g95g8WQTId21WGn&amp;authuser=jay.agg%40gmail.com&amp;usp=drive_fs")</f>
        <v>https://drive.google.com/open?id=1T4472d4EPtR_7r6q3g95g8WQTId21WGn&amp;authuser=jay.agg%40gmail.com&amp;usp=drive_fs</v>
      </c>
      <c r="B168" s="11" t="str">
        <f ca="1">IFERROR(__xludf.DUMMYFUNCTION("""COMPUTED_VALUE"""),"Food")</f>
        <v>Food</v>
      </c>
      <c r="C168" s="11" t="str">
        <f ca="1">IFERROR(__xludf.DUMMYFUNCTION("""COMPUTED_VALUE"""),"Dry Fruit")</f>
        <v>Dry Fruit</v>
      </c>
      <c r="D168" s="11" t="str">
        <f ca="1">IFERROR(__xludf.DUMMYFUNCTION("""COMPUTED_VALUE"""),"115*42*150 mm |  4.5*1.6*5.9 inch")</f>
        <v>115*42*150 mm |  4.5*1.6*5.9 inch</v>
      </c>
      <c r="E168" s="33">
        <f ca="1">IFERROR(__xludf.DUMMYFUNCTION("""COMPUTED_VALUE"""),4)</f>
        <v>4</v>
      </c>
      <c r="F168" s="11">
        <f ca="1">IFERROR(__xludf.DUMMYFUNCTION("""COMPUTED_VALUE"""),2029)</f>
        <v>2029</v>
      </c>
      <c r="G168" s="11">
        <f ca="1">IFERROR(__xludf.DUMMYFUNCTION("""COMPUTED_VALUE"""),20)</f>
        <v>20</v>
      </c>
      <c r="H168" s="11">
        <f ca="1">IFERROR(__xludf.DUMMYFUNCTION("""COMPUTED_VALUE"""),28)</f>
        <v>28</v>
      </c>
      <c r="I168" s="11">
        <f ca="1">IFERROR(__xludf.DUMMYFUNCTION("""COMPUTED_VALUE"""),100)</f>
        <v>100</v>
      </c>
      <c r="J168" s="23"/>
      <c r="K168" s="23"/>
      <c r="L168" s="23"/>
      <c r="M168" s="23">
        <f ca="1">IFERROR(__xludf.DUMMYFUNCTION("""COMPUTED_VALUE"""),0.1)</f>
        <v>0.1</v>
      </c>
      <c r="N168" s="23">
        <f ca="1">IFERROR(__xludf.DUMMYFUNCTION("""COMPUTED_VALUE"""),1)</f>
        <v>1</v>
      </c>
      <c r="O168" s="23"/>
      <c r="P168" s="23" t="str">
        <f ca="1">IFERROR(__xludf.DUMMYFUNCTION("""COMPUTED_VALUE"""),"Offset")</f>
        <v>Offset</v>
      </c>
      <c r="Q168" s="23" t="str">
        <f ca="1">IFERROR(__xludf.DUMMYFUNCTION("""COMPUTED_VALUE"""),"Packaging")</f>
        <v>Packaging</v>
      </c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7"/>
      <c r="AK168" s="11"/>
      <c r="AL168" s="11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</row>
    <row r="169" spans="1:86" ht="17.25">
      <c r="A169" s="32" t="str">
        <f ca="1">IFERROR(__xludf.DUMMYFUNCTION("""COMPUTED_VALUE"""),"https://drive.google.com/open?id=1Tdo-O3f-fQtFix5vjW5eC61G1X3QOUAO&amp;authuser=jay.agg%40gmail.com&amp;usp=drive_fs")</f>
        <v>https://drive.google.com/open?id=1Tdo-O3f-fQtFix5vjW5eC61G1X3QOUAO&amp;authuser=jay.agg%40gmail.com&amp;usp=drive_fs</v>
      </c>
      <c r="B169" s="11" t="str">
        <f ca="1">IFERROR(__xludf.DUMMYFUNCTION("""COMPUTED_VALUE"""),"Food")</f>
        <v>Food</v>
      </c>
      <c r="C169" s="11" t="str">
        <f ca="1">IFERROR(__xludf.DUMMYFUNCTION("""COMPUTED_VALUE"""),"Chocolate")</f>
        <v>Chocolate</v>
      </c>
      <c r="D169" s="11" t="str">
        <f ca="1">IFERROR(__xludf.DUMMYFUNCTION("""COMPUTED_VALUE"""),"16 pcs Sleeve 214*214*32 mm | 8.4*8.4*1.2 inch")</f>
        <v>16 pcs Sleeve 214*214*32 mm | 8.4*8.4*1.2 inch</v>
      </c>
      <c r="E169" s="33">
        <f ca="1">IFERROR(__xludf.DUMMYFUNCTION("""COMPUTED_VALUE"""),1)</f>
        <v>1</v>
      </c>
      <c r="F169" s="11">
        <f ca="1">IFERROR(__xludf.DUMMYFUNCTION("""COMPUTED_VALUE"""),1926)</f>
        <v>1926</v>
      </c>
      <c r="G169" s="11">
        <f ca="1">IFERROR(__xludf.DUMMYFUNCTION("""COMPUTED_VALUE"""),14)</f>
        <v>14</v>
      </c>
      <c r="H169" s="11">
        <f ca="1">IFERROR(__xludf.DUMMYFUNCTION("""COMPUTED_VALUE"""),22)</f>
        <v>22</v>
      </c>
      <c r="I169" s="11">
        <f ca="1">IFERROR(__xludf.DUMMYFUNCTION("""COMPUTED_VALUE"""),100)</f>
        <v>100</v>
      </c>
      <c r="J169" s="23"/>
      <c r="K169" s="23"/>
      <c r="L169" s="23"/>
      <c r="M169" s="23">
        <f ca="1">IFERROR(__xludf.DUMMYFUNCTION("""COMPUTED_VALUE"""),0.1)</f>
        <v>0.1</v>
      </c>
      <c r="N169" s="23">
        <f ca="1">IFERROR(__xludf.DUMMYFUNCTION("""COMPUTED_VALUE"""),1)</f>
        <v>1</v>
      </c>
      <c r="O169" s="23"/>
      <c r="P169" s="23" t="str">
        <f ca="1">IFERROR(__xludf.DUMMYFUNCTION("""COMPUTED_VALUE"""),"Offset")</f>
        <v>Offset</v>
      </c>
      <c r="Q169" s="23" t="str">
        <f ca="1">IFERROR(__xludf.DUMMYFUNCTION("""COMPUTED_VALUE"""),"Packaging")</f>
        <v>Packaging</v>
      </c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7"/>
      <c r="AK169" s="11"/>
      <c r="AL169" s="11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</row>
    <row r="170" spans="1:86" ht="17.25">
      <c r="A170" s="32" t="str">
        <f ca="1">IFERROR(__xludf.DUMMYFUNCTION("""COMPUTED_VALUE"""),"https://drive.google.com/open?id=1TbqT-0UAqm3f3AdE7H4MZOvOs0QV4nJL&amp;authuser=jay.agg%40gmail.com&amp;usp=drive_fs")</f>
        <v>https://drive.google.com/open?id=1TbqT-0UAqm3f3AdE7H4MZOvOs0QV4nJL&amp;authuser=jay.agg%40gmail.com&amp;usp=drive_fs</v>
      </c>
      <c r="B170" s="11" t="str">
        <f ca="1">IFERROR(__xludf.DUMMYFUNCTION("""COMPUTED_VALUE"""),"Food")</f>
        <v>Food</v>
      </c>
      <c r="C170" s="11" t="str">
        <f ca="1">IFERROR(__xludf.DUMMYFUNCTION("""COMPUTED_VALUE"""),"Chocolate")</f>
        <v>Chocolate</v>
      </c>
      <c r="D170" s="11" t="str">
        <f ca="1">IFERROR(__xludf.DUMMYFUNCTION("""COMPUTED_VALUE"""),"16 pcs Tray 214*214*32 mm | 8.4*8.4*1.2 inch")</f>
        <v>16 pcs Tray 214*214*32 mm | 8.4*8.4*1.2 inch</v>
      </c>
      <c r="E170" s="33">
        <f ca="1">IFERROR(__xludf.DUMMYFUNCTION("""COMPUTED_VALUE"""),1)</f>
        <v>1</v>
      </c>
      <c r="F170" s="11">
        <f ca="1">IFERROR(__xludf.DUMMYFUNCTION("""COMPUTED_VALUE"""),1926)</f>
        <v>1926</v>
      </c>
      <c r="G170" s="11">
        <f ca="1">IFERROR(__xludf.DUMMYFUNCTION("""COMPUTED_VALUE"""),18)</f>
        <v>18</v>
      </c>
      <c r="H170" s="11">
        <f ca="1">IFERROR(__xludf.DUMMYFUNCTION("""COMPUTED_VALUE"""),19)</f>
        <v>19</v>
      </c>
      <c r="I170" s="11">
        <f ca="1">IFERROR(__xludf.DUMMYFUNCTION("""COMPUTED_VALUE"""),100)</f>
        <v>100</v>
      </c>
      <c r="J170" s="23"/>
      <c r="K170" s="23"/>
      <c r="L170" s="23"/>
      <c r="M170" s="23"/>
      <c r="N170" s="23">
        <f ca="1">IFERROR(__xludf.DUMMYFUNCTION("""COMPUTED_VALUE"""),1)</f>
        <v>1</v>
      </c>
      <c r="O170" s="23"/>
      <c r="P170" s="23" t="str">
        <f ca="1">IFERROR(__xludf.DUMMYFUNCTION("""COMPUTED_VALUE"""),"Offset")</f>
        <v>Offset</v>
      </c>
      <c r="Q170" s="23" t="str">
        <f ca="1">IFERROR(__xludf.DUMMYFUNCTION("""COMPUTED_VALUE"""),"Packaging")</f>
        <v>Packaging</v>
      </c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7"/>
      <c r="AK170" s="11"/>
      <c r="AL170" s="11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</row>
    <row r="171" spans="1:86" ht="17.25">
      <c r="A171" s="32" t="str">
        <f ca="1">IFERROR(__xludf.DUMMYFUNCTION("""COMPUTED_VALUE"""),"https://drive.google.com/open?id=11jYZmuAyNiyAARBjkGEIqU8WM_NykyMj&amp;authuser=jay.agg%40gmail.com&amp;usp=drive_fs")</f>
        <v>https://drive.google.com/open?id=11jYZmuAyNiyAARBjkGEIqU8WM_NykyMj&amp;authuser=jay.agg%40gmail.com&amp;usp=drive_fs</v>
      </c>
      <c r="B171" s="11" t="str">
        <f ca="1">IFERROR(__xludf.DUMMYFUNCTION("""COMPUTED_VALUE"""),"Food")</f>
        <v>Food</v>
      </c>
      <c r="C171" s="11" t="str">
        <f ca="1">IFERROR(__xludf.DUMMYFUNCTION("""COMPUTED_VALUE"""),"Dates")</f>
        <v>Dates</v>
      </c>
      <c r="D171" s="11" t="str">
        <f ca="1">IFERROR(__xludf.DUMMYFUNCTION("""COMPUTED_VALUE"""),"Top 160*130*50 mm | 6.3*5.1*2 inch")</f>
        <v>Top 160*130*50 mm | 6.3*5.1*2 inch</v>
      </c>
      <c r="E171" s="33">
        <f ca="1">IFERROR(__xludf.DUMMYFUNCTION("""COMPUTED_VALUE"""),4)</f>
        <v>4</v>
      </c>
      <c r="F171" s="11">
        <f ca="1">IFERROR(__xludf.DUMMYFUNCTION("""COMPUTED_VALUE"""),2029)</f>
        <v>2029</v>
      </c>
      <c r="G171" s="11">
        <f ca="1">IFERROR(__xludf.DUMMYFUNCTION("""COMPUTED_VALUE"""),19.5)</f>
        <v>19.5</v>
      </c>
      <c r="H171" s="11">
        <f ca="1">IFERROR(__xludf.DUMMYFUNCTION("""COMPUTED_VALUE"""),23)</f>
        <v>23</v>
      </c>
      <c r="I171" s="11">
        <f ca="1">IFERROR(__xludf.DUMMYFUNCTION("""COMPUTED_VALUE"""),100)</f>
        <v>100</v>
      </c>
      <c r="J171" s="23"/>
      <c r="K171" s="23"/>
      <c r="L171" s="23">
        <f ca="1">IFERROR(__xludf.DUMMYFUNCTION("""COMPUTED_VALUE"""),1.25)</f>
        <v>1.25</v>
      </c>
      <c r="M171" s="23"/>
      <c r="N171" s="23">
        <f ca="1">IFERROR(__xludf.DUMMYFUNCTION("""COMPUTED_VALUE"""),1)</f>
        <v>1</v>
      </c>
      <c r="O171" s="23"/>
      <c r="P171" s="23" t="str">
        <f ca="1">IFERROR(__xludf.DUMMYFUNCTION("""COMPUTED_VALUE"""),"Offset")</f>
        <v>Offset</v>
      </c>
      <c r="Q171" s="23" t="str">
        <f ca="1">IFERROR(__xludf.DUMMYFUNCTION("""COMPUTED_VALUE"""),"Packaging")</f>
        <v>Packaging</v>
      </c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7"/>
      <c r="AK171" s="11"/>
      <c r="AL171" s="11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</row>
    <row r="172" spans="1:86" ht="17.25">
      <c r="A172" s="32" t="str">
        <f ca="1">IFERROR(__xludf.DUMMYFUNCTION("""COMPUTED_VALUE"""),"https://drive.google.com/open?id=11kDeF-pXyau2Akghg6wU4Wp7VJTKno76&amp;authuser=jay.agg%40gmail.com&amp;usp=drive_fs")</f>
        <v>https://drive.google.com/open?id=11kDeF-pXyau2Akghg6wU4Wp7VJTKno76&amp;authuser=jay.agg%40gmail.com&amp;usp=drive_fs</v>
      </c>
      <c r="B172" s="11" t="str">
        <f ca="1">IFERROR(__xludf.DUMMYFUNCTION("""COMPUTED_VALUE"""),"Food")</f>
        <v>Food</v>
      </c>
      <c r="C172" s="11" t="str">
        <f ca="1">IFERROR(__xludf.DUMMYFUNCTION("""COMPUTED_VALUE"""),"Dates")</f>
        <v>Dates</v>
      </c>
      <c r="D172" s="11" t="str">
        <f ca="1">IFERROR(__xludf.DUMMYFUNCTION("""COMPUTED_VALUE"""),"Bottom 160*130*50 mm | 6.3*5.1*2 inch | 30*19")</f>
        <v>Bottom 160*130*50 mm | 6.3*5.1*2 inch | 30*19</v>
      </c>
      <c r="E172" s="33">
        <f ca="1">IFERROR(__xludf.DUMMYFUNCTION("""COMPUTED_VALUE"""),4)</f>
        <v>4</v>
      </c>
      <c r="F172" s="11">
        <f ca="1">IFERROR(__xludf.DUMMYFUNCTION("""COMPUTED_VALUE"""),2840)</f>
        <v>2840</v>
      </c>
      <c r="G172" s="11">
        <f ca="1">IFERROR(__xludf.DUMMYFUNCTION("""COMPUTED_VALUE"""),20)</f>
        <v>20</v>
      </c>
      <c r="H172" s="11">
        <f ca="1">IFERROR(__xludf.DUMMYFUNCTION("""COMPUTED_VALUE"""),30)</f>
        <v>30</v>
      </c>
      <c r="I172" s="11">
        <f ca="1">IFERROR(__xludf.DUMMYFUNCTION("""COMPUTED_VALUE"""),100)</f>
        <v>100</v>
      </c>
      <c r="J172" s="23"/>
      <c r="K172" s="23"/>
      <c r="L172" s="23"/>
      <c r="M172" s="23"/>
      <c r="N172" s="23">
        <f ca="1">IFERROR(__xludf.DUMMYFUNCTION("""COMPUTED_VALUE"""),1)</f>
        <v>1</v>
      </c>
      <c r="O172" s="23"/>
      <c r="P172" s="23" t="str">
        <f ca="1">IFERROR(__xludf.DUMMYFUNCTION("""COMPUTED_VALUE"""),"Offset")</f>
        <v>Offset</v>
      </c>
      <c r="Q172" s="23" t="str">
        <f ca="1">IFERROR(__xludf.DUMMYFUNCTION("""COMPUTED_VALUE"""),"Packaging")</f>
        <v>Packaging</v>
      </c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7"/>
      <c r="AK172" s="11"/>
      <c r="AL172" s="11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</row>
    <row r="173" spans="1:86" ht="17.25">
      <c r="A173" s="32" t="str">
        <f ca="1">IFERROR(__xludf.DUMMYFUNCTION("""COMPUTED_VALUE"""),"https://drive.google.com/open?id=1UXq4aYbOvZBtHFfL1uV-0Y9CRhvlg0lM&amp;authuser=jay.agg%40gmail.com&amp;usp=drive_fs")</f>
        <v>https://drive.google.com/open?id=1UXq4aYbOvZBtHFfL1uV-0Y9CRhvlg0lM&amp;authuser=jay.agg%40gmail.com&amp;usp=drive_fs</v>
      </c>
      <c r="B173" s="11" t="str">
        <f ca="1">IFERROR(__xludf.DUMMYFUNCTION("""COMPUTED_VALUE"""),"Food")</f>
        <v>Food</v>
      </c>
      <c r="C173" s="11" t="str">
        <f ca="1">IFERROR(__xludf.DUMMYFUNCTION("""COMPUTED_VALUE"""),"Chocolate")</f>
        <v>Chocolate</v>
      </c>
      <c r="D173" s="11" t="str">
        <f ca="1">IFERROR(__xludf.DUMMYFUNCTION("""COMPUTED_VALUE"""),"Sleeve 335*185*35 mm | 13.2*7.3*1.4 inch")</f>
        <v>Sleeve 335*185*35 mm | 13.2*7.3*1.4 inch</v>
      </c>
      <c r="E173" s="33">
        <f ca="1">IFERROR(__xludf.DUMMYFUNCTION("""COMPUTED_VALUE"""),2)</f>
        <v>2</v>
      </c>
      <c r="F173" s="11">
        <f ca="1">IFERROR(__xludf.DUMMYFUNCTION("""COMPUTED_VALUE"""),2029)</f>
        <v>2029</v>
      </c>
      <c r="G173" s="11">
        <f ca="1">IFERROR(__xludf.DUMMYFUNCTION("""COMPUTED_VALUE"""),20)</f>
        <v>20</v>
      </c>
      <c r="H173" s="11">
        <f ca="1">IFERROR(__xludf.DUMMYFUNCTION("""COMPUTED_VALUE"""),28)</f>
        <v>28</v>
      </c>
      <c r="I173" s="11">
        <f ca="1">IFERROR(__xludf.DUMMYFUNCTION("""COMPUTED_VALUE"""),100)</f>
        <v>100</v>
      </c>
      <c r="J173" s="23"/>
      <c r="K173" s="23"/>
      <c r="L173" s="23">
        <f ca="1">IFERROR(__xludf.DUMMYFUNCTION("""COMPUTED_VALUE"""),2.75)</f>
        <v>2.75</v>
      </c>
      <c r="M173" s="23">
        <f ca="1">IFERROR(__xludf.DUMMYFUNCTION("""COMPUTED_VALUE"""),0.5)</f>
        <v>0.5</v>
      </c>
      <c r="N173" s="23">
        <f ca="1">IFERROR(__xludf.DUMMYFUNCTION("""COMPUTED_VALUE"""),1)</f>
        <v>1</v>
      </c>
      <c r="O173" s="23"/>
      <c r="P173" s="23" t="str">
        <f ca="1">IFERROR(__xludf.DUMMYFUNCTION("""COMPUTED_VALUE"""),"Offset")</f>
        <v>Offset</v>
      </c>
      <c r="Q173" s="23" t="str">
        <f ca="1">IFERROR(__xludf.DUMMYFUNCTION("""COMPUTED_VALUE"""),"Packaging")</f>
        <v>Packaging</v>
      </c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7"/>
      <c r="AK173" s="11"/>
      <c r="AL173" s="11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</row>
    <row r="174" spans="1:86" ht="17.25">
      <c r="A174" s="32" t="str">
        <f ca="1">IFERROR(__xludf.DUMMYFUNCTION("""COMPUTED_VALUE"""),"https://drive.google.com/open?id=11ufCv9M6ujNVks21kFmWgNRtFiYJJKWp&amp;authuser=jay.agg%40gmail.com&amp;usp=drive_fs")</f>
        <v>https://drive.google.com/open?id=11ufCv9M6ujNVks21kFmWgNRtFiYJJKWp&amp;authuser=jay.agg%40gmail.com&amp;usp=drive_fs</v>
      </c>
      <c r="B174" s="11" t="str">
        <f ca="1">IFERROR(__xludf.DUMMYFUNCTION("""COMPUTED_VALUE"""),"Food")</f>
        <v>Food</v>
      </c>
      <c r="C174" s="11" t="str">
        <f ca="1">IFERROR(__xludf.DUMMYFUNCTION("""COMPUTED_VALUE"""),"Cerelac")</f>
        <v>Cerelac</v>
      </c>
      <c r="D174" s="11" t="str">
        <f ca="1">IFERROR(__xludf.DUMMYFUNCTION("""COMPUTED_VALUE"""),"155*45*190 mm | 6.1*1.8*7.5 inch")</f>
        <v>155*45*190 mm | 6.1*1.8*7.5 inch</v>
      </c>
      <c r="E174" s="33">
        <f ca="1">IFERROR(__xludf.DUMMYFUNCTION("""COMPUTED_VALUE"""),2)</f>
        <v>2</v>
      </c>
      <c r="F174" s="11">
        <f ca="1">IFERROR(__xludf.DUMMYFUNCTION("""COMPUTED_VALUE"""),2029)</f>
        <v>2029</v>
      </c>
      <c r="G174" s="11">
        <f ca="1">IFERROR(__xludf.DUMMYFUNCTION("""COMPUTED_VALUE"""),18)</f>
        <v>18</v>
      </c>
      <c r="H174" s="11">
        <f ca="1">IFERROR(__xludf.DUMMYFUNCTION("""COMPUTED_VALUE"""),23)</f>
        <v>23</v>
      </c>
      <c r="I174" s="11">
        <f ca="1">IFERROR(__xludf.DUMMYFUNCTION("""COMPUTED_VALUE"""),100)</f>
        <v>100</v>
      </c>
      <c r="J174" s="23"/>
      <c r="K174" s="23"/>
      <c r="L174" s="23"/>
      <c r="M174" s="23">
        <f ca="1">IFERROR(__xludf.DUMMYFUNCTION("""COMPUTED_VALUE"""),0.1)</f>
        <v>0.1</v>
      </c>
      <c r="N174" s="23">
        <f ca="1">IFERROR(__xludf.DUMMYFUNCTION("""COMPUTED_VALUE"""),1)</f>
        <v>1</v>
      </c>
      <c r="O174" s="23"/>
      <c r="P174" s="23" t="str">
        <f ca="1">IFERROR(__xludf.DUMMYFUNCTION("""COMPUTED_VALUE"""),"Offset")</f>
        <v>Offset</v>
      </c>
      <c r="Q174" s="23" t="str">
        <f ca="1">IFERROR(__xludf.DUMMYFUNCTION("""COMPUTED_VALUE"""),"Packaging")</f>
        <v>Packaging</v>
      </c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7"/>
      <c r="AK174" s="11"/>
      <c r="AL174" s="11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</row>
    <row r="175" spans="1:86" ht="17.25">
      <c r="A175" s="32" t="str">
        <f ca="1">IFERROR(__xludf.DUMMYFUNCTION("""COMPUTED_VALUE"""),"https://drive.google.com/open?id=1Us1ElEj4PonyN7j71xJf_f61UC8csGlv&amp;authuser=jay.agg%40gmail.com&amp;usp=drive_fs")</f>
        <v>https://drive.google.com/open?id=1Us1ElEj4PonyN7j71xJf_f61UC8csGlv&amp;authuser=jay.agg%40gmail.com&amp;usp=drive_fs</v>
      </c>
      <c r="B175" s="11" t="str">
        <f ca="1">IFERROR(__xludf.DUMMYFUNCTION("""COMPUTED_VALUE"""),"Food")</f>
        <v>Food</v>
      </c>
      <c r="C175" s="11" t="str">
        <f ca="1">IFERROR(__xludf.DUMMYFUNCTION("""COMPUTED_VALUE"""),"Chocolate")</f>
        <v>Chocolate</v>
      </c>
      <c r="D175" s="11" t="str">
        <f ca="1">IFERROR(__xludf.DUMMYFUNCTION("""COMPUTED_VALUE"""),"Tray 335*185*35 mm | 13.2*7.3*1.4 inch")</f>
        <v>Tray 335*185*35 mm | 13.2*7.3*1.4 inch</v>
      </c>
      <c r="E175" s="33">
        <f ca="1">IFERROR(__xludf.DUMMYFUNCTION("""COMPUTED_VALUE"""),1)</f>
        <v>1</v>
      </c>
      <c r="F175" s="11">
        <f ca="1">IFERROR(__xludf.DUMMYFUNCTION("""COMPUTED_VALUE"""),2029)</f>
        <v>2029</v>
      </c>
      <c r="G175" s="11">
        <f ca="1">IFERROR(__xludf.DUMMYFUNCTION("""COMPUTED_VALUE"""),20)</f>
        <v>20</v>
      </c>
      <c r="H175" s="11">
        <f ca="1">IFERROR(__xludf.DUMMYFUNCTION("""COMPUTED_VALUE"""),28)</f>
        <v>28</v>
      </c>
      <c r="I175" s="11">
        <f ca="1">IFERROR(__xludf.DUMMYFUNCTION("""COMPUTED_VALUE"""),100)</f>
        <v>100</v>
      </c>
      <c r="J175" s="23"/>
      <c r="K175" s="23"/>
      <c r="L175" s="23"/>
      <c r="M175" s="23"/>
      <c r="N175" s="23">
        <f ca="1">IFERROR(__xludf.DUMMYFUNCTION("""COMPUTED_VALUE"""),1)</f>
        <v>1</v>
      </c>
      <c r="O175" s="23"/>
      <c r="P175" s="23" t="str">
        <f ca="1">IFERROR(__xludf.DUMMYFUNCTION("""COMPUTED_VALUE"""),"Offset")</f>
        <v>Offset</v>
      </c>
      <c r="Q175" s="23" t="str">
        <f ca="1">IFERROR(__xludf.DUMMYFUNCTION("""COMPUTED_VALUE"""),"Packaging")</f>
        <v>Packaging</v>
      </c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7"/>
      <c r="AK175" s="11"/>
      <c r="AL175" s="11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</row>
    <row r="176" spans="1:86" ht="17.25">
      <c r="A176" s="32" t="str">
        <f ca="1">IFERROR(__xludf.DUMMYFUNCTION("""COMPUTED_VALUE"""),"https://drive.google.com/open?id=11z7nb5UTvxnWAHYOT3zsexzEJQtwjMIf&amp;authuser=jay.agg%40gmail.com&amp;usp=drive_fs")</f>
        <v>https://drive.google.com/open?id=11z7nb5UTvxnWAHYOT3zsexzEJQtwjMIf&amp;authuser=jay.agg%40gmail.com&amp;usp=drive_fs</v>
      </c>
      <c r="B176" s="11" t="str">
        <f ca="1">IFERROR(__xludf.DUMMYFUNCTION("""COMPUTED_VALUE"""),"Food")</f>
        <v>Food</v>
      </c>
      <c r="C176" s="11" t="str">
        <f ca="1">IFERROR(__xludf.DUMMYFUNCTION("""COMPUTED_VALUE"""),"Cerelac")</f>
        <v>Cerelac</v>
      </c>
      <c r="D176" s="11" t="str">
        <f ca="1">IFERROR(__xludf.DUMMYFUNCTION("""COMPUTED_VALUE"""),"160*35*200 mm | 6.3*1.4*7.9 inch")</f>
        <v>160*35*200 mm | 6.3*1.4*7.9 inch</v>
      </c>
      <c r="E176" s="33">
        <f ca="1">IFERROR(__xludf.DUMMYFUNCTION("""COMPUTED_VALUE"""),2)</f>
        <v>2</v>
      </c>
      <c r="F176" s="11">
        <f ca="1">IFERROR(__xludf.DUMMYFUNCTION("""COMPUTED_VALUE"""),1926)</f>
        <v>1926</v>
      </c>
      <c r="G176" s="11">
        <f ca="1">IFERROR(__xludf.DUMMYFUNCTION("""COMPUTED_VALUE"""),18)</f>
        <v>18</v>
      </c>
      <c r="H176" s="11">
        <f ca="1">IFERROR(__xludf.DUMMYFUNCTION("""COMPUTED_VALUE"""),23)</f>
        <v>23</v>
      </c>
      <c r="I176" s="11">
        <f ca="1">IFERROR(__xludf.DUMMYFUNCTION("""COMPUTED_VALUE"""),100)</f>
        <v>100</v>
      </c>
      <c r="J176" s="23"/>
      <c r="K176" s="23"/>
      <c r="L176" s="23"/>
      <c r="M176" s="23">
        <f ca="1">IFERROR(__xludf.DUMMYFUNCTION("""COMPUTED_VALUE"""),0.1)</f>
        <v>0.1</v>
      </c>
      <c r="N176" s="23">
        <f ca="1">IFERROR(__xludf.DUMMYFUNCTION("""COMPUTED_VALUE"""),1)</f>
        <v>1</v>
      </c>
      <c r="O176" s="23"/>
      <c r="P176" s="23" t="str">
        <f ca="1">IFERROR(__xludf.DUMMYFUNCTION("""COMPUTED_VALUE"""),"Offset")</f>
        <v>Offset</v>
      </c>
      <c r="Q176" s="23" t="str">
        <f ca="1">IFERROR(__xludf.DUMMYFUNCTION("""COMPUTED_VALUE"""),"Packaging")</f>
        <v>Packaging</v>
      </c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7"/>
      <c r="AK176" s="11"/>
      <c r="AL176" s="11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</row>
    <row r="177" spans="1:86" ht="17.25">
      <c r="A177" s="32" t="str">
        <f ca="1">IFERROR(__xludf.DUMMYFUNCTION("""COMPUTED_VALUE"""),"https://drive.google.com/open?id=1VMl9jjOG0y0CEXPVIbbJYqnllpYngwd5&amp;authuser=jay.agg%40gmail.com&amp;usp=drive_fs")</f>
        <v>https://drive.google.com/open?id=1VMl9jjOG0y0CEXPVIbbJYqnllpYngwd5&amp;authuser=jay.agg%40gmail.com&amp;usp=drive_fs</v>
      </c>
      <c r="B177" s="11" t="str">
        <f ca="1">IFERROR(__xludf.DUMMYFUNCTION("""COMPUTED_VALUE"""),"Food")</f>
        <v>Food</v>
      </c>
      <c r="C177" s="11" t="str">
        <f ca="1">IFERROR(__xludf.DUMMYFUNCTION("""COMPUTED_VALUE"""),"Dates")</f>
        <v>Dates</v>
      </c>
      <c r="D177" s="11" t="str">
        <f ca="1">IFERROR(__xludf.DUMMYFUNCTION("""COMPUTED_VALUE"""),"80*58*200 mm | 3.1*2.3*7.9 inch LB")</f>
        <v>80*58*200 mm | 3.1*2.3*7.9 inch LB</v>
      </c>
      <c r="E177" s="33">
        <f ca="1">IFERROR(__xludf.DUMMYFUNCTION("""COMPUTED_VALUE"""),2)</f>
        <v>2</v>
      </c>
      <c r="F177" s="11">
        <f ca="1">IFERROR(__xludf.DUMMYFUNCTION("""COMPUTED_VALUE"""),1926)</f>
        <v>1926</v>
      </c>
      <c r="G177" s="11">
        <f ca="1">IFERROR(__xludf.DUMMYFUNCTION("""COMPUTED_VALUE"""),13)</f>
        <v>13</v>
      </c>
      <c r="H177" s="11">
        <f ca="1">IFERROR(__xludf.DUMMYFUNCTION("""COMPUTED_VALUE"""),23)</f>
        <v>23</v>
      </c>
      <c r="I177" s="11">
        <f ca="1">IFERROR(__xludf.DUMMYFUNCTION("""COMPUTED_VALUE"""),100)</f>
        <v>100</v>
      </c>
      <c r="J177" s="23"/>
      <c r="K177" s="23"/>
      <c r="L177" s="23">
        <f ca="1">IFERROR(__xludf.DUMMYFUNCTION("""COMPUTED_VALUE"""),2.4)</f>
        <v>2.4</v>
      </c>
      <c r="M177" s="23">
        <f ca="1">IFERROR(__xludf.DUMMYFUNCTION("""COMPUTED_VALUE"""),0.24)</f>
        <v>0.24</v>
      </c>
      <c r="N177" s="23">
        <f ca="1">IFERROR(__xludf.DUMMYFUNCTION("""COMPUTED_VALUE"""),1)</f>
        <v>1</v>
      </c>
      <c r="O177" s="23"/>
      <c r="P177" s="23" t="str">
        <f ca="1">IFERROR(__xludf.DUMMYFUNCTION("""COMPUTED_VALUE"""),"Offset")</f>
        <v>Offset</v>
      </c>
      <c r="Q177" s="23" t="str">
        <f ca="1">IFERROR(__xludf.DUMMYFUNCTION("""COMPUTED_VALUE"""),"Packaging")</f>
        <v>Packaging</v>
      </c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7"/>
      <c r="AK177" s="11"/>
      <c r="AL177" s="11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</row>
    <row r="178" spans="1:86" ht="17.25">
      <c r="A178" s="32" t="str">
        <f ca="1">IFERROR(__xludf.DUMMYFUNCTION("""COMPUTED_VALUE"""),"https://drive.google.com/open?id=1VV6-_xXxlfUNALNcR6FpeQW3DbsiAdi4&amp;authuser=jay.agg%40gmail.com&amp;usp=drive_fs")</f>
        <v>https://drive.google.com/open?id=1VV6-_xXxlfUNALNcR6FpeQW3DbsiAdi4&amp;authuser=jay.agg%40gmail.com&amp;usp=drive_fs</v>
      </c>
      <c r="B178" s="11" t="str">
        <f ca="1">IFERROR(__xludf.DUMMYFUNCTION("""COMPUTED_VALUE"""),"Food")</f>
        <v>Food</v>
      </c>
      <c r="C178" s="11" t="str">
        <f ca="1">IFERROR(__xludf.DUMMYFUNCTION("""COMPUTED_VALUE"""),"Pink Harvest")</f>
        <v>Pink Harvest</v>
      </c>
      <c r="D178" s="11" t="str">
        <f ca="1">IFERROR(__xludf.DUMMYFUNCTION("""COMPUTED_VALUE"""),"130*52*180 mm | 5.1*2*7 inch IL")</f>
        <v>130*52*180 mm | 5.1*2*7 inch IL</v>
      </c>
      <c r="E178" s="33">
        <f ca="1">IFERROR(__xludf.DUMMYFUNCTION("""COMPUTED_VALUE"""),2)</f>
        <v>2</v>
      </c>
      <c r="F178" s="11">
        <f ca="1">IFERROR(__xludf.DUMMYFUNCTION("""COMPUTED_VALUE"""),1926)</f>
        <v>1926</v>
      </c>
      <c r="G178" s="11">
        <f ca="1">IFERROR(__xludf.DUMMYFUNCTION("""COMPUTED_VALUE"""),18)</f>
        <v>18</v>
      </c>
      <c r="H178" s="11">
        <f ca="1">IFERROR(__xludf.DUMMYFUNCTION("""COMPUTED_VALUE"""),23)</f>
        <v>23</v>
      </c>
      <c r="I178" s="11">
        <f ca="1">IFERROR(__xludf.DUMMYFUNCTION("""COMPUTED_VALUE"""),100)</f>
        <v>100</v>
      </c>
      <c r="J178" s="23"/>
      <c r="K178" s="23"/>
      <c r="L178" s="23"/>
      <c r="M178" s="23">
        <f ca="1">IFERROR(__xludf.DUMMYFUNCTION("""COMPUTED_VALUE"""),0.1)</f>
        <v>0.1</v>
      </c>
      <c r="N178" s="23">
        <f ca="1">IFERROR(__xludf.DUMMYFUNCTION("""COMPUTED_VALUE"""),1)</f>
        <v>1</v>
      </c>
      <c r="O178" s="23"/>
      <c r="P178" s="23" t="str">
        <f ca="1">IFERROR(__xludf.DUMMYFUNCTION("""COMPUTED_VALUE"""),"Offset")</f>
        <v>Offset</v>
      </c>
      <c r="Q178" s="23" t="str">
        <f ca="1">IFERROR(__xludf.DUMMYFUNCTION("""COMPUTED_VALUE"""),"Packaging")</f>
        <v>Packaging</v>
      </c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7"/>
      <c r="AK178" s="11"/>
      <c r="AL178" s="11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</row>
    <row r="179" spans="1:86" ht="17.25">
      <c r="A179" s="32" t="str">
        <f ca="1">IFERROR(__xludf.DUMMYFUNCTION("""COMPUTED_VALUE"""),"https://drive.google.com/open?id=12AbeDa6erfPhtfJ9kOKWsBpFapsdq6ND&amp;authuser=jay.agg%40gmail.com&amp;usp=drive_fs")</f>
        <v>https://drive.google.com/open?id=12AbeDa6erfPhtfJ9kOKWsBpFapsdq6ND&amp;authuser=jay.agg%40gmail.com&amp;usp=drive_fs</v>
      </c>
      <c r="B179" s="11" t="str">
        <f ca="1">IFERROR(__xludf.DUMMYFUNCTION("""COMPUTED_VALUE"""),"Food")</f>
        <v>Food</v>
      </c>
      <c r="C179" s="11" t="str">
        <f ca="1">IFERROR(__xludf.DUMMYFUNCTION("""COMPUTED_VALUE"""),"Dosa")</f>
        <v>Dosa</v>
      </c>
      <c r="D179" s="11" t="str">
        <f ca="1">IFERROR(__xludf.DUMMYFUNCTION("""COMPUTED_VALUE"""),"305*89*76 mm | 12*3.5*3 inch")</f>
        <v>305*89*76 mm | 12*3.5*3 inch</v>
      </c>
      <c r="E179" s="33">
        <f ca="1">IFERROR(__xludf.DUMMYFUNCTION("""COMPUTED_VALUE"""),2)</f>
        <v>2</v>
      </c>
      <c r="F179" s="11">
        <f ca="1">IFERROR(__xludf.DUMMYFUNCTION("""COMPUTED_VALUE"""),2029)</f>
        <v>2029</v>
      </c>
      <c r="G179" s="11">
        <f ca="1">IFERROR(__xludf.DUMMYFUNCTION("""COMPUTED_VALUE"""),20)</f>
        <v>20</v>
      </c>
      <c r="H179" s="11">
        <f ca="1">IFERROR(__xludf.DUMMYFUNCTION("""COMPUTED_VALUE"""),28)</f>
        <v>28</v>
      </c>
      <c r="I179" s="11">
        <f ca="1">IFERROR(__xludf.DUMMYFUNCTION("""COMPUTED_VALUE"""),100)</f>
        <v>100</v>
      </c>
      <c r="J179" s="23"/>
      <c r="K179" s="23"/>
      <c r="L179" s="23"/>
      <c r="M179" s="23"/>
      <c r="N179" s="23">
        <f ca="1">IFERROR(__xludf.DUMMYFUNCTION("""COMPUTED_VALUE"""),1)</f>
        <v>1</v>
      </c>
      <c r="O179" s="23"/>
      <c r="P179" s="23" t="str">
        <f ca="1">IFERROR(__xludf.DUMMYFUNCTION("""COMPUTED_VALUE"""),"Offset")</f>
        <v>Offset</v>
      </c>
      <c r="Q179" s="23" t="str">
        <f ca="1">IFERROR(__xludf.DUMMYFUNCTION("""COMPUTED_VALUE"""),"Packaging")</f>
        <v>Packaging</v>
      </c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7"/>
      <c r="AK179" s="11"/>
      <c r="AL179" s="11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</row>
    <row r="180" spans="1:86" ht="17.25">
      <c r="A180" s="32" t="str">
        <f ca="1">IFERROR(__xludf.DUMMYFUNCTION("""COMPUTED_VALUE"""),"https://drive.google.com/open?id=12AmYyGgvcGTgd6E6GsA7YzY0Cn0TbuoR&amp;authuser=jay.agg%40gmail.com&amp;usp=drive_fs")</f>
        <v>https://drive.google.com/open?id=12AmYyGgvcGTgd6E6GsA7YzY0Cn0TbuoR&amp;authuser=jay.agg%40gmail.com&amp;usp=drive_fs</v>
      </c>
      <c r="B180" s="11" t="str">
        <f ca="1">IFERROR(__xludf.DUMMYFUNCTION("""COMPUTED_VALUE"""),"Food")</f>
        <v>Food</v>
      </c>
      <c r="C180" s="11" t="str">
        <f ca="1">IFERROR(__xludf.DUMMYFUNCTION("""COMPUTED_VALUE"""),"Dosa")</f>
        <v>Dosa</v>
      </c>
      <c r="D180" s="11" t="str">
        <f ca="1">IFERROR(__xludf.DUMMYFUNCTION("""COMPUTED_VALUE"""),"216*76*68 mm | 8.5*2.7*3 inch")</f>
        <v>216*76*68 mm | 8.5*2.7*3 inch</v>
      </c>
      <c r="E180" s="33">
        <f ca="1">IFERROR(__xludf.DUMMYFUNCTION("""COMPUTED_VALUE"""),2)</f>
        <v>2</v>
      </c>
      <c r="F180" s="11">
        <f ca="1">IFERROR(__xludf.DUMMYFUNCTION("""COMPUTED_VALUE"""),1926)</f>
        <v>1926</v>
      </c>
      <c r="G180" s="11">
        <f ca="1">IFERROR(__xludf.DUMMYFUNCTION("""COMPUTED_VALUE"""),15)</f>
        <v>15</v>
      </c>
      <c r="H180" s="11">
        <f ca="1">IFERROR(__xludf.DUMMYFUNCTION("""COMPUTED_VALUE"""),25)</f>
        <v>25</v>
      </c>
      <c r="I180" s="11">
        <f ca="1">IFERROR(__xludf.DUMMYFUNCTION("""COMPUTED_VALUE"""),100)</f>
        <v>100</v>
      </c>
      <c r="J180" s="23"/>
      <c r="K180" s="23"/>
      <c r="L180" s="23"/>
      <c r="M180" s="23"/>
      <c r="N180" s="23">
        <f ca="1">IFERROR(__xludf.DUMMYFUNCTION("""COMPUTED_VALUE"""),1)</f>
        <v>1</v>
      </c>
      <c r="O180" s="23"/>
      <c r="P180" s="23" t="str">
        <f ca="1">IFERROR(__xludf.DUMMYFUNCTION("""COMPUTED_VALUE"""),"Offset")</f>
        <v>Offset</v>
      </c>
      <c r="Q180" s="23" t="str">
        <f ca="1">IFERROR(__xludf.DUMMYFUNCTION("""COMPUTED_VALUE"""),"Packaging")</f>
        <v>Packaging</v>
      </c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7"/>
      <c r="AK180" s="11"/>
      <c r="AL180" s="11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</row>
    <row r="181" spans="1:86" ht="17.25">
      <c r="A181" s="32" t="str">
        <f ca="1">IFERROR(__xludf.DUMMYFUNCTION("""COMPUTED_VALUE"""),"https://drive.google.com/open?id=1WtkhXZajw8MnRT7b89jNmX4llkq0a5Rl&amp;authuser=jay.agg%40gmail.com&amp;usp=drive_fs")</f>
        <v>https://drive.google.com/open?id=1WtkhXZajw8MnRT7b89jNmX4llkq0a5Rl&amp;authuser=jay.agg%40gmail.com&amp;usp=drive_fs</v>
      </c>
      <c r="B181" s="11" t="str">
        <f ca="1">IFERROR(__xludf.DUMMYFUNCTION("""COMPUTED_VALUE"""),"Food")</f>
        <v>Food</v>
      </c>
      <c r="C181" s="11" t="str">
        <f ca="1">IFERROR(__xludf.DUMMYFUNCTION("""COMPUTED_VALUE"""),"Dates")</f>
        <v>Dates</v>
      </c>
      <c r="D181" s="11" t="str">
        <f ca="1">IFERROR(__xludf.DUMMYFUNCTION("""COMPUTED_VALUE"""),"158*58*254 mm | 6.2*2.3*10 inch LB")</f>
        <v>158*58*254 mm | 6.2*2.3*10 inch LB</v>
      </c>
      <c r="E181" s="33">
        <f ca="1">IFERROR(__xludf.DUMMYFUNCTION("""COMPUTED_VALUE"""),1)</f>
        <v>1</v>
      </c>
      <c r="F181" s="11">
        <f ca="1">IFERROR(__xludf.DUMMYFUNCTION("""COMPUTED_VALUE"""),1926)</f>
        <v>1926</v>
      </c>
      <c r="G181" s="11">
        <f ca="1">IFERROR(__xludf.DUMMYFUNCTION("""COMPUTED_VALUE"""),15.75)</f>
        <v>15.75</v>
      </c>
      <c r="H181" s="11">
        <f ca="1">IFERROR(__xludf.DUMMYFUNCTION("""COMPUTED_VALUE"""),20.75)</f>
        <v>20.75</v>
      </c>
      <c r="I181" s="11">
        <f ca="1">IFERROR(__xludf.DUMMYFUNCTION("""COMPUTED_VALUE"""),100)</f>
        <v>100</v>
      </c>
      <c r="J181" s="23"/>
      <c r="K181" s="23"/>
      <c r="L181" s="23">
        <f ca="1">IFERROR(__xludf.DUMMYFUNCTION("""COMPUTED_VALUE"""),2.4)</f>
        <v>2.4</v>
      </c>
      <c r="M181" s="23">
        <f ca="1">IFERROR(__xludf.DUMMYFUNCTION("""COMPUTED_VALUE"""),0.24)</f>
        <v>0.24</v>
      </c>
      <c r="N181" s="23">
        <f ca="1">IFERROR(__xludf.DUMMYFUNCTION("""COMPUTED_VALUE"""),1)</f>
        <v>1</v>
      </c>
      <c r="O181" s="23"/>
      <c r="P181" s="23" t="str">
        <f ca="1">IFERROR(__xludf.DUMMYFUNCTION("""COMPUTED_VALUE"""),"Offset")</f>
        <v>Offset</v>
      </c>
      <c r="Q181" s="23" t="str">
        <f ca="1">IFERROR(__xludf.DUMMYFUNCTION("""COMPUTED_VALUE"""),"Packaging")</f>
        <v>Packaging</v>
      </c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7"/>
      <c r="AK181" s="11"/>
      <c r="AL181" s="11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</row>
    <row r="182" spans="1:86" ht="17.25">
      <c r="A182" s="32" t="str">
        <f ca="1">IFERROR(__xludf.DUMMYFUNCTION("""COMPUTED_VALUE"""),"https://drive.google.com/open?id=1Y-rhez72TWoWfZBDirF-IZVtMudYCA91&amp;authuser=jay.agg%40gmail.com&amp;usp=drive_fs")</f>
        <v>https://drive.google.com/open?id=1Y-rhez72TWoWfZBDirF-IZVtMudYCA91&amp;authuser=jay.agg%40gmail.com&amp;usp=drive_fs</v>
      </c>
      <c r="B182" s="11" t="str">
        <f ca="1">IFERROR(__xludf.DUMMYFUNCTION("""COMPUTED_VALUE"""),"Food")</f>
        <v>Food</v>
      </c>
      <c r="C182" s="11" t="str">
        <f ca="1">IFERROR(__xludf.DUMMYFUNCTION("""COMPUTED_VALUE"""),"Butter")</f>
        <v>Butter</v>
      </c>
      <c r="D182" s="11" t="str">
        <f ca="1">IFERROR(__xludf.DUMMYFUNCTION("""COMPUTED_VALUE"""),"88*64*95 mm | 3.5*2.5*3.75 inch IL")</f>
        <v>88*64*95 mm | 3.5*2.5*3.75 inch IL</v>
      </c>
      <c r="E182" s="33">
        <f ca="1">IFERROR(__xludf.DUMMYFUNCTION("""COMPUTED_VALUE"""),12)</f>
        <v>12</v>
      </c>
      <c r="F182" s="11">
        <f ca="1">IFERROR(__xludf.DUMMYFUNCTION("""COMPUTED_VALUE"""),2840)</f>
        <v>2840</v>
      </c>
      <c r="G182" s="11">
        <f ca="1">IFERROR(__xludf.DUMMYFUNCTION("""COMPUTED_VALUE"""),28)</f>
        <v>28</v>
      </c>
      <c r="H182" s="11">
        <f ca="1">IFERROR(__xludf.DUMMYFUNCTION("""COMPUTED_VALUE"""),40)</f>
        <v>40</v>
      </c>
      <c r="I182" s="11">
        <f ca="1">IFERROR(__xludf.DUMMYFUNCTION("""COMPUTED_VALUE"""),100)</f>
        <v>100</v>
      </c>
      <c r="J182" s="23"/>
      <c r="K182" s="23"/>
      <c r="L182" s="23"/>
      <c r="M182" s="23">
        <f ca="1">IFERROR(__xludf.DUMMYFUNCTION("""COMPUTED_VALUE"""),0.1)</f>
        <v>0.1</v>
      </c>
      <c r="N182" s="23">
        <f ca="1">IFERROR(__xludf.DUMMYFUNCTION("""COMPUTED_VALUE"""),1)</f>
        <v>1</v>
      </c>
      <c r="O182" s="23"/>
      <c r="P182" s="23" t="str">
        <f ca="1">IFERROR(__xludf.DUMMYFUNCTION("""COMPUTED_VALUE"""),"Offset")</f>
        <v>Offset</v>
      </c>
      <c r="Q182" s="23" t="str">
        <f ca="1">IFERROR(__xludf.DUMMYFUNCTION("""COMPUTED_VALUE"""),"Packaging")</f>
        <v>Packaging</v>
      </c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7"/>
      <c r="AK182" s="11"/>
      <c r="AL182" s="11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</row>
    <row r="183" spans="1:86" ht="17.25">
      <c r="A183" s="32" t="str">
        <f ca="1">IFERROR(__xludf.DUMMYFUNCTION("""COMPUTED_VALUE"""),"https://drive.google.com/open?id=1YO2XZhcwTKKHcGDJ7IJJr_usHDUwe1ys&amp;authuser=jay.agg%40gmail.com&amp;usp=drive_fs")</f>
        <v>https://drive.google.com/open?id=1YO2XZhcwTKKHcGDJ7IJJr_usHDUwe1ys&amp;authuser=jay.agg%40gmail.com&amp;usp=drive_fs</v>
      </c>
      <c r="B183" s="11" t="str">
        <f ca="1">IFERROR(__xludf.DUMMYFUNCTION("""COMPUTED_VALUE"""),"Food")</f>
        <v>Food</v>
      </c>
      <c r="C183" s="11" t="str">
        <f ca="1">IFERROR(__xludf.DUMMYFUNCTION("""COMPUTED_VALUE"""),"Misc")</f>
        <v>Misc</v>
      </c>
      <c r="D183" s="11" t="str">
        <f ca="1">IFERROR(__xludf.DUMMYFUNCTION("""COMPUTED_VALUE"""),"140*25*180 mm | 5.5*1*7 inch")</f>
        <v>140*25*180 mm | 5.5*1*7 inch</v>
      </c>
      <c r="E183" s="33">
        <f ca="1">IFERROR(__xludf.DUMMYFUNCTION("""COMPUTED_VALUE"""),4)</f>
        <v>4</v>
      </c>
      <c r="F183" s="11">
        <f ca="1">IFERROR(__xludf.DUMMYFUNCTION("""COMPUTED_VALUE"""),2029)</f>
        <v>2029</v>
      </c>
      <c r="G183" s="11">
        <f ca="1">IFERROR(__xludf.DUMMYFUNCTION("""COMPUTED_VALUE"""),20)</f>
        <v>20</v>
      </c>
      <c r="H183" s="11">
        <f ca="1">IFERROR(__xludf.DUMMYFUNCTION("""COMPUTED_VALUE"""),28)</f>
        <v>28</v>
      </c>
      <c r="I183" s="11">
        <f ca="1">IFERROR(__xludf.DUMMYFUNCTION("""COMPUTED_VALUE"""),100)</f>
        <v>100</v>
      </c>
      <c r="J183" s="23"/>
      <c r="K183" s="23"/>
      <c r="L183" s="23"/>
      <c r="M183" s="23">
        <f ca="1">IFERROR(__xludf.DUMMYFUNCTION("""COMPUTED_VALUE"""),0.1)</f>
        <v>0.1</v>
      </c>
      <c r="N183" s="23">
        <f ca="1">IFERROR(__xludf.DUMMYFUNCTION("""COMPUTED_VALUE"""),1)</f>
        <v>1</v>
      </c>
      <c r="O183" s="23"/>
      <c r="P183" s="23" t="str">
        <f ca="1">IFERROR(__xludf.DUMMYFUNCTION("""COMPUTED_VALUE"""),"Offset")</f>
        <v>Offset</v>
      </c>
      <c r="Q183" s="23" t="str">
        <f ca="1">IFERROR(__xludf.DUMMYFUNCTION("""COMPUTED_VALUE"""),"Packaging")</f>
        <v>Packaging</v>
      </c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7"/>
      <c r="AK183" s="11"/>
      <c r="AL183" s="11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</row>
    <row r="184" spans="1:86" ht="17.25">
      <c r="A184" s="32" t="str">
        <f ca="1">IFERROR(__xludf.DUMMYFUNCTION("""COMPUTED_VALUE"""),"https://drive.google.com/open?id=1YRjWSq0GBSuWENEWOH_TB2uYNJg-tnLj&amp;authuser=jay.agg%40gmail.com&amp;usp=drive_fs")</f>
        <v>https://drive.google.com/open?id=1YRjWSq0GBSuWENEWOH_TB2uYNJg-tnLj&amp;authuser=jay.agg%40gmail.com&amp;usp=drive_fs</v>
      </c>
      <c r="B184" s="11" t="str">
        <f ca="1">IFERROR(__xludf.DUMMYFUNCTION("""COMPUTED_VALUE"""),"Food")</f>
        <v>Food</v>
      </c>
      <c r="C184" s="11" t="str">
        <f ca="1">IFERROR(__xludf.DUMMYFUNCTION("""COMPUTED_VALUE"""),"Creme")</f>
        <v>Creme</v>
      </c>
      <c r="D184" s="11" t="str">
        <f ca="1">IFERROR(__xludf.DUMMYFUNCTION("""COMPUTED_VALUE"""),"100*70*203 mm | 4*2.75*8 inch IL | 24*15")</f>
        <v>100*70*203 mm | 4*2.75*8 inch IL | 24*15</v>
      </c>
      <c r="E184" s="33">
        <f ca="1">IFERROR(__xludf.DUMMYFUNCTION("""COMPUTED_VALUE"""),2)</f>
        <v>2</v>
      </c>
      <c r="F184" s="11">
        <f ca="1">IFERROR(__xludf.DUMMYFUNCTION("""COMPUTED_VALUE"""),1926)</f>
        <v>1926</v>
      </c>
      <c r="G184" s="11">
        <f ca="1">IFERROR(__xludf.DUMMYFUNCTION("""COMPUTED_VALUE"""),15)</f>
        <v>15</v>
      </c>
      <c r="H184" s="11">
        <f ca="1">IFERROR(__xludf.DUMMYFUNCTION("""COMPUTED_VALUE"""),25)</f>
        <v>25</v>
      </c>
      <c r="I184" s="11">
        <f ca="1">IFERROR(__xludf.DUMMYFUNCTION("""COMPUTED_VALUE"""),100)</f>
        <v>100</v>
      </c>
      <c r="J184" s="23"/>
      <c r="K184" s="23"/>
      <c r="L184" s="23"/>
      <c r="M184" s="23">
        <f ca="1">IFERROR(__xludf.DUMMYFUNCTION("""COMPUTED_VALUE"""),0.1)</f>
        <v>0.1</v>
      </c>
      <c r="N184" s="23">
        <f ca="1">IFERROR(__xludf.DUMMYFUNCTION("""COMPUTED_VALUE"""),1)</f>
        <v>1</v>
      </c>
      <c r="O184" s="23"/>
      <c r="P184" s="23" t="str">
        <f ca="1">IFERROR(__xludf.DUMMYFUNCTION("""COMPUTED_VALUE"""),"Offset")</f>
        <v>Offset</v>
      </c>
      <c r="Q184" s="23" t="str">
        <f ca="1">IFERROR(__xludf.DUMMYFUNCTION("""COMPUTED_VALUE"""),"Packaging")</f>
        <v>Packaging</v>
      </c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7"/>
      <c r="AK184" s="11"/>
      <c r="AL184" s="11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</row>
    <row r="185" spans="1:86" ht="17.25">
      <c r="A185" s="32" t="str">
        <f ca="1">IFERROR(__xludf.DUMMYFUNCTION("""COMPUTED_VALUE"""),"https://drive.google.com/open?id=16VbhqNAZCEmxcSqUdLZMo8kJ07F4D0dx&amp;authuser=jay.agg%40gmail.com&amp;usp=drive_fs")</f>
        <v>https://drive.google.com/open?id=16VbhqNAZCEmxcSqUdLZMo8kJ07F4D0dx&amp;authuser=jay.agg%40gmail.com&amp;usp=drive_fs</v>
      </c>
      <c r="B185" s="11" t="str">
        <f ca="1">IFERROR(__xludf.DUMMYFUNCTION("""COMPUTED_VALUE"""),"Food")</f>
        <v>Food</v>
      </c>
      <c r="C185" s="11" t="str">
        <f ca="1">IFERROR(__xludf.DUMMYFUNCTION("""COMPUTED_VALUE"""),"Misc")</f>
        <v>Misc</v>
      </c>
      <c r="D185" s="11" t="str">
        <f ca="1">IFERROR(__xludf.DUMMYFUNCTION("""COMPUTED_VALUE"""),"170*50*240 mm | 6.7*2*9.5 inch")</f>
        <v>170*50*240 mm | 6.7*2*9.5 inch</v>
      </c>
      <c r="E185" s="33">
        <f ca="1">IFERROR(__xludf.DUMMYFUNCTION("""COMPUTED_VALUE"""),2)</f>
        <v>2</v>
      </c>
      <c r="F185" s="11">
        <f ca="1">IFERROR(__xludf.DUMMYFUNCTION("""COMPUTED_VALUE"""),2029)</f>
        <v>2029</v>
      </c>
      <c r="G185" s="11">
        <f ca="1">IFERROR(__xludf.DUMMYFUNCTION("""COMPUTED_VALUE"""),19)</f>
        <v>19</v>
      </c>
      <c r="H185" s="11">
        <f ca="1">IFERROR(__xludf.DUMMYFUNCTION("""COMPUTED_VALUE"""),26)</f>
        <v>26</v>
      </c>
      <c r="I185" s="11">
        <f ca="1">IFERROR(__xludf.DUMMYFUNCTION("""COMPUTED_VALUE"""),100)</f>
        <v>100</v>
      </c>
      <c r="J185" s="23"/>
      <c r="K185" s="23"/>
      <c r="L185" s="23"/>
      <c r="M185" s="23">
        <f ca="1">IFERROR(__xludf.DUMMYFUNCTION("""COMPUTED_VALUE"""),0.1)</f>
        <v>0.1</v>
      </c>
      <c r="N185" s="23">
        <f ca="1">IFERROR(__xludf.DUMMYFUNCTION("""COMPUTED_VALUE"""),1)</f>
        <v>1</v>
      </c>
      <c r="O185" s="23"/>
      <c r="P185" s="23" t="str">
        <f ca="1">IFERROR(__xludf.DUMMYFUNCTION("""COMPUTED_VALUE"""),"Offset")</f>
        <v>Offset</v>
      </c>
      <c r="Q185" s="23" t="str">
        <f ca="1">IFERROR(__xludf.DUMMYFUNCTION("""COMPUTED_VALUE"""),"Packaging")</f>
        <v>Packaging</v>
      </c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7"/>
      <c r="AK185" s="11"/>
      <c r="AL185" s="11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</row>
    <row r="186" spans="1:86" ht="17.25">
      <c r="A186" s="32" t="str">
        <f ca="1">IFERROR(__xludf.DUMMYFUNCTION("""COMPUTED_VALUE"""),"https://drive.google.com/open?id=178ZR2LM7Wd0FhqR84Cx7gA2nv-UyQIf8&amp;authuser=jay.agg%40gmail.com&amp;usp=drive_fs")</f>
        <v>https://drive.google.com/open?id=178ZR2LM7Wd0FhqR84Cx7gA2nv-UyQIf8&amp;authuser=jay.agg%40gmail.com&amp;usp=drive_fs</v>
      </c>
      <c r="B186" s="11" t="str">
        <f ca="1">IFERROR(__xludf.DUMMYFUNCTION("""COMPUTED_VALUE"""),"Food")</f>
        <v>Food</v>
      </c>
      <c r="C186" s="11" t="str">
        <f ca="1">IFERROR(__xludf.DUMMYFUNCTION("""COMPUTED_VALUE"""),"Coffee")</f>
        <v>Coffee</v>
      </c>
      <c r="D186" s="11" t="str">
        <f ca="1">IFERROR(__xludf.DUMMYFUNCTION("""COMPUTED_VALUE"""),"78*24*155 mm | 3*1*6.1 inch")</f>
        <v>78*24*155 mm | 3*1*6.1 inch</v>
      </c>
      <c r="E186" s="33">
        <f ca="1">IFERROR(__xludf.DUMMYFUNCTION("""COMPUTED_VALUE"""),6)</f>
        <v>6</v>
      </c>
      <c r="F186" s="11">
        <f ca="1">IFERROR(__xludf.DUMMYFUNCTION("""COMPUTED_VALUE"""),1926)</f>
        <v>1926</v>
      </c>
      <c r="G186" s="11">
        <f ca="1">IFERROR(__xludf.DUMMYFUNCTION("""COMPUTED_VALUE"""),18)</f>
        <v>18</v>
      </c>
      <c r="H186" s="11">
        <f ca="1">IFERROR(__xludf.DUMMYFUNCTION("""COMPUTED_VALUE"""),23)</f>
        <v>23</v>
      </c>
      <c r="I186" s="11">
        <f ca="1">IFERROR(__xludf.DUMMYFUNCTION("""COMPUTED_VALUE"""),100)</f>
        <v>100</v>
      </c>
      <c r="J186" s="23"/>
      <c r="K186" s="23"/>
      <c r="L186" s="23"/>
      <c r="M186" s="23">
        <f ca="1">IFERROR(__xludf.DUMMYFUNCTION("""COMPUTED_VALUE"""),0.1)</f>
        <v>0.1</v>
      </c>
      <c r="N186" s="23">
        <f ca="1">IFERROR(__xludf.DUMMYFUNCTION("""COMPUTED_VALUE"""),1)</f>
        <v>1</v>
      </c>
      <c r="O186" s="23"/>
      <c r="P186" s="23" t="str">
        <f ca="1">IFERROR(__xludf.DUMMYFUNCTION("""COMPUTED_VALUE"""),"Offset")</f>
        <v>Offset</v>
      </c>
      <c r="Q186" s="23" t="str">
        <f ca="1">IFERROR(__xludf.DUMMYFUNCTION("""COMPUTED_VALUE"""),"Packaging")</f>
        <v>Packaging</v>
      </c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7"/>
      <c r="AK186" s="11"/>
      <c r="AL186" s="11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</row>
    <row r="187" spans="1:86" ht="17.25">
      <c r="A187" s="32" t="str">
        <f ca="1">IFERROR(__xludf.DUMMYFUNCTION("""COMPUTED_VALUE"""),"https://drive.google.com/open?id=17BGlK5WNvxgl2D7j-sH5Y4C4eS5MVXcb&amp;authuser=jay.agg%40gmail.com&amp;usp=drive_fs")</f>
        <v>https://drive.google.com/open?id=17BGlK5WNvxgl2D7j-sH5Y4C4eS5MVXcb&amp;authuser=jay.agg%40gmail.com&amp;usp=drive_fs</v>
      </c>
      <c r="B187" s="11" t="str">
        <f ca="1">IFERROR(__xludf.DUMMYFUNCTION("""COMPUTED_VALUE"""),"Food")</f>
        <v>Food</v>
      </c>
      <c r="C187" s="11" t="str">
        <f ca="1">IFERROR(__xludf.DUMMYFUNCTION("""COMPUTED_VALUE"""),"Coffee")</f>
        <v>Coffee</v>
      </c>
      <c r="D187" s="11" t="str">
        <f ca="1">IFERROR(__xludf.DUMMYFUNCTION("""COMPUTED_VALUE"""),"100*34*190 mm | 3.9*1.4*7.5 inch")</f>
        <v>100*34*190 mm | 3.9*1.4*7.5 inch</v>
      </c>
      <c r="E187" s="33">
        <f ca="1">IFERROR(__xludf.DUMMYFUNCTION("""COMPUTED_VALUE"""),2)</f>
        <v>2</v>
      </c>
      <c r="F187" s="11">
        <f ca="1">IFERROR(__xludf.DUMMYFUNCTION("""COMPUTED_VALUE"""),1926)</f>
        <v>1926</v>
      </c>
      <c r="G187" s="11">
        <f ca="1">IFERROR(__xludf.DUMMYFUNCTION("""COMPUTED_VALUE"""),12)</f>
        <v>12</v>
      </c>
      <c r="H187" s="11">
        <f ca="1">IFERROR(__xludf.DUMMYFUNCTION("""COMPUTED_VALUE"""),23)</f>
        <v>23</v>
      </c>
      <c r="I187" s="11">
        <f ca="1">IFERROR(__xludf.DUMMYFUNCTION("""COMPUTED_VALUE"""),100)</f>
        <v>100</v>
      </c>
      <c r="J187" s="23"/>
      <c r="K187" s="23"/>
      <c r="L187" s="23"/>
      <c r="M187" s="23">
        <f ca="1">IFERROR(__xludf.DUMMYFUNCTION("""COMPUTED_VALUE"""),0.1)</f>
        <v>0.1</v>
      </c>
      <c r="N187" s="23">
        <f ca="1">IFERROR(__xludf.DUMMYFUNCTION("""COMPUTED_VALUE"""),1)</f>
        <v>1</v>
      </c>
      <c r="O187" s="23"/>
      <c r="P187" s="23" t="str">
        <f ca="1">IFERROR(__xludf.DUMMYFUNCTION("""COMPUTED_VALUE"""),"Offset")</f>
        <v>Offset</v>
      </c>
      <c r="Q187" s="23" t="str">
        <f ca="1">IFERROR(__xludf.DUMMYFUNCTION("""COMPUTED_VALUE"""),"Packaging")</f>
        <v>Packaging</v>
      </c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7"/>
      <c r="AK187" s="11"/>
      <c r="AL187" s="11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</row>
    <row r="188" spans="1:86" ht="17.25">
      <c r="A188" s="32" t="str">
        <f ca="1">IFERROR(__xludf.DUMMYFUNCTION("""COMPUTED_VALUE"""),"https://drive.google.com/open?id=17DOlrTtJpAnMh9wurUpiomk0CBIXkTQ3&amp;authuser=jay.agg%40gmail.com&amp;usp=drive_fs")</f>
        <v>https://drive.google.com/open?id=17DOlrTtJpAnMh9wurUpiomk0CBIXkTQ3&amp;authuser=jay.agg%40gmail.com&amp;usp=drive_fs</v>
      </c>
      <c r="B188" s="11" t="str">
        <f ca="1">IFERROR(__xludf.DUMMYFUNCTION("""COMPUTED_VALUE"""),"Food")</f>
        <v>Food</v>
      </c>
      <c r="C188" s="11" t="str">
        <f ca="1">IFERROR(__xludf.DUMMYFUNCTION("""COMPUTED_VALUE"""),"Coffee")</f>
        <v>Coffee</v>
      </c>
      <c r="D188" s="11" t="str">
        <f ca="1">IFERROR(__xludf.DUMMYFUNCTION("""COMPUTED_VALUE"""),"100*64*235 mm | 4*2.5*9.25 inch")</f>
        <v>100*64*235 mm | 4*2.5*9.25 inch</v>
      </c>
      <c r="E188" s="33">
        <f ca="1">IFERROR(__xludf.DUMMYFUNCTION("""COMPUTED_VALUE"""),2)</f>
        <v>2</v>
      </c>
      <c r="F188" s="11">
        <f ca="1">IFERROR(__xludf.DUMMYFUNCTION("""COMPUTED_VALUE"""),2029)</f>
        <v>2029</v>
      </c>
      <c r="G188" s="11">
        <f ca="1">IFERROR(__xludf.DUMMYFUNCTION("""COMPUTED_VALUE"""),20)</f>
        <v>20</v>
      </c>
      <c r="H188" s="11">
        <f ca="1">IFERROR(__xludf.DUMMYFUNCTION("""COMPUTED_VALUE"""),28)</f>
        <v>28</v>
      </c>
      <c r="I188" s="11">
        <f ca="1">IFERROR(__xludf.DUMMYFUNCTION("""COMPUTED_VALUE"""),100)</f>
        <v>100</v>
      </c>
      <c r="J188" s="23"/>
      <c r="K188" s="23"/>
      <c r="L188" s="23"/>
      <c r="M188" s="23">
        <f ca="1">IFERROR(__xludf.DUMMYFUNCTION("""COMPUTED_VALUE"""),0.1)</f>
        <v>0.1</v>
      </c>
      <c r="N188" s="23">
        <f ca="1">IFERROR(__xludf.DUMMYFUNCTION("""COMPUTED_VALUE"""),1)</f>
        <v>1</v>
      </c>
      <c r="O188" s="23"/>
      <c r="P188" s="23" t="str">
        <f ca="1">IFERROR(__xludf.DUMMYFUNCTION("""COMPUTED_VALUE"""),"Offset")</f>
        <v>Offset</v>
      </c>
      <c r="Q188" s="23" t="str">
        <f ca="1">IFERROR(__xludf.DUMMYFUNCTION("""COMPUTED_VALUE"""),"Packaging")</f>
        <v>Packaging</v>
      </c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7"/>
      <c r="AK188" s="11"/>
      <c r="AL188" s="11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</row>
    <row r="189" spans="1:86" ht="17.25">
      <c r="A189" s="32" t="str">
        <f ca="1">IFERROR(__xludf.DUMMYFUNCTION("""COMPUTED_VALUE"""),"https://drive.google.com/open?id=1d4LH8thoMWnrJlwLXN7kuC9mMxrUBnkU&amp;authuser=jay.agg%40gmail.com&amp;usp=drive_fs")</f>
        <v>https://drive.google.com/open?id=1d4LH8thoMWnrJlwLXN7kuC9mMxrUBnkU&amp;authuser=jay.agg%40gmail.com&amp;usp=drive_fs</v>
      </c>
      <c r="B189" s="11" t="str">
        <f ca="1">IFERROR(__xludf.DUMMYFUNCTION("""COMPUTED_VALUE"""),"Food")</f>
        <v>Food</v>
      </c>
      <c r="C189" s="11" t="str">
        <f ca="1">IFERROR(__xludf.DUMMYFUNCTION("""COMPUTED_VALUE"""),"Misc")</f>
        <v>Misc</v>
      </c>
      <c r="D189" s="11" t="str">
        <f ca="1">IFERROR(__xludf.DUMMYFUNCTION("""COMPUTED_VALUE"""),"148*80*175 mm | 5.8*3.1*6.9 inch")</f>
        <v>148*80*175 mm | 5.8*3.1*6.9 inch</v>
      </c>
      <c r="E189" s="33">
        <f ca="1">IFERROR(__xludf.DUMMYFUNCTION("""COMPUTED_VALUE"""),2)</f>
        <v>2</v>
      </c>
      <c r="F189" s="11">
        <f ca="1">IFERROR(__xludf.DUMMYFUNCTION("""COMPUTED_VALUE"""),1926)</f>
        <v>1926</v>
      </c>
      <c r="G189" s="11">
        <f ca="1">IFERROR(__xludf.DUMMYFUNCTION("""COMPUTED_VALUE"""),19)</f>
        <v>19</v>
      </c>
      <c r="H189" s="11">
        <f ca="1">IFERROR(__xludf.DUMMYFUNCTION("""COMPUTED_VALUE"""),26)</f>
        <v>26</v>
      </c>
      <c r="I189" s="11">
        <f ca="1">IFERROR(__xludf.DUMMYFUNCTION("""COMPUTED_VALUE"""),100)</f>
        <v>100</v>
      </c>
      <c r="J189" s="23"/>
      <c r="K189" s="23"/>
      <c r="L189" s="23"/>
      <c r="M189" s="23">
        <f ca="1">IFERROR(__xludf.DUMMYFUNCTION("""COMPUTED_VALUE"""),0.1)</f>
        <v>0.1</v>
      </c>
      <c r="N189" s="23">
        <f ca="1">IFERROR(__xludf.DUMMYFUNCTION("""COMPUTED_VALUE"""),1)</f>
        <v>1</v>
      </c>
      <c r="O189" s="23"/>
      <c r="P189" s="23" t="str">
        <f ca="1">IFERROR(__xludf.DUMMYFUNCTION("""COMPUTED_VALUE"""),"Offset")</f>
        <v>Offset</v>
      </c>
      <c r="Q189" s="23" t="str">
        <f ca="1">IFERROR(__xludf.DUMMYFUNCTION("""COMPUTED_VALUE"""),"Packaging")</f>
        <v>Packaging</v>
      </c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7"/>
      <c r="AK189" s="11"/>
      <c r="AL189" s="11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</row>
    <row r="190" spans="1:86" ht="17.25">
      <c r="A190" s="32" t="str">
        <f ca="1">IFERROR(__xludf.DUMMYFUNCTION("""COMPUTED_VALUE"""),"https://drive.google.com/open?id=1ekFCXf4uF2EOTPUCm-oziHk6Qedd-FgN&amp;authuser=jay.agg%40gmail.com&amp;usp=drive_fs")</f>
        <v>https://drive.google.com/open?id=1ekFCXf4uF2EOTPUCm-oziHk6Qedd-FgN&amp;authuser=jay.agg%40gmail.com&amp;usp=drive_fs</v>
      </c>
      <c r="B190" s="11" t="str">
        <f ca="1">IFERROR(__xludf.DUMMYFUNCTION("""COMPUTED_VALUE"""),"Food")</f>
        <v>Food</v>
      </c>
      <c r="C190" s="11" t="str">
        <f ca="1">IFERROR(__xludf.DUMMYFUNCTION("""COMPUTED_VALUE"""),"Dry Fruit")</f>
        <v>Dry Fruit</v>
      </c>
      <c r="D190" s="11" t="str">
        <f ca="1">IFERROR(__xludf.DUMMYFUNCTION("""COMPUTED_VALUE"""),"110*48*152 mm | 4.3*1.9*6 inch IL")</f>
        <v>110*48*152 mm | 4.3*1.9*6 inch IL</v>
      </c>
      <c r="E190" s="33">
        <f ca="1">IFERROR(__xludf.DUMMYFUNCTION("""COMPUTED_VALUE"""),4)</f>
        <v>4</v>
      </c>
      <c r="F190" s="11">
        <f ca="1">IFERROR(__xludf.DUMMYFUNCTION("""COMPUTED_VALUE"""),2029)</f>
        <v>2029</v>
      </c>
      <c r="G190" s="11">
        <f ca="1">IFERROR(__xludf.DUMMYFUNCTION("""COMPUTED_VALUE"""),19)</f>
        <v>19</v>
      </c>
      <c r="H190" s="11">
        <f ca="1">IFERROR(__xludf.DUMMYFUNCTION("""COMPUTED_VALUE"""),26)</f>
        <v>26</v>
      </c>
      <c r="I190" s="11">
        <f ca="1">IFERROR(__xludf.DUMMYFUNCTION("""COMPUTED_VALUE"""),100)</f>
        <v>100</v>
      </c>
      <c r="J190" s="23"/>
      <c r="K190" s="23"/>
      <c r="L190" s="23"/>
      <c r="M190" s="23">
        <f ca="1">IFERROR(__xludf.DUMMYFUNCTION("""COMPUTED_VALUE"""),0.1)</f>
        <v>0.1</v>
      </c>
      <c r="N190" s="23">
        <f ca="1">IFERROR(__xludf.DUMMYFUNCTION("""COMPUTED_VALUE"""),1)</f>
        <v>1</v>
      </c>
      <c r="O190" s="23"/>
      <c r="P190" s="23" t="str">
        <f ca="1">IFERROR(__xludf.DUMMYFUNCTION("""COMPUTED_VALUE"""),"Offset")</f>
        <v>Offset</v>
      </c>
      <c r="Q190" s="23" t="str">
        <f ca="1">IFERROR(__xludf.DUMMYFUNCTION("""COMPUTED_VALUE"""),"Packaging")</f>
        <v>Packaging</v>
      </c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7"/>
      <c r="AK190" s="11"/>
      <c r="AL190" s="11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</row>
    <row r="191" spans="1:86" ht="17.25">
      <c r="A191" s="32" t="str">
        <f ca="1">IFERROR(__xludf.DUMMYFUNCTION("""COMPUTED_VALUE"""),"https://drive.google.com/open?id=1DahvWI_S0KPujPMDEft9OYzMQHr5bBC2&amp;authuser=jay.agg%40gmail.com&amp;usp=drive_fs")</f>
        <v>https://drive.google.com/open?id=1DahvWI_S0KPujPMDEft9OYzMQHr5bBC2&amp;authuser=jay.agg%40gmail.com&amp;usp=drive_fs</v>
      </c>
      <c r="B191" s="11" t="str">
        <f ca="1">IFERROR(__xludf.DUMMYFUNCTION("""COMPUTED_VALUE"""),"Food")</f>
        <v>Food</v>
      </c>
      <c r="C191" s="11" t="str">
        <f ca="1">IFERROR(__xludf.DUMMYFUNCTION("""COMPUTED_VALUE"""),"Ice Cream")</f>
        <v>Ice Cream</v>
      </c>
      <c r="D191" s="11" t="str">
        <f ca="1">IFERROR(__xludf.DUMMYFUNCTION("""COMPUTED_VALUE"""),"35*35*130 mm | 1.4*1.4*5.1 inch")</f>
        <v>35*35*130 mm | 1.4*1.4*5.1 inch</v>
      </c>
      <c r="E191" s="33">
        <f ca="1">IFERROR(__xludf.DUMMYFUNCTION("""COMPUTED_VALUE"""),8)</f>
        <v>8</v>
      </c>
      <c r="F191" s="11">
        <f ca="1">IFERROR(__xludf.DUMMYFUNCTION("""COMPUTED_VALUE"""),1926)</f>
        <v>1926</v>
      </c>
      <c r="G191" s="11">
        <f ca="1">IFERROR(__xludf.DUMMYFUNCTION("""COMPUTED_VALUE"""),18)</f>
        <v>18</v>
      </c>
      <c r="H191" s="11">
        <f ca="1">IFERROR(__xludf.DUMMYFUNCTION("""COMPUTED_VALUE"""),25)</f>
        <v>25</v>
      </c>
      <c r="I191" s="11">
        <f ca="1">IFERROR(__xludf.DUMMYFUNCTION("""COMPUTED_VALUE"""),100)</f>
        <v>100</v>
      </c>
      <c r="J191" s="23"/>
      <c r="K191" s="23"/>
      <c r="L191" s="23"/>
      <c r="M191" s="23">
        <f ca="1">IFERROR(__xludf.DUMMYFUNCTION("""COMPUTED_VALUE"""),0.1)</f>
        <v>0.1</v>
      </c>
      <c r="N191" s="23">
        <f ca="1">IFERROR(__xludf.DUMMYFUNCTION("""COMPUTED_VALUE"""),1)</f>
        <v>1</v>
      </c>
      <c r="O191" s="23"/>
      <c r="P191" s="23" t="str">
        <f ca="1">IFERROR(__xludf.DUMMYFUNCTION("""COMPUTED_VALUE"""),"Offset")</f>
        <v>Offset</v>
      </c>
      <c r="Q191" s="23" t="str">
        <f ca="1">IFERROR(__xludf.DUMMYFUNCTION("""COMPUTED_VALUE"""),"Packaging")</f>
        <v>Packaging</v>
      </c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7"/>
      <c r="AK191" s="11"/>
      <c r="AL191" s="11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</row>
    <row r="192" spans="1:86" ht="17.25">
      <c r="A192" s="32" t="str">
        <f ca="1">IFERROR(__xludf.DUMMYFUNCTION("""COMPUTED_VALUE"""),"https://drive.google.com/open?id=1-LL_YnjOk-IwXLlRYhmC95bTW-RLah6x&amp;authuser=jay.agg%40gmail.com&amp;usp=drive_fs")</f>
        <v>https://drive.google.com/open?id=1-LL_YnjOk-IwXLlRYhmC95bTW-RLah6x&amp;authuser=jay.agg%40gmail.com&amp;usp=drive_fs</v>
      </c>
      <c r="B192" s="11" t="str">
        <f ca="1">IFERROR(__xludf.DUMMYFUNCTION("""COMPUTED_VALUE"""),"Food")</f>
        <v>Food</v>
      </c>
      <c r="C192" s="11" t="str">
        <f ca="1">IFERROR(__xludf.DUMMYFUNCTION("""COMPUTED_VALUE"""),"Cookies")</f>
        <v>Cookies</v>
      </c>
      <c r="D192" s="11" t="str">
        <f ca="1">IFERROR(__xludf.DUMMYFUNCTION("""COMPUTED_VALUE"""),"200*150*55 mm | 5.9*2.1*7.9 inch")</f>
        <v>200*150*55 mm | 5.9*2.1*7.9 inch</v>
      </c>
      <c r="E192" s="33">
        <f ca="1">IFERROR(__xludf.DUMMYFUNCTION("""COMPUTED_VALUE"""),2)</f>
        <v>2</v>
      </c>
      <c r="F192" s="11">
        <f ca="1">IFERROR(__xludf.DUMMYFUNCTION("""COMPUTED_VALUE"""),1926)</f>
        <v>1926</v>
      </c>
      <c r="G192" s="11">
        <f ca="1">IFERROR(__xludf.DUMMYFUNCTION("""COMPUTED_VALUE"""),18)</f>
        <v>18</v>
      </c>
      <c r="H192" s="11">
        <f ca="1">IFERROR(__xludf.DUMMYFUNCTION("""COMPUTED_VALUE"""),25)</f>
        <v>25</v>
      </c>
      <c r="I192" s="11">
        <f ca="1">IFERROR(__xludf.DUMMYFUNCTION("""COMPUTED_VALUE"""),100)</f>
        <v>100</v>
      </c>
      <c r="J192" s="23"/>
      <c r="K192" s="23"/>
      <c r="L192" s="23"/>
      <c r="M192" s="23">
        <f ca="1">IFERROR(__xludf.DUMMYFUNCTION("""COMPUTED_VALUE"""),0.1)</f>
        <v>0.1</v>
      </c>
      <c r="N192" s="23">
        <f ca="1">IFERROR(__xludf.DUMMYFUNCTION("""COMPUTED_VALUE"""),1)</f>
        <v>1</v>
      </c>
      <c r="O192" s="23"/>
      <c r="P192" s="23" t="str">
        <f ca="1">IFERROR(__xludf.DUMMYFUNCTION("""COMPUTED_VALUE"""),"Offset")</f>
        <v>Offset</v>
      </c>
      <c r="Q192" s="23" t="str">
        <f ca="1">IFERROR(__xludf.DUMMYFUNCTION("""COMPUTED_VALUE"""),"Packaging")</f>
        <v>Packaging</v>
      </c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7"/>
      <c r="AK192" s="11"/>
      <c r="AL192" s="11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</row>
    <row r="193" spans="1:86" ht="17.25">
      <c r="A193" s="32" t="str">
        <f ca="1">IFERROR(__xludf.DUMMYFUNCTION("""COMPUTED_VALUE"""),"https://drive.google.com/open?id=1H98Dr42-xGZpIY9CPjKuPJ4gxZthXnp6&amp;authuser=jay.agg%40gmail.com&amp;usp=drive_fs")</f>
        <v>https://drive.google.com/open?id=1H98Dr42-xGZpIY9CPjKuPJ4gxZthXnp6&amp;authuser=jay.agg%40gmail.com&amp;usp=drive_fs</v>
      </c>
      <c r="B193" s="11" t="str">
        <f ca="1">IFERROR(__xludf.DUMMYFUNCTION("""COMPUTED_VALUE"""),"Food")</f>
        <v>Food</v>
      </c>
      <c r="C193" s="11" t="str">
        <f ca="1">IFERROR(__xludf.DUMMYFUNCTION("""COMPUTED_VALUE"""),"Ice Cream")</f>
        <v>Ice Cream</v>
      </c>
      <c r="D193" s="11" t="str">
        <f ca="1">IFERROR(__xludf.DUMMYFUNCTION("""COMPUTED_VALUE"""),"102*67*264 mm | 4*2.62*10.37 inch")</f>
        <v>102*67*264 mm | 4*2.62*10.37 inch</v>
      </c>
      <c r="E193" s="33">
        <f ca="1">IFERROR(__xludf.DUMMYFUNCTION("""COMPUTED_VALUE"""),2)</f>
        <v>2</v>
      </c>
      <c r="F193" s="11">
        <f ca="1">IFERROR(__xludf.DUMMYFUNCTION("""COMPUTED_VALUE"""),2029)</f>
        <v>2029</v>
      </c>
      <c r="G193" s="11">
        <f ca="1">IFERROR(__xludf.DUMMYFUNCTION("""COMPUTED_VALUE"""),20)</f>
        <v>20</v>
      </c>
      <c r="H193" s="11">
        <f ca="1">IFERROR(__xludf.DUMMYFUNCTION("""COMPUTED_VALUE"""),28)</f>
        <v>28</v>
      </c>
      <c r="I193" s="11">
        <f ca="1">IFERROR(__xludf.DUMMYFUNCTION("""COMPUTED_VALUE"""),100)</f>
        <v>100</v>
      </c>
      <c r="J193" s="23"/>
      <c r="K193" s="23"/>
      <c r="L193" s="23"/>
      <c r="M193" s="23">
        <f ca="1">IFERROR(__xludf.DUMMYFUNCTION("""COMPUTED_VALUE"""),0.1)</f>
        <v>0.1</v>
      </c>
      <c r="N193" s="23">
        <f ca="1">IFERROR(__xludf.DUMMYFUNCTION("""COMPUTED_VALUE"""),1)</f>
        <v>1</v>
      </c>
      <c r="O193" s="23"/>
      <c r="P193" s="23" t="str">
        <f ca="1">IFERROR(__xludf.DUMMYFUNCTION("""COMPUTED_VALUE"""),"Offset")</f>
        <v>Offset</v>
      </c>
      <c r="Q193" s="23" t="str">
        <f ca="1">IFERROR(__xludf.DUMMYFUNCTION("""COMPUTED_VALUE"""),"Packaging")</f>
        <v>Packaging</v>
      </c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7"/>
      <c r="AK193" s="11"/>
      <c r="AL193" s="11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</row>
    <row r="194" spans="1:86" ht="17.25">
      <c r="A194" s="32" t="str">
        <f ca="1">IFERROR(__xludf.DUMMYFUNCTION("""COMPUTED_VALUE"""),"https://drive.google.com/open?id=1-Q7O4YHcnZBMcNpBb_F605zC5VlEkgCN&amp;usp=drive_fs")</f>
        <v>https://drive.google.com/open?id=1-Q7O4YHcnZBMcNpBb_F605zC5VlEkgCN&amp;usp=drive_fs</v>
      </c>
      <c r="B194" s="11" t="str">
        <f ca="1">IFERROR(__xludf.DUMMYFUNCTION("""COMPUTED_VALUE"""),"Food")</f>
        <v>Food</v>
      </c>
      <c r="C194" s="11" t="str">
        <f ca="1">IFERROR(__xludf.DUMMYFUNCTION("""COMPUTED_VALUE"""),"Misc")</f>
        <v>Misc</v>
      </c>
      <c r="D194" s="11" t="str">
        <f ca="1">IFERROR(__xludf.DUMMYFUNCTION("""COMPUTED_VALUE"""),"90*90*45 mm | 3.5*3.5*1.75 inch | 24*15")</f>
        <v>90*90*45 mm | 3.5*3.5*1.75 inch | 24*15</v>
      </c>
      <c r="E194" s="33">
        <f ca="1">IFERROR(__xludf.DUMMYFUNCTION("""COMPUTED_VALUE"""),4)</f>
        <v>4</v>
      </c>
      <c r="F194" s="11">
        <f ca="1">IFERROR(__xludf.DUMMYFUNCTION("""COMPUTED_VALUE"""),1926)</f>
        <v>1926</v>
      </c>
      <c r="G194" s="11">
        <f ca="1">IFERROR(__xludf.DUMMYFUNCTION("""COMPUTED_VALUE"""),15)</f>
        <v>15</v>
      </c>
      <c r="H194" s="11">
        <f ca="1">IFERROR(__xludf.DUMMYFUNCTION("""COMPUTED_VALUE"""),25)</f>
        <v>25</v>
      </c>
      <c r="I194" s="11">
        <f ca="1">IFERROR(__xludf.DUMMYFUNCTION("""COMPUTED_VALUE"""),100)</f>
        <v>100</v>
      </c>
      <c r="J194" s="23"/>
      <c r="K194" s="23"/>
      <c r="L194" s="23"/>
      <c r="M194" s="23">
        <f ca="1">IFERROR(__xludf.DUMMYFUNCTION("""COMPUTED_VALUE"""),0.12)</f>
        <v>0.12</v>
      </c>
      <c r="N194" s="23">
        <f ca="1">IFERROR(__xludf.DUMMYFUNCTION("""COMPUTED_VALUE"""),1)</f>
        <v>1</v>
      </c>
      <c r="O194" s="23"/>
      <c r="P194" s="23" t="str">
        <f ca="1">IFERROR(__xludf.DUMMYFUNCTION("""COMPUTED_VALUE"""),"Offset")</f>
        <v>Offset</v>
      </c>
      <c r="Q194" s="23" t="str">
        <f ca="1">IFERROR(__xludf.DUMMYFUNCTION("""COMPUTED_VALUE"""),"Packaging")</f>
        <v>Packaging</v>
      </c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7"/>
      <c r="AK194" s="11"/>
      <c r="AL194" s="11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</row>
    <row r="195" spans="1:86" ht="17.25">
      <c r="A195" s="32" t="str">
        <f ca="1">IFERROR(__xludf.DUMMYFUNCTION("""COMPUTED_VALUE"""),"https://drive.google.com/open?id=1-dnkaE3JqGRCoaXhHXd-SsVffqLLplpu&amp;usp=drive_fs")</f>
        <v>https://drive.google.com/open?id=1-dnkaE3JqGRCoaXhHXd-SsVffqLLplpu&amp;usp=drive_fs</v>
      </c>
      <c r="B195" s="11" t="str">
        <f ca="1">IFERROR(__xludf.DUMMYFUNCTION("""COMPUTED_VALUE"""),"Food")</f>
        <v>Food</v>
      </c>
      <c r="C195" s="11" t="str">
        <f ca="1">IFERROR(__xludf.DUMMYFUNCTION("""COMPUTED_VALUE"""),"Misc")</f>
        <v>Misc</v>
      </c>
      <c r="D195" s="11" t="str">
        <f ca="1">IFERROR(__xludf.DUMMYFUNCTION("""COMPUTED_VALUE"""),"102*25*152 mm | 4*1*6 inch | W 2*4.5 inch | 24*18")</f>
        <v>102*25*152 mm | 4*1*6 inch | W 2*4.5 inch | 24*18</v>
      </c>
      <c r="E195" s="33">
        <f ca="1">IFERROR(__xludf.DUMMYFUNCTION("""COMPUTED_VALUE"""),4)</f>
        <v>4</v>
      </c>
      <c r="F195" s="11">
        <f ca="1">IFERROR(__xludf.DUMMYFUNCTION("""COMPUTED_VALUE"""),1926)</f>
        <v>1926</v>
      </c>
      <c r="G195" s="11">
        <f ca="1">IFERROR(__xludf.DUMMYFUNCTION("""COMPUTED_VALUE"""),18)</f>
        <v>18</v>
      </c>
      <c r="H195" s="11">
        <f ca="1">IFERROR(__xludf.DUMMYFUNCTION("""COMPUTED_VALUE"""),23)</f>
        <v>23</v>
      </c>
      <c r="I195" s="11">
        <f ca="1">IFERROR(__xludf.DUMMYFUNCTION("""COMPUTED_VALUE"""),100)</f>
        <v>100</v>
      </c>
      <c r="J195" s="23"/>
      <c r="K195" s="23"/>
      <c r="L195" s="23">
        <f ca="1">IFERROR(__xludf.DUMMYFUNCTION("""COMPUTED_VALUE"""),1)</f>
        <v>1</v>
      </c>
      <c r="M195" s="23">
        <f ca="1">IFERROR(__xludf.DUMMYFUNCTION("""COMPUTED_VALUE"""),0.12)</f>
        <v>0.12</v>
      </c>
      <c r="N195" s="23">
        <f ca="1">IFERROR(__xludf.DUMMYFUNCTION("""COMPUTED_VALUE"""),1)</f>
        <v>1</v>
      </c>
      <c r="O195" s="23"/>
      <c r="P195" s="23" t="str">
        <f ca="1">IFERROR(__xludf.DUMMYFUNCTION("""COMPUTED_VALUE"""),"Offset")</f>
        <v>Offset</v>
      </c>
      <c r="Q195" s="23" t="str">
        <f ca="1">IFERROR(__xludf.DUMMYFUNCTION("""COMPUTED_VALUE"""),"Packaging")</f>
        <v>Packaging</v>
      </c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7"/>
      <c r="AK195" s="11"/>
      <c r="AL195" s="11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</row>
    <row r="196" spans="1:86" ht="17.25">
      <c r="A196" s="32" t="str">
        <f ca="1">IFERROR(__xludf.DUMMYFUNCTION("""COMPUTED_VALUE"""),"https://drive.google.com/open?id=160nMxST03MeYTvCOCyVror80KMBQeeR2&amp;usp=drive_fs")</f>
        <v>https://drive.google.com/open?id=160nMxST03MeYTvCOCyVror80KMBQeeR2&amp;usp=drive_fs</v>
      </c>
      <c r="B196" s="11" t="str">
        <f ca="1">IFERROR(__xludf.DUMMYFUNCTION("""COMPUTED_VALUE"""),"Food")</f>
        <v>Food</v>
      </c>
      <c r="C196" s="11" t="str">
        <f ca="1">IFERROR(__xludf.DUMMYFUNCTION("""COMPUTED_VALUE"""),"Dates")</f>
        <v>Dates</v>
      </c>
      <c r="D196" s="11" t="str">
        <f ca="1">IFERROR(__xludf.DUMMYFUNCTION("""COMPUTED_VALUE"""),"Top 340*220*65 mm | 14*9*2.75 inch | 26*15")</f>
        <v>Top 340*220*65 mm | 14*9*2.75 inch | 26*15</v>
      </c>
      <c r="E196" s="33">
        <f ca="1">IFERROR(__xludf.DUMMYFUNCTION("""COMPUTED_VALUE"""),1)</f>
        <v>1</v>
      </c>
      <c r="F196" s="11">
        <f ca="1">IFERROR(__xludf.DUMMYFUNCTION("""COMPUTED_VALUE"""),2029)</f>
        <v>2029</v>
      </c>
      <c r="G196" s="11">
        <f ca="1">IFERROR(__xludf.DUMMYFUNCTION("""COMPUTED_VALUE"""),16)</f>
        <v>16</v>
      </c>
      <c r="H196" s="11">
        <f ca="1">IFERROR(__xludf.DUMMYFUNCTION("""COMPUTED_VALUE"""),26)</f>
        <v>26</v>
      </c>
      <c r="I196" s="11">
        <f ca="1">IFERROR(__xludf.DUMMYFUNCTION("""COMPUTED_VALUE"""),100)</f>
        <v>100</v>
      </c>
      <c r="J196" s="23"/>
      <c r="K196" s="23"/>
      <c r="L196" s="23"/>
      <c r="M196" s="23"/>
      <c r="N196" s="23">
        <f ca="1">IFERROR(__xludf.DUMMYFUNCTION("""COMPUTED_VALUE"""),1)</f>
        <v>1</v>
      </c>
      <c r="O196" s="23"/>
      <c r="P196" s="23" t="str">
        <f ca="1">IFERROR(__xludf.DUMMYFUNCTION("""COMPUTED_VALUE"""),"Offset")</f>
        <v>Offset</v>
      </c>
      <c r="Q196" s="23" t="str">
        <f ca="1">IFERROR(__xludf.DUMMYFUNCTION("""COMPUTED_VALUE"""),"Packaging")</f>
        <v>Packaging</v>
      </c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7"/>
      <c r="AK196" s="11"/>
      <c r="AL196" s="11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</row>
    <row r="197" spans="1:86" ht="17.25">
      <c r="A197" s="32" t="str">
        <f ca="1">IFERROR(__xludf.DUMMYFUNCTION("""COMPUTED_VALUE"""),"https://drive.google.com/open?id=163DP4gNBjXvtp1PIwgI-x12dSCihcgMB&amp;usp=drive_fs")</f>
        <v>https://drive.google.com/open?id=163DP4gNBjXvtp1PIwgI-x12dSCihcgMB&amp;usp=drive_fs</v>
      </c>
      <c r="B197" s="11" t="str">
        <f ca="1">IFERROR(__xludf.DUMMYFUNCTION("""COMPUTED_VALUE"""),"Food")</f>
        <v>Food</v>
      </c>
      <c r="C197" s="11" t="str">
        <f ca="1">IFERROR(__xludf.DUMMYFUNCTION("""COMPUTED_VALUE"""),"Dates")</f>
        <v>Dates</v>
      </c>
      <c r="D197" s="11" t="str">
        <f ca="1">IFERROR(__xludf.DUMMYFUNCTION("""COMPUTED_VALUE"""),"Bottom 340*220*65 mm | 14*9*2.75 inch | 26*14")</f>
        <v>Bottom 340*220*65 mm | 14*9*2.75 inch | 26*14</v>
      </c>
      <c r="E197" s="33">
        <f ca="1">IFERROR(__xludf.DUMMYFUNCTION("""COMPUTED_VALUE"""),1)</f>
        <v>1</v>
      </c>
      <c r="F197" s="11">
        <f ca="1">IFERROR(__xludf.DUMMYFUNCTION("""COMPUTED_VALUE"""),2029)</f>
        <v>2029</v>
      </c>
      <c r="G197" s="11">
        <f ca="1">IFERROR(__xludf.DUMMYFUNCTION("""COMPUTED_VALUE"""),26)</f>
        <v>26</v>
      </c>
      <c r="H197" s="11">
        <f ca="1">IFERROR(__xludf.DUMMYFUNCTION("""COMPUTED_VALUE"""),14)</f>
        <v>14</v>
      </c>
      <c r="I197" s="11">
        <f ca="1">IFERROR(__xludf.DUMMYFUNCTION("""COMPUTED_VALUE"""),100)</f>
        <v>100</v>
      </c>
      <c r="J197" s="23"/>
      <c r="K197" s="23"/>
      <c r="L197" s="23"/>
      <c r="M197" s="23"/>
      <c r="N197" s="23">
        <f ca="1">IFERROR(__xludf.DUMMYFUNCTION("""COMPUTED_VALUE"""),1)</f>
        <v>1</v>
      </c>
      <c r="O197" s="23"/>
      <c r="P197" s="23" t="str">
        <f ca="1">IFERROR(__xludf.DUMMYFUNCTION("""COMPUTED_VALUE"""),"Offset")</f>
        <v>Offset</v>
      </c>
      <c r="Q197" s="23" t="str">
        <f ca="1">IFERROR(__xludf.DUMMYFUNCTION("""COMPUTED_VALUE"""),"Packaging")</f>
        <v>Packaging</v>
      </c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7"/>
      <c r="AK197" s="11"/>
      <c r="AL197" s="11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</row>
    <row r="198" spans="1:86" ht="17.25">
      <c r="A198" s="32" t="str">
        <f ca="1">IFERROR(__xludf.DUMMYFUNCTION("""COMPUTED_VALUE"""),"https://drive.google.com/open?id=1OiBMBd6pWhGa6xIf_fNu5zGQo7s1CCLF&amp;usp=drive_fs")</f>
        <v>https://drive.google.com/open?id=1OiBMBd6pWhGa6xIf_fNu5zGQo7s1CCLF&amp;usp=drive_fs</v>
      </c>
      <c r="B198" s="11" t="str">
        <f ca="1">IFERROR(__xludf.DUMMYFUNCTION("""COMPUTED_VALUE"""),"Food")</f>
        <v>Food</v>
      </c>
      <c r="C198" s="11" t="str">
        <f ca="1">IFERROR(__xludf.DUMMYFUNCTION("""COMPUTED_VALUE"""),"Chocolate")</f>
        <v>Chocolate</v>
      </c>
      <c r="D198" s="11" t="str">
        <f ca="1">IFERROR(__xludf.DUMMYFUNCTION("""COMPUTED_VALUE"""),"180*109*56 mm | 7*4.3*2.2 inch IL")</f>
        <v>180*109*56 mm | 7*4.3*2.2 inch IL</v>
      </c>
      <c r="E198" s="33">
        <f ca="1">IFERROR(__xludf.DUMMYFUNCTION("""COMPUTED_VALUE"""),2)</f>
        <v>2</v>
      </c>
      <c r="F198" s="11">
        <f ca="1">IFERROR(__xludf.DUMMYFUNCTION("""COMPUTED_VALUE"""),1926)</f>
        <v>1926</v>
      </c>
      <c r="G198" s="11">
        <f ca="1">IFERROR(__xludf.DUMMYFUNCTION("""COMPUTED_VALUE"""),18)</f>
        <v>18</v>
      </c>
      <c r="H198" s="11">
        <f ca="1">IFERROR(__xludf.DUMMYFUNCTION("""COMPUTED_VALUE"""),25)</f>
        <v>25</v>
      </c>
      <c r="I198" s="11">
        <f ca="1">IFERROR(__xludf.DUMMYFUNCTION("""COMPUTED_VALUE"""),100)</f>
        <v>100</v>
      </c>
      <c r="J198" s="23"/>
      <c r="K198" s="23"/>
      <c r="L198" s="23"/>
      <c r="M198" s="23">
        <f ca="1">IFERROR(__xludf.DUMMYFUNCTION("""COMPUTED_VALUE"""),0.1)</f>
        <v>0.1</v>
      </c>
      <c r="N198" s="23">
        <f ca="1">IFERROR(__xludf.DUMMYFUNCTION("""COMPUTED_VALUE"""),1)</f>
        <v>1</v>
      </c>
      <c r="O198" s="23"/>
      <c r="P198" s="23" t="str">
        <f ca="1">IFERROR(__xludf.DUMMYFUNCTION("""COMPUTED_VALUE"""),"Offset")</f>
        <v>Offset</v>
      </c>
      <c r="Q198" s="23" t="str">
        <f ca="1">IFERROR(__xludf.DUMMYFUNCTION("""COMPUTED_VALUE"""),"Packaging")</f>
        <v>Packaging</v>
      </c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7"/>
      <c r="AK198" s="11"/>
      <c r="AL198" s="11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</row>
    <row r="199" spans="1:86" ht="17.25">
      <c r="A199" s="32" t="str">
        <f ca="1">IFERROR(__xludf.DUMMYFUNCTION("""COMPUTED_VALUE"""),"https://drive.google.com/open?id=1P-GuKFaajpLVtPs_ZqCl5l79jYnLZt0Y&amp;usp=drive_fs")</f>
        <v>https://drive.google.com/open?id=1P-GuKFaajpLVtPs_ZqCl5l79jYnLZt0Y&amp;usp=drive_fs</v>
      </c>
      <c r="B199" s="11" t="str">
        <f ca="1">IFERROR(__xludf.DUMMYFUNCTION("""COMPUTED_VALUE"""),"Food")</f>
        <v>Food</v>
      </c>
      <c r="C199" s="11" t="str">
        <f ca="1">IFERROR(__xludf.DUMMYFUNCTION("""COMPUTED_VALUE"""),"Dates")</f>
        <v>Dates</v>
      </c>
      <c r="D199" s="11" t="str">
        <f ca="1">IFERROR(__xludf.DUMMYFUNCTION("""COMPUTED_VALUE"""),"210*148*40 mm | 8.3*5.8*1.6 inch")</f>
        <v>210*148*40 mm | 8.3*5.8*1.6 inch</v>
      </c>
      <c r="E199" s="33">
        <f ca="1">IFERROR(__xludf.DUMMYFUNCTION("""COMPUTED_VALUE"""),1)</f>
        <v>1</v>
      </c>
      <c r="F199" s="11">
        <f ca="1">IFERROR(__xludf.DUMMYFUNCTION("""COMPUTED_VALUE"""),1926)</f>
        <v>1926</v>
      </c>
      <c r="G199" s="11">
        <f ca="1">IFERROR(__xludf.DUMMYFUNCTION("""COMPUTED_VALUE"""),18)</f>
        <v>18</v>
      </c>
      <c r="H199" s="11">
        <f ca="1">IFERROR(__xludf.DUMMYFUNCTION("""COMPUTED_VALUE"""),23)</f>
        <v>23</v>
      </c>
      <c r="I199" s="11">
        <f ca="1">IFERROR(__xludf.DUMMYFUNCTION("""COMPUTED_VALUE"""),100)</f>
        <v>100</v>
      </c>
      <c r="J199" s="23"/>
      <c r="K199" s="23"/>
      <c r="L199" s="23">
        <f ca="1">IFERROR(__xludf.DUMMYFUNCTION("""COMPUTED_VALUE"""),1.5)</f>
        <v>1.5</v>
      </c>
      <c r="M199" s="23">
        <f ca="1">IFERROR(__xludf.DUMMYFUNCTION("""COMPUTED_VALUE"""),0.1)</f>
        <v>0.1</v>
      </c>
      <c r="N199" s="23">
        <f ca="1">IFERROR(__xludf.DUMMYFUNCTION("""COMPUTED_VALUE"""),1)</f>
        <v>1</v>
      </c>
      <c r="O199" s="23"/>
      <c r="P199" s="23" t="str">
        <f ca="1">IFERROR(__xludf.DUMMYFUNCTION("""COMPUTED_VALUE"""),"Offset")</f>
        <v>Offset</v>
      </c>
      <c r="Q199" s="23" t="str">
        <f ca="1">IFERROR(__xludf.DUMMYFUNCTION("""COMPUTED_VALUE"""),"Packaging")</f>
        <v>Packaging</v>
      </c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7"/>
      <c r="AK199" s="11"/>
      <c r="AL199" s="11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</row>
    <row r="200" spans="1:86" ht="17.25">
      <c r="A200" s="32" t="str">
        <f ca="1">IFERROR(__xludf.DUMMYFUNCTION("""COMPUTED_VALUE"""),"https://drive.google.com/open?id=18Ma5SHED7b_vXPW8I4nplHA3s3zCJ3zo&amp;usp=drive_fs")</f>
        <v>https://drive.google.com/open?id=18Ma5SHED7b_vXPW8I4nplHA3s3zCJ3zo&amp;usp=drive_fs</v>
      </c>
      <c r="B200" s="11" t="str">
        <f ca="1">IFERROR(__xludf.DUMMYFUNCTION("""COMPUTED_VALUE"""),"Food")</f>
        <v>Food</v>
      </c>
      <c r="C200" s="11" t="str">
        <f ca="1">IFERROR(__xludf.DUMMYFUNCTION("""COMPUTED_VALUE"""),"Chocolate")</f>
        <v>Chocolate</v>
      </c>
      <c r="D200" s="11" t="str">
        <f ca="1">IFERROR(__xludf.DUMMYFUNCTION("""COMPUTED_VALUE"""),"100*10*170 mm | 3.9*0.4*6.7 inch")</f>
        <v>100*10*170 mm | 3.9*0.4*6.7 inch</v>
      </c>
      <c r="E200" s="33">
        <f ca="1">IFERROR(__xludf.DUMMYFUNCTION("""COMPUTED_VALUE"""),6)</f>
        <v>6</v>
      </c>
      <c r="F200" s="11">
        <f ca="1">IFERROR(__xludf.DUMMYFUNCTION("""COMPUTED_VALUE"""),1926)</f>
        <v>1926</v>
      </c>
      <c r="G200" s="11">
        <f ca="1">IFERROR(__xludf.DUMMYFUNCTION("""COMPUTED_VALUE"""),19)</f>
        <v>19</v>
      </c>
      <c r="H200" s="11">
        <f ca="1">IFERROR(__xludf.DUMMYFUNCTION("""COMPUTED_VALUE"""),26)</f>
        <v>26</v>
      </c>
      <c r="I200" s="11">
        <f ca="1">IFERROR(__xludf.DUMMYFUNCTION("""COMPUTED_VALUE"""),100)</f>
        <v>100</v>
      </c>
      <c r="J200" s="23"/>
      <c r="K200" s="23"/>
      <c r="L200" s="23"/>
      <c r="M200" s="23">
        <f ca="1">IFERROR(__xludf.DUMMYFUNCTION("""COMPUTED_VALUE"""),0.11)</f>
        <v>0.11</v>
      </c>
      <c r="N200" s="23">
        <f ca="1">IFERROR(__xludf.DUMMYFUNCTION("""COMPUTED_VALUE"""),1)</f>
        <v>1</v>
      </c>
      <c r="O200" s="23"/>
      <c r="P200" s="23" t="str">
        <f ca="1">IFERROR(__xludf.DUMMYFUNCTION("""COMPUTED_VALUE"""),"Offset")</f>
        <v>Offset</v>
      </c>
      <c r="Q200" s="23" t="str">
        <f ca="1">IFERROR(__xludf.DUMMYFUNCTION("""COMPUTED_VALUE"""),"Packaging")</f>
        <v>Packaging</v>
      </c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7"/>
      <c r="AK200" s="11"/>
      <c r="AL200" s="11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</row>
    <row r="201" spans="1:86" ht="17.25">
      <c r="A201" s="32" t="str">
        <f ca="1">IFERROR(__xludf.DUMMYFUNCTION("""COMPUTED_VALUE"""),"https://drive.google.com/open?id=18iEGCjSalqmRpvU1Y7mkHW3XFLZy9Se4&amp;usp=drive_fs")</f>
        <v>https://drive.google.com/open?id=18iEGCjSalqmRpvU1Y7mkHW3XFLZy9Se4&amp;usp=drive_fs</v>
      </c>
      <c r="B201" s="11" t="str">
        <f ca="1">IFERROR(__xludf.DUMMYFUNCTION("""COMPUTED_VALUE"""),"Food")</f>
        <v>Food</v>
      </c>
      <c r="C201" s="11" t="str">
        <f ca="1">IFERROR(__xludf.DUMMYFUNCTION("""COMPUTED_VALUE"""),"Dates")</f>
        <v>Dates</v>
      </c>
      <c r="D201" s="11" t="str">
        <f ca="1">IFERROR(__xludf.DUMMYFUNCTION("""COMPUTED_VALUE"""),"1kg 310*182*40 mm | 12.2*7.1*1.6 inch | 22*20")</f>
        <v>1kg 310*182*40 mm | 12.2*7.1*1.6 inch | 22*20</v>
      </c>
      <c r="E201" s="33">
        <f ca="1">IFERROR(__xludf.DUMMYFUNCTION("""COMPUTED_VALUE"""),1)</f>
        <v>1</v>
      </c>
      <c r="F201" s="11">
        <f ca="1">IFERROR(__xludf.DUMMYFUNCTION("""COMPUTED_VALUE"""),1926)</f>
        <v>1926</v>
      </c>
      <c r="G201" s="11">
        <f ca="1">IFERROR(__xludf.DUMMYFUNCTION("""COMPUTED_VALUE"""),20)</f>
        <v>20</v>
      </c>
      <c r="H201" s="11">
        <f ca="1">IFERROR(__xludf.DUMMYFUNCTION("""COMPUTED_VALUE"""),22)</f>
        <v>22</v>
      </c>
      <c r="I201" s="11">
        <f ca="1">IFERROR(__xludf.DUMMYFUNCTION("""COMPUTED_VALUE"""),100)</f>
        <v>100</v>
      </c>
      <c r="J201" s="23"/>
      <c r="K201" s="23"/>
      <c r="L201" s="23"/>
      <c r="M201" s="23"/>
      <c r="N201" s="23">
        <f ca="1">IFERROR(__xludf.DUMMYFUNCTION("""COMPUTED_VALUE"""),1)</f>
        <v>1</v>
      </c>
      <c r="O201" s="23"/>
      <c r="P201" s="23" t="str">
        <f ca="1">IFERROR(__xludf.DUMMYFUNCTION("""COMPUTED_VALUE"""),"Offset")</f>
        <v>Offset</v>
      </c>
      <c r="Q201" s="23" t="str">
        <f ca="1">IFERROR(__xludf.DUMMYFUNCTION("""COMPUTED_VALUE"""),"Packaging")</f>
        <v>Packaging</v>
      </c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7"/>
      <c r="AK201" s="11"/>
      <c r="AL201" s="11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</row>
    <row r="202" spans="1:86" ht="17.25">
      <c r="A202" s="32" t="str">
        <f ca="1">IFERROR(__xludf.DUMMYFUNCTION("""COMPUTED_VALUE"""),"https://drive.google.com/open?id=18prqDHDovH5hRQGsnysleHbFmVLs25rI&amp;usp=drive_fs")</f>
        <v>https://drive.google.com/open?id=18prqDHDovH5hRQGsnysleHbFmVLs25rI&amp;usp=drive_fs</v>
      </c>
      <c r="B202" s="11" t="str">
        <f ca="1">IFERROR(__xludf.DUMMYFUNCTION("""COMPUTED_VALUE"""),"Food")</f>
        <v>Food</v>
      </c>
      <c r="C202" s="11" t="str">
        <f ca="1">IFERROR(__xludf.DUMMYFUNCTION("""COMPUTED_VALUE"""),"Dates")</f>
        <v>Dates</v>
      </c>
      <c r="D202" s="11" t="str">
        <f ca="1">IFERROR(__xludf.DUMMYFUNCTION("""COMPUTED_VALUE"""),"500g 240*150*40 mm | 9.5*6*1.6 inch |  22*17")</f>
        <v>500g 240*150*40 mm | 9.5*6*1.6 inch |  22*17</v>
      </c>
      <c r="E202" s="33">
        <f ca="1">IFERROR(__xludf.DUMMYFUNCTION("""COMPUTED_VALUE"""),1)</f>
        <v>1</v>
      </c>
      <c r="F202" s="11">
        <f ca="1">IFERROR(__xludf.DUMMYFUNCTION("""COMPUTED_VALUE"""),1926)</f>
        <v>1926</v>
      </c>
      <c r="G202" s="11">
        <f ca="1">IFERROR(__xludf.DUMMYFUNCTION("""COMPUTED_VALUE"""),17)</f>
        <v>17</v>
      </c>
      <c r="H202" s="11">
        <f ca="1">IFERROR(__xludf.DUMMYFUNCTION("""COMPUTED_VALUE"""),18)</f>
        <v>18</v>
      </c>
      <c r="I202" s="11">
        <f ca="1">IFERROR(__xludf.DUMMYFUNCTION("""COMPUTED_VALUE"""),100)</f>
        <v>100</v>
      </c>
      <c r="J202" s="23"/>
      <c r="K202" s="23"/>
      <c r="L202" s="23"/>
      <c r="M202" s="23"/>
      <c r="N202" s="23">
        <f ca="1">IFERROR(__xludf.DUMMYFUNCTION("""COMPUTED_VALUE"""),1)</f>
        <v>1</v>
      </c>
      <c r="O202" s="23"/>
      <c r="P202" s="23" t="str">
        <f ca="1">IFERROR(__xludf.DUMMYFUNCTION("""COMPUTED_VALUE"""),"Offset")</f>
        <v>Offset</v>
      </c>
      <c r="Q202" s="23" t="str">
        <f ca="1">IFERROR(__xludf.DUMMYFUNCTION("""COMPUTED_VALUE"""),"Packaging")</f>
        <v>Packaging</v>
      </c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7"/>
      <c r="AK202" s="11"/>
      <c r="AL202" s="11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</row>
    <row r="203" spans="1:86" ht="17.25">
      <c r="A203" s="32" t="str">
        <f ca="1">IFERROR(__xludf.DUMMYFUNCTION("""COMPUTED_VALUE"""),"https://drive.google.com/open?id=1QgXRVjAYlCNjeZLpw4F1-6rKvuLi6TdH&amp;usp=drive_fs")</f>
        <v>https://drive.google.com/open?id=1QgXRVjAYlCNjeZLpw4F1-6rKvuLi6TdH&amp;usp=drive_fs</v>
      </c>
      <c r="B203" s="11" t="str">
        <f ca="1">IFERROR(__xludf.DUMMYFUNCTION("""COMPUTED_VALUE"""),"Food")</f>
        <v>Food</v>
      </c>
      <c r="C203" s="11" t="str">
        <f ca="1">IFERROR(__xludf.DUMMYFUNCTION("""COMPUTED_VALUE"""),"Dog Food")</f>
        <v>Dog Food</v>
      </c>
      <c r="D203" s="11" t="str">
        <f ca="1">IFERROR(__xludf.DUMMYFUNCTION("""COMPUTED_VALUE"""),"102*27*160 mm | 4*1*6.3 inch")</f>
        <v>102*27*160 mm | 4*1*6.3 inch</v>
      </c>
      <c r="E203" s="33">
        <f ca="1">IFERROR(__xludf.DUMMYFUNCTION("""COMPUTED_VALUE"""),4)</f>
        <v>4</v>
      </c>
      <c r="F203" s="11">
        <f ca="1">IFERROR(__xludf.DUMMYFUNCTION("""COMPUTED_VALUE"""),1926)</f>
        <v>1926</v>
      </c>
      <c r="G203" s="11">
        <f ca="1">IFERROR(__xludf.DUMMYFUNCTION("""COMPUTED_VALUE"""),18)</f>
        <v>18</v>
      </c>
      <c r="H203" s="11">
        <f ca="1">IFERROR(__xludf.DUMMYFUNCTION("""COMPUTED_VALUE"""),23)</f>
        <v>23</v>
      </c>
      <c r="I203" s="11">
        <f ca="1">IFERROR(__xludf.DUMMYFUNCTION("""COMPUTED_VALUE"""),100)</f>
        <v>100</v>
      </c>
      <c r="J203" s="23"/>
      <c r="K203" s="23"/>
      <c r="L203" s="23"/>
      <c r="M203" s="23">
        <f ca="1">IFERROR(__xludf.DUMMYFUNCTION("""COMPUTED_VALUE"""),0.12)</f>
        <v>0.12</v>
      </c>
      <c r="N203" s="23">
        <f ca="1">IFERROR(__xludf.DUMMYFUNCTION("""COMPUTED_VALUE"""),1)</f>
        <v>1</v>
      </c>
      <c r="O203" s="23"/>
      <c r="P203" s="23" t="str">
        <f ca="1">IFERROR(__xludf.DUMMYFUNCTION("""COMPUTED_VALUE"""),"Offset")</f>
        <v>Offset</v>
      </c>
      <c r="Q203" s="23" t="str">
        <f ca="1">IFERROR(__xludf.DUMMYFUNCTION("""COMPUTED_VALUE"""),"Packaging")</f>
        <v>Packaging</v>
      </c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7"/>
      <c r="AK203" s="11"/>
      <c r="AL203" s="11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</row>
    <row r="204" spans="1:86" ht="17.25">
      <c r="A204" s="32" t="str">
        <f ca="1">IFERROR(__xludf.DUMMYFUNCTION("""COMPUTED_VALUE"""),"https://drive.google.com/open?id=196iwhfptVeDMjR7bnMOEjTzEVh1Wx8bE&amp;usp=drive_fs")</f>
        <v>https://drive.google.com/open?id=196iwhfptVeDMjR7bnMOEjTzEVh1Wx8bE&amp;usp=drive_fs</v>
      </c>
      <c r="B204" s="11" t="str">
        <f ca="1">IFERROR(__xludf.DUMMYFUNCTION("""COMPUTED_VALUE"""),"Food")</f>
        <v>Food</v>
      </c>
      <c r="C204" s="11" t="str">
        <f ca="1">IFERROR(__xludf.DUMMYFUNCTION("""COMPUTED_VALUE"""),"Chocolate")</f>
        <v>Chocolate</v>
      </c>
      <c r="D204" s="11" t="str">
        <f ca="1">IFERROR(__xludf.DUMMYFUNCTION("""COMPUTED_VALUE"""),"225*184*28 mm | 8.9*7.3*1.2 inch")</f>
        <v>225*184*28 mm | 8.9*7.3*1.2 inch</v>
      </c>
      <c r="E204" s="33">
        <f ca="1">IFERROR(__xludf.DUMMYFUNCTION("""COMPUTED_VALUE"""),1)</f>
        <v>1</v>
      </c>
      <c r="F204" s="11">
        <f ca="1">IFERROR(__xludf.DUMMYFUNCTION("""COMPUTED_VALUE"""),2029)</f>
        <v>2029</v>
      </c>
      <c r="G204" s="11">
        <f ca="1">IFERROR(__xludf.DUMMYFUNCTION("""COMPUTED_VALUE"""),18)</f>
        <v>18</v>
      </c>
      <c r="H204" s="11">
        <f ca="1">IFERROR(__xludf.DUMMYFUNCTION("""COMPUTED_VALUE"""),25)</f>
        <v>25</v>
      </c>
      <c r="I204" s="11">
        <f ca="1">IFERROR(__xludf.DUMMYFUNCTION("""COMPUTED_VALUE"""),100)</f>
        <v>100</v>
      </c>
      <c r="J204" s="23"/>
      <c r="K204" s="23"/>
      <c r="L204" s="23">
        <f ca="1">IFERROR(__xludf.DUMMYFUNCTION("""COMPUTED_VALUE"""),1.5)</f>
        <v>1.5</v>
      </c>
      <c r="M204" s="23">
        <f ca="1">IFERROR(__xludf.DUMMYFUNCTION("""COMPUTED_VALUE"""),0.15)</f>
        <v>0.15</v>
      </c>
      <c r="N204" s="23">
        <f ca="1">IFERROR(__xludf.DUMMYFUNCTION("""COMPUTED_VALUE"""),1)</f>
        <v>1</v>
      </c>
      <c r="O204" s="23"/>
      <c r="P204" s="23" t="str">
        <f ca="1">IFERROR(__xludf.DUMMYFUNCTION("""COMPUTED_VALUE"""),"Offset")</f>
        <v>Offset</v>
      </c>
      <c r="Q204" s="23" t="str">
        <f ca="1">IFERROR(__xludf.DUMMYFUNCTION("""COMPUTED_VALUE"""),"Packaging")</f>
        <v>Packaging</v>
      </c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7"/>
      <c r="AK204" s="11"/>
      <c r="AL204" s="11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</row>
    <row r="205" spans="1:86" ht="17.25">
      <c r="A205" s="32" t="str">
        <f ca="1">IFERROR(__xludf.DUMMYFUNCTION("""COMPUTED_VALUE"""),"https://drive.google.com/open?id=1CK-CrDZ7SlWu1RDyIdTKgOn1eXU5e_cg&amp;usp=drive_fs")</f>
        <v>https://drive.google.com/open?id=1CK-CrDZ7SlWu1RDyIdTKgOn1eXU5e_cg&amp;usp=drive_fs</v>
      </c>
      <c r="B205" s="11" t="str">
        <f ca="1">IFERROR(__xludf.DUMMYFUNCTION("""COMPUTED_VALUE"""),"Food")</f>
        <v>Food</v>
      </c>
      <c r="C205" s="11" t="str">
        <f ca="1">IFERROR(__xludf.DUMMYFUNCTION("""COMPUTED_VALUE"""),"Chocolate")</f>
        <v>Chocolate</v>
      </c>
      <c r="D205" s="11" t="str">
        <f ca="1">IFERROR(__xludf.DUMMYFUNCTION("""COMPUTED_VALUE"""),"65*10*135 mm | 2.5*0.4*5.3 inch")</f>
        <v>65*10*135 mm | 2.5*0.4*5.3 inch</v>
      </c>
      <c r="E205" s="33">
        <f ca="1">IFERROR(__xludf.DUMMYFUNCTION("""COMPUTED_VALUE"""),6)</f>
        <v>6</v>
      </c>
      <c r="F205" s="11">
        <f ca="1">IFERROR(__xludf.DUMMYFUNCTION("""COMPUTED_VALUE"""),1926)</f>
        <v>1926</v>
      </c>
      <c r="G205" s="11">
        <f ca="1">IFERROR(__xludf.DUMMYFUNCTION("""COMPUTED_VALUE"""),14)</f>
        <v>14</v>
      </c>
      <c r="H205" s="11">
        <f ca="1">IFERROR(__xludf.DUMMYFUNCTION("""COMPUTED_VALUE"""),22)</f>
        <v>22</v>
      </c>
      <c r="I205" s="11">
        <f ca="1">IFERROR(__xludf.DUMMYFUNCTION("""COMPUTED_VALUE"""),100)</f>
        <v>100</v>
      </c>
      <c r="J205" s="23"/>
      <c r="K205" s="23"/>
      <c r="L205" s="23"/>
      <c r="M205" s="23">
        <f ca="1">IFERROR(__xludf.DUMMYFUNCTION("""COMPUTED_VALUE"""),0.1)</f>
        <v>0.1</v>
      </c>
      <c r="N205" s="23">
        <f ca="1">IFERROR(__xludf.DUMMYFUNCTION("""COMPUTED_VALUE"""),1)</f>
        <v>1</v>
      </c>
      <c r="O205" s="23"/>
      <c r="P205" s="23" t="str">
        <f ca="1">IFERROR(__xludf.DUMMYFUNCTION("""COMPUTED_VALUE"""),"Offset")</f>
        <v>Offset</v>
      </c>
      <c r="Q205" s="23" t="str">
        <f ca="1">IFERROR(__xludf.DUMMYFUNCTION("""COMPUTED_VALUE"""),"Packaging")</f>
        <v>Packaging</v>
      </c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7"/>
      <c r="AK205" s="11"/>
      <c r="AL205" s="11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</row>
    <row r="206" spans="1:86" ht="17.25">
      <c r="A206" s="32" t="str">
        <f ca="1">IFERROR(__xludf.DUMMYFUNCTION("""COMPUTED_VALUE"""),"https://drive.google.com/open?id=1HF-0qCi2yykJ81PPp-XWVC4NEQz38xps&amp;usp=drive_fs")</f>
        <v>https://drive.google.com/open?id=1HF-0qCi2yykJ81PPp-XWVC4NEQz38xps&amp;usp=drive_fs</v>
      </c>
      <c r="B206" s="11" t="str">
        <f ca="1">IFERROR(__xludf.DUMMYFUNCTION("""COMPUTED_VALUE"""),"Food")</f>
        <v>Food</v>
      </c>
      <c r="C206" s="11" t="str">
        <f ca="1">IFERROR(__xludf.DUMMYFUNCTION("""COMPUTED_VALUE"""),"Chocolate")</f>
        <v>Chocolate</v>
      </c>
      <c r="D206" s="11" t="str">
        <f ca="1">IFERROR(__xludf.DUMMYFUNCTION("""COMPUTED_VALUE"""),"65*10*140 mm | 2.5*0.4*5.5 inch")</f>
        <v>65*10*140 mm | 2.5*0.4*5.5 inch</v>
      </c>
      <c r="E206" s="33">
        <f ca="1">IFERROR(__xludf.DUMMYFUNCTION("""COMPUTED_VALUE"""),12)</f>
        <v>12</v>
      </c>
      <c r="F206" s="11">
        <f ca="1">IFERROR(__xludf.DUMMYFUNCTION("""COMPUTED_VALUE"""),2029)</f>
        <v>2029</v>
      </c>
      <c r="G206" s="11">
        <f ca="1">IFERROR(__xludf.DUMMYFUNCTION("""COMPUTED_VALUE"""),20)</f>
        <v>20</v>
      </c>
      <c r="H206" s="11">
        <f ca="1">IFERROR(__xludf.DUMMYFUNCTION("""COMPUTED_VALUE"""),28)</f>
        <v>28</v>
      </c>
      <c r="I206" s="11">
        <f ca="1">IFERROR(__xludf.DUMMYFUNCTION("""COMPUTED_VALUE"""),100)</f>
        <v>100</v>
      </c>
      <c r="J206" s="23"/>
      <c r="K206" s="23"/>
      <c r="L206" s="23"/>
      <c r="M206" s="23">
        <f ca="1">IFERROR(__xludf.DUMMYFUNCTION("""COMPUTED_VALUE"""),0.1)</f>
        <v>0.1</v>
      </c>
      <c r="N206" s="23">
        <f ca="1">IFERROR(__xludf.DUMMYFUNCTION("""COMPUTED_VALUE"""),1)</f>
        <v>1</v>
      </c>
      <c r="O206" s="23"/>
      <c r="P206" s="23" t="str">
        <f ca="1">IFERROR(__xludf.DUMMYFUNCTION("""COMPUTED_VALUE"""),"Offset")</f>
        <v>Offset</v>
      </c>
      <c r="Q206" s="23" t="str">
        <f ca="1">IFERROR(__xludf.DUMMYFUNCTION("""COMPUTED_VALUE"""),"Packaging")</f>
        <v>Packaging</v>
      </c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7"/>
      <c r="AK206" s="11"/>
      <c r="AL206" s="11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</row>
    <row r="207" spans="1:86" ht="17.25">
      <c r="A207" s="32" t="str">
        <f ca="1">IFERROR(__xludf.DUMMYFUNCTION("""COMPUTED_VALUE"""),"https://drive.google.com/open?id=1T7HzJHssetYB7zg4wp6q_AlMMqt2bKqd&amp;usp=drive_fs")</f>
        <v>https://drive.google.com/open?id=1T7HzJHssetYB7zg4wp6q_AlMMqt2bKqd&amp;usp=drive_fs</v>
      </c>
      <c r="B207" s="11" t="str">
        <f ca="1">IFERROR(__xludf.DUMMYFUNCTION("""COMPUTED_VALUE"""),"Food")</f>
        <v>Food</v>
      </c>
      <c r="C207" s="11" t="str">
        <f ca="1">IFERROR(__xludf.DUMMYFUNCTION("""COMPUTED_VALUE"""),"Chocolate")</f>
        <v>Chocolate</v>
      </c>
      <c r="D207" s="11" t="str">
        <f ca="1">IFERROR(__xludf.DUMMYFUNCTION("""COMPUTED_VALUE"""),"142*91.5*28 mm | 5.6*3.6*1.1 inch")</f>
        <v>142*91.5*28 mm | 5.6*3.6*1.1 inch</v>
      </c>
      <c r="E207" s="33">
        <f ca="1">IFERROR(__xludf.DUMMYFUNCTION("""COMPUTED_VALUE"""),2)</f>
        <v>2</v>
      </c>
      <c r="F207" s="11">
        <f ca="1">IFERROR(__xludf.DUMMYFUNCTION("""COMPUTED_VALUE"""),1926)</f>
        <v>1926</v>
      </c>
      <c r="G207" s="11">
        <f ca="1">IFERROR(__xludf.DUMMYFUNCTION("""COMPUTED_VALUE"""),18)</f>
        <v>18</v>
      </c>
      <c r="H207" s="11">
        <f ca="1">IFERROR(__xludf.DUMMYFUNCTION("""COMPUTED_VALUE"""),25)</f>
        <v>25</v>
      </c>
      <c r="I207" s="11">
        <f ca="1">IFERROR(__xludf.DUMMYFUNCTION("""COMPUTED_VALUE"""),100)</f>
        <v>100</v>
      </c>
      <c r="J207" s="23"/>
      <c r="K207" s="23"/>
      <c r="L207" s="23"/>
      <c r="M207" s="23">
        <f ca="1">IFERROR(__xludf.DUMMYFUNCTION("""COMPUTED_VALUE"""),0.15)</f>
        <v>0.15</v>
      </c>
      <c r="N207" s="23">
        <f ca="1">IFERROR(__xludf.DUMMYFUNCTION("""COMPUTED_VALUE"""),1)</f>
        <v>1</v>
      </c>
      <c r="O207" s="23"/>
      <c r="P207" s="23" t="str">
        <f ca="1">IFERROR(__xludf.DUMMYFUNCTION("""COMPUTED_VALUE"""),"Offset")</f>
        <v>Offset</v>
      </c>
      <c r="Q207" s="23" t="str">
        <f ca="1">IFERROR(__xludf.DUMMYFUNCTION("""COMPUTED_VALUE"""),"Packaging")</f>
        <v>Packaging</v>
      </c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7"/>
      <c r="AK207" s="11"/>
      <c r="AL207" s="11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</row>
    <row r="208" spans="1:86" ht="17.25">
      <c r="A208" s="32" t="str">
        <f ca="1">IFERROR(__xludf.DUMMYFUNCTION("""COMPUTED_VALUE"""),"https://drive.google.com/open?id=1TBZ3bH_2LByQpoUh-4q1lZHVYmkK7MCE&amp;usp=drive_fs")</f>
        <v>https://drive.google.com/open?id=1TBZ3bH_2LByQpoUh-4q1lZHVYmkK7MCE&amp;usp=drive_fs</v>
      </c>
      <c r="B208" s="11" t="str">
        <f ca="1">IFERROR(__xludf.DUMMYFUNCTION("""COMPUTED_VALUE"""),"Food")</f>
        <v>Food</v>
      </c>
      <c r="C208" s="11" t="str">
        <f ca="1">IFERROR(__xludf.DUMMYFUNCTION("""COMPUTED_VALUE"""),"Chocolate")</f>
        <v>Chocolate</v>
      </c>
      <c r="D208" s="11" t="str">
        <f ca="1">IFERROR(__xludf.DUMMYFUNCTION("""COMPUTED_VALUE"""),"185*145*30 mm | 7.2*5.7*1.2 inch")</f>
        <v>185*145*30 mm | 7.2*5.7*1.2 inch</v>
      </c>
      <c r="E208" s="33">
        <f ca="1">IFERROR(__xludf.DUMMYFUNCTION("""COMPUTED_VALUE"""),2)</f>
        <v>2</v>
      </c>
      <c r="F208" s="11">
        <f ca="1">IFERROR(__xludf.DUMMYFUNCTION("""COMPUTED_VALUE"""),2029)</f>
        <v>2029</v>
      </c>
      <c r="G208" s="11">
        <f ca="1">IFERROR(__xludf.DUMMYFUNCTION("""COMPUTED_VALUE"""),20)</f>
        <v>20</v>
      </c>
      <c r="H208" s="11">
        <f ca="1">IFERROR(__xludf.DUMMYFUNCTION("""COMPUTED_VALUE"""),28)</f>
        <v>28</v>
      </c>
      <c r="I208" s="11">
        <f ca="1">IFERROR(__xludf.DUMMYFUNCTION("""COMPUTED_VALUE"""),100)</f>
        <v>100</v>
      </c>
      <c r="J208" s="23"/>
      <c r="K208" s="23"/>
      <c r="L208" s="23"/>
      <c r="M208" s="23">
        <f ca="1">IFERROR(__xludf.DUMMYFUNCTION("""COMPUTED_VALUE"""),0.35)</f>
        <v>0.35</v>
      </c>
      <c r="N208" s="23">
        <f ca="1">IFERROR(__xludf.DUMMYFUNCTION("""COMPUTED_VALUE"""),1)</f>
        <v>1</v>
      </c>
      <c r="O208" s="23"/>
      <c r="P208" s="23" t="str">
        <f ca="1">IFERROR(__xludf.DUMMYFUNCTION("""COMPUTED_VALUE"""),"Offset")</f>
        <v>Offset</v>
      </c>
      <c r="Q208" s="23" t="str">
        <f ca="1">IFERROR(__xludf.DUMMYFUNCTION("""COMPUTED_VALUE"""),"Packaging")</f>
        <v>Packaging</v>
      </c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7"/>
      <c r="AK208" s="11"/>
      <c r="AL208" s="11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</row>
    <row r="209" spans="1:86" ht="17.25">
      <c r="A209" s="32" t="str">
        <f ca="1">IFERROR(__xludf.DUMMYFUNCTION("""COMPUTED_VALUE"""),"https://drive.google.com/open?id=1TZZ2hHKKC59-SZn3f6kQmLr2dpcNuO3d&amp;usp=drive_fs")</f>
        <v>https://drive.google.com/open?id=1TZZ2hHKKC59-SZn3f6kQmLr2dpcNuO3d&amp;usp=drive_fs</v>
      </c>
      <c r="B209" s="11" t="str">
        <f ca="1">IFERROR(__xludf.DUMMYFUNCTION("""COMPUTED_VALUE"""),"Food")</f>
        <v>Food</v>
      </c>
      <c r="C209" s="11" t="str">
        <f ca="1">IFERROR(__xludf.DUMMYFUNCTION("""COMPUTED_VALUE"""),"Chocolate")</f>
        <v>Chocolate</v>
      </c>
      <c r="D209" s="11" t="str">
        <f ca="1">IFERROR(__xludf.DUMMYFUNCTION("""COMPUTED_VALUE"""),"88*12*165 mm | 3.5*0.5*6.5 inch")</f>
        <v>88*12*165 mm | 3.5*0.5*6.5 inch</v>
      </c>
      <c r="E209" s="33">
        <f ca="1">IFERROR(__xludf.DUMMYFUNCTION("""COMPUTED_VALUE"""),4)</f>
        <v>4</v>
      </c>
      <c r="F209" s="11">
        <f ca="1">IFERROR(__xludf.DUMMYFUNCTION("""COMPUTED_VALUE"""),1926)</f>
        <v>1926</v>
      </c>
      <c r="G209" s="11">
        <f ca="1">IFERROR(__xludf.DUMMYFUNCTION("""COMPUTED_VALUE"""),19.5)</f>
        <v>19.5</v>
      </c>
      <c r="H209" s="11">
        <f ca="1">IFERROR(__xludf.DUMMYFUNCTION("""COMPUTED_VALUE"""),23)</f>
        <v>23</v>
      </c>
      <c r="I209" s="11">
        <f ca="1">IFERROR(__xludf.DUMMYFUNCTION("""COMPUTED_VALUE"""),100)</f>
        <v>100</v>
      </c>
      <c r="J209" s="23"/>
      <c r="K209" s="23"/>
      <c r="L209" s="23"/>
      <c r="M209" s="23"/>
      <c r="N209" s="23">
        <f ca="1">IFERROR(__xludf.DUMMYFUNCTION("""COMPUTED_VALUE"""),1)</f>
        <v>1</v>
      </c>
      <c r="O209" s="23"/>
      <c r="P209" s="23" t="str">
        <f ca="1">IFERROR(__xludf.DUMMYFUNCTION("""COMPUTED_VALUE"""),"Offset")</f>
        <v>Offset</v>
      </c>
      <c r="Q209" s="23" t="str">
        <f ca="1">IFERROR(__xludf.DUMMYFUNCTION("""COMPUTED_VALUE"""),"Packaging")</f>
        <v>Packaging</v>
      </c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7"/>
      <c r="AK209" s="11"/>
      <c r="AL209" s="11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</row>
    <row r="210" spans="1:86" ht="17.25">
      <c r="A210" s="32" t="str">
        <f ca="1">IFERROR(__xludf.DUMMYFUNCTION("""COMPUTED_VALUE"""),"https://drive.google.com/open?id=1KkeFiNYg6uqGgov5SB0woAVKHAHI2hc5&amp;usp=drive_fs")</f>
        <v>https://drive.google.com/open?id=1KkeFiNYg6uqGgov5SB0woAVKHAHI2hc5&amp;usp=drive_fs</v>
      </c>
      <c r="B210" s="11" t="str">
        <f ca="1">IFERROR(__xludf.DUMMYFUNCTION("""COMPUTED_VALUE"""),"Food")</f>
        <v>Food</v>
      </c>
      <c r="C210" s="11" t="str">
        <f ca="1">IFERROR(__xludf.DUMMYFUNCTION("""COMPUTED_VALUE"""),"Dates")</f>
        <v>Dates</v>
      </c>
      <c r="D210" s="11" t="str">
        <f ca="1">IFERROR(__xludf.DUMMYFUNCTION("""COMPUTED_VALUE"""),"240*150*40 mm | 9.5*6*1.5 inch")</f>
        <v>240*150*40 mm | 9.5*6*1.5 inch</v>
      </c>
      <c r="E210" s="33">
        <f ca="1">IFERROR(__xludf.DUMMYFUNCTION("""COMPUTED_VALUE"""),1)</f>
        <v>1</v>
      </c>
      <c r="F210" s="11">
        <f ca="1">IFERROR(__xludf.DUMMYFUNCTION("""COMPUTED_VALUE"""),1926)</f>
        <v>1926</v>
      </c>
      <c r="G210" s="11">
        <f ca="1">IFERROR(__xludf.DUMMYFUNCTION("""COMPUTED_VALUE"""),19)</f>
        <v>19</v>
      </c>
      <c r="H210" s="11">
        <f ca="1">IFERROR(__xludf.DUMMYFUNCTION("""COMPUTED_VALUE"""),26)</f>
        <v>26</v>
      </c>
      <c r="I210" s="11">
        <f ca="1">IFERROR(__xludf.DUMMYFUNCTION("""COMPUTED_VALUE"""),100)</f>
        <v>100</v>
      </c>
      <c r="J210" s="23"/>
      <c r="K210" s="23"/>
      <c r="L210" s="23">
        <f ca="1">IFERROR(__xludf.DUMMYFUNCTION("""COMPUTED_VALUE"""),1.5)</f>
        <v>1.5</v>
      </c>
      <c r="M210" s="23">
        <f ca="1">IFERROR(__xludf.DUMMYFUNCTION("""COMPUTED_VALUE"""),0.15)</f>
        <v>0.15</v>
      </c>
      <c r="N210" s="23">
        <f ca="1">IFERROR(__xludf.DUMMYFUNCTION("""COMPUTED_VALUE"""),1)</f>
        <v>1</v>
      </c>
      <c r="O210" s="23"/>
      <c r="P210" s="23" t="str">
        <f ca="1">IFERROR(__xludf.DUMMYFUNCTION("""COMPUTED_VALUE"""),"Offset")</f>
        <v>Offset</v>
      </c>
      <c r="Q210" s="23" t="str">
        <f ca="1">IFERROR(__xludf.DUMMYFUNCTION("""COMPUTED_VALUE"""),"Packaging")</f>
        <v>Packaging</v>
      </c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7"/>
      <c r="AK210" s="11"/>
      <c r="AL210" s="11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</row>
    <row r="211" spans="1:86" ht="17.25">
      <c r="A211" s="32" t="str">
        <f ca="1">IFERROR(__xludf.DUMMYFUNCTION("""COMPUTED_VALUE"""),"https://drive.google.com/open?id=1Kv597v7WsF3ZgMrFsLEHGe31_66-i-2H&amp;usp=drive_fs")</f>
        <v>https://drive.google.com/open?id=1Kv597v7WsF3ZgMrFsLEHGe31_66-i-2H&amp;usp=drive_fs</v>
      </c>
      <c r="B211" s="11" t="str">
        <f ca="1">IFERROR(__xludf.DUMMYFUNCTION("""COMPUTED_VALUE"""),"Food")</f>
        <v>Food</v>
      </c>
      <c r="C211" s="11" t="str">
        <f ca="1">IFERROR(__xludf.DUMMYFUNCTION("""COMPUTED_VALUE"""),"Dates")</f>
        <v>Dates</v>
      </c>
      <c r="D211" s="11" t="str">
        <f ca="1">IFERROR(__xludf.DUMMYFUNCTION("""COMPUTED_VALUE"""),"322*188*40 mm | 12.6*7.4*1.5 inch")</f>
        <v>322*188*40 mm | 12.6*7.4*1.5 inch</v>
      </c>
      <c r="E211" s="33">
        <f ca="1">IFERROR(__xludf.DUMMYFUNCTION("""COMPUTED_VALUE"""),1)</f>
        <v>1</v>
      </c>
      <c r="F211" s="11">
        <f ca="1">IFERROR(__xludf.DUMMYFUNCTION("""COMPUTED_VALUE"""),2840)</f>
        <v>2840</v>
      </c>
      <c r="G211" s="11">
        <f ca="1">IFERROR(__xludf.DUMMYFUNCTION("""COMPUTED_VALUE"""),25)</f>
        <v>25</v>
      </c>
      <c r="H211" s="11">
        <f ca="1">IFERROR(__xludf.DUMMYFUNCTION("""COMPUTED_VALUE"""),30)</f>
        <v>30</v>
      </c>
      <c r="I211" s="11">
        <f ca="1">IFERROR(__xludf.DUMMYFUNCTION("""COMPUTED_VALUE"""),100)</f>
        <v>100</v>
      </c>
      <c r="J211" s="23"/>
      <c r="K211" s="23"/>
      <c r="L211" s="23">
        <f ca="1">IFERROR(__xludf.DUMMYFUNCTION("""COMPUTED_VALUE"""),2)</f>
        <v>2</v>
      </c>
      <c r="M211" s="23">
        <f ca="1">IFERROR(__xludf.DUMMYFUNCTION("""COMPUTED_VALUE"""),0.18)</f>
        <v>0.18</v>
      </c>
      <c r="N211" s="23">
        <f ca="1">IFERROR(__xludf.DUMMYFUNCTION("""COMPUTED_VALUE"""),1)</f>
        <v>1</v>
      </c>
      <c r="O211" s="23"/>
      <c r="P211" s="23" t="str">
        <f ca="1">IFERROR(__xludf.DUMMYFUNCTION("""COMPUTED_VALUE"""),"Offset")</f>
        <v>Offset</v>
      </c>
      <c r="Q211" s="23" t="str">
        <f ca="1">IFERROR(__xludf.DUMMYFUNCTION("""COMPUTED_VALUE"""),"Packaging")</f>
        <v>Packaging</v>
      </c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7"/>
      <c r="AK211" s="11"/>
      <c r="AL211" s="11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</row>
    <row r="212" spans="1:86" ht="17.25">
      <c r="A212" s="32" t="str">
        <f ca="1">IFERROR(__xludf.DUMMYFUNCTION("""COMPUTED_VALUE"""),"https://drive.google.com/open?id=1-tYOanmmgWUQeAjR5yhb4mufS1Up8igb&amp;usp=drive_fs")</f>
        <v>https://drive.google.com/open?id=1-tYOanmmgWUQeAjR5yhb4mufS1Up8igb&amp;usp=drive_fs</v>
      </c>
      <c r="B212" s="11" t="str">
        <f ca="1">IFERROR(__xludf.DUMMYFUNCTION("""COMPUTED_VALUE"""),"Food")</f>
        <v>Food</v>
      </c>
      <c r="C212" s="11" t="str">
        <f ca="1">IFERROR(__xludf.DUMMYFUNCTION("""COMPUTED_VALUE"""),"Cookies")</f>
        <v>Cookies</v>
      </c>
      <c r="D212" s="11" t="str">
        <f ca="1">IFERROR(__xludf.DUMMYFUNCTION("""COMPUTED_VALUE"""),"145*45*195 mm | 5.7*1.7*7.7 inch")</f>
        <v>145*45*195 mm | 5.7*1.7*7.7 inch</v>
      </c>
      <c r="E212" s="33">
        <f ca="1">IFERROR(__xludf.DUMMYFUNCTION("""COMPUTED_VALUE"""),2)</f>
        <v>2</v>
      </c>
      <c r="F212" s="11">
        <f ca="1">IFERROR(__xludf.DUMMYFUNCTION("""COMPUTED_VALUE"""),1926)</f>
        <v>1926</v>
      </c>
      <c r="G212" s="11">
        <f ca="1">IFERROR(__xludf.DUMMYFUNCTION("""COMPUTED_VALUE"""),18)</f>
        <v>18</v>
      </c>
      <c r="H212" s="11">
        <f ca="1">IFERROR(__xludf.DUMMYFUNCTION("""COMPUTED_VALUE"""),23)</f>
        <v>23</v>
      </c>
      <c r="I212" s="11">
        <f ca="1">IFERROR(__xludf.DUMMYFUNCTION("""COMPUTED_VALUE"""),100)</f>
        <v>100</v>
      </c>
      <c r="J212" s="23"/>
      <c r="K212" s="23"/>
      <c r="L212" s="23"/>
      <c r="M212" s="23">
        <f ca="1">IFERROR(__xludf.DUMMYFUNCTION("""COMPUTED_VALUE"""),0.1)</f>
        <v>0.1</v>
      </c>
      <c r="N212" s="23">
        <f ca="1">IFERROR(__xludf.DUMMYFUNCTION("""COMPUTED_VALUE"""),1)</f>
        <v>1</v>
      </c>
      <c r="O212" s="23"/>
      <c r="P212" s="23" t="str">
        <f ca="1">IFERROR(__xludf.DUMMYFUNCTION("""COMPUTED_VALUE"""),"Offset")</f>
        <v>Offset</v>
      </c>
      <c r="Q212" s="23" t="str">
        <f ca="1">IFERROR(__xludf.DUMMYFUNCTION("""COMPUTED_VALUE"""),"Packaging")</f>
        <v>Packaging</v>
      </c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7"/>
      <c r="AK212" s="11"/>
      <c r="AL212" s="11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</row>
    <row r="213" spans="1:86" ht="17.25">
      <c r="A213" s="32" t="str">
        <f ca="1">IFERROR(__xludf.DUMMYFUNCTION("""COMPUTED_VALUE"""),"https://drive.google.com/open?id=13KbV0afuPYgDjMP1RAdPJfZ8H3Sisl_p&amp;usp=drive_fs")</f>
        <v>https://drive.google.com/open?id=13KbV0afuPYgDjMP1RAdPJfZ8H3Sisl_p&amp;usp=drive_fs</v>
      </c>
      <c r="B213" s="11" t="str">
        <f ca="1">IFERROR(__xludf.DUMMYFUNCTION("""COMPUTED_VALUE"""),"Food")</f>
        <v>Food</v>
      </c>
      <c r="C213" s="11" t="str">
        <f ca="1">IFERROR(__xludf.DUMMYFUNCTION("""COMPUTED_VALUE"""),"Dates")</f>
        <v>Dates</v>
      </c>
      <c r="D213" s="11" t="str">
        <f ca="1">IFERROR(__xludf.DUMMYFUNCTION("""COMPUTED_VALUE"""),"280*203*64 mm | 11*8*2.5 inch")</f>
        <v>280*203*64 mm | 11*8*2.5 inch</v>
      </c>
      <c r="E213" s="33">
        <f ca="1">IFERROR(__xludf.DUMMYFUNCTION("""COMPUTED_VALUE"""),2)</f>
        <v>2</v>
      </c>
      <c r="F213" s="11">
        <f ca="1">IFERROR(__xludf.DUMMYFUNCTION("""COMPUTED_VALUE"""),2029)</f>
        <v>2029</v>
      </c>
      <c r="G213" s="11">
        <f ca="1">IFERROR(__xludf.DUMMYFUNCTION("""COMPUTED_VALUE"""),20)</f>
        <v>20</v>
      </c>
      <c r="H213" s="11">
        <f ca="1">IFERROR(__xludf.DUMMYFUNCTION("""COMPUTED_VALUE"""),28)</f>
        <v>28</v>
      </c>
      <c r="I213" s="11">
        <f ca="1">IFERROR(__xludf.DUMMYFUNCTION("""COMPUTED_VALUE"""),100)</f>
        <v>100</v>
      </c>
      <c r="J213" s="23"/>
      <c r="K213" s="23"/>
      <c r="L213" s="23">
        <f ca="1">IFERROR(__xludf.DUMMYFUNCTION("""COMPUTED_VALUE"""),1)</f>
        <v>1</v>
      </c>
      <c r="M213" s="23"/>
      <c r="N213" s="23">
        <f ca="1">IFERROR(__xludf.DUMMYFUNCTION("""COMPUTED_VALUE"""),1)</f>
        <v>1</v>
      </c>
      <c r="O213" s="23"/>
      <c r="P213" s="23" t="str">
        <f ca="1">IFERROR(__xludf.DUMMYFUNCTION("""COMPUTED_VALUE"""),"Offset")</f>
        <v>Offset</v>
      </c>
      <c r="Q213" s="23" t="str">
        <f ca="1">IFERROR(__xludf.DUMMYFUNCTION("""COMPUTED_VALUE"""),"Packaging")</f>
        <v>Packaging</v>
      </c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7"/>
      <c r="AK213" s="11"/>
      <c r="AL213" s="11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</row>
    <row r="214" spans="1:86" ht="17.25">
      <c r="A214" s="32" t="str">
        <f ca="1">IFERROR(__xludf.DUMMYFUNCTION("""COMPUTED_VALUE"""),"https://drive.google.com/open?id=13KbV0afuPYgDjMP1RAdPJfZ8H3Sisl_p&amp;usp=drive_fs")</f>
        <v>https://drive.google.com/open?id=13KbV0afuPYgDjMP1RAdPJfZ8H3Sisl_p&amp;usp=drive_fs</v>
      </c>
      <c r="B214" s="11" t="str">
        <f ca="1">IFERROR(__xludf.DUMMYFUNCTION("""COMPUTED_VALUE"""),"Food")</f>
        <v>Food</v>
      </c>
      <c r="C214" s="11" t="str">
        <f ca="1">IFERROR(__xludf.DUMMYFUNCTION("""COMPUTED_VALUE"""),"Dates")</f>
        <v>Dates</v>
      </c>
      <c r="D214" s="11" t="str">
        <f ca="1">IFERROR(__xludf.DUMMYFUNCTION("""COMPUTED_VALUE"""),"280*203*64 mm | 11*8*2.5 inch | 22*14")</f>
        <v>280*203*64 mm | 11*8*2.5 inch | 22*14</v>
      </c>
      <c r="E214" s="33">
        <f ca="1">IFERROR(__xludf.DUMMYFUNCTION("""COMPUTED_VALUE"""),1)</f>
        <v>1</v>
      </c>
      <c r="F214" s="11">
        <f ca="1">IFERROR(__xludf.DUMMYFUNCTION("""COMPUTED_VALUE"""),1926)</f>
        <v>1926</v>
      </c>
      <c r="G214" s="11">
        <f ca="1">IFERROR(__xludf.DUMMYFUNCTION("""COMPUTED_VALUE"""),14)</f>
        <v>14</v>
      </c>
      <c r="H214" s="11">
        <f ca="1">IFERROR(__xludf.DUMMYFUNCTION("""COMPUTED_VALUE"""),22)</f>
        <v>22</v>
      </c>
      <c r="I214" s="11">
        <f ca="1">IFERROR(__xludf.DUMMYFUNCTION("""COMPUTED_VALUE"""),100)</f>
        <v>100</v>
      </c>
      <c r="J214" s="23"/>
      <c r="K214" s="23"/>
      <c r="L214" s="23"/>
      <c r="M214" s="23"/>
      <c r="N214" s="23">
        <f ca="1">IFERROR(__xludf.DUMMYFUNCTION("""COMPUTED_VALUE"""),1)</f>
        <v>1</v>
      </c>
      <c r="O214" s="23"/>
      <c r="P214" s="23" t="str">
        <f ca="1">IFERROR(__xludf.DUMMYFUNCTION("""COMPUTED_VALUE"""),"Offset")</f>
        <v>Offset</v>
      </c>
      <c r="Q214" s="23" t="str">
        <f ca="1">IFERROR(__xludf.DUMMYFUNCTION("""COMPUTED_VALUE"""),"Packaging")</f>
        <v>Packaging</v>
      </c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7"/>
      <c r="AK214" s="11"/>
      <c r="AL214" s="11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</row>
    <row r="215" spans="1:86" ht="17.25">
      <c r="A215" s="32" t="str">
        <f ca="1">IFERROR(__xludf.DUMMYFUNCTION("""COMPUTED_VALUE"""),"https://drive.google.com/open?id=1a9gsZC63HaCI-X3ih2w00s-7DUIMJJBe&amp;usp=drive_fs")</f>
        <v>https://drive.google.com/open?id=1a9gsZC63HaCI-X3ih2w00s-7DUIMJJBe&amp;usp=drive_fs</v>
      </c>
      <c r="B215" s="11" t="str">
        <f ca="1">IFERROR(__xludf.DUMMYFUNCTION("""COMPUTED_VALUE"""),"Food")</f>
        <v>Food</v>
      </c>
      <c r="C215" s="11" t="str">
        <f ca="1">IFERROR(__xludf.DUMMYFUNCTION("""COMPUTED_VALUE"""),"Cookies")</f>
        <v>Cookies</v>
      </c>
      <c r="D215" s="11" t="str">
        <f ca="1">IFERROR(__xludf.DUMMYFUNCTION("""COMPUTED_VALUE"""),"120*50*200 mm | 5*2*8 inch")</f>
        <v>120*50*200 mm | 5*2*8 inch</v>
      </c>
      <c r="E215" s="33">
        <f ca="1">IFERROR(__xludf.DUMMYFUNCTION("""COMPUTED_VALUE"""),2)</f>
        <v>2</v>
      </c>
      <c r="F215" s="11">
        <f ca="1">IFERROR(__xludf.DUMMYFUNCTION("""COMPUTED_VALUE"""),1926)</f>
        <v>1926</v>
      </c>
      <c r="G215" s="11">
        <f ca="1">IFERROR(__xludf.DUMMYFUNCTION("""COMPUTED_VALUE"""),15)</f>
        <v>15</v>
      </c>
      <c r="H215" s="11">
        <f ca="1">IFERROR(__xludf.DUMMYFUNCTION("""COMPUTED_VALUE"""),25)</f>
        <v>25</v>
      </c>
      <c r="I215" s="11">
        <f ca="1">IFERROR(__xludf.DUMMYFUNCTION("""COMPUTED_VALUE"""),100)</f>
        <v>100</v>
      </c>
      <c r="J215" s="23"/>
      <c r="K215" s="23"/>
      <c r="L215" s="23"/>
      <c r="M215" s="23">
        <f ca="1">IFERROR(__xludf.DUMMYFUNCTION("""COMPUTED_VALUE"""),0.1)</f>
        <v>0.1</v>
      </c>
      <c r="N215" s="23">
        <f ca="1">IFERROR(__xludf.DUMMYFUNCTION("""COMPUTED_VALUE"""),1)</f>
        <v>1</v>
      </c>
      <c r="O215" s="23"/>
      <c r="P215" s="23" t="str">
        <f ca="1">IFERROR(__xludf.DUMMYFUNCTION("""COMPUTED_VALUE"""),"Offset")</f>
        <v>Offset</v>
      </c>
      <c r="Q215" s="23" t="str">
        <f ca="1">IFERROR(__xludf.DUMMYFUNCTION("""COMPUTED_VALUE"""),"Packaging")</f>
        <v>Packaging</v>
      </c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7"/>
      <c r="AK215" s="11"/>
      <c r="AL215" s="11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</row>
    <row r="216" spans="1:86" ht="17.25">
      <c r="A216" s="32" t="str">
        <f ca="1">IFERROR(__xludf.DUMMYFUNCTION("""COMPUTED_VALUE"""),"https://drive.google.com/open?id=1bk7ngFpS_OMyhaj5M4fAEytb26akAKZV&amp;usp=drive_fs")</f>
        <v>https://drive.google.com/open?id=1bk7ngFpS_OMyhaj5M4fAEytb26akAKZV&amp;usp=drive_fs</v>
      </c>
      <c r="B216" s="11" t="str">
        <f ca="1">IFERROR(__xludf.DUMMYFUNCTION("""COMPUTED_VALUE"""),"Food")</f>
        <v>Food</v>
      </c>
      <c r="C216" s="11" t="str">
        <f ca="1">IFERROR(__xludf.DUMMYFUNCTION("""COMPUTED_VALUE"""),"Chocolate")</f>
        <v>Chocolate</v>
      </c>
      <c r="D216" s="11" t="str">
        <f ca="1">IFERROR(__xludf.DUMMYFUNCTION("""COMPUTED_VALUE"""),"183*134*28 mm | 7.2*5.2*1.1 inch")</f>
        <v>183*134*28 mm | 7.2*5.2*1.1 inch</v>
      </c>
      <c r="E216" s="33">
        <f ca="1">IFERROR(__xludf.DUMMYFUNCTION("""COMPUTED_VALUE"""),1)</f>
        <v>1</v>
      </c>
      <c r="F216" s="11">
        <f ca="1">IFERROR(__xludf.DUMMYFUNCTION("""COMPUTED_VALUE"""),2029)</f>
        <v>2029</v>
      </c>
      <c r="G216" s="11">
        <f ca="1">IFERROR(__xludf.DUMMYFUNCTION("""COMPUTED_VALUE"""),15.75)</f>
        <v>15.75</v>
      </c>
      <c r="H216" s="11">
        <f ca="1">IFERROR(__xludf.DUMMYFUNCTION("""COMPUTED_VALUE"""),20.75)</f>
        <v>20.75</v>
      </c>
      <c r="I216" s="11">
        <f ca="1">IFERROR(__xludf.DUMMYFUNCTION("""COMPUTED_VALUE"""),100)</f>
        <v>100</v>
      </c>
      <c r="J216" s="23"/>
      <c r="K216" s="23"/>
      <c r="L216" s="23">
        <f ca="1">IFERROR(__xludf.DUMMYFUNCTION("""COMPUTED_VALUE"""),0.95)</f>
        <v>0.95</v>
      </c>
      <c r="M216" s="23">
        <f ca="1">IFERROR(__xludf.DUMMYFUNCTION("""COMPUTED_VALUE"""),0.1)</f>
        <v>0.1</v>
      </c>
      <c r="N216" s="23">
        <f ca="1">IFERROR(__xludf.DUMMYFUNCTION("""COMPUTED_VALUE"""),1)</f>
        <v>1</v>
      </c>
      <c r="O216" s="23"/>
      <c r="P216" s="23" t="str">
        <f ca="1">IFERROR(__xludf.DUMMYFUNCTION("""COMPUTED_VALUE"""),"Offset")</f>
        <v>Offset</v>
      </c>
      <c r="Q216" s="23" t="str">
        <f ca="1">IFERROR(__xludf.DUMMYFUNCTION("""COMPUTED_VALUE"""),"Packaging")</f>
        <v>Packaging</v>
      </c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7"/>
      <c r="AK216" s="11"/>
      <c r="AL216" s="11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</row>
    <row r="217" spans="1:86" ht="17.25">
      <c r="A217" s="32" t="str">
        <f ca="1">IFERROR(__xludf.DUMMYFUNCTION("""COMPUTED_VALUE"""),"https://drive.google.com/open?id=1KkeFiNYg6uqGgov5SB0woAVKHAHI2hc5&amp;usp=drive_fs")</f>
        <v>https://drive.google.com/open?id=1KkeFiNYg6uqGgov5SB0woAVKHAHI2hc5&amp;usp=drive_fs</v>
      </c>
      <c r="B217" s="11" t="str">
        <f ca="1">IFERROR(__xludf.DUMMYFUNCTION("""COMPUTED_VALUE"""),"Food")</f>
        <v>Food</v>
      </c>
      <c r="C217" s="11" t="str">
        <f ca="1">IFERROR(__xludf.DUMMYFUNCTION("""COMPUTED_VALUE"""),"Dates")</f>
        <v>Dates</v>
      </c>
      <c r="D217" s="11" t="str">
        <f ca="1">IFERROR(__xludf.DUMMYFUNCTION("""COMPUTED_VALUE"""),"220*150*40 mm | 8.5*6*1.5 inch")</f>
        <v>220*150*40 mm | 8.5*6*1.5 inch</v>
      </c>
      <c r="E217" s="33">
        <f ca="1">IFERROR(__xludf.DUMMYFUNCTION("""COMPUTED_VALUE"""),3)</f>
        <v>3</v>
      </c>
      <c r="F217" s="11">
        <f ca="1">IFERROR(__xludf.DUMMYFUNCTION("""COMPUTED_VALUE"""),2029)</f>
        <v>2029</v>
      </c>
      <c r="G217" s="11">
        <f ca="1">IFERROR(__xludf.DUMMYFUNCTION("""COMPUTED_VALUE"""),20)</f>
        <v>20</v>
      </c>
      <c r="H217" s="11">
        <f ca="1">IFERROR(__xludf.DUMMYFUNCTION("""COMPUTED_VALUE"""),28)</f>
        <v>28</v>
      </c>
      <c r="I217" s="11">
        <f ca="1">IFERROR(__xludf.DUMMYFUNCTION("""COMPUTED_VALUE"""),100)</f>
        <v>100</v>
      </c>
      <c r="J217" s="23"/>
      <c r="K217" s="23"/>
      <c r="L217" s="23"/>
      <c r="M217" s="23">
        <f ca="1">IFERROR(__xludf.DUMMYFUNCTION("""COMPUTED_VALUE"""),0.15)</f>
        <v>0.15</v>
      </c>
      <c r="N217" s="23">
        <f ca="1">IFERROR(__xludf.DUMMYFUNCTION("""COMPUTED_VALUE"""),1)</f>
        <v>1</v>
      </c>
      <c r="O217" s="23"/>
      <c r="P217" s="23" t="str">
        <f ca="1">IFERROR(__xludf.DUMMYFUNCTION("""COMPUTED_VALUE"""),"Offset")</f>
        <v>Offset</v>
      </c>
      <c r="Q217" s="23" t="str">
        <f ca="1">IFERROR(__xludf.DUMMYFUNCTION("""COMPUTED_VALUE"""),"Packaging")</f>
        <v>Packaging</v>
      </c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7"/>
      <c r="AK217" s="11"/>
      <c r="AL217" s="11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</row>
    <row r="218" spans="1:86" ht="17.25">
      <c r="A218" s="11"/>
      <c r="B218" s="11" t="str">
        <f ca="1">IFERROR(__xludf.DUMMYFUNCTION("""COMPUTED_VALUE"""),"Food")</f>
        <v>Food</v>
      </c>
      <c r="C218" s="11" t="str">
        <f ca="1">IFERROR(__xludf.DUMMYFUNCTION("""COMPUTED_VALUE"""),"Dates")</f>
        <v>Dates</v>
      </c>
      <c r="D218" s="11" t="str">
        <f ca="1">IFERROR(__xludf.DUMMYFUNCTION("""COMPUTED_VALUE"""),"Tray 220*150*40 mm | 8.5*6*1.5 inch")</f>
        <v>Tray 220*150*40 mm | 8.5*6*1.5 inch</v>
      </c>
      <c r="E218" s="33">
        <f ca="1">IFERROR(__xludf.DUMMYFUNCTION("""COMPUTED_VALUE"""),1)</f>
        <v>1</v>
      </c>
      <c r="F218" s="11">
        <f ca="1">IFERROR(__xludf.DUMMYFUNCTION("""COMPUTED_VALUE"""),1926)</f>
        <v>1926</v>
      </c>
      <c r="G218" s="11">
        <f ca="1">IFERROR(__xludf.DUMMYFUNCTION("""COMPUTED_VALUE"""),15.75)</f>
        <v>15.75</v>
      </c>
      <c r="H218" s="11">
        <f ca="1">IFERROR(__xludf.DUMMYFUNCTION("""COMPUTED_VALUE"""),20.75)</f>
        <v>20.75</v>
      </c>
      <c r="I218" s="11">
        <f ca="1">IFERROR(__xludf.DUMMYFUNCTION("""COMPUTED_VALUE"""),100)</f>
        <v>100</v>
      </c>
      <c r="J218" s="23"/>
      <c r="K218" s="23"/>
      <c r="L218" s="23"/>
      <c r="M218" s="23"/>
      <c r="N218" s="23">
        <f ca="1">IFERROR(__xludf.DUMMYFUNCTION("""COMPUTED_VALUE"""),1)</f>
        <v>1</v>
      </c>
      <c r="O218" s="23"/>
      <c r="P218" s="23" t="str">
        <f ca="1">IFERROR(__xludf.DUMMYFUNCTION("""COMPUTED_VALUE"""),"Offset")</f>
        <v>Offset</v>
      </c>
      <c r="Q218" s="23" t="str">
        <f ca="1">IFERROR(__xludf.DUMMYFUNCTION("""COMPUTED_VALUE"""),"Packaging")</f>
        <v>Packaging</v>
      </c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7"/>
      <c r="AK218" s="11"/>
      <c r="AL218" s="11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</row>
    <row r="219" spans="1:86" ht="17.25">
      <c r="A219" s="32" t="str">
        <f ca="1">IFERROR(__xludf.DUMMYFUNCTION("""COMPUTED_VALUE"""),"https://drive.google.com/open?id=14i9hRmI4QzF0Jyn5nV1HE0o21AsR7gO9&amp;usp=drive_fs")</f>
        <v>https://drive.google.com/open?id=14i9hRmI4QzF0Jyn5nV1HE0o21AsR7gO9&amp;usp=drive_fs</v>
      </c>
      <c r="B219" s="11" t="str">
        <f ca="1">IFERROR(__xludf.DUMMYFUNCTION("""COMPUTED_VALUE"""),"Food")</f>
        <v>Food</v>
      </c>
      <c r="C219" s="11" t="str">
        <f ca="1">IFERROR(__xludf.DUMMYFUNCTION("""COMPUTED_VALUE"""),"Dates")</f>
        <v>Dates</v>
      </c>
      <c r="D219" s="11" t="str">
        <f ca="1">IFERROR(__xludf.DUMMYFUNCTION("""COMPUTED_VALUE"""),"110*50*120 mm | 4.3*1.9*4.7 inch")</f>
        <v>110*50*120 mm | 4.3*1.9*4.7 inch</v>
      </c>
      <c r="E219" s="33">
        <f ca="1">IFERROR(__xludf.DUMMYFUNCTION("""COMPUTED_VALUE"""),4)</f>
        <v>4</v>
      </c>
      <c r="F219" s="11">
        <f ca="1">IFERROR(__xludf.DUMMYFUNCTION("""COMPUTED_VALUE"""),2029)</f>
        <v>2029</v>
      </c>
      <c r="G219" s="11">
        <f ca="1">IFERROR(__xludf.DUMMYFUNCTION("""COMPUTED_VALUE"""),20)</f>
        <v>20</v>
      </c>
      <c r="H219" s="11">
        <f ca="1">IFERROR(__xludf.DUMMYFUNCTION("""COMPUTED_VALUE"""),28)</f>
        <v>28</v>
      </c>
      <c r="I219" s="11">
        <f ca="1">IFERROR(__xludf.DUMMYFUNCTION("""COMPUTED_VALUE"""),100)</f>
        <v>100</v>
      </c>
      <c r="J219" s="23"/>
      <c r="K219" s="23"/>
      <c r="L219" s="23"/>
      <c r="M219" s="23">
        <f ca="1">IFERROR(__xludf.DUMMYFUNCTION("""COMPUTED_VALUE"""),0.1)</f>
        <v>0.1</v>
      </c>
      <c r="N219" s="23">
        <f ca="1">IFERROR(__xludf.DUMMYFUNCTION("""COMPUTED_VALUE"""),1)</f>
        <v>1</v>
      </c>
      <c r="O219" s="23"/>
      <c r="P219" s="23" t="str">
        <f ca="1">IFERROR(__xludf.DUMMYFUNCTION("""COMPUTED_VALUE"""),"Offset")</f>
        <v>Offset</v>
      </c>
      <c r="Q219" s="23" t="str">
        <f ca="1">IFERROR(__xludf.DUMMYFUNCTION("""COMPUTED_VALUE"""),"Packaging")</f>
        <v>Packaging</v>
      </c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7"/>
      <c r="AK219" s="11"/>
      <c r="AL219" s="11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</row>
    <row r="220" spans="1:86" ht="17.25">
      <c r="A220" s="11"/>
      <c r="B220" s="11" t="str">
        <f ca="1">IFERROR(__xludf.DUMMYFUNCTION("""COMPUTED_VALUE"""),"Food")</f>
        <v>Food</v>
      </c>
      <c r="C220" s="11" t="str">
        <f ca="1">IFERROR(__xludf.DUMMYFUNCTION("""COMPUTED_VALUE"""),"Dry Fruit")</f>
        <v>Dry Fruit</v>
      </c>
      <c r="D220" s="11" t="str">
        <f ca="1">IFERROR(__xludf.DUMMYFUNCTION("""COMPUTED_VALUE"""),"246*276*50 mm | 9.6*10.9*2 inch")</f>
        <v>246*276*50 mm | 9.6*10.9*2 inch</v>
      </c>
      <c r="E220" s="33">
        <f ca="1">IFERROR(__xludf.DUMMYFUNCTION("""COMPUTED_VALUE"""),1)</f>
        <v>1</v>
      </c>
      <c r="F220" s="11">
        <f ca="1">IFERROR(__xludf.DUMMYFUNCTION("""COMPUTED_VALUE"""),2029)</f>
        <v>2029</v>
      </c>
      <c r="G220" s="11">
        <f ca="1">IFERROR(__xludf.DUMMYFUNCTION("""COMPUTED_VALUE"""),20.75)</f>
        <v>20.75</v>
      </c>
      <c r="H220" s="11">
        <f ca="1">IFERROR(__xludf.DUMMYFUNCTION("""COMPUTED_VALUE"""),31.5)</f>
        <v>31.5</v>
      </c>
      <c r="I220" s="11">
        <f ca="1">IFERROR(__xludf.DUMMYFUNCTION("""COMPUTED_VALUE"""),100)</f>
        <v>100</v>
      </c>
      <c r="J220" s="23"/>
      <c r="K220" s="23"/>
      <c r="L220" s="23"/>
      <c r="M220" s="23">
        <f ca="1">IFERROR(__xludf.DUMMYFUNCTION("""COMPUTED_VALUE"""),2)</f>
        <v>2</v>
      </c>
      <c r="N220" s="23">
        <f ca="1">IFERROR(__xludf.DUMMYFUNCTION("""COMPUTED_VALUE"""),1)</f>
        <v>1</v>
      </c>
      <c r="O220" s="23"/>
      <c r="P220" s="23" t="str">
        <f ca="1">IFERROR(__xludf.DUMMYFUNCTION("""COMPUTED_VALUE"""),"Offset")</f>
        <v>Offset</v>
      </c>
      <c r="Q220" s="23" t="str">
        <f ca="1">IFERROR(__xludf.DUMMYFUNCTION("""COMPUTED_VALUE"""),"Packaging")</f>
        <v>Packaging</v>
      </c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7"/>
      <c r="AK220" s="11"/>
      <c r="AL220" s="11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</row>
    <row r="221" spans="1:86" ht="17.25">
      <c r="A221" s="11"/>
      <c r="B221" s="11" t="str">
        <f ca="1">IFERROR(__xludf.DUMMYFUNCTION("""COMPUTED_VALUE"""),"Food")</f>
        <v>Food</v>
      </c>
      <c r="C221" s="11" t="str">
        <f ca="1">IFERROR(__xludf.DUMMYFUNCTION("""COMPUTED_VALUE"""),"Dry Fruit")</f>
        <v>Dry Fruit</v>
      </c>
      <c r="D221" s="11" t="str">
        <f ca="1">IFERROR(__xludf.DUMMYFUNCTION("""COMPUTED_VALUE"""),"105*47*120 mm | 4.1*1.8*4.7 inch")</f>
        <v>105*47*120 mm | 4.1*1.8*4.7 inch</v>
      </c>
      <c r="E221" s="33">
        <f ca="1">IFERROR(__xludf.DUMMYFUNCTION("""COMPUTED_VALUE"""),4)</f>
        <v>4</v>
      </c>
      <c r="F221" s="11">
        <f ca="1">IFERROR(__xludf.DUMMYFUNCTION("""COMPUTED_VALUE"""),1926)</f>
        <v>1926</v>
      </c>
      <c r="G221" s="11">
        <f ca="1">IFERROR(__xludf.DUMMYFUNCTION("""COMPUTED_VALUE"""),18)</f>
        <v>18</v>
      </c>
      <c r="H221" s="11">
        <f ca="1">IFERROR(__xludf.DUMMYFUNCTION("""COMPUTED_VALUE"""),25)</f>
        <v>25</v>
      </c>
      <c r="I221" s="11">
        <f ca="1">IFERROR(__xludf.DUMMYFUNCTION("""COMPUTED_VALUE"""),100)</f>
        <v>100</v>
      </c>
      <c r="J221" s="23"/>
      <c r="K221" s="23"/>
      <c r="L221" s="23"/>
      <c r="M221" s="23">
        <f ca="1">IFERROR(__xludf.DUMMYFUNCTION("""COMPUTED_VALUE"""),0.1)</f>
        <v>0.1</v>
      </c>
      <c r="N221" s="23">
        <f ca="1">IFERROR(__xludf.DUMMYFUNCTION("""COMPUTED_VALUE"""),1)</f>
        <v>1</v>
      </c>
      <c r="O221" s="23"/>
      <c r="P221" s="23" t="str">
        <f ca="1">IFERROR(__xludf.DUMMYFUNCTION("""COMPUTED_VALUE"""),"Offset")</f>
        <v>Offset</v>
      </c>
      <c r="Q221" s="23" t="str">
        <f ca="1">IFERROR(__xludf.DUMMYFUNCTION("""COMPUTED_VALUE"""),"Packaging")</f>
        <v>Packaging</v>
      </c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7"/>
      <c r="AK221" s="11"/>
      <c r="AL221" s="11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</row>
    <row r="222" spans="1:86" ht="17.25">
      <c r="A222" s="11"/>
      <c r="B222" s="11" t="str">
        <f ca="1">IFERROR(__xludf.DUMMYFUNCTION("""COMPUTED_VALUE"""),"Food")</f>
        <v>Food</v>
      </c>
      <c r="C222" s="11" t="str">
        <f ca="1">IFERROR(__xludf.DUMMYFUNCTION("""COMPUTED_VALUE"""),"Dry Fruit")</f>
        <v>Dry Fruit</v>
      </c>
      <c r="D222" s="11" t="str">
        <f ca="1">IFERROR(__xludf.DUMMYFUNCTION("""COMPUTED_VALUE"""),"175*40*385 mm | 6.9*1.7*15.2 inch")</f>
        <v>175*40*385 mm | 6.9*1.7*15.2 inch</v>
      </c>
      <c r="E222" s="33">
        <f ca="1">IFERROR(__xludf.DUMMYFUNCTION("""COMPUTED_VALUE"""),1)</f>
        <v>1</v>
      </c>
      <c r="F222" s="11">
        <f ca="1">IFERROR(__xludf.DUMMYFUNCTION("""COMPUTED_VALUE"""),1926)</f>
        <v>1926</v>
      </c>
      <c r="G222" s="11">
        <f ca="1">IFERROR(__xludf.DUMMYFUNCTION("""COMPUTED_VALUE"""),23)</f>
        <v>23</v>
      </c>
      <c r="H222" s="11">
        <f ca="1">IFERROR(__xludf.DUMMYFUNCTION("""COMPUTED_VALUE"""),18)</f>
        <v>18</v>
      </c>
      <c r="I222" s="11">
        <f ca="1">IFERROR(__xludf.DUMMYFUNCTION("""COMPUTED_VALUE"""),100)</f>
        <v>100</v>
      </c>
      <c r="J222" s="23"/>
      <c r="K222" s="23"/>
      <c r="L222" s="23"/>
      <c r="M222" s="23">
        <f ca="1">IFERROR(__xludf.DUMMYFUNCTION("""COMPUTED_VALUE"""),0.2)</f>
        <v>0.2</v>
      </c>
      <c r="N222" s="23">
        <f ca="1">IFERROR(__xludf.DUMMYFUNCTION("""COMPUTED_VALUE"""),1)</f>
        <v>1</v>
      </c>
      <c r="O222" s="23"/>
      <c r="P222" s="23" t="str">
        <f ca="1">IFERROR(__xludf.DUMMYFUNCTION("""COMPUTED_VALUE"""),"Offset")</f>
        <v>Offset</v>
      </c>
      <c r="Q222" s="23" t="str">
        <f ca="1">IFERROR(__xludf.DUMMYFUNCTION("""COMPUTED_VALUE"""),"Packaging")</f>
        <v>Packaging</v>
      </c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7"/>
      <c r="AK222" s="11"/>
      <c r="AL222" s="11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</row>
    <row r="223" spans="1:86" ht="17.25">
      <c r="A223" s="11"/>
      <c r="B223" s="11" t="str">
        <f ca="1">IFERROR(__xludf.DUMMYFUNCTION("""COMPUTED_VALUE"""),"Food")</f>
        <v>Food</v>
      </c>
      <c r="C223" s="11" t="str">
        <f ca="1">IFERROR(__xludf.DUMMYFUNCTION("""COMPUTED_VALUE"""),"Dry Fruit")</f>
        <v>Dry Fruit</v>
      </c>
      <c r="D223" s="11" t="str">
        <f ca="1">IFERROR(__xludf.DUMMYFUNCTION("""COMPUTED_VALUE"""),"90*40*130 mm | 3.5*1.5*5.2 inch")</f>
        <v>90*40*130 mm | 3.5*1.5*5.2 inch</v>
      </c>
      <c r="E223" s="33">
        <f ca="1">IFERROR(__xludf.DUMMYFUNCTION("""COMPUTED_VALUE"""),3)</f>
        <v>3</v>
      </c>
      <c r="F223" s="11">
        <f ca="1">IFERROR(__xludf.DUMMYFUNCTION("""COMPUTED_VALUE"""),1926)</f>
        <v>1926</v>
      </c>
      <c r="G223" s="11">
        <f ca="1">IFERROR(__xludf.DUMMYFUNCTION("""COMPUTED_VALUE"""),15)</f>
        <v>15</v>
      </c>
      <c r="H223" s="11">
        <f ca="1">IFERROR(__xludf.DUMMYFUNCTION("""COMPUTED_VALUE"""),25)</f>
        <v>25</v>
      </c>
      <c r="I223" s="11">
        <f ca="1">IFERROR(__xludf.DUMMYFUNCTION("""COMPUTED_VALUE"""),100)</f>
        <v>100</v>
      </c>
      <c r="J223" s="23"/>
      <c r="K223" s="23"/>
      <c r="L223" s="23"/>
      <c r="M223" s="23">
        <f ca="1">IFERROR(__xludf.DUMMYFUNCTION("""COMPUTED_VALUE"""),0.1)</f>
        <v>0.1</v>
      </c>
      <c r="N223" s="23">
        <f ca="1">IFERROR(__xludf.DUMMYFUNCTION("""COMPUTED_VALUE"""),1)</f>
        <v>1</v>
      </c>
      <c r="O223" s="23"/>
      <c r="P223" s="23" t="str">
        <f ca="1">IFERROR(__xludf.DUMMYFUNCTION("""COMPUTED_VALUE"""),"Offset")</f>
        <v>Offset</v>
      </c>
      <c r="Q223" s="23" t="str">
        <f ca="1">IFERROR(__xludf.DUMMYFUNCTION("""COMPUTED_VALUE"""),"Packaging")</f>
        <v>Packaging</v>
      </c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7"/>
      <c r="AK223" s="11"/>
      <c r="AL223" s="11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</row>
    <row r="224" spans="1:86" ht="17.25">
      <c r="A224" s="32" t="str">
        <f ca="1">IFERROR(__xludf.DUMMYFUNCTION("""COMPUTED_VALUE"""),"https://drive.google.com/open?id=1-16c5viRDTAozDTnHrPsfgXdZhFQ6nyf&amp;usp=drive_fs")</f>
        <v>https://drive.google.com/open?id=1-16c5viRDTAozDTnHrPsfgXdZhFQ6nyf&amp;usp=drive_fs</v>
      </c>
      <c r="B224" s="11" t="str">
        <f ca="1">IFERROR(__xludf.DUMMYFUNCTION("""COMPUTED_VALUE"""),"Food")</f>
        <v>Food</v>
      </c>
      <c r="C224" s="11" t="str">
        <f ca="1">IFERROR(__xludf.DUMMYFUNCTION("""COMPUTED_VALUE"""),"Dry Fruit")</f>
        <v>Dry Fruit</v>
      </c>
      <c r="D224" s="11" t="str">
        <f ca="1">IFERROR(__xludf.DUMMYFUNCTION("""COMPUTED_VALUE"""),"75*38*129 mm | 2.9*1.5*5 inch")</f>
        <v>75*38*129 mm | 2.9*1.5*5 inch</v>
      </c>
      <c r="E224" s="33">
        <f ca="1">IFERROR(__xludf.DUMMYFUNCTION("""COMPUTED_VALUE"""),3)</f>
        <v>3</v>
      </c>
      <c r="F224" s="11">
        <f ca="1">IFERROR(__xludf.DUMMYFUNCTION("""COMPUTED_VALUE"""),1926)</f>
        <v>1926</v>
      </c>
      <c r="G224" s="11">
        <f ca="1">IFERROR(__xludf.DUMMYFUNCTION("""COMPUTED_VALUE"""),12)</f>
        <v>12</v>
      </c>
      <c r="H224" s="11">
        <f ca="1">IFERROR(__xludf.DUMMYFUNCTION("""COMPUTED_VALUE"""),25)</f>
        <v>25</v>
      </c>
      <c r="I224" s="11">
        <f ca="1">IFERROR(__xludf.DUMMYFUNCTION("""COMPUTED_VALUE"""),100)</f>
        <v>100</v>
      </c>
      <c r="J224" s="23"/>
      <c r="K224" s="23"/>
      <c r="L224" s="23"/>
      <c r="M224" s="23">
        <f ca="1">IFERROR(__xludf.DUMMYFUNCTION("""COMPUTED_VALUE"""),0.1)</f>
        <v>0.1</v>
      </c>
      <c r="N224" s="23">
        <f ca="1">IFERROR(__xludf.DUMMYFUNCTION("""COMPUTED_VALUE"""),1)</f>
        <v>1</v>
      </c>
      <c r="O224" s="23"/>
      <c r="P224" s="23" t="str">
        <f ca="1">IFERROR(__xludf.DUMMYFUNCTION("""COMPUTED_VALUE"""),"Offset")</f>
        <v>Offset</v>
      </c>
      <c r="Q224" s="23" t="str">
        <f ca="1">IFERROR(__xludf.DUMMYFUNCTION("""COMPUTED_VALUE"""),"Packaging")</f>
        <v>Packaging</v>
      </c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7"/>
      <c r="AK224" s="11"/>
      <c r="AL224" s="11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</row>
    <row r="225" spans="1:86" ht="17.25">
      <c r="A225" s="11"/>
      <c r="B225" s="11" t="str">
        <f ca="1">IFERROR(__xludf.DUMMYFUNCTION("""COMPUTED_VALUE"""),"Food")</f>
        <v>Food</v>
      </c>
      <c r="C225" s="11" t="str">
        <f ca="1">IFERROR(__xludf.DUMMYFUNCTION("""COMPUTED_VALUE"""),"Dry Fruit")</f>
        <v>Dry Fruit</v>
      </c>
      <c r="D225" s="11" t="str">
        <f ca="1">IFERROR(__xludf.DUMMYFUNCTION("""COMPUTED_VALUE"""),"319*177*40 mm | 12.5*6.9*1.5 inch")</f>
        <v>319*177*40 mm | 12.5*6.9*1.5 inch</v>
      </c>
      <c r="E225" s="33">
        <f ca="1">IFERROR(__xludf.DUMMYFUNCTION("""COMPUTED_VALUE"""),1)</f>
        <v>1</v>
      </c>
      <c r="F225" s="11">
        <f ca="1">IFERROR(__xludf.DUMMYFUNCTION("""COMPUTED_VALUE"""),1926)</f>
        <v>1926</v>
      </c>
      <c r="G225" s="11">
        <f ca="1">IFERROR(__xludf.DUMMYFUNCTION("""COMPUTED_VALUE"""),18)</f>
        <v>18</v>
      </c>
      <c r="H225" s="11">
        <f ca="1">IFERROR(__xludf.DUMMYFUNCTION("""COMPUTED_VALUE"""),23)</f>
        <v>23</v>
      </c>
      <c r="I225" s="11">
        <f ca="1">IFERROR(__xludf.DUMMYFUNCTION("""COMPUTED_VALUE"""),100)</f>
        <v>100</v>
      </c>
      <c r="J225" s="23"/>
      <c r="K225" s="23"/>
      <c r="L225" s="23"/>
      <c r="M225" s="23">
        <f ca="1">IFERROR(__xludf.DUMMYFUNCTION("""COMPUTED_VALUE"""),0.2)</f>
        <v>0.2</v>
      </c>
      <c r="N225" s="23">
        <f ca="1">IFERROR(__xludf.DUMMYFUNCTION("""COMPUTED_VALUE"""),1)</f>
        <v>1</v>
      </c>
      <c r="O225" s="23"/>
      <c r="P225" s="23" t="str">
        <f ca="1">IFERROR(__xludf.DUMMYFUNCTION("""COMPUTED_VALUE"""),"Offset")</f>
        <v>Offset</v>
      </c>
      <c r="Q225" s="23" t="str">
        <f ca="1">IFERROR(__xludf.DUMMYFUNCTION("""COMPUTED_VALUE"""),"Packaging")</f>
        <v>Packaging</v>
      </c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7"/>
      <c r="AK225" s="11"/>
      <c r="AL225" s="11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</row>
    <row r="226" spans="1:86" ht="17.25">
      <c r="A226" s="11"/>
      <c r="B226" s="11" t="str">
        <f ca="1">IFERROR(__xludf.DUMMYFUNCTION("""COMPUTED_VALUE"""),"Food")</f>
        <v>Food</v>
      </c>
      <c r="C226" s="11" t="str">
        <f ca="1">IFERROR(__xludf.DUMMYFUNCTION("""COMPUTED_VALUE"""),"Dates")</f>
        <v>Dates</v>
      </c>
      <c r="D226" s="11" t="str">
        <f ca="1">IFERROR(__xludf.DUMMYFUNCTION("""COMPUTED_VALUE""")," Sleeve 160*95*40mm | 6.8*4.4*1.6 inch")</f>
        <v xml:space="preserve"> Sleeve 160*95*40mm | 6.8*4.4*1.6 inch</v>
      </c>
      <c r="E226" s="33">
        <f ca="1">IFERROR(__xludf.DUMMYFUNCTION("""COMPUTED_VALUE"""),3)</f>
        <v>3</v>
      </c>
      <c r="F226" s="11">
        <f ca="1">IFERROR(__xludf.DUMMYFUNCTION("""COMPUTED_VALUE"""),1926)</f>
        <v>1926</v>
      </c>
      <c r="G226" s="11">
        <f ca="1">IFERROR(__xludf.DUMMYFUNCTION("""COMPUTED_VALUE"""),13)</f>
        <v>13</v>
      </c>
      <c r="H226" s="11">
        <f ca="1">IFERROR(__xludf.DUMMYFUNCTION("""COMPUTED_VALUE"""),19)</f>
        <v>19</v>
      </c>
      <c r="I226" s="11">
        <f ca="1">IFERROR(__xludf.DUMMYFUNCTION("""COMPUTED_VALUE"""),100)</f>
        <v>100</v>
      </c>
      <c r="J226" s="23"/>
      <c r="K226" s="23"/>
      <c r="L226" s="23"/>
      <c r="M226" s="23">
        <f ca="1">IFERROR(__xludf.DUMMYFUNCTION("""COMPUTED_VALUE"""),0.13)</f>
        <v>0.13</v>
      </c>
      <c r="N226" s="23">
        <f ca="1">IFERROR(__xludf.DUMMYFUNCTION("""COMPUTED_VALUE"""),1)</f>
        <v>1</v>
      </c>
      <c r="O226" s="23"/>
      <c r="P226" s="23" t="str">
        <f ca="1">IFERROR(__xludf.DUMMYFUNCTION("""COMPUTED_VALUE"""),"Offset")</f>
        <v>Offset</v>
      </c>
      <c r="Q226" s="23" t="str">
        <f ca="1">IFERROR(__xludf.DUMMYFUNCTION("""COMPUTED_VALUE"""),"Packaging")</f>
        <v>Packaging</v>
      </c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7"/>
      <c r="AK226" s="11"/>
      <c r="AL226" s="11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</row>
    <row r="227" spans="1:86" ht="17.25">
      <c r="A227" s="11"/>
      <c r="B227" s="11" t="str">
        <f ca="1">IFERROR(__xludf.DUMMYFUNCTION("""COMPUTED_VALUE"""),"Food")</f>
        <v>Food</v>
      </c>
      <c r="C227" s="11" t="str">
        <f ca="1">IFERROR(__xludf.DUMMYFUNCTION("""COMPUTED_VALUE"""),"Dates")</f>
        <v>Dates</v>
      </c>
      <c r="D227" s="11" t="str">
        <f ca="1">IFERROR(__xludf.DUMMYFUNCTION("""COMPUTED_VALUE"""),"Tray 160*95*40mm | 6.8*4.4*1.6 inch")</f>
        <v>Tray 160*95*40mm | 6.8*4.4*1.6 inch</v>
      </c>
      <c r="E227" s="33">
        <f ca="1">IFERROR(__xludf.DUMMYFUNCTION("""COMPUTED_VALUE"""),2)</f>
        <v>2</v>
      </c>
      <c r="F227" s="11">
        <f ca="1">IFERROR(__xludf.DUMMYFUNCTION("""COMPUTED_VALUE"""),1926)</f>
        <v>1926</v>
      </c>
      <c r="G227" s="11">
        <f ca="1">IFERROR(__xludf.DUMMYFUNCTION("""COMPUTED_VALUE"""),15)</f>
        <v>15</v>
      </c>
      <c r="H227" s="11">
        <f ca="1">IFERROR(__xludf.DUMMYFUNCTION("""COMPUTED_VALUE"""),25)</f>
        <v>25</v>
      </c>
      <c r="I227" s="11">
        <f ca="1">IFERROR(__xludf.DUMMYFUNCTION("""COMPUTED_VALUE"""),100)</f>
        <v>100</v>
      </c>
      <c r="J227" s="23"/>
      <c r="K227" s="23"/>
      <c r="L227" s="23"/>
      <c r="M227" s="23"/>
      <c r="N227" s="23">
        <f ca="1">IFERROR(__xludf.DUMMYFUNCTION("""COMPUTED_VALUE"""),1)</f>
        <v>1</v>
      </c>
      <c r="O227" s="23"/>
      <c r="P227" s="23" t="str">
        <f ca="1">IFERROR(__xludf.DUMMYFUNCTION("""COMPUTED_VALUE"""),"Offset")</f>
        <v>Offset</v>
      </c>
      <c r="Q227" s="23" t="str">
        <f ca="1">IFERROR(__xludf.DUMMYFUNCTION("""COMPUTED_VALUE"""),"Packaging")</f>
        <v>Packaging</v>
      </c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7"/>
      <c r="AK227" s="11"/>
      <c r="AL227" s="11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</row>
    <row r="228" spans="1:86" ht="17.25">
      <c r="A228" s="11"/>
      <c r="B228" s="11" t="str">
        <f ca="1">IFERROR(__xludf.DUMMYFUNCTION("""COMPUTED_VALUE"""),"Food")</f>
        <v>Food</v>
      </c>
      <c r="C228" s="11" t="str">
        <f ca="1">IFERROR(__xludf.DUMMYFUNCTION("""COMPUTED_VALUE"""),"Sugar Drop")</f>
        <v>Sugar Drop</v>
      </c>
      <c r="D228" s="11" t="str">
        <f ca="1">IFERROR(__xludf.DUMMYFUNCTION("""COMPUTED_VALUE"""),"85*40*105 mm | 3.3*1.5*4.2 inch | 22*15")</f>
        <v>85*40*105 mm | 3.3*1.5*4.2 inch | 22*15</v>
      </c>
      <c r="E228" s="33">
        <f ca="1">IFERROR(__xludf.DUMMYFUNCTION("""COMPUTED_VALUE"""),4)</f>
        <v>4</v>
      </c>
      <c r="F228" s="11">
        <f ca="1">IFERROR(__xludf.DUMMYFUNCTION("""COMPUTED_VALUE"""),1926)</f>
        <v>1926</v>
      </c>
      <c r="G228" s="11">
        <f ca="1">IFERROR(__xludf.DUMMYFUNCTION("""COMPUTED_VALUE"""),18)</f>
        <v>18</v>
      </c>
      <c r="H228" s="11">
        <f ca="1">IFERROR(__xludf.DUMMYFUNCTION("""COMPUTED_VALUE"""),23)</f>
        <v>23</v>
      </c>
      <c r="I228" s="11">
        <f ca="1">IFERROR(__xludf.DUMMYFUNCTION("""COMPUTED_VALUE"""),100)</f>
        <v>100</v>
      </c>
      <c r="J228" s="23"/>
      <c r="K228" s="23"/>
      <c r="L228" s="23"/>
      <c r="M228" s="23">
        <f ca="1">IFERROR(__xludf.DUMMYFUNCTION("""COMPUTED_VALUE"""),0.15)</f>
        <v>0.15</v>
      </c>
      <c r="N228" s="23">
        <f ca="1">IFERROR(__xludf.DUMMYFUNCTION("""COMPUTED_VALUE"""),1)</f>
        <v>1</v>
      </c>
      <c r="O228" s="23"/>
      <c r="P228" s="23" t="str">
        <f ca="1">IFERROR(__xludf.DUMMYFUNCTION("""COMPUTED_VALUE"""),"Offset")</f>
        <v>Offset</v>
      </c>
      <c r="Q228" s="23" t="str">
        <f ca="1">IFERROR(__xludf.DUMMYFUNCTION("""COMPUTED_VALUE"""),"Packaging")</f>
        <v>Packaging</v>
      </c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7"/>
      <c r="AK228" s="11"/>
      <c r="AL228" s="11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</row>
    <row r="229" spans="1:86" ht="17.25">
      <c r="A229" s="32" t="str">
        <f ca="1">IFERROR(__xludf.DUMMYFUNCTION("""COMPUTED_VALUE"""),"https://drive.google.com/open?id=10TdVob68TA08qHvPOTrFUTFm1J7USNBq&amp;usp=drive_fs")</f>
        <v>https://drive.google.com/open?id=10TdVob68TA08qHvPOTrFUTFm1J7USNBq&amp;usp=drive_fs</v>
      </c>
      <c r="B229" s="11" t="str">
        <f ca="1">IFERROR(__xludf.DUMMYFUNCTION("""COMPUTED_VALUE"""),"Food")</f>
        <v>Food</v>
      </c>
      <c r="C229" s="11" t="str">
        <f ca="1">IFERROR(__xludf.DUMMYFUNCTION("""COMPUTED_VALUE"""),"Chilgoza")</f>
        <v>Chilgoza</v>
      </c>
      <c r="D229" s="11" t="str">
        <f ca="1">IFERROR(__xludf.DUMMYFUNCTION("""COMPUTED_VALUE"""),"120*40*165 mm | 4.7*1.7*6.5 inch")</f>
        <v>120*40*165 mm | 4.7*1.7*6.5 inch</v>
      </c>
      <c r="E229" s="33">
        <f ca="1">IFERROR(__xludf.DUMMYFUNCTION("""COMPUTED_VALUE"""),4)</f>
        <v>4</v>
      </c>
      <c r="F229" s="11">
        <f ca="1">IFERROR(__xludf.DUMMYFUNCTION("""COMPUTED_VALUE"""),2029)</f>
        <v>2029</v>
      </c>
      <c r="G229" s="11">
        <f ca="1">IFERROR(__xludf.DUMMYFUNCTION("""COMPUTED_VALUE"""),20)</f>
        <v>20</v>
      </c>
      <c r="H229" s="11">
        <f ca="1">IFERROR(__xludf.DUMMYFUNCTION("""COMPUTED_VALUE"""),28)</f>
        <v>28</v>
      </c>
      <c r="I229" s="11">
        <f ca="1">IFERROR(__xludf.DUMMYFUNCTION("""COMPUTED_VALUE"""),100)</f>
        <v>100</v>
      </c>
      <c r="J229" s="23"/>
      <c r="K229" s="23"/>
      <c r="L229" s="23"/>
      <c r="M229" s="23">
        <f ca="1">IFERROR(__xludf.DUMMYFUNCTION("""COMPUTED_VALUE"""),0.1)</f>
        <v>0.1</v>
      </c>
      <c r="N229" s="23">
        <f ca="1">IFERROR(__xludf.DUMMYFUNCTION("""COMPUTED_VALUE"""),1)</f>
        <v>1</v>
      </c>
      <c r="O229" s="23"/>
      <c r="P229" s="23" t="str">
        <f ca="1">IFERROR(__xludf.DUMMYFUNCTION("""COMPUTED_VALUE"""),"Offset")</f>
        <v>Offset</v>
      </c>
      <c r="Q229" s="23" t="str">
        <f ca="1">IFERROR(__xludf.DUMMYFUNCTION("""COMPUTED_VALUE"""),"Packaging")</f>
        <v>Packaging</v>
      </c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7"/>
      <c r="AK229" s="11"/>
      <c r="AL229" s="11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</row>
    <row r="230" spans="1:86" ht="17.25">
      <c r="A230" s="32" t="str">
        <f ca="1">IFERROR(__xludf.DUMMYFUNCTION("""COMPUTED_VALUE"""),"https://drive.google.com/open?id=10hz4BWKLk-weRC6GND1qwbz0WSrKMB5i&amp;usp=drive_fs")</f>
        <v>https://drive.google.com/open?id=10hz4BWKLk-weRC6GND1qwbz0WSrKMB5i&amp;usp=drive_fs</v>
      </c>
      <c r="B230" s="11" t="str">
        <f ca="1">IFERROR(__xludf.DUMMYFUNCTION("""COMPUTED_VALUE"""),"Food")</f>
        <v>Food</v>
      </c>
      <c r="C230" s="11" t="str">
        <f ca="1">IFERROR(__xludf.DUMMYFUNCTION("""COMPUTED_VALUE"""),"Patasa")</f>
        <v>Patasa</v>
      </c>
      <c r="D230" s="11" t="str">
        <f ca="1">IFERROR(__xludf.DUMMYFUNCTION("""COMPUTED_VALUE"""),"120*45*120 mm | 4.7*1.7*4.7 inch | 22*28")</f>
        <v>120*45*120 mm | 4.7*1.7*4.7 inch | 22*28</v>
      </c>
      <c r="E230" s="33">
        <f ca="1">IFERROR(__xludf.DUMMYFUNCTION("""COMPUTED_VALUE"""),4)</f>
        <v>4</v>
      </c>
      <c r="F230" s="11">
        <f ca="1">IFERROR(__xludf.DUMMYFUNCTION("""COMPUTED_VALUE"""),2029)</f>
        <v>2029</v>
      </c>
      <c r="G230" s="11">
        <f ca="1">IFERROR(__xludf.DUMMYFUNCTION("""COMPUTED_VALUE"""),20)</f>
        <v>20</v>
      </c>
      <c r="H230" s="11">
        <f ca="1">IFERROR(__xludf.DUMMYFUNCTION("""COMPUTED_VALUE"""),28)</f>
        <v>28</v>
      </c>
      <c r="I230" s="11">
        <f ca="1">IFERROR(__xludf.DUMMYFUNCTION("""COMPUTED_VALUE"""),100)</f>
        <v>100</v>
      </c>
      <c r="J230" s="23"/>
      <c r="K230" s="23"/>
      <c r="L230" s="23"/>
      <c r="M230" s="23">
        <f ca="1">IFERROR(__xludf.DUMMYFUNCTION("""COMPUTED_VALUE"""),0.1)</f>
        <v>0.1</v>
      </c>
      <c r="N230" s="23">
        <f ca="1">IFERROR(__xludf.DUMMYFUNCTION("""COMPUTED_VALUE"""),1)</f>
        <v>1</v>
      </c>
      <c r="O230" s="23"/>
      <c r="P230" s="23" t="str">
        <f ca="1">IFERROR(__xludf.DUMMYFUNCTION("""COMPUTED_VALUE"""),"Offset")</f>
        <v>Offset</v>
      </c>
      <c r="Q230" s="23" t="str">
        <f ca="1">IFERROR(__xludf.DUMMYFUNCTION("""COMPUTED_VALUE"""),"Packaging")</f>
        <v>Packaging</v>
      </c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7"/>
      <c r="AK230" s="11"/>
      <c r="AL230" s="11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</row>
    <row r="231" spans="1:86" ht="17.25">
      <c r="A231" s="32" t="str">
        <f ca="1">IFERROR(__xludf.DUMMYFUNCTION("""COMPUTED_VALUE"""),"https://drive.google.com/open?id=10oPuzGTFkTPT4jhRFCWOBwtCuMO0XTMV&amp;usp=drive_fs")</f>
        <v>https://drive.google.com/open?id=10oPuzGTFkTPT4jhRFCWOBwtCuMO0XTMV&amp;usp=drive_fs</v>
      </c>
      <c r="B231" s="11" t="str">
        <f ca="1">IFERROR(__xludf.DUMMYFUNCTION("""COMPUTED_VALUE"""),"Food")</f>
        <v>Food</v>
      </c>
      <c r="C231" s="11" t="str">
        <f ca="1">IFERROR(__xludf.DUMMYFUNCTION("""COMPUTED_VALUE"""),"Roll")</f>
        <v>Roll</v>
      </c>
      <c r="D231" s="11" t="str">
        <f ca="1">IFERROR(__xludf.DUMMYFUNCTION("""COMPUTED_VALUE"""),"280*280*76 mm | 11*11*3 inch")</f>
        <v>280*280*76 mm | 11*11*3 inch</v>
      </c>
      <c r="E231" s="33">
        <f ca="1">IFERROR(__xludf.DUMMYFUNCTION("""COMPUTED_VALUE"""),2)</f>
        <v>2</v>
      </c>
      <c r="F231" s="11">
        <f ca="1">IFERROR(__xludf.DUMMYFUNCTION("""COMPUTED_VALUE"""),2029)</f>
        <v>2029</v>
      </c>
      <c r="G231" s="11">
        <f ca="1">IFERROR(__xludf.DUMMYFUNCTION("""COMPUTED_VALUE"""),19)</f>
        <v>19</v>
      </c>
      <c r="H231" s="11">
        <f ca="1">IFERROR(__xludf.DUMMYFUNCTION("""COMPUTED_VALUE"""),26)</f>
        <v>26</v>
      </c>
      <c r="I231" s="11">
        <f ca="1">IFERROR(__xludf.DUMMYFUNCTION("""COMPUTED_VALUE"""),100)</f>
        <v>100</v>
      </c>
      <c r="J231" s="23"/>
      <c r="K231" s="23"/>
      <c r="L231" s="23"/>
      <c r="M231" s="23"/>
      <c r="N231" s="23">
        <f ca="1">IFERROR(__xludf.DUMMYFUNCTION("""COMPUTED_VALUE"""),1)</f>
        <v>1</v>
      </c>
      <c r="O231" s="23"/>
      <c r="P231" s="23" t="str">
        <f ca="1">IFERROR(__xludf.DUMMYFUNCTION("""COMPUTED_VALUE"""),"Offset")</f>
        <v>Offset</v>
      </c>
      <c r="Q231" s="23" t="str">
        <f ca="1">IFERROR(__xludf.DUMMYFUNCTION("""COMPUTED_VALUE"""),"Packaging")</f>
        <v>Packaging</v>
      </c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7"/>
      <c r="AK231" s="11"/>
      <c r="AL231" s="11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</row>
    <row r="232" spans="1:86" ht="17.25">
      <c r="A232" s="11"/>
      <c r="B232" s="11" t="str">
        <f ca="1">IFERROR(__xludf.DUMMYFUNCTION("""COMPUTED_VALUE"""),"Food")</f>
        <v>Food</v>
      </c>
      <c r="C232" s="11" t="str">
        <f ca="1">IFERROR(__xludf.DUMMYFUNCTION("""COMPUTED_VALUE"""),"Iipsita")</f>
        <v>Iipsita</v>
      </c>
      <c r="D232" s="11" t="str">
        <f ca="1">IFERROR(__xludf.DUMMYFUNCTION("""COMPUTED_VALUE"""),"Coockie 152*97*97 mm | 6*3.8*3.8 inch ")</f>
        <v xml:space="preserve">Coockie 152*97*97 mm | 6*3.8*3.8 inch </v>
      </c>
      <c r="E232" s="33">
        <f ca="1">IFERROR(__xludf.DUMMYFUNCTION("""COMPUTED_VALUE"""),1)</f>
        <v>1</v>
      </c>
      <c r="F232" s="11">
        <f ca="1">IFERROR(__xludf.DUMMYFUNCTION("""COMPUTED_VALUE"""),1926)</f>
        <v>1926</v>
      </c>
      <c r="G232" s="11">
        <f ca="1">IFERROR(__xludf.DUMMYFUNCTION("""COMPUTED_VALUE"""),19.5)</f>
        <v>19.5</v>
      </c>
      <c r="H232" s="11">
        <f ca="1">IFERROR(__xludf.DUMMYFUNCTION("""COMPUTED_VALUE"""),23)</f>
        <v>23</v>
      </c>
      <c r="I232" s="11">
        <f ca="1">IFERROR(__xludf.DUMMYFUNCTION("""COMPUTED_VALUE"""),100)</f>
        <v>100</v>
      </c>
      <c r="J232" s="23"/>
      <c r="K232" s="23"/>
      <c r="L232" s="23"/>
      <c r="M232" s="23"/>
      <c r="N232" s="23">
        <f ca="1">IFERROR(__xludf.DUMMYFUNCTION("""COMPUTED_VALUE"""),1)</f>
        <v>1</v>
      </c>
      <c r="O232" s="23"/>
      <c r="P232" s="23" t="str">
        <f ca="1">IFERROR(__xludf.DUMMYFUNCTION("""COMPUTED_VALUE"""),"Offset")</f>
        <v>Offset</v>
      </c>
      <c r="Q232" s="23" t="str">
        <f ca="1">IFERROR(__xludf.DUMMYFUNCTION("""COMPUTED_VALUE"""),"Packaging")</f>
        <v>Packaging</v>
      </c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7"/>
      <c r="AK232" s="11"/>
      <c r="AL232" s="11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</row>
    <row r="233" spans="1:86" ht="17.25">
      <c r="A233" s="32" t="str">
        <f ca="1">IFERROR(__xludf.DUMMYFUNCTION("""COMPUTED_VALUE"""),"https://drive.google.com/open?id=1d_mDqe4Y6-QGkTSvZyKD_DApDIqvX1Vu&amp;usp=drive_fs")</f>
        <v>https://drive.google.com/open?id=1d_mDqe4Y6-QGkTSvZyKD_DApDIqvX1Vu&amp;usp=drive_fs</v>
      </c>
      <c r="B233" s="11" t="str">
        <f ca="1">IFERROR(__xludf.DUMMYFUNCTION("""COMPUTED_VALUE"""),"Food")</f>
        <v>Food</v>
      </c>
      <c r="C233" s="11" t="str">
        <f ca="1">IFERROR(__xludf.DUMMYFUNCTION("""COMPUTED_VALUE"""),"Dates")</f>
        <v>Dates</v>
      </c>
      <c r="D233" s="11" t="str">
        <f ca="1">IFERROR(__xludf.DUMMYFUNCTION("""COMPUTED_VALUE"""),"TMI KIMIA 190*145*42 mm | 5.7*1.6*7.5 inch")</f>
        <v>TMI KIMIA 190*145*42 mm | 5.7*1.6*7.5 inch</v>
      </c>
      <c r="E233" s="33">
        <f ca="1">IFERROR(__xludf.DUMMYFUNCTION("""COMPUTED_VALUE"""),2)</f>
        <v>2</v>
      </c>
      <c r="F233" s="11">
        <f ca="1">IFERROR(__xludf.DUMMYFUNCTION("""COMPUTED_VALUE"""),1926)</f>
        <v>1926</v>
      </c>
      <c r="G233" s="11">
        <f ca="1">IFERROR(__xludf.DUMMYFUNCTION("""COMPUTED_VALUE"""),18)</f>
        <v>18</v>
      </c>
      <c r="H233" s="11">
        <f ca="1">IFERROR(__xludf.DUMMYFUNCTION("""COMPUTED_VALUE"""),23)</f>
        <v>23</v>
      </c>
      <c r="I233" s="11">
        <f ca="1">IFERROR(__xludf.DUMMYFUNCTION("""COMPUTED_VALUE"""),100)</f>
        <v>100</v>
      </c>
      <c r="J233" s="23"/>
      <c r="K233" s="23"/>
      <c r="L233" s="23"/>
      <c r="M233" s="23">
        <f ca="1">IFERROR(__xludf.DUMMYFUNCTION("""COMPUTED_VALUE"""),0.15)</f>
        <v>0.15</v>
      </c>
      <c r="N233" s="23">
        <f ca="1">IFERROR(__xludf.DUMMYFUNCTION("""COMPUTED_VALUE"""),1)</f>
        <v>1</v>
      </c>
      <c r="O233" s="23"/>
      <c r="P233" s="23" t="str">
        <f ca="1">IFERROR(__xludf.DUMMYFUNCTION("""COMPUTED_VALUE"""),"Offset")</f>
        <v>Offset</v>
      </c>
      <c r="Q233" s="23" t="str">
        <f ca="1">IFERROR(__xludf.DUMMYFUNCTION("""COMPUTED_VALUE"""),"Packaging")</f>
        <v>Packaging</v>
      </c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7"/>
      <c r="AK233" s="11"/>
      <c r="AL233" s="11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</row>
    <row r="234" spans="1:86" ht="17.25">
      <c r="A234" s="32" t="str">
        <f ca="1">IFERROR(__xludf.DUMMYFUNCTION("""COMPUTED_VALUE"""),"https://drive.google.com/open?id=1hXYsZDpW2jiQGmuawjFB_viq2zn_XJEe&amp;usp=drive_fs")</f>
        <v>https://drive.google.com/open?id=1hXYsZDpW2jiQGmuawjFB_viq2zn_XJEe&amp;usp=drive_fs</v>
      </c>
      <c r="B234" s="11" t="str">
        <f ca="1">IFERROR(__xludf.DUMMYFUNCTION("""COMPUTED_VALUE"""),"Food")</f>
        <v>Food</v>
      </c>
      <c r="C234" s="11" t="str">
        <f ca="1">IFERROR(__xludf.DUMMYFUNCTION("""COMPUTED_VALUE"""),"Dosa")</f>
        <v>Dosa</v>
      </c>
      <c r="D234" s="11" t="str">
        <f ca="1">IFERROR(__xludf.DUMMYFUNCTION("""COMPUTED_VALUE"""),"89*51*343 mm | 13.5*3.5*2 inch")</f>
        <v>89*51*343 mm | 13.5*3.5*2 inch</v>
      </c>
      <c r="E234" s="33">
        <f ca="1">IFERROR(__xludf.DUMMYFUNCTION("""COMPUTED_VALUE"""),2)</f>
        <v>2</v>
      </c>
      <c r="F234" s="11">
        <f ca="1">IFERROR(__xludf.DUMMYFUNCTION("""COMPUTED_VALUE"""),1926)</f>
        <v>1926</v>
      </c>
      <c r="G234" s="11">
        <f ca="1">IFERROR(__xludf.DUMMYFUNCTION("""COMPUTED_VALUE"""),19)</f>
        <v>19</v>
      </c>
      <c r="H234" s="11">
        <f ca="1">IFERROR(__xludf.DUMMYFUNCTION("""COMPUTED_VALUE"""),26)</f>
        <v>26</v>
      </c>
      <c r="I234" s="11">
        <f ca="1">IFERROR(__xludf.DUMMYFUNCTION("""COMPUTED_VALUE"""),100)</f>
        <v>100</v>
      </c>
      <c r="J234" s="23"/>
      <c r="K234" s="23"/>
      <c r="L234" s="23"/>
      <c r="M234" s="23">
        <f ca="1">IFERROR(__xludf.DUMMYFUNCTION("""COMPUTED_VALUE"""),0.2)</f>
        <v>0.2</v>
      </c>
      <c r="N234" s="23">
        <f ca="1">IFERROR(__xludf.DUMMYFUNCTION("""COMPUTED_VALUE"""),1)</f>
        <v>1</v>
      </c>
      <c r="O234" s="23"/>
      <c r="P234" s="23" t="str">
        <f ca="1">IFERROR(__xludf.DUMMYFUNCTION("""COMPUTED_VALUE"""),"Offset")</f>
        <v>Offset</v>
      </c>
      <c r="Q234" s="23" t="str">
        <f ca="1">IFERROR(__xludf.DUMMYFUNCTION("""COMPUTED_VALUE"""),"Packaging")</f>
        <v>Packaging</v>
      </c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7"/>
      <c r="AK234" s="11"/>
      <c r="AL234" s="11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</row>
    <row r="235" spans="1:86" ht="17.25">
      <c r="A235" s="32" t="str">
        <f ca="1">IFERROR(__xludf.DUMMYFUNCTION("""COMPUTED_VALUE"""),"https://drive.google.com/open?id=1ElNmuZgjfXk_oQuxqKo6JsAGQr3toI8J&amp;usp=drive_fs")</f>
        <v>https://drive.google.com/open?id=1ElNmuZgjfXk_oQuxqKo6JsAGQr3toI8J&amp;usp=drive_fs</v>
      </c>
      <c r="B235" s="11" t="str">
        <f ca="1">IFERROR(__xludf.DUMMYFUNCTION("""COMPUTED_VALUE"""),"Food")</f>
        <v>Food</v>
      </c>
      <c r="C235" s="11" t="str">
        <f ca="1">IFERROR(__xludf.DUMMYFUNCTION("""COMPUTED_VALUE"""),"Kamil")</f>
        <v>Kamil</v>
      </c>
      <c r="D235" s="11" t="str">
        <f ca="1">IFERROR(__xludf.DUMMYFUNCTION("""COMPUTED_VALUE"""),"Chicken Roll 145*57*195 mm | 5.7*2.2*7.6 inch")</f>
        <v>Chicken Roll 145*57*195 mm | 5.7*2.2*7.6 inch</v>
      </c>
      <c r="E235" s="33">
        <f ca="1">IFERROR(__xludf.DUMMYFUNCTION("""COMPUTED_VALUE"""),2)</f>
        <v>2</v>
      </c>
      <c r="F235" s="11">
        <f ca="1">IFERROR(__xludf.DUMMYFUNCTION("""COMPUTED_VALUE"""),1926)</f>
        <v>1926</v>
      </c>
      <c r="G235" s="11">
        <f ca="1">IFERROR(__xludf.DUMMYFUNCTION("""COMPUTED_VALUE"""),18)</f>
        <v>18</v>
      </c>
      <c r="H235" s="11">
        <f ca="1">IFERROR(__xludf.DUMMYFUNCTION("""COMPUTED_VALUE"""),23)</f>
        <v>23</v>
      </c>
      <c r="I235" s="11">
        <f ca="1">IFERROR(__xludf.DUMMYFUNCTION("""COMPUTED_VALUE"""),100)</f>
        <v>100</v>
      </c>
      <c r="J235" s="23"/>
      <c r="K235" s="23"/>
      <c r="L235" s="23"/>
      <c r="M235" s="23">
        <f ca="1">IFERROR(__xludf.DUMMYFUNCTION("""COMPUTED_VALUE"""),0.14)</f>
        <v>0.14000000000000001</v>
      </c>
      <c r="N235" s="23">
        <f ca="1">IFERROR(__xludf.DUMMYFUNCTION("""COMPUTED_VALUE"""),1)</f>
        <v>1</v>
      </c>
      <c r="O235" s="23"/>
      <c r="P235" s="23" t="str">
        <f ca="1">IFERROR(__xludf.DUMMYFUNCTION("""COMPUTED_VALUE"""),"Offset")</f>
        <v>Offset</v>
      </c>
      <c r="Q235" s="23" t="str">
        <f ca="1">IFERROR(__xludf.DUMMYFUNCTION("""COMPUTED_VALUE"""),"Packaging")</f>
        <v>Packaging</v>
      </c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7"/>
      <c r="AK235" s="11"/>
      <c r="AL235" s="11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</row>
    <row r="236" spans="1:86" ht="17.25">
      <c r="A236" s="11"/>
      <c r="B236" s="11"/>
      <c r="C236" s="11"/>
      <c r="D236" s="11"/>
      <c r="E236" s="33"/>
      <c r="F236" s="11"/>
      <c r="G236" s="11"/>
      <c r="H236" s="11"/>
      <c r="I236" s="11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7"/>
      <c r="AK236" s="11"/>
      <c r="AL236" s="11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</row>
    <row r="237" spans="1:86" ht="17.25">
      <c r="A237" s="11"/>
      <c r="B237" s="11"/>
      <c r="C237" s="11"/>
      <c r="D237" s="11"/>
      <c r="E237" s="33"/>
      <c r="F237" s="11"/>
      <c r="G237" s="11"/>
      <c r="H237" s="11"/>
      <c r="I237" s="11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7"/>
      <c r="AK237" s="11"/>
      <c r="AL237" s="11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</row>
    <row r="238" spans="1:86" ht="17.25">
      <c r="A238" s="11"/>
      <c r="B238" s="11"/>
      <c r="C238" s="11"/>
      <c r="D238" s="11"/>
      <c r="E238" s="33"/>
      <c r="F238" s="11"/>
      <c r="G238" s="11"/>
      <c r="H238" s="11"/>
      <c r="I238" s="11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7"/>
      <c r="AK238" s="11"/>
      <c r="AL238" s="11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</row>
    <row r="239" spans="1:86" ht="17.25">
      <c r="A239" s="11"/>
      <c r="B239" s="11"/>
      <c r="C239" s="11"/>
      <c r="D239" s="11"/>
      <c r="E239" s="33"/>
      <c r="F239" s="11"/>
      <c r="G239" s="11"/>
      <c r="H239" s="11"/>
      <c r="I239" s="11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7"/>
      <c r="AK239" s="11"/>
      <c r="AL239" s="11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</row>
    <row r="240" spans="1:86" ht="17.25">
      <c r="A240" s="11"/>
      <c r="B240" s="11"/>
      <c r="C240" s="11"/>
      <c r="D240" s="11"/>
      <c r="E240" s="33"/>
      <c r="F240" s="11"/>
      <c r="G240" s="11"/>
      <c r="H240" s="11"/>
      <c r="I240" s="11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7"/>
      <c r="AK240" s="11"/>
      <c r="AL240" s="11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</row>
    <row r="241" spans="1:86" ht="17.25">
      <c r="A241" s="11"/>
      <c r="B241" s="11"/>
      <c r="C241" s="11"/>
      <c r="D241" s="11"/>
      <c r="E241" s="33"/>
      <c r="F241" s="11"/>
      <c r="G241" s="11"/>
      <c r="H241" s="11"/>
      <c r="I241" s="11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7"/>
      <c r="AK241" s="11"/>
      <c r="AL241" s="11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</row>
    <row r="242" spans="1:86" ht="17.25">
      <c r="A242" s="11"/>
      <c r="B242" s="11"/>
      <c r="C242" s="11"/>
      <c r="D242" s="11"/>
      <c r="E242" s="33"/>
      <c r="F242" s="11"/>
      <c r="G242" s="11"/>
      <c r="H242" s="11"/>
      <c r="I242" s="11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7"/>
      <c r="AK242" s="11"/>
      <c r="AL242" s="11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</row>
    <row r="243" spans="1:86" ht="17.25">
      <c r="A243" s="11"/>
      <c r="B243" s="11"/>
      <c r="C243" s="11"/>
      <c r="D243" s="11"/>
      <c r="E243" s="33"/>
      <c r="F243" s="11"/>
      <c r="G243" s="11"/>
      <c r="H243" s="11"/>
      <c r="I243" s="11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7"/>
      <c r="AK243" s="11"/>
      <c r="AL243" s="11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</row>
    <row r="244" spans="1:86" ht="17.25">
      <c r="A244" s="11"/>
      <c r="B244" s="11"/>
      <c r="C244" s="11"/>
      <c r="D244" s="11"/>
      <c r="E244" s="33"/>
      <c r="F244" s="11"/>
      <c r="G244" s="11"/>
      <c r="H244" s="11"/>
      <c r="I244" s="11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7"/>
      <c r="AK244" s="11"/>
      <c r="AL244" s="11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</row>
    <row r="245" spans="1:86" ht="17.25">
      <c r="A245" s="11"/>
      <c r="B245" s="11"/>
      <c r="C245" s="11"/>
      <c r="D245" s="11"/>
      <c r="E245" s="33"/>
      <c r="F245" s="11"/>
      <c r="G245" s="11"/>
      <c r="H245" s="11"/>
      <c r="I245" s="11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7"/>
      <c r="AK245" s="11"/>
      <c r="AL245" s="11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</row>
    <row r="246" spans="1:86" ht="17.25">
      <c r="A246" s="11"/>
      <c r="B246" s="11"/>
      <c r="C246" s="11"/>
      <c r="D246" s="11"/>
      <c r="E246" s="33"/>
      <c r="F246" s="11"/>
      <c r="G246" s="11"/>
      <c r="H246" s="11"/>
      <c r="I246" s="11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7"/>
      <c r="AK246" s="11"/>
      <c r="AL246" s="11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</row>
    <row r="247" spans="1:86" ht="17.25">
      <c r="A247" s="11"/>
      <c r="B247" s="11"/>
      <c r="C247" s="11"/>
      <c r="D247" s="11"/>
      <c r="E247" s="33"/>
      <c r="F247" s="11"/>
      <c r="G247" s="11"/>
      <c r="H247" s="11"/>
      <c r="I247" s="11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7"/>
      <c r="AK247" s="11"/>
      <c r="AL247" s="11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</row>
    <row r="248" spans="1:86" ht="17.25">
      <c r="A248" s="11"/>
      <c r="B248" s="11"/>
      <c r="C248" s="11"/>
      <c r="D248" s="11"/>
      <c r="E248" s="33"/>
      <c r="F248" s="11"/>
      <c r="G248" s="11"/>
      <c r="H248" s="11"/>
      <c r="I248" s="11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7"/>
      <c r="AK248" s="11"/>
      <c r="AL248" s="11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</row>
    <row r="249" spans="1:86" ht="17.25">
      <c r="A249" s="11"/>
      <c r="B249" s="11"/>
      <c r="C249" s="11"/>
      <c r="D249" s="11"/>
      <c r="E249" s="33"/>
      <c r="F249" s="11"/>
      <c r="G249" s="11"/>
      <c r="H249" s="11"/>
      <c r="I249" s="11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7"/>
      <c r="AK249" s="11"/>
      <c r="AL249" s="11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</row>
    <row r="250" spans="1:86" ht="17.25">
      <c r="A250" s="11"/>
      <c r="B250" s="11"/>
      <c r="C250" s="11"/>
      <c r="D250" s="11"/>
      <c r="E250" s="33"/>
      <c r="F250" s="11"/>
      <c r="G250" s="11"/>
      <c r="H250" s="11"/>
      <c r="I250" s="11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7"/>
      <c r="AK250" s="11"/>
      <c r="AL250" s="11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</row>
    <row r="251" spans="1:86" ht="17.25">
      <c r="A251" s="11"/>
      <c r="B251" s="11"/>
      <c r="C251" s="11"/>
      <c r="D251" s="11"/>
      <c r="E251" s="33"/>
      <c r="F251" s="11"/>
      <c r="G251" s="11"/>
      <c r="H251" s="11"/>
      <c r="I251" s="11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7"/>
      <c r="AK251" s="11"/>
      <c r="AL251" s="11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</row>
    <row r="252" spans="1:86" ht="17.25">
      <c r="A252" s="11"/>
      <c r="B252" s="11"/>
      <c r="C252" s="11"/>
      <c r="D252" s="11"/>
      <c r="E252" s="33"/>
      <c r="F252" s="11"/>
      <c r="G252" s="11"/>
      <c r="H252" s="11"/>
      <c r="I252" s="11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7"/>
      <c r="AK252" s="11"/>
      <c r="AL252" s="11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</row>
    <row r="253" spans="1:86" ht="17.25">
      <c r="A253" s="11"/>
      <c r="B253" s="11"/>
      <c r="C253" s="11"/>
      <c r="D253" s="11"/>
      <c r="E253" s="33"/>
      <c r="F253" s="11"/>
      <c r="G253" s="11"/>
      <c r="H253" s="11"/>
      <c r="I253" s="11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7"/>
      <c r="AK253" s="11"/>
      <c r="AL253" s="11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</row>
    <row r="254" spans="1:86" ht="17.25">
      <c r="A254" s="11"/>
      <c r="B254" s="11"/>
      <c r="C254" s="11"/>
      <c r="D254" s="11"/>
      <c r="E254" s="33"/>
      <c r="F254" s="11"/>
      <c r="G254" s="11"/>
      <c r="H254" s="11"/>
      <c r="I254" s="11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7"/>
      <c r="AK254" s="11"/>
      <c r="AL254" s="11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</row>
    <row r="255" spans="1:86" ht="17.25">
      <c r="A255" s="11"/>
      <c r="B255" s="11"/>
      <c r="C255" s="11"/>
      <c r="D255" s="11"/>
      <c r="E255" s="33"/>
      <c r="F255" s="11"/>
      <c r="G255" s="11"/>
      <c r="H255" s="11"/>
      <c r="I255" s="11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7"/>
      <c r="AK255" s="11"/>
      <c r="AL255" s="11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</row>
    <row r="256" spans="1:86" ht="17.25">
      <c r="A256" s="11"/>
      <c r="B256" s="11"/>
      <c r="C256" s="11"/>
      <c r="D256" s="11"/>
      <c r="E256" s="33"/>
      <c r="F256" s="11"/>
      <c r="G256" s="11"/>
      <c r="H256" s="11"/>
      <c r="I256" s="11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7"/>
      <c r="AK256" s="11"/>
      <c r="AL256" s="11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</row>
    <row r="257" spans="1:86" ht="17.25">
      <c r="A257" s="11"/>
      <c r="B257" s="11"/>
      <c r="C257" s="11"/>
      <c r="D257" s="11"/>
      <c r="E257" s="33"/>
      <c r="F257" s="11"/>
      <c r="G257" s="11"/>
      <c r="H257" s="11"/>
      <c r="I257" s="11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7"/>
      <c r="AK257" s="11"/>
      <c r="AL257" s="11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</row>
    <row r="258" spans="1:86" ht="17.25">
      <c r="A258" s="11"/>
      <c r="B258" s="11"/>
      <c r="C258" s="11"/>
      <c r="D258" s="11"/>
      <c r="E258" s="33"/>
      <c r="F258" s="11"/>
      <c r="G258" s="11"/>
      <c r="H258" s="11"/>
      <c r="I258" s="11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7"/>
      <c r="AK258" s="11"/>
      <c r="AL258" s="11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</row>
    <row r="259" spans="1:86" ht="17.25">
      <c r="A259" s="11"/>
      <c r="B259" s="11"/>
      <c r="C259" s="11"/>
      <c r="D259" s="11"/>
      <c r="E259" s="33"/>
      <c r="F259" s="11"/>
      <c r="G259" s="11"/>
      <c r="H259" s="11"/>
      <c r="I259" s="11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7"/>
      <c r="AK259" s="11"/>
      <c r="AL259" s="11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</row>
    <row r="260" spans="1:86" ht="17.25">
      <c r="A260" s="11"/>
      <c r="B260" s="11"/>
      <c r="C260" s="11"/>
      <c r="D260" s="11"/>
      <c r="E260" s="33"/>
      <c r="F260" s="11"/>
      <c r="G260" s="11"/>
      <c r="H260" s="11"/>
      <c r="I260" s="11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7"/>
      <c r="AK260" s="11"/>
      <c r="AL260" s="11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</row>
    <row r="261" spans="1:86" ht="17.25">
      <c r="A261" s="11"/>
      <c r="B261" s="11"/>
      <c r="C261" s="11"/>
      <c r="D261" s="11"/>
      <c r="E261" s="33"/>
      <c r="F261" s="11"/>
      <c r="G261" s="11"/>
      <c r="H261" s="11"/>
      <c r="I261" s="11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7"/>
      <c r="AK261" s="11"/>
      <c r="AL261" s="11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</row>
    <row r="262" spans="1:86" ht="17.25">
      <c r="A262" s="11"/>
      <c r="B262" s="11"/>
      <c r="C262" s="11"/>
      <c r="D262" s="11"/>
      <c r="E262" s="33"/>
      <c r="F262" s="11"/>
      <c r="G262" s="11"/>
      <c r="H262" s="11"/>
      <c r="I262" s="11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7"/>
      <c r="AK262" s="11"/>
      <c r="AL262" s="11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</row>
    <row r="263" spans="1:86" ht="17.25">
      <c r="A263" s="11"/>
      <c r="B263" s="11"/>
      <c r="C263" s="11"/>
      <c r="D263" s="11"/>
      <c r="E263" s="33"/>
      <c r="F263" s="11"/>
      <c r="G263" s="11"/>
      <c r="H263" s="11"/>
      <c r="I263" s="11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7"/>
      <c r="AK263" s="11"/>
      <c r="AL263" s="11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</row>
    <row r="264" spans="1:86" ht="17.25">
      <c r="A264" s="11"/>
      <c r="B264" s="11"/>
      <c r="C264" s="11"/>
      <c r="D264" s="11"/>
      <c r="E264" s="33"/>
      <c r="F264" s="11"/>
      <c r="G264" s="11"/>
      <c r="H264" s="11"/>
      <c r="I264" s="11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7"/>
      <c r="AK264" s="11"/>
      <c r="AL264" s="11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</row>
    <row r="265" spans="1:86" ht="17.25">
      <c r="A265" s="11"/>
      <c r="B265" s="11"/>
      <c r="C265" s="11"/>
      <c r="D265" s="11"/>
      <c r="E265" s="33"/>
      <c r="F265" s="11"/>
      <c r="G265" s="11"/>
      <c r="H265" s="11"/>
      <c r="I265" s="11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7"/>
      <c r="AK265" s="11"/>
      <c r="AL265" s="11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</row>
    <row r="266" spans="1:86" ht="17.25">
      <c r="A266" s="11"/>
      <c r="B266" s="11"/>
      <c r="C266" s="11"/>
      <c r="D266" s="11"/>
      <c r="E266" s="33"/>
      <c r="F266" s="11"/>
      <c r="G266" s="11"/>
      <c r="H266" s="11"/>
      <c r="I266" s="11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7"/>
      <c r="AK266" s="11"/>
      <c r="AL266" s="11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</row>
    <row r="267" spans="1:86" ht="17.25">
      <c r="A267" s="11"/>
      <c r="B267" s="11"/>
      <c r="C267" s="11"/>
      <c r="D267" s="11"/>
      <c r="E267" s="33"/>
      <c r="F267" s="11"/>
      <c r="G267" s="11"/>
      <c r="H267" s="11"/>
      <c r="I267" s="11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7"/>
      <c r="AK267" s="11"/>
      <c r="AL267" s="11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</row>
    <row r="268" spans="1:86" ht="17.25">
      <c r="A268" s="11"/>
      <c r="B268" s="11"/>
      <c r="C268" s="11"/>
      <c r="D268" s="11"/>
      <c r="E268" s="33"/>
      <c r="F268" s="11"/>
      <c r="G268" s="11"/>
      <c r="H268" s="11"/>
      <c r="I268" s="11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7"/>
      <c r="AK268" s="11"/>
      <c r="AL268" s="11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</row>
    <row r="269" spans="1:86" ht="17.25">
      <c r="A269" s="11"/>
      <c r="B269" s="11"/>
      <c r="C269" s="11"/>
      <c r="D269" s="11"/>
      <c r="E269" s="33"/>
      <c r="F269" s="11"/>
      <c r="G269" s="11"/>
      <c r="H269" s="11"/>
      <c r="I269" s="11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7"/>
      <c r="AK269" s="11"/>
      <c r="AL269" s="11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</row>
    <row r="270" spans="1:86" ht="17.25">
      <c r="A270" s="11"/>
      <c r="B270" s="11"/>
      <c r="C270" s="11"/>
      <c r="D270" s="11"/>
      <c r="E270" s="33"/>
      <c r="F270" s="11"/>
      <c r="G270" s="11"/>
      <c r="H270" s="11"/>
      <c r="I270" s="11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7"/>
      <c r="AK270" s="11"/>
      <c r="AL270" s="11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</row>
    <row r="271" spans="1:86" ht="17.25">
      <c r="A271" s="11"/>
      <c r="B271" s="11"/>
      <c r="C271" s="11"/>
      <c r="D271" s="11"/>
      <c r="E271" s="33"/>
      <c r="F271" s="11"/>
      <c r="G271" s="11"/>
      <c r="H271" s="11"/>
      <c r="I271" s="11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7"/>
      <c r="AK271" s="11"/>
      <c r="AL271" s="11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</row>
    <row r="272" spans="1:86" ht="17.25">
      <c r="A272" s="11"/>
      <c r="B272" s="11"/>
      <c r="C272" s="11"/>
      <c r="D272" s="11"/>
      <c r="E272" s="33"/>
      <c r="F272" s="11"/>
      <c r="G272" s="11"/>
      <c r="H272" s="11"/>
      <c r="I272" s="11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7"/>
      <c r="AK272" s="11"/>
      <c r="AL272" s="11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</row>
    <row r="273" spans="1:86" ht="17.25">
      <c r="A273" s="11"/>
      <c r="B273" s="11"/>
      <c r="C273" s="11"/>
      <c r="D273" s="11"/>
      <c r="E273" s="33"/>
      <c r="F273" s="11"/>
      <c r="G273" s="11"/>
      <c r="H273" s="11"/>
      <c r="I273" s="11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7"/>
      <c r="AK273" s="11"/>
      <c r="AL273" s="11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</row>
    <row r="274" spans="1:86" ht="17.25">
      <c r="A274" s="11"/>
      <c r="B274" s="11"/>
      <c r="C274" s="11"/>
      <c r="D274" s="11"/>
      <c r="E274" s="33"/>
      <c r="F274" s="11"/>
      <c r="G274" s="11"/>
      <c r="H274" s="11"/>
      <c r="I274" s="11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7"/>
      <c r="AK274" s="11"/>
      <c r="AL274" s="11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</row>
    <row r="275" spans="1:86" ht="17.25">
      <c r="A275" s="11"/>
      <c r="B275" s="11"/>
      <c r="C275" s="11"/>
      <c r="D275" s="11"/>
      <c r="E275" s="33"/>
      <c r="F275" s="11"/>
      <c r="G275" s="11"/>
      <c r="H275" s="11"/>
      <c r="I275" s="11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7"/>
      <c r="AK275" s="11"/>
      <c r="AL275" s="11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</row>
    <row r="276" spans="1:86" ht="17.25">
      <c r="A276" s="11"/>
      <c r="B276" s="11"/>
      <c r="C276" s="11"/>
      <c r="D276" s="11"/>
      <c r="E276" s="33"/>
      <c r="F276" s="11"/>
      <c r="G276" s="11"/>
      <c r="H276" s="11"/>
      <c r="I276" s="11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7"/>
      <c r="AK276" s="11"/>
      <c r="AL276" s="11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</row>
    <row r="277" spans="1:86" ht="17.25">
      <c r="A277" s="11"/>
      <c r="B277" s="11"/>
      <c r="C277" s="11"/>
      <c r="D277" s="11"/>
      <c r="E277" s="33"/>
      <c r="F277" s="11"/>
      <c r="G277" s="11"/>
      <c r="H277" s="11"/>
      <c r="I277" s="11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7"/>
      <c r="AK277" s="11"/>
      <c r="AL277" s="11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</row>
    <row r="278" spans="1:86" ht="17.25">
      <c r="A278" s="11"/>
      <c r="B278" s="11"/>
      <c r="C278" s="11"/>
      <c r="D278" s="11"/>
      <c r="E278" s="33"/>
      <c r="F278" s="11"/>
      <c r="G278" s="11"/>
      <c r="H278" s="11"/>
      <c r="I278" s="11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7"/>
      <c r="AK278" s="11"/>
      <c r="AL278" s="11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</row>
    <row r="279" spans="1:86" ht="17.25">
      <c r="A279" s="11"/>
      <c r="B279" s="11"/>
      <c r="C279" s="11"/>
      <c r="D279" s="11"/>
      <c r="E279" s="33"/>
      <c r="F279" s="11"/>
      <c r="G279" s="11"/>
      <c r="H279" s="11"/>
      <c r="I279" s="11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7"/>
      <c r="AK279" s="11"/>
      <c r="AL279" s="11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</row>
    <row r="280" spans="1:86" ht="17.25">
      <c r="A280" s="11"/>
      <c r="B280" s="11"/>
      <c r="C280" s="11"/>
      <c r="D280" s="11"/>
      <c r="E280" s="33"/>
      <c r="F280" s="11"/>
      <c r="G280" s="11"/>
      <c r="H280" s="11"/>
      <c r="I280" s="11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7"/>
      <c r="AK280" s="11"/>
      <c r="AL280" s="11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</row>
    <row r="281" spans="1:86" ht="17.25">
      <c r="A281" s="11"/>
      <c r="B281" s="11"/>
      <c r="C281" s="11"/>
      <c r="D281" s="11"/>
      <c r="E281" s="33"/>
      <c r="F281" s="11"/>
      <c r="G281" s="11"/>
      <c r="H281" s="11"/>
      <c r="I281" s="11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7"/>
      <c r="AK281" s="11"/>
      <c r="AL281" s="11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</row>
    <row r="282" spans="1:86" ht="17.25">
      <c r="A282" s="11"/>
      <c r="B282" s="11"/>
      <c r="C282" s="11"/>
      <c r="D282" s="11"/>
      <c r="E282" s="33"/>
      <c r="F282" s="11"/>
      <c r="G282" s="11"/>
      <c r="H282" s="11"/>
      <c r="I282" s="11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7"/>
      <c r="AK282" s="11"/>
      <c r="AL282" s="11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</row>
    <row r="283" spans="1:86" ht="17.25">
      <c r="A283" s="11"/>
      <c r="B283" s="11"/>
      <c r="C283" s="11"/>
      <c r="D283" s="11"/>
      <c r="E283" s="33"/>
      <c r="F283" s="11"/>
      <c r="G283" s="11"/>
      <c r="H283" s="11"/>
      <c r="I283" s="11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7"/>
      <c r="AK283" s="11"/>
      <c r="AL283" s="11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</row>
    <row r="284" spans="1:86" ht="17.25">
      <c r="A284" s="11"/>
      <c r="B284" s="11"/>
      <c r="C284" s="11"/>
      <c r="D284" s="11"/>
      <c r="E284" s="33"/>
      <c r="F284" s="11"/>
      <c r="G284" s="11"/>
      <c r="H284" s="11"/>
      <c r="I284" s="11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7"/>
      <c r="AK284" s="11"/>
      <c r="AL284" s="11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</row>
    <row r="285" spans="1:86" ht="17.25">
      <c r="A285" s="11"/>
      <c r="B285" s="11"/>
      <c r="C285" s="11"/>
      <c r="D285" s="11"/>
      <c r="E285" s="33"/>
      <c r="F285" s="11"/>
      <c r="G285" s="11"/>
      <c r="H285" s="11"/>
      <c r="I285" s="11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7"/>
      <c r="AK285" s="11"/>
      <c r="AL285" s="11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</row>
    <row r="286" spans="1:86" ht="17.25">
      <c r="A286" s="11"/>
      <c r="B286" s="11"/>
      <c r="C286" s="11"/>
      <c r="D286" s="11"/>
      <c r="E286" s="33"/>
      <c r="F286" s="11"/>
      <c r="G286" s="11"/>
      <c r="H286" s="11"/>
      <c r="I286" s="11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7"/>
      <c r="AK286" s="11"/>
      <c r="AL286" s="11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</row>
    <row r="287" spans="1:86" ht="17.25">
      <c r="A287" s="11"/>
      <c r="B287" s="11"/>
      <c r="C287" s="11"/>
      <c r="D287" s="11"/>
      <c r="E287" s="33"/>
      <c r="F287" s="11"/>
      <c r="G287" s="11"/>
      <c r="H287" s="11"/>
      <c r="I287" s="11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7"/>
      <c r="AK287" s="11"/>
      <c r="AL287" s="11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</row>
    <row r="288" spans="1:86" ht="17.25">
      <c r="A288" s="11"/>
      <c r="B288" s="11"/>
      <c r="C288" s="11"/>
      <c r="D288" s="11"/>
      <c r="E288" s="33"/>
      <c r="F288" s="11"/>
      <c r="G288" s="11"/>
      <c r="H288" s="11"/>
      <c r="I288" s="11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7"/>
      <c r="AK288" s="11"/>
      <c r="AL288" s="11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</row>
    <row r="289" spans="1:86" ht="17.25">
      <c r="A289" s="11"/>
      <c r="B289" s="11"/>
      <c r="C289" s="11"/>
      <c r="D289" s="11"/>
      <c r="E289" s="33"/>
      <c r="F289" s="11"/>
      <c r="G289" s="11"/>
      <c r="H289" s="11"/>
      <c r="I289" s="11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7"/>
      <c r="AK289" s="11"/>
      <c r="AL289" s="11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</row>
    <row r="290" spans="1:86" ht="17.25">
      <c r="A290" s="11"/>
      <c r="B290" s="11"/>
      <c r="C290" s="11"/>
      <c r="D290" s="11"/>
      <c r="E290" s="33"/>
      <c r="F290" s="11"/>
      <c r="G290" s="11"/>
      <c r="H290" s="11"/>
      <c r="I290" s="11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7"/>
      <c r="AK290" s="11"/>
      <c r="AL290" s="11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</row>
    <row r="291" spans="1:86" ht="17.25">
      <c r="A291" s="11"/>
      <c r="B291" s="11"/>
      <c r="C291" s="11"/>
      <c r="D291" s="11"/>
      <c r="E291" s="33"/>
      <c r="F291" s="11"/>
      <c r="G291" s="11"/>
      <c r="H291" s="11"/>
      <c r="I291" s="11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7"/>
      <c r="AK291" s="11"/>
      <c r="AL291" s="11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</row>
    <row r="292" spans="1:86" ht="17.25">
      <c r="A292" s="11"/>
      <c r="B292" s="11"/>
      <c r="C292" s="11"/>
      <c r="D292" s="11"/>
      <c r="E292" s="33"/>
      <c r="F292" s="11"/>
      <c r="G292" s="11"/>
      <c r="H292" s="11"/>
      <c r="I292" s="11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7"/>
      <c r="AK292" s="11"/>
      <c r="AL292" s="11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</row>
    <row r="293" spans="1:86" ht="17.25">
      <c r="A293" s="11"/>
      <c r="B293" s="11"/>
      <c r="C293" s="11"/>
      <c r="D293" s="11"/>
      <c r="E293" s="33"/>
      <c r="F293" s="11"/>
      <c r="G293" s="11"/>
      <c r="H293" s="11"/>
      <c r="I293" s="11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7"/>
      <c r="AK293" s="11"/>
      <c r="AL293" s="11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</row>
    <row r="294" spans="1:86" ht="17.25">
      <c r="A294" s="11"/>
      <c r="B294" s="11"/>
      <c r="C294" s="11"/>
      <c r="D294" s="11"/>
      <c r="E294" s="33"/>
      <c r="F294" s="11"/>
      <c r="G294" s="11"/>
      <c r="H294" s="11"/>
      <c r="I294" s="11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7"/>
      <c r="AK294" s="11"/>
      <c r="AL294" s="11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</row>
    <row r="295" spans="1:86" ht="17.25">
      <c r="A295" s="11"/>
      <c r="B295" s="11"/>
      <c r="C295" s="11"/>
      <c r="D295" s="11"/>
      <c r="E295" s="33"/>
      <c r="F295" s="11"/>
      <c r="G295" s="11"/>
      <c r="H295" s="11"/>
      <c r="I295" s="11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7"/>
      <c r="AK295" s="11"/>
      <c r="AL295" s="11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</row>
    <row r="296" spans="1:86" ht="17.25">
      <c r="A296" s="11"/>
      <c r="B296" s="11"/>
      <c r="C296" s="11"/>
      <c r="D296" s="11"/>
      <c r="E296" s="33"/>
      <c r="F296" s="11"/>
      <c r="G296" s="11"/>
      <c r="H296" s="11"/>
      <c r="I296" s="11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7"/>
      <c r="AK296" s="11"/>
      <c r="AL296" s="11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</row>
    <row r="297" spans="1:86" ht="17.25">
      <c r="A297" s="11"/>
      <c r="B297" s="11"/>
      <c r="C297" s="11"/>
      <c r="D297" s="11"/>
      <c r="E297" s="33"/>
      <c r="F297" s="11"/>
      <c r="G297" s="11"/>
      <c r="H297" s="11"/>
      <c r="I297" s="11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7"/>
      <c r="AK297" s="11"/>
      <c r="AL297" s="11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</row>
    <row r="298" spans="1:86" ht="17.25">
      <c r="A298" s="11"/>
      <c r="B298" s="11"/>
      <c r="C298" s="11"/>
      <c r="D298" s="11"/>
      <c r="E298" s="33"/>
      <c r="F298" s="11"/>
      <c r="G298" s="11"/>
      <c r="H298" s="11"/>
      <c r="I298" s="11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7"/>
      <c r="AK298" s="11"/>
      <c r="AL298" s="11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</row>
    <row r="299" spans="1:86" ht="17.25">
      <c r="A299" s="11"/>
      <c r="B299" s="11"/>
      <c r="C299" s="11"/>
      <c r="D299" s="11"/>
      <c r="E299" s="33"/>
      <c r="F299" s="11"/>
      <c r="G299" s="11"/>
      <c r="H299" s="11"/>
      <c r="I299" s="11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7"/>
      <c r="AK299" s="11"/>
      <c r="AL299" s="11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</row>
    <row r="300" spans="1:86" ht="17.25">
      <c r="A300" s="11"/>
      <c r="B300" s="11"/>
      <c r="C300" s="11"/>
      <c r="D300" s="11"/>
      <c r="E300" s="33"/>
      <c r="F300" s="11"/>
      <c r="G300" s="11"/>
      <c r="H300" s="11"/>
      <c r="I300" s="11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7"/>
      <c r="AK300" s="11"/>
      <c r="AL300" s="11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</row>
    <row r="301" spans="1:86" ht="17.25">
      <c r="A301" s="11"/>
      <c r="B301" s="11"/>
      <c r="C301" s="11"/>
      <c r="D301" s="11"/>
      <c r="E301" s="33"/>
      <c r="F301" s="11"/>
      <c r="G301" s="11"/>
      <c r="H301" s="11"/>
      <c r="I301" s="11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7"/>
      <c r="AK301" s="11"/>
      <c r="AL301" s="11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</row>
    <row r="302" spans="1:86" ht="17.25">
      <c r="A302" s="11"/>
      <c r="B302" s="11"/>
      <c r="C302" s="11"/>
      <c r="D302" s="11"/>
      <c r="E302" s="33"/>
      <c r="F302" s="11"/>
      <c r="G302" s="11"/>
      <c r="H302" s="11"/>
      <c r="I302" s="11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7"/>
      <c r="AK302" s="11"/>
      <c r="AL302" s="11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</row>
    <row r="303" spans="1:86" ht="17.25">
      <c r="A303" s="11"/>
      <c r="B303" s="11"/>
      <c r="C303" s="11"/>
      <c r="D303" s="11"/>
      <c r="E303" s="33"/>
      <c r="F303" s="11"/>
      <c r="G303" s="11"/>
      <c r="H303" s="11"/>
      <c r="I303" s="11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7"/>
      <c r="AK303" s="11"/>
      <c r="AL303" s="11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</row>
    <row r="304" spans="1:86" ht="17.25">
      <c r="A304" s="11"/>
      <c r="B304" s="11"/>
      <c r="C304" s="11"/>
      <c r="D304" s="11"/>
      <c r="E304" s="33"/>
      <c r="F304" s="11"/>
      <c r="G304" s="11"/>
      <c r="H304" s="11"/>
      <c r="I304" s="11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7"/>
      <c r="AK304" s="11"/>
      <c r="AL304" s="11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</row>
    <row r="305" spans="1:86" ht="17.25">
      <c r="A305" s="11"/>
      <c r="B305" s="11"/>
      <c r="C305" s="11"/>
      <c r="D305" s="11"/>
      <c r="E305" s="33"/>
      <c r="F305" s="11"/>
      <c r="G305" s="11"/>
      <c r="H305" s="11"/>
      <c r="I305" s="11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7"/>
      <c r="AK305" s="11"/>
      <c r="AL305" s="11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</row>
    <row r="306" spans="1:86" ht="17.25">
      <c r="A306" s="11"/>
      <c r="B306" s="11"/>
      <c r="C306" s="11"/>
      <c r="D306" s="11"/>
      <c r="E306" s="33"/>
      <c r="F306" s="11"/>
      <c r="G306" s="11"/>
      <c r="H306" s="11"/>
      <c r="I306" s="11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7"/>
      <c r="AK306" s="11"/>
      <c r="AL306" s="11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</row>
    <row r="307" spans="1:86" ht="17.25">
      <c r="A307" s="11"/>
      <c r="B307" s="11"/>
      <c r="C307" s="11"/>
      <c r="D307" s="11"/>
      <c r="E307" s="33"/>
      <c r="F307" s="11"/>
      <c r="G307" s="11"/>
      <c r="H307" s="11"/>
      <c r="I307" s="11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7"/>
      <c r="AK307" s="11"/>
      <c r="AL307" s="11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</row>
    <row r="308" spans="1:86" ht="17.25">
      <c r="A308" s="11"/>
      <c r="B308" s="11"/>
      <c r="C308" s="11"/>
      <c r="D308" s="11"/>
      <c r="E308" s="33"/>
      <c r="F308" s="11"/>
      <c r="G308" s="11"/>
      <c r="H308" s="11"/>
      <c r="I308" s="11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7"/>
      <c r="AK308" s="11"/>
      <c r="AL308" s="11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</row>
    <row r="309" spans="1:86" ht="17.25">
      <c r="A309" s="11"/>
      <c r="B309" s="11"/>
      <c r="C309" s="11"/>
      <c r="D309" s="11"/>
      <c r="E309" s="33"/>
      <c r="F309" s="11"/>
      <c r="G309" s="11"/>
      <c r="H309" s="11"/>
      <c r="I309" s="11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7"/>
      <c r="AK309" s="11"/>
      <c r="AL309" s="11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</row>
    <row r="310" spans="1:86" ht="17.25">
      <c r="A310" s="11"/>
      <c r="B310" s="11"/>
      <c r="C310" s="11"/>
      <c r="D310" s="11"/>
      <c r="E310" s="33"/>
      <c r="F310" s="11"/>
      <c r="G310" s="11"/>
      <c r="H310" s="11"/>
      <c r="I310" s="11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7"/>
      <c r="AK310" s="11"/>
      <c r="AL310" s="11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</row>
    <row r="311" spans="1:86" ht="17.25">
      <c r="A311" s="11"/>
      <c r="B311" s="11"/>
      <c r="C311" s="11"/>
      <c r="D311" s="11"/>
      <c r="E311" s="33"/>
      <c r="F311" s="11"/>
      <c r="G311" s="11"/>
      <c r="H311" s="11"/>
      <c r="I311" s="11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7"/>
      <c r="AK311" s="11"/>
      <c r="AL311" s="11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</row>
    <row r="312" spans="1:86" ht="17.25">
      <c r="A312" s="11"/>
      <c r="B312" s="11"/>
      <c r="C312" s="11"/>
      <c r="D312" s="11"/>
      <c r="E312" s="33"/>
      <c r="F312" s="11"/>
      <c r="G312" s="11"/>
      <c r="H312" s="11"/>
      <c r="I312" s="11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7"/>
      <c r="AK312" s="11"/>
      <c r="AL312" s="11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</row>
    <row r="313" spans="1:86" ht="17.25">
      <c r="A313" s="11"/>
      <c r="B313" s="11"/>
      <c r="C313" s="11"/>
      <c r="D313" s="11"/>
      <c r="E313" s="33"/>
      <c r="F313" s="11"/>
      <c r="G313" s="11"/>
      <c r="H313" s="11"/>
      <c r="I313" s="11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7"/>
      <c r="AK313" s="11"/>
      <c r="AL313" s="11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</row>
    <row r="314" spans="1:86" ht="17.25">
      <c r="A314" s="11"/>
      <c r="B314" s="11"/>
      <c r="C314" s="11"/>
      <c r="D314" s="11"/>
      <c r="E314" s="33"/>
      <c r="F314" s="11"/>
      <c r="G314" s="11"/>
      <c r="H314" s="11"/>
      <c r="I314" s="11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7"/>
      <c r="AK314" s="11"/>
      <c r="AL314" s="11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</row>
    <row r="315" spans="1:86" ht="17.25">
      <c r="A315" s="11"/>
      <c r="B315" s="11"/>
      <c r="C315" s="11"/>
      <c r="D315" s="11"/>
      <c r="E315" s="33"/>
      <c r="F315" s="11"/>
      <c r="G315" s="11"/>
      <c r="H315" s="11"/>
      <c r="I315" s="11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7"/>
      <c r="AK315" s="11"/>
      <c r="AL315" s="11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</row>
    <row r="316" spans="1:86" ht="17.25">
      <c r="A316" s="11"/>
      <c r="B316" s="11"/>
      <c r="C316" s="11"/>
      <c r="D316" s="11"/>
      <c r="E316" s="33"/>
      <c r="F316" s="11"/>
      <c r="G316" s="11"/>
      <c r="H316" s="11"/>
      <c r="I316" s="11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7"/>
      <c r="AK316" s="11"/>
      <c r="AL316" s="11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</row>
    <row r="317" spans="1:86" ht="17.25">
      <c r="A317" s="11"/>
      <c r="B317" s="11"/>
      <c r="C317" s="11"/>
      <c r="D317" s="11"/>
      <c r="E317" s="33"/>
      <c r="F317" s="11"/>
      <c r="G317" s="11"/>
      <c r="H317" s="11"/>
      <c r="I317" s="11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7"/>
      <c r="AK317" s="11"/>
      <c r="AL317" s="11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</row>
    <row r="318" spans="1:86" ht="17.25">
      <c r="A318" s="11"/>
      <c r="B318" s="11"/>
      <c r="C318" s="11"/>
      <c r="D318" s="11"/>
      <c r="E318" s="33"/>
      <c r="F318" s="11"/>
      <c r="G318" s="11"/>
      <c r="H318" s="11"/>
      <c r="I318" s="11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7"/>
      <c r="AK318" s="11"/>
      <c r="AL318" s="11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</row>
    <row r="319" spans="1:86" ht="17.25">
      <c r="A319" s="11"/>
      <c r="B319" s="11"/>
      <c r="C319" s="11"/>
      <c r="D319" s="11"/>
      <c r="E319" s="33"/>
      <c r="F319" s="11"/>
      <c r="G319" s="11"/>
      <c r="H319" s="11"/>
      <c r="I319" s="11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7"/>
      <c r="AK319" s="11"/>
      <c r="AL319" s="11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</row>
    <row r="320" spans="1:86" ht="17.25">
      <c r="A320" s="11"/>
      <c r="B320" s="11"/>
      <c r="C320" s="11"/>
      <c r="D320" s="11"/>
      <c r="E320" s="33"/>
      <c r="F320" s="11"/>
      <c r="G320" s="11"/>
      <c r="H320" s="11"/>
      <c r="I320" s="11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7"/>
      <c r="AK320" s="11"/>
      <c r="AL320" s="11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</row>
    <row r="321" spans="1:86" ht="17.25">
      <c r="A321" s="11"/>
      <c r="B321" s="11"/>
      <c r="C321" s="11"/>
      <c r="D321" s="11"/>
      <c r="E321" s="33"/>
      <c r="F321" s="11"/>
      <c r="G321" s="11"/>
      <c r="H321" s="11"/>
      <c r="I321" s="11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7"/>
      <c r="AK321" s="11"/>
      <c r="AL321" s="11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</row>
    <row r="322" spans="1:86" ht="17.25">
      <c r="A322" s="11"/>
      <c r="B322" s="11"/>
      <c r="C322" s="11"/>
      <c r="D322" s="11"/>
      <c r="E322" s="33"/>
      <c r="F322" s="11"/>
      <c r="G322" s="11"/>
      <c r="H322" s="11"/>
      <c r="I322" s="11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7"/>
      <c r="AK322" s="11"/>
      <c r="AL322" s="11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</row>
    <row r="323" spans="1:86" ht="17.25">
      <c r="A323" s="11"/>
      <c r="B323" s="11"/>
      <c r="C323" s="11"/>
      <c r="D323" s="11"/>
      <c r="E323" s="33"/>
      <c r="F323" s="11"/>
      <c r="G323" s="11"/>
      <c r="H323" s="11"/>
      <c r="I323" s="11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7"/>
      <c r="AK323" s="11"/>
      <c r="AL323" s="11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</row>
    <row r="324" spans="1:86" ht="17.25">
      <c r="A324" s="11"/>
      <c r="B324" s="11"/>
      <c r="C324" s="11"/>
      <c r="D324" s="11"/>
      <c r="E324" s="33"/>
      <c r="F324" s="11"/>
      <c r="G324" s="11"/>
      <c r="H324" s="11"/>
      <c r="I324" s="11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7"/>
      <c r="AK324" s="11"/>
      <c r="AL324" s="11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</row>
    <row r="325" spans="1:86" ht="17.25">
      <c r="A325" s="11"/>
      <c r="B325" s="11"/>
      <c r="C325" s="11"/>
      <c r="D325" s="11"/>
      <c r="E325" s="33"/>
      <c r="F325" s="11"/>
      <c r="G325" s="11"/>
      <c r="H325" s="11"/>
      <c r="I325" s="11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7"/>
      <c r="AK325" s="11"/>
      <c r="AL325" s="11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</row>
    <row r="326" spans="1:86" ht="17.25">
      <c r="A326" s="11"/>
      <c r="B326" s="11"/>
      <c r="C326" s="11"/>
      <c r="D326" s="11"/>
      <c r="E326" s="33"/>
      <c r="F326" s="11"/>
      <c r="G326" s="11"/>
      <c r="H326" s="11"/>
      <c r="I326" s="11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7"/>
      <c r="AK326" s="11"/>
      <c r="AL326" s="11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</row>
    <row r="327" spans="1:86" ht="17.25">
      <c r="A327" s="11"/>
      <c r="B327" s="11"/>
      <c r="C327" s="11"/>
      <c r="D327" s="11"/>
      <c r="E327" s="33"/>
      <c r="F327" s="11"/>
      <c r="G327" s="11"/>
      <c r="H327" s="11"/>
      <c r="I327" s="11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7"/>
      <c r="AK327" s="11"/>
      <c r="AL327" s="11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</row>
    <row r="328" spans="1:86" ht="17.25">
      <c r="A328" s="11"/>
      <c r="B328" s="11"/>
      <c r="C328" s="11"/>
      <c r="D328" s="11"/>
      <c r="E328" s="33"/>
      <c r="F328" s="11"/>
      <c r="G328" s="11"/>
      <c r="H328" s="11"/>
      <c r="I328" s="11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7"/>
      <c r="AK328" s="11"/>
      <c r="AL328" s="11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</row>
    <row r="329" spans="1:86" ht="17.25">
      <c r="A329" s="11"/>
      <c r="B329" s="11"/>
      <c r="C329" s="11"/>
      <c r="D329" s="11"/>
      <c r="E329" s="33"/>
      <c r="F329" s="11"/>
      <c r="G329" s="11"/>
      <c r="H329" s="11"/>
      <c r="I329" s="11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7"/>
      <c r="AK329" s="11"/>
      <c r="AL329" s="11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</row>
    <row r="330" spans="1:86" ht="17.25">
      <c r="A330" s="11"/>
      <c r="B330" s="11"/>
      <c r="C330" s="11"/>
      <c r="D330" s="11"/>
      <c r="E330" s="33"/>
      <c r="F330" s="11"/>
      <c r="G330" s="11"/>
      <c r="H330" s="11"/>
      <c r="I330" s="11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7"/>
      <c r="AK330" s="11"/>
      <c r="AL330" s="11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</row>
    <row r="331" spans="1:86" ht="17.25">
      <c r="A331" s="11"/>
      <c r="B331" s="11"/>
      <c r="C331" s="11"/>
      <c r="D331" s="11"/>
      <c r="E331" s="33"/>
      <c r="F331" s="11"/>
      <c r="G331" s="11"/>
      <c r="H331" s="11"/>
      <c r="I331" s="11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7"/>
      <c r="AK331" s="11"/>
      <c r="AL331" s="11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</row>
    <row r="332" spans="1:86" ht="17.25">
      <c r="A332" s="11"/>
      <c r="B332" s="11"/>
      <c r="C332" s="11"/>
      <c r="D332" s="11"/>
      <c r="E332" s="33"/>
      <c r="F332" s="11"/>
      <c r="G332" s="11"/>
      <c r="H332" s="11"/>
      <c r="I332" s="11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7"/>
      <c r="AK332" s="11"/>
      <c r="AL332" s="11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</row>
    <row r="333" spans="1:86" ht="17.25">
      <c r="A333" s="11"/>
      <c r="B333" s="11"/>
      <c r="C333" s="11"/>
      <c r="D333" s="11"/>
      <c r="E333" s="33"/>
      <c r="F333" s="11"/>
      <c r="G333" s="11"/>
      <c r="H333" s="11"/>
      <c r="I333" s="11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7"/>
      <c r="AK333" s="11"/>
      <c r="AL333" s="11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</row>
    <row r="334" spans="1:86" ht="17.25">
      <c r="A334" s="11"/>
      <c r="B334" s="11"/>
      <c r="C334" s="11"/>
      <c r="D334" s="11"/>
      <c r="E334" s="33"/>
      <c r="F334" s="11"/>
      <c r="G334" s="11"/>
      <c r="H334" s="11"/>
      <c r="I334" s="11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7"/>
      <c r="AK334" s="11"/>
      <c r="AL334" s="11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</row>
    <row r="335" spans="1:86" ht="17.25">
      <c r="A335" s="11"/>
      <c r="B335" s="11"/>
      <c r="C335" s="11"/>
      <c r="D335" s="11"/>
      <c r="E335" s="33"/>
      <c r="F335" s="11"/>
      <c r="G335" s="11"/>
      <c r="H335" s="11"/>
      <c r="I335" s="11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7"/>
      <c r="AK335" s="11"/>
      <c r="AL335" s="11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</row>
    <row r="336" spans="1:86" ht="17.25">
      <c r="A336" s="11"/>
      <c r="B336" s="11"/>
      <c r="C336" s="11"/>
      <c r="D336" s="11"/>
      <c r="E336" s="33"/>
      <c r="F336" s="11"/>
      <c r="G336" s="11"/>
      <c r="H336" s="11"/>
      <c r="I336" s="11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7"/>
      <c r="AK336" s="11"/>
      <c r="AL336" s="11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</row>
    <row r="337" spans="1:86" ht="17.25">
      <c r="A337" s="11"/>
      <c r="B337" s="11"/>
      <c r="C337" s="11"/>
      <c r="D337" s="11"/>
      <c r="E337" s="33"/>
      <c r="F337" s="11"/>
      <c r="G337" s="11"/>
      <c r="H337" s="11"/>
      <c r="I337" s="11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7"/>
      <c r="AK337" s="11"/>
      <c r="AL337" s="11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</row>
    <row r="338" spans="1:86" ht="17.25">
      <c r="A338" s="11"/>
      <c r="B338" s="11"/>
      <c r="C338" s="11"/>
      <c r="D338" s="11"/>
      <c r="E338" s="33"/>
      <c r="F338" s="11"/>
      <c r="G338" s="11"/>
      <c r="H338" s="11"/>
      <c r="I338" s="11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7"/>
      <c r="AK338" s="11"/>
      <c r="AL338" s="11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</row>
    <row r="339" spans="1:86" ht="17.25">
      <c r="A339" s="11"/>
      <c r="B339" s="11"/>
      <c r="C339" s="11"/>
      <c r="D339" s="11"/>
      <c r="E339" s="33"/>
      <c r="F339" s="11"/>
      <c r="G339" s="11"/>
      <c r="H339" s="11"/>
      <c r="I339" s="11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7"/>
      <c r="AK339" s="11"/>
      <c r="AL339" s="11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</row>
    <row r="340" spans="1:86" ht="17.25">
      <c r="A340" s="11"/>
      <c r="B340" s="11"/>
      <c r="C340" s="11"/>
      <c r="D340" s="11"/>
      <c r="E340" s="33"/>
      <c r="F340" s="11"/>
      <c r="G340" s="11"/>
      <c r="H340" s="11"/>
      <c r="I340" s="11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7"/>
      <c r="AK340" s="11"/>
      <c r="AL340" s="11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</row>
    <row r="341" spans="1:86" ht="17.25">
      <c r="A341" s="11"/>
      <c r="B341" s="11"/>
      <c r="C341" s="11"/>
      <c r="D341" s="11"/>
      <c r="E341" s="33"/>
      <c r="F341" s="11"/>
      <c r="G341" s="11"/>
      <c r="H341" s="11"/>
      <c r="I341" s="11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7"/>
      <c r="AK341" s="11"/>
      <c r="AL341" s="11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</row>
    <row r="342" spans="1:86" ht="17.25">
      <c r="A342" s="11"/>
      <c r="B342" s="11"/>
      <c r="C342" s="11"/>
      <c r="D342" s="11"/>
      <c r="E342" s="33"/>
      <c r="F342" s="11"/>
      <c r="G342" s="11"/>
      <c r="H342" s="11"/>
      <c r="I342" s="11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7"/>
      <c r="AK342" s="11"/>
      <c r="AL342" s="11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</row>
    <row r="343" spans="1:86" ht="17.25">
      <c r="A343" s="11"/>
      <c r="B343" s="11"/>
      <c r="C343" s="11"/>
      <c r="D343" s="11"/>
      <c r="E343" s="33"/>
      <c r="F343" s="11"/>
      <c r="G343" s="11"/>
      <c r="H343" s="11"/>
      <c r="I343" s="11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7"/>
      <c r="AK343" s="11"/>
      <c r="AL343" s="11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</row>
    <row r="344" spans="1:86" ht="17.25">
      <c r="A344" s="11"/>
      <c r="B344" s="11"/>
      <c r="C344" s="11"/>
      <c r="D344" s="11"/>
      <c r="E344" s="33"/>
      <c r="F344" s="11"/>
      <c r="G344" s="11"/>
      <c r="H344" s="11"/>
      <c r="I344" s="11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7"/>
      <c r="AK344" s="11"/>
      <c r="AL344" s="11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</row>
    <row r="345" spans="1:86" ht="17.25">
      <c r="A345" s="11"/>
      <c r="B345" s="11"/>
      <c r="C345" s="11"/>
      <c r="D345" s="11"/>
      <c r="E345" s="33"/>
      <c r="F345" s="11"/>
      <c r="G345" s="11"/>
      <c r="H345" s="11"/>
      <c r="I345" s="11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7"/>
      <c r="AK345" s="11"/>
      <c r="AL345" s="11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</row>
    <row r="346" spans="1:86" ht="17.25">
      <c r="A346" s="11"/>
      <c r="B346" s="11"/>
      <c r="C346" s="11"/>
      <c r="D346" s="11"/>
      <c r="E346" s="33"/>
      <c r="F346" s="11"/>
      <c r="G346" s="11"/>
      <c r="H346" s="11"/>
      <c r="I346" s="11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7"/>
      <c r="AK346" s="11"/>
      <c r="AL346" s="11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</row>
    <row r="347" spans="1:86" ht="17.25">
      <c r="A347" s="11"/>
      <c r="B347" s="11"/>
      <c r="C347" s="11"/>
      <c r="D347" s="11"/>
      <c r="E347" s="33"/>
      <c r="F347" s="11"/>
      <c r="G347" s="11"/>
      <c r="H347" s="11"/>
      <c r="I347" s="11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7"/>
      <c r="AK347" s="11"/>
      <c r="AL347" s="11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</row>
    <row r="348" spans="1:86" ht="17.25">
      <c r="A348" s="11"/>
      <c r="B348" s="11"/>
      <c r="C348" s="11"/>
      <c r="D348" s="11"/>
      <c r="E348" s="33"/>
      <c r="F348" s="11"/>
      <c r="G348" s="11"/>
      <c r="H348" s="11"/>
      <c r="I348" s="11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7"/>
      <c r="AK348" s="11"/>
      <c r="AL348" s="11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</row>
    <row r="349" spans="1:86" ht="17.25">
      <c r="A349" s="11"/>
      <c r="B349" s="11"/>
      <c r="C349" s="11"/>
      <c r="D349" s="11"/>
      <c r="E349" s="33"/>
      <c r="F349" s="11"/>
      <c r="G349" s="11"/>
      <c r="H349" s="11"/>
      <c r="I349" s="11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7"/>
      <c r="AK349" s="11"/>
      <c r="AL349" s="11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</row>
    <row r="350" spans="1:86" ht="17.25">
      <c r="A350" s="11"/>
      <c r="B350" s="11"/>
      <c r="C350" s="11"/>
      <c r="D350" s="11"/>
      <c r="E350" s="33"/>
      <c r="F350" s="11"/>
      <c r="G350" s="11"/>
      <c r="H350" s="11"/>
      <c r="I350" s="11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7"/>
      <c r="AK350" s="11"/>
      <c r="AL350" s="11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</row>
    <row r="351" spans="1:86" ht="17.25">
      <c r="A351" s="11"/>
      <c r="B351" s="11"/>
      <c r="C351" s="11"/>
      <c r="D351" s="11"/>
      <c r="E351" s="33"/>
      <c r="F351" s="11"/>
      <c r="G351" s="11"/>
      <c r="H351" s="11"/>
      <c r="I351" s="11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7"/>
      <c r="AK351" s="11"/>
      <c r="AL351" s="11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</row>
    <row r="352" spans="1:86" ht="17.25">
      <c r="A352" s="11"/>
      <c r="B352" s="11"/>
      <c r="C352" s="11"/>
      <c r="D352" s="11"/>
      <c r="E352" s="33"/>
      <c r="F352" s="11"/>
      <c r="G352" s="11"/>
      <c r="H352" s="11"/>
      <c r="I352" s="11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7"/>
      <c r="AK352" s="11"/>
      <c r="AL352" s="11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</row>
    <row r="353" spans="1:86" ht="17.25">
      <c r="A353" s="11"/>
      <c r="B353" s="11"/>
      <c r="C353" s="11"/>
      <c r="D353" s="11"/>
      <c r="E353" s="33"/>
      <c r="F353" s="11"/>
      <c r="G353" s="11"/>
      <c r="H353" s="11"/>
      <c r="I353" s="11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7"/>
      <c r="AK353" s="11"/>
      <c r="AL353" s="11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</row>
    <row r="354" spans="1:86" ht="17.25">
      <c r="A354" s="11"/>
      <c r="B354" s="11"/>
      <c r="C354" s="11"/>
      <c r="D354" s="11"/>
      <c r="E354" s="33"/>
      <c r="F354" s="11"/>
      <c r="G354" s="11"/>
      <c r="H354" s="11"/>
      <c r="I354" s="11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7"/>
      <c r="AK354" s="11"/>
      <c r="AL354" s="11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</row>
    <row r="355" spans="1:86" ht="17.25">
      <c r="A355" s="11"/>
      <c r="B355" s="11"/>
      <c r="C355" s="11"/>
      <c r="D355" s="11"/>
      <c r="E355" s="33"/>
      <c r="F355" s="11"/>
      <c r="G355" s="11"/>
      <c r="H355" s="11"/>
      <c r="I355" s="11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7"/>
      <c r="AK355" s="11"/>
      <c r="AL355" s="11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</row>
    <row r="356" spans="1:86" ht="17.25">
      <c r="A356" s="11"/>
      <c r="B356" s="11"/>
      <c r="C356" s="11"/>
      <c r="D356" s="11"/>
      <c r="E356" s="33"/>
      <c r="F356" s="11"/>
      <c r="G356" s="11"/>
      <c r="H356" s="11"/>
      <c r="I356" s="11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7"/>
      <c r="AK356" s="11"/>
      <c r="AL356" s="11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</row>
    <row r="357" spans="1:86" ht="17.25">
      <c r="A357" s="11"/>
      <c r="B357" s="11"/>
      <c r="C357" s="11"/>
      <c r="D357" s="11"/>
      <c r="E357" s="33"/>
      <c r="F357" s="11"/>
      <c r="G357" s="11"/>
      <c r="H357" s="11"/>
      <c r="I357" s="11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7"/>
      <c r="AK357" s="11"/>
      <c r="AL357" s="11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</row>
    <row r="358" spans="1:86" ht="17.25">
      <c r="A358" s="11"/>
      <c r="B358" s="11"/>
      <c r="C358" s="11"/>
      <c r="D358" s="11"/>
      <c r="E358" s="33"/>
      <c r="F358" s="11"/>
      <c r="G358" s="11"/>
      <c r="H358" s="11"/>
      <c r="I358" s="11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7"/>
      <c r="AK358" s="11"/>
      <c r="AL358" s="11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</row>
    <row r="359" spans="1:86" ht="17.25">
      <c r="A359" s="11"/>
      <c r="B359" s="11"/>
      <c r="C359" s="11"/>
      <c r="D359" s="11"/>
      <c r="E359" s="33"/>
      <c r="F359" s="11"/>
      <c r="G359" s="11"/>
      <c r="H359" s="11"/>
      <c r="I359" s="11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7"/>
      <c r="AK359" s="11"/>
      <c r="AL359" s="11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</row>
    <row r="360" spans="1:86" ht="17.25">
      <c r="A360" s="11"/>
      <c r="B360" s="11"/>
      <c r="C360" s="11"/>
      <c r="D360" s="11"/>
      <c r="E360" s="33"/>
      <c r="F360" s="11"/>
      <c r="G360" s="11"/>
      <c r="H360" s="11"/>
      <c r="I360" s="11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7"/>
      <c r="AK360" s="11"/>
      <c r="AL360" s="11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</row>
    <row r="361" spans="1:86" ht="17.25">
      <c r="A361" s="11"/>
      <c r="B361" s="11"/>
      <c r="C361" s="11"/>
      <c r="D361" s="11"/>
      <c r="E361" s="33"/>
      <c r="F361" s="11"/>
      <c r="G361" s="11"/>
      <c r="H361" s="11"/>
      <c r="I361" s="11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7"/>
      <c r="AK361" s="11"/>
      <c r="AL361" s="11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</row>
    <row r="362" spans="1:86" ht="17.25">
      <c r="A362" s="11"/>
      <c r="B362" s="11"/>
      <c r="C362" s="11"/>
      <c r="D362" s="11"/>
      <c r="E362" s="33"/>
      <c r="F362" s="11"/>
      <c r="G362" s="11"/>
      <c r="H362" s="11"/>
      <c r="I362" s="11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7"/>
      <c r="AK362" s="11"/>
      <c r="AL362" s="11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</row>
    <row r="363" spans="1:86" ht="17.25">
      <c r="A363" s="11"/>
      <c r="B363" s="11"/>
      <c r="C363" s="11"/>
      <c r="D363" s="11"/>
      <c r="E363" s="33"/>
      <c r="F363" s="11"/>
      <c r="G363" s="11"/>
      <c r="H363" s="11"/>
      <c r="I363" s="11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7"/>
      <c r="AK363" s="11"/>
      <c r="AL363" s="11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</row>
    <row r="364" spans="1:86" ht="17.25">
      <c r="A364" s="11"/>
      <c r="B364" s="11"/>
      <c r="C364" s="11"/>
      <c r="D364" s="11"/>
      <c r="E364" s="33"/>
      <c r="F364" s="11"/>
      <c r="G364" s="11"/>
      <c r="H364" s="11"/>
      <c r="I364" s="11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7"/>
      <c r="AK364" s="11"/>
      <c r="AL364" s="11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</row>
    <row r="365" spans="1:86" ht="17.25">
      <c r="A365" s="11"/>
      <c r="B365" s="11"/>
      <c r="C365" s="11"/>
      <c r="D365" s="11"/>
      <c r="E365" s="33"/>
      <c r="F365" s="11"/>
      <c r="G365" s="11"/>
      <c r="H365" s="11"/>
      <c r="I365" s="11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7"/>
      <c r="AK365" s="11"/>
      <c r="AL365" s="11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</row>
    <row r="366" spans="1:86" ht="17.25">
      <c r="A366" s="11"/>
      <c r="B366" s="11"/>
      <c r="C366" s="11"/>
      <c r="D366" s="11"/>
      <c r="E366" s="33"/>
      <c r="F366" s="11"/>
      <c r="G366" s="11"/>
      <c r="H366" s="11"/>
      <c r="I366" s="11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7"/>
      <c r="AK366" s="11"/>
      <c r="AL366" s="11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</row>
    <row r="367" spans="1:86" ht="17.25">
      <c r="A367" s="11"/>
      <c r="B367" s="11"/>
      <c r="C367" s="11"/>
      <c r="D367" s="11"/>
      <c r="E367" s="33"/>
      <c r="F367" s="11"/>
      <c r="G367" s="11"/>
      <c r="H367" s="11"/>
      <c r="I367" s="11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7"/>
      <c r="AK367" s="11"/>
      <c r="AL367" s="11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</row>
    <row r="368" spans="1:86" ht="17.25">
      <c r="A368" s="11"/>
      <c r="B368" s="11"/>
      <c r="C368" s="11"/>
      <c r="D368" s="11"/>
      <c r="E368" s="33"/>
      <c r="F368" s="11"/>
      <c r="G368" s="11"/>
      <c r="H368" s="11"/>
      <c r="I368" s="11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7"/>
      <c r="AK368" s="11"/>
      <c r="AL368" s="11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</row>
    <row r="369" spans="1:86" ht="17.25">
      <c r="A369" s="11"/>
      <c r="B369" s="11"/>
      <c r="C369" s="11"/>
      <c r="D369" s="11"/>
      <c r="E369" s="33"/>
      <c r="F369" s="11"/>
      <c r="G369" s="11"/>
      <c r="H369" s="11"/>
      <c r="I369" s="11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7"/>
      <c r="AK369" s="11"/>
      <c r="AL369" s="11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</row>
    <row r="370" spans="1:86" ht="17.25">
      <c r="A370" s="11"/>
      <c r="B370" s="11"/>
      <c r="C370" s="11"/>
      <c r="D370" s="11"/>
      <c r="E370" s="33"/>
      <c r="F370" s="11"/>
      <c r="G370" s="11"/>
      <c r="H370" s="11"/>
      <c r="I370" s="11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7"/>
      <c r="AK370" s="11"/>
      <c r="AL370" s="11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</row>
    <row r="371" spans="1:86" ht="17.25">
      <c r="A371" s="11"/>
      <c r="B371" s="11"/>
      <c r="C371" s="11"/>
      <c r="D371" s="11"/>
      <c r="E371" s="33"/>
      <c r="F371" s="11"/>
      <c r="G371" s="11"/>
      <c r="H371" s="11"/>
      <c r="I371" s="11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7"/>
      <c r="AK371" s="11"/>
      <c r="AL371" s="11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</row>
    <row r="372" spans="1:86" ht="17.25">
      <c r="A372" s="11"/>
      <c r="B372" s="11"/>
      <c r="C372" s="11"/>
      <c r="D372" s="11"/>
      <c r="E372" s="33"/>
      <c r="F372" s="11"/>
      <c r="G372" s="11"/>
      <c r="H372" s="11"/>
      <c r="I372" s="11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7"/>
      <c r="AK372" s="11"/>
      <c r="AL372" s="11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</row>
    <row r="373" spans="1:86" ht="17.25">
      <c r="A373" s="11"/>
      <c r="B373" s="11"/>
      <c r="C373" s="11"/>
      <c r="D373" s="11"/>
      <c r="E373" s="33"/>
      <c r="F373" s="11"/>
      <c r="G373" s="11"/>
      <c r="H373" s="11"/>
      <c r="I373" s="11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7"/>
      <c r="AK373" s="11"/>
      <c r="AL373" s="11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</row>
    <row r="374" spans="1:86" ht="17.25">
      <c r="A374" s="11"/>
      <c r="B374" s="11"/>
      <c r="C374" s="11"/>
      <c r="D374" s="11"/>
      <c r="E374" s="33"/>
      <c r="F374" s="11"/>
      <c r="G374" s="11"/>
      <c r="H374" s="11"/>
      <c r="I374" s="11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7"/>
      <c r="AK374" s="11"/>
      <c r="AL374" s="11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</row>
    <row r="375" spans="1:86" ht="17.25">
      <c r="A375" s="11"/>
      <c r="B375" s="11"/>
      <c r="C375" s="11"/>
      <c r="D375" s="11"/>
      <c r="E375" s="33"/>
      <c r="F375" s="11"/>
      <c r="G375" s="11"/>
      <c r="H375" s="11"/>
      <c r="I375" s="11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7"/>
      <c r="AK375" s="11"/>
      <c r="AL375" s="11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</row>
    <row r="376" spans="1:86" ht="17.25">
      <c r="A376" s="11"/>
      <c r="B376" s="11"/>
      <c r="C376" s="11"/>
      <c r="D376" s="11"/>
      <c r="E376" s="33"/>
      <c r="F376" s="11"/>
      <c r="G376" s="11"/>
      <c r="H376" s="11"/>
      <c r="I376" s="11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7"/>
      <c r="AK376" s="11"/>
      <c r="AL376" s="11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</row>
    <row r="377" spans="1:86" ht="17.25">
      <c r="A377" s="11"/>
      <c r="B377" s="11"/>
      <c r="C377" s="11"/>
      <c r="D377" s="11"/>
      <c r="E377" s="33"/>
      <c r="F377" s="11"/>
      <c r="G377" s="11"/>
      <c r="H377" s="11"/>
      <c r="I377" s="11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7"/>
      <c r="AK377" s="11"/>
      <c r="AL377" s="11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</row>
    <row r="378" spans="1:86" ht="17.25">
      <c r="A378" s="11"/>
      <c r="B378" s="11"/>
      <c r="C378" s="11"/>
      <c r="D378" s="11"/>
      <c r="E378" s="33"/>
      <c r="F378" s="11"/>
      <c r="G378" s="11"/>
      <c r="H378" s="11"/>
      <c r="I378" s="11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7"/>
      <c r="AK378" s="11"/>
      <c r="AL378" s="11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</row>
    <row r="379" spans="1:86" ht="17.25">
      <c r="A379" s="11"/>
      <c r="B379" s="11"/>
      <c r="C379" s="11"/>
      <c r="D379" s="11"/>
      <c r="E379" s="33"/>
      <c r="F379" s="11"/>
      <c r="G379" s="11"/>
      <c r="H379" s="11"/>
      <c r="I379" s="11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7"/>
      <c r="AK379" s="11"/>
      <c r="AL379" s="11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</row>
    <row r="380" spans="1:86" ht="17.25">
      <c r="A380" s="11"/>
      <c r="B380" s="11"/>
      <c r="C380" s="11"/>
      <c r="D380" s="11"/>
      <c r="E380" s="33"/>
      <c r="F380" s="11"/>
      <c r="G380" s="11"/>
      <c r="H380" s="11"/>
      <c r="I380" s="11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7"/>
      <c r="AK380" s="11"/>
      <c r="AL380" s="11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</row>
    <row r="381" spans="1:86" ht="17.25">
      <c r="A381" s="11"/>
      <c r="B381" s="11"/>
      <c r="C381" s="11"/>
      <c r="D381" s="11"/>
      <c r="E381" s="33"/>
      <c r="F381" s="11"/>
      <c r="G381" s="11"/>
      <c r="H381" s="11"/>
      <c r="I381" s="11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7"/>
      <c r="AK381" s="11"/>
      <c r="AL381" s="11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</row>
    <row r="382" spans="1:86" ht="17.25">
      <c r="A382" s="11"/>
      <c r="B382" s="11"/>
      <c r="C382" s="11"/>
      <c r="D382" s="11"/>
      <c r="E382" s="33"/>
      <c r="F382" s="11"/>
      <c r="G382" s="11"/>
      <c r="H382" s="11"/>
      <c r="I382" s="11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7"/>
      <c r="AK382" s="11"/>
      <c r="AL382" s="11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</row>
    <row r="383" spans="1:86" ht="17.25">
      <c r="A383" s="11"/>
      <c r="B383" s="11"/>
      <c r="C383" s="11"/>
      <c r="D383" s="11"/>
      <c r="E383" s="33"/>
      <c r="F383" s="11"/>
      <c r="G383" s="11"/>
      <c r="H383" s="11"/>
      <c r="I383" s="11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7"/>
      <c r="AK383" s="11"/>
      <c r="AL383" s="11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</row>
    <row r="384" spans="1:86" ht="17.25">
      <c r="A384" s="11"/>
      <c r="B384" s="11"/>
      <c r="C384" s="11"/>
      <c r="D384" s="11"/>
      <c r="E384" s="33"/>
      <c r="F384" s="11"/>
      <c r="G384" s="11"/>
      <c r="H384" s="11"/>
      <c r="I384" s="11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7"/>
      <c r="AK384" s="11"/>
      <c r="AL384" s="11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</row>
    <row r="385" spans="1:86" ht="17.25">
      <c r="A385" s="11"/>
      <c r="B385" s="11"/>
      <c r="C385" s="11"/>
      <c r="D385" s="11"/>
      <c r="E385" s="33"/>
      <c r="F385" s="11"/>
      <c r="G385" s="11"/>
      <c r="H385" s="11"/>
      <c r="I385" s="11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7"/>
      <c r="AK385" s="11"/>
      <c r="AL385" s="11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</row>
    <row r="386" spans="1:86" ht="17.25">
      <c r="A386" s="11"/>
      <c r="B386" s="11"/>
      <c r="C386" s="11"/>
      <c r="D386" s="11"/>
      <c r="E386" s="33"/>
      <c r="F386" s="11"/>
      <c r="G386" s="11"/>
      <c r="H386" s="11"/>
      <c r="I386" s="11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7"/>
      <c r="AK386" s="11"/>
      <c r="AL386" s="11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</row>
    <row r="387" spans="1:86" ht="17.25">
      <c r="A387" s="11"/>
      <c r="B387" s="11"/>
      <c r="C387" s="11"/>
      <c r="D387" s="11"/>
      <c r="E387" s="33"/>
      <c r="F387" s="11"/>
      <c r="G387" s="11"/>
      <c r="H387" s="11"/>
      <c r="I387" s="11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7"/>
      <c r="AK387" s="11"/>
      <c r="AL387" s="11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</row>
    <row r="388" spans="1:86" ht="17.25">
      <c r="A388" s="11"/>
      <c r="B388" s="11"/>
      <c r="C388" s="11"/>
      <c r="D388" s="11"/>
      <c r="E388" s="33"/>
      <c r="F388" s="11"/>
      <c r="G388" s="11"/>
      <c r="H388" s="11"/>
      <c r="I388" s="11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7"/>
      <c r="AK388" s="11"/>
      <c r="AL388" s="11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</row>
    <row r="389" spans="1:86" ht="17.25">
      <c r="A389" s="11"/>
      <c r="B389" s="11"/>
      <c r="C389" s="11"/>
      <c r="D389" s="11"/>
      <c r="E389" s="33"/>
      <c r="F389" s="11"/>
      <c r="G389" s="11"/>
      <c r="H389" s="11"/>
      <c r="I389" s="11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7"/>
      <c r="AK389" s="11"/>
      <c r="AL389" s="11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</row>
    <row r="390" spans="1:86" ht="17.25">
      <c r="A390" s="11"/>
      <c r="B390" s="11"/>
      <c r="C390" s="11"/>
      <c r="D390" s="11"/>
      <c r="E390" s="33"/>
      <c r="F390" s="11"/>
      <c r="G390" s="11"/>
      <c r="H390" s="11"/>
      <c r="I390" s="11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7"/>
      <c r="AK390" s="11"/>
      <c r="AL390" s="11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</row>
    <row r="391" spans="1:86" ht="17.25">
      <c r="A391" s="11"/>
      <c r="B391" s="11"/>
      <c r="C391" s="11"/>
      <c r="D391" s="11"/>
      <c r="E391" s="33"/>
      <c r="F391" s="11"/>
      <c r="G391" s="11"/>
      <c r="H391" s="11"/>
      <c r="I391" s="11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7"/>
      <c r="AK391" s="11"/>
      <c r="AL391" s="11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</row>
    <row r="392" spans="1:86" ht="17.25">
      <c r="A392" s="11"/>
      <c r="B392" s="11"/>
      <c r="C392" s="11"/>
      <c r="D392" s="11"/>
      <c r="E392" s="33"/>
      <c r="F392" s="11"/>
      <c r="G392" s="11"/>
      <c r="H392" s="11"/>
      <c r="I392" s="11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7"/>
      <c r="AK392" s="11"/>
      <c r="AL392" s="11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</row>
    <row r="393" spans="1:86" ht="17.25">
      <c r="A393" s="11"/>
      <c r="B393" s="11"/>
      <c r="C393" s="11"/>
      <c r="D393" s="11"/>
      <c r="E393" s="33"/>
      <c r="F393" s="11"/>
      <c r="G393" s="11"/>
      <c r="H393" s="11"/>
      <c r="I393" s="11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7"/>
      <c r="AK393" s="11"/>
      <c r="AL393" s="11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</row>
    <row r="394" spans="1:86" ht="17.25">
      <c r="A394" s="11"/>
      <c r="B394" s="11"/>
      <c r="C394" s="11"/>
      <c r="D394" s="11"/>
      <c r="E394" s="33"/>
      <c r="F394" s="11"/>
      <c r="G394" s="11"/>
      <c r="H394" s="11"/>
      <c r="I394" s="11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7"/>
      <c r="AK394" s="11"/>
      <c r="AL394" s="11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</row>
    <row r="395" spans="1:86" ht="17.25">
      <c r="A395" s="11"/>
      <c r="B395" s="11"/>
      <c r="C395" s="11"/>
      <c r="D395" s="11"/>
      <c r="E395" s="33"/>
      <c r="F395" s="11"/>
      <c r="G395" s="11"/>
      <c r="H395" s="11"/>
      <c r="I395" s="11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7"/>
      <c r="AK395" s="11"/>
      <c r="AL395" s="11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</row>
    <row r="396" spans="1:86" ht="17.25">
      <c r="A396" s="11"/>
      <c r="B396" s="11"/>
      <c r="C396" s="11"/>
      <c r="D396" s="11"/>
      <c r="E396" s="33"/>
      <c r="F396" s="11"/>
      <c r="G396" s="11"/>
      <c r="H396" s="11"/>
      <c r="I396" s="11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7"/>
      <c r="AK396" s="11"/>
      <c r="AL396" s="11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</row>
    <row r="397" spans="1:86" ht="17.25">
      <c r="A397" s="11"/>
      <c r="B397" s="11"/>
      <c r="C397" s="11"/>
      <c r="D397" s="11"/>
      <c r="E397" s="33"/>
      <c r="F397" s="11"/>
      <c r="G397" s="11"/>
      <c r="H397" s="11"/>
      <c r="I397" s="11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7"/>
      <c r="AK397" s="11"/>
      <c r="AL397" s="11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</row>
    <row r="398" spans="1:86" ht="17.25">
      <c r="A398" s="11"/>
      <c r="B398" s="11"/>
      <c r="C398" s="11"/>
      <c r="D398" s="11"/>
      <c r="E398" s="33"/>
      <c r="F398" s="11"/>
      <c r="G398" s="11"/>
      <c r="H398" s="11"/>
      <c r="I398" s="11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7"/>
      <c r="AK398" s="11"/>
      <c r="AL398" s="11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</row>
    <row r="399" spans="1:86" ht="17.25">
      <c r="A399" s="11"/>
      <c r="B399" s="11"/>
      <c r="C399" s="11"/>
      <c r="D399" s="11"/>
      <c r="E399" s="33"/>
      <c r="F399" s="11"/>
      <c r="G399" s="11"/>
      <c r="H399" s="11"/>
      <c r="I399" s="11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7"/>
      <c r="AK399" s="11"/>
      <c r="AL399" s="11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</row>
    <row r="400" spans="1:86" ht="17.25">
      <c r="A400" s="11"/>
      <c r="B400" s="11"/>
      <c r="C400" s="11"/>
      <c r="D400" s="11"/>
      <c r="E400" s="33"/>
      <c r="F400" s="11"/>
      <c r="G400" s="11"/>
      <c r="H400" s="11"/>
      <c r="I400" s="11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7"/>
      <c r="AK400" s="11"/>
      <c r="AL400" s="11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</row>
    <row r="401" spans="1:86" ht="17.25">
      <c r="A401" s="11"/>
      <c r="B401" s="11"/>
      <c r="C401" s="11"/>
      <c r="D401" s="11"/>
      <c r="E401" s="33"/>
      <c r="F401" s="11"/>
      <c r="G401" s="11"/>
      <c r="H401" s="11"/>
      <c r="I401" s="11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7"/>
      <c r="AK401" s="11"/>
      <c r="AL401" s="11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</row>
    <row r="402" spans="1:86" ht="17.25">
      <c r="A402" s="11"/>
      <c r="B402" s="11"/>
      <c r="C402" s="11"/>
      <c r="D402" s="11"/>
      <c r="E402" s="33"/>
      <c r="F402" s="11"/>
      <c r="G402" s="11"/>
      <c r="H402" s="11"/>
      <c r="I402" s="11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7"/>
      <c r="AK402" s="11"/>
      <c r="AL402" s="11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</row>
    <row r="403" spans="1:86" ht="17.25">
      <c r="A403" s="11"/>
      <c r="B403" s="11"/>
      <c r="C403" s="11"/>
      <c r="D403" s="11"/>
      <c r="E403" s="33"/>
      <c r="F403" s="11"/>
      <c r="G403" s="11"/>
      <c r="H403" s="11"/>
      <c r="I403" s="11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7"/>
      <c r="AK403" s="11"/>
      <c r="AL403" s="11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</row>
    <row r="404" spans="1:86" ht="17.25">
      <c r="A404" s="11"/>
      <c r="B404" s="11"/>
      <c r="C404" s="11"/>
      <c r="D404" s="11"/>
      <c r="E404" s="33"/>
      <c r="F404" s="11"/>
      <c r="G404" s="11"/>
      <c r="H404" s="11"/>
      <c r="I404" s="11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7"/>
      <c r="AK404" s="11"/>
      <c r="AL404" s="11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</row>
    <row r="405" spans="1:86" ht="17.25">
      <c r="A405" s="11"/>
      <c r="B405" s="11"/>
      <c r="C405" s="11"/>
      <c r="D405" s="11"/>
      <c r="E405" s="33"/>
      <c r="F405" s="11"/>
      <c r="G405" s="11"/>
      <c r="H405" s="11"/>
      <c r="I405" s="11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7"/>
      <c r="AK405" s="11"/>
      <c r="AL405" s="11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</row>
    <row r="406" spans="1:86" ht="17.25">
      <c r="A406" s="11"/>
      <c r="B406" s="11"/>
      <c r="C406" s="11"/>
      <c r="D406" s="11"/>
      <c r="E406" s="33"/>
      <c r="F406" s="11"/>
      <c r="G406" s="11"/>
      <c r="H406" s="11"/>
      <c r="I406" s="11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7"/>
      <c r="AK406" s="11"/>
      <c r="AL406" s="11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</row>
    <row r="407" spans="1:86" ht="17.25">
      <c r="A407" s="11"/>
      <c r="B407" s="11"/>
      <c r="C407" s="11"/>
      <c r="D407" s="11"/>
      <c r="E407" s="33"/>
      <c r="F407" s="11"/>
      <c r="G407" s="11"/>
      <c r="H407" s="11"/>
      <c r="I407" s="11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7"/>
      <c r="AK407" s="11"/>
      <c r="AL407" s="11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</row>
    <row r="408" spans="1:86" ht="17.25">
      <c r="A408" s="11"/>
      <c r="B408" s="11"/>
      <c r="C408" s="11"/>
      <c r="D408" s="11"/>
      <c r="E408" s="33"/>
      <c r="F408" s="11"/>
      <c r="G408" s="11"/>
      <c r="H408" s="11"/>
      <c r="I408" s="11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7"/>
      <c r="AK408" s="11"/>
      <c r="AL408" s="11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</row>
    <row r="409" spans="1:86" ht="17.25">
      <c r="A409" s="11"/>
      <c r="B409" s="11"/>
      <c r="C409" s="11"/>
      <c r="D409" s="11"/>
      <c r="E409" s="33"/>
      <c r="F409" s="11"/>
      <c r="G409" s="11"/>
      <c r="H409" s="11"/>
      <c r="I409" s="11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7"/>
      <c r="AK409" s="11"/>
      <c r="AL409" s="11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</row>
    <row r="410" spans="1:86" ht="17.25">
      <c r="A410" s="11"/>
      <c r="B410" s="11"/>
      <c r="C410" s="11"/>
      <c r="D410" s="11"/>
      <c r="E410" s="33"/>
      <c r="F410" s="11"/>
      <c r="G410" s="11"/>
      <c r="H410" s="11"/>
      <c r="I410" s="11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7"/>
      <c r="AK410" s="11"/>
      <c r="AL410" s="11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</row>
    <row r="411" spans="1:86" ht="17.25">
      <c r="A411" s="11"/>
      <c r="B411" s="11"/>
      <c r="C411" s="11"/>
      <c r="D411" s="11"/>
      <c r="E411" s="33"/>
      <c r="F411" s="11"/>
      <c r="G411" s="11"/>
      <c r="H411" s="11"/>
      <c r="I411" s="11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7"/>
      <c r="AK411" s="11"/>
      <c r="AL411" s="11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</row>
    <row r="412" spans="1:86" ht="17.25">
      <c r="A412" s="11"/>
      <c r="B412" s="11"/>
      <c r="C412" s="11"/>
      <c r="D412" s="11"/>
      <c r="E412" s="33"/>
      <c r="F412" s="11"/>
      <c r="G412" s="11"/>
      <c r="H412" s="11"/>
      <c r="I412" s="11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7"/>
      <c r="AK412" s="11"/>
      <c r="AL412" s="11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</row>
    <row r="413" spans="1:86" ht="17.25">
      <c r="A413" s="11"/>
      <c r="B413" s="11"/>
      <c r="C413" s="11"/>
      <c r="D413" s="11"/>
      <c r="E413" s="33"/>
      <c r="F413" s="11"/>
      <c r="G413" s="11"/>
      <c r="H413" s="11"/>
      <c r="I413" s="11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7"/>
      <c r="AK413" s="11"/>
      <c r="AL413" s="11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</row>
    <row r="414" spans="1:86" ht="17.25">
      <c r="A414" s="11"/>
      <c r="B414" s="11"/>
      <c r="C414" s="11"/>
      <c r="D414" s="11"/>
      <c r="E414" s="33"/>
      <c r="F414" s="11"/>
      <c r="G414" s="11"/>
      <c r="H414" s="11"/>
      <c r="I414" s="11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7"/>
      <c r="AK414" s="11"/>
      <c r="AL414" s="11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</row>
    <row r="415" spans="1:86" ht="17.25">
      <c r="A415" s="11"/>
      <c r="B415" s="11"/>
      <c r="C415" s="11"/>
      <c r="D415" s="11"/>
      <c r="E415" s="33"/>
      <c r="F415" s="11"/>
      <c r="G415" s="11"/>
      <c r="H415" s="11"/>
      <c r="I415" s="11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7"/>
      <c r="AK415" s="11"/>
      <c r="AL415" s="11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</row>
    <row r="416" spans="1:86" ht="17.25">
      <c r="A416" s="11"/>
      <c r="B416" s="11"/>
      <c r="C416" s="11"/>
      <c r="D416" s="11"/>
      <c r="E416" s="33"/>
      <c r="F416" s="11"/>
      <c r="G416" s="11"/>
      <c r="H416" s="11"/>
      <c r="I416" s="11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7"/>
      <c r="AK416" s="11"/>
      <c r="AL416" s="11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</row>
    <row r="417" spans="1:86" ht="17.25">
      <c r="A417" s="11"/>
      <c r="B417" s="11"/>
      <c r="C417" s="11"/>
      <c r="D417" s="11"/>
      <c r="E417" s="33"/>
      <c r="F417" s="11"/>
      <c r="G417" s="11"/>
      <c r="H417" s="11"/>
      <c r="I417" s="11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7"/>
      <c r="AK417" s="11"/>
      <c r="AL417" s="11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</row>
    <row r="418" spans="1:86" ht="17.25">
      <c r="A418" s="11"/>
      <c r="B418" s="11"/>
      <c r="C418" s="11"/>
      <c r="D418" s="11"/>
      <c r="E418" s="33"/>
      <c r="F418" s="11"/>
      <c r="G418" s="11"/>
      <c r="H418" s="11"/>
      <c r="I418" s="11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7"/>
      <c r="AK418" s="11"/>
      <c r="AL418" s="11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</row>
    <row r="419" spans="1:86" ht="17.25">
      <c r="A419" s="11"/>
      <c r="B419" s="11"/>
      <c r="C419" s="11"/>
      <c r="D419" s="11"/>
      <c r="E419" s="33"/>
      <c r="F419" s="11"/>
      <c r="G419" s="11"/>
      <c r="H419" s="11"/>
      <c r="I419" s="11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7"/>
      <c r="AK419" s="11"/>
      <c r="AL419" s="11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</row>
    <row r="420" spans="1:86" ht="17.25">
      <c r="A420" s="11"/>
      <c r="B420" s="11"/>
      <c r="C420" s="11"/>
      <c r="D420" s="11"/>
      <c r="E420" s="33"/>
      <c r="F420" s="11"/>
      <c r="G420" s="11"/>
      <c r="H420" s="11"/>
      <c r="I420" s="11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7"/>
      <c r="AK420" s="11"/>
      <c r="AL420" s="11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</row>
    <row r="421" spans="1:86" ht="17.25">
      <c r="A421" s="11"/>
      <c r="B421" s="11"/>
      <c r="C421" s="11"/>
      <c r="D421" s="11"/>
      <c r="E421" s="33"/>
      <c r="F421" s="11"/>
      <c r="G421" s="11"/>
      <c r="H421" s="11"/>
      <c r="I421" s="11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7"/>
      <c r="AK421" s="11"/>
      <c r="AL421" s="11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</row>
    <row r="422" spans="1:86" ht="17.25">
      <c r="A422" s="11"/>
      <c r="B422" s="11"/>
      <c r="C422" s="11"/>
      <c r="D422" s="11"/>
      <c r="E422" s="33"/>
      <c r="F422" s="11"/>
      <c r="G422" s="11"/>
      <c r="H422" s="11"/>
      <c r="I422" s="11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7"/>
      <c r="AK422" s="11"/>
      <c r="AL422" s="11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</row>
    <row r="423" spans="1:86" ht="17.25">
      <c r="A423" s="11"/>
      <c r="B423" s="11"/>
      <c r="C423" s="11"/>
      <c r="D423" s="11"/>
      <c r="E423" s="33"/>
      <c r="F423" s="11"/>
      <c r="G423" s="11"/>
      <c r="H423" s="11"/>
      <c r="I423" s="11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7"/>
      <c r="AK423" s="11"/>
      <c r="AL423" s="11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</row>
    <row r="424" spans="1:86" ht="17.25">
      <c r="A424" s="11"/>
      <c r="B424" s="11"/>
      <c r="C424" s="11"/>
      <c r="D424" s="11"/>
      <c r="E424" s="33"/>
      <c r="F424" s="11"/>
      <c r="G424" s="11"/>
      <c r="H424" s="11"/>
      <c r="I424" s="11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7"/>
      <c r="AK424" s="11"/>
      <c r="AL424" s="11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</row>
    <row r="425" spans="1:86" ht="17.25">
      <c r="A425" s="11"/>
      <c r="B425" s="11"/>
      <c r="C425" s="11"/>
      <c r="D425" s="11"/>
      <c r="E425" s="33"/>
      <c r="F425" s="11"/>
      <c r="G425" s="11"/>
      <c r="H425" s="11"/>
      <c r="I425" s="11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7"/>
      <c r="AK425" s="11"/>
      <c r="AL425" s="11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</row>
    <row r="426" spans="1:86" ht="17.25">
      <c r="A426" s="11"/>
      <c r="B426" s="11"/>
      <c r="C426" s="11"/>
      <c r="D426" s="11"/>
      <c r="E426" s="33"/>
      <c r="F426" s="11"/>
      <c r="G426" s="11"/>
      <c r="H426" s="11"/>
      <c r="I426" s="11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7"/>
      <c r="AK426" s="11"/>
      <c r="AL426" s="11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</row>
    <row r="427" spans="1:86" ht="17.25">
      <c r="A427" s="11"/>
      <c r="B427" s="11"/>
      <c r="C427" s="11"/>
      <c r="D427" s="11"/>
      <c r="E427" s="33"/>
      <c r="F427" s="11"/>
      <c r="G427" s="11"/>
      <c r="H427" s="11"/>
      <c r="I427" s="11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7"/>
      <c r="AK427" s="11"/>
      <c r="AL427" s="11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</row>
    <row r="428" spans="1:86" ht="17.25">
      <c r="A428" s="11"/>
      <c r="B428" s="11"/>
      <c r="C428" s="11"/>
      <c r="D428" s="11"/>
      <c r="E428" s="33"/>
      <c r="F428" s="11"/>
      <c r="G428" s="11"/>
      <c r="H428" s="11"/>
      <c r="I428" s="11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7"/>
      <c r="AK428" s="11"/>
      <c r="AL428" s="11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</row>
    <row r="429" spans="1:86" ht="17.25">
      <c r="A429" s="11"/>
      <c r="B429" s="11"/>
      <c r="C429" s="11"/>
      <c r="D429" s="11"/>
      <c r="E429" s="33"/>
      <c r="F429" s="11"/>
      <c r="G429" s="11"/>
      <c r="H429" s="11"/>
      <c r="I429" s="11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7"/>
      <c r="AK429" s="11"/>
      <c r="AL429" s="11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</row>
    <row r="430" spans="1:86" ht="17.25">
      <c r="A430" s="11"/>
      <c r="B430" s="11"/>
      <c r="C430" s="11"/>
      <c r="D430" s="11"/>
      <c r="E430" s="33"/>
      <c r="F430" s="11"/>
      <c r="G430" s="11"/>
      <c r="H430" s="11"/>
      <c r="I430" s="11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7"/>
      <c r="AK430" s="11"/>
      <c r="AL430" s="11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</row>
    <row r="431" spans="1:86" ht="17.25">
      <c r="A431" s="11"/>
      <c r="B431" s="11"/>
      <c r="C431" s="11"/>
      <c r="D431" s="11"/>
      <c r="E431" s="33"/>
      <c r="F431" s="11"/>
      <c r="G431" s="11"/>
      <c r="H431" s="11"/>
      <c r="I431" s="11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7"/>
      <c r="AK431" s="11"/>
      <c r="AL431" s="11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</row>
    <row r="432" spans="1:86" ht="17.25">
      <c r="A432" s="11"/>
      <c r="B432" s="11"/>
      <c r="C432" s="11"/>
      <c r="D432" s="11"/>
      <c r="E432" s="33"/>
      <c r="F432" s="11"/>
      <c r="G432" s="11"/>
      <c r="H432" s="11"/>
      <c r="I432" s="11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7"/>
      <c r="AK432" s="11"/>
      <c r="AL432" s="11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</row>
    <row r="433" spans="1:86" ht="17.25">
      <c r="A433" s="11"/>
      <c r="B433" s="11"/>
      <c r="C433" s="11"/>
      <c r="D433" s="11"/>
      <c r="E433" s="33"/>
      <c r="F433" s="11"/>
      <c r="G433" s="11"/>
      <c r="H433" s="11"/>
      <c r="I433" s="11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7"/>
      <c r="AK433" s="11"/>
      <c r="AL433" s="11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</row>
    <row r="434" spans="1:86" ht="17.25">
      <c r="A434" s="11"/>
      <c r="B434" s="11"/>
      <c r="C434" s="11"/>
      <c r="D434" s="11"/>
      <c r="E434" s="33"/>
      <c r="F434" s="11"/>
      <c r="G434" s="11"/>
      <c r="H434" s="11"/>
      <c r="I434" s="11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7"/>
      <c r="AK434" s="11"/>
      <c r="AL434" s="11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</row>
    <row r="435" spans="1:86" ht="17.25">
      <c r="A435" s="11"/>
      <c r="B435" s="11"/>
      <c r="C435" s="11"/>
      <c r="D435" s="11"/>
      <c r="E435" s="33"/>
      <c r="F435" s="11"/>
      <c r="G435" s="11"/>
      <c r="H435" s="11"/>
      <c r="I435" s="11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7"/>
      <c r="AK435" s="11"/>
      <c r="AL435" s="11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</row>
    <row r="436" spans="1:86" ht="17.25">
      <c r="A436" s="11"/>
      <c r="B436" s="11"/>
      <c r="C436" s="11"/>
      <c r="D436" s="11"/>
      <c r="E436" s="33"/>
      <c r="F436" s="11"/>
      <c r="G436" s="11"/>
      <c r="H436" s="11"/>
      <c r="I436" s="11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7"/>
      <c r="AK436" s="11"/>
      <c r="AL436" s="11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</row>
    <row r="437" spans="1:86" ht="17.25">
      <c r="A437" s="11"/>
      <c r="B437" s="11"/>
      <c r="C437" s="11"/>
      <c r="D437" s="11"/>
      <c r="E437" s="33"/>
      <c r="F437" s="11"/>
      <c r="G437" s="11"/>
      <c r="H437" s="11"/>
      <c r="I437" s="11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7"/>
      <c r="AK437" s="11"/>
      <c r="AL437" s="11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</row>
    <row r="438" spans="1:86" ht="17.25">
      <c r="A438" s="11"/>
      <c r="B438" s="11"/>
      <c r="C438" s="11"/>
      <c r="D438" s="11"/>
      <c r="E438" s="33"/>
      <c r="F438" s="11"/>
      <c r="G438" s="11"/>
      <c r="H438" s="11"/>
      <c r="I438" s="11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7"/>
      <c r="AK438" s="11"/>
      <c r="AL438" s="11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</row>
    <row r="439" spans="1:86" ht="17.25">
      <c r="A439" s="11"/>
      <c r="B439" s="11"/>
      <c r="C439" s="11"/>
      <c r="D439" s="11"/>
      <c r="E439" s="33"/>
      <c r="F439" s="11"/>
      <c r="G439" s="11"/>
      <c r="H439" s="11"/>
      <c r="I439" s="11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7"/>
      <c r="AK439" s="11"/>
      <c r="AL439" s="11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</row>
    <row r="440" spans="1:86" ht="17.25">
      <c r="A440" s="11"/>
      <c r="B440" s="11"/>
      <c r="C440" s="11"/>
      <c r="D440" s="11"/>
      <c r="E440" s="33"/>
      <c r="F440" s="11"/>
      <c r="G440" s="11"/>
      <c r="H440" s="11"/>
      <c r="I440" s="11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7"/>
      <c r="AK440" s="11"/>
      <c r="AL440" s="11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</row>
    <row r="441" spans="1:86" ht="17.25">
      <c r="A441" s="11"/>
      <c r="B441" s="11"/>
      <c r="C441" s="11"/>
      <c r="D441" s="11"/>
      <c r="E441" s="33"/>
      <c r="F441" s="11"/>
      <c r="G441" s="11"/>
      <c r="H441" s="11"/>
      <c r="I441" s="11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7"/>
      <c r="AK441" s="11"/>
      <c r="AL441" s="11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</row>
    <row r="442" spans="1:86" ht="17.25">
      <c r="A442" s="11"/>
      <c r="B442" s="11"/>
      <c r="C442" s="11"/>
      <c r="D442" s="11"/>
      <c r="E442" s="33"/>
      <c r="F442" s="11"/>
      <c r="G442" s="11"/>
      <c r="H442" s="11"/>
      <c r="I442" s="11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7"/>
      <c r="AK442" s="11"/>
      <c r="AL442" s="11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</row>
    <row r="443" spans="1:86" ht="17.25">
      <c r="A443" s="11"/>
      <c r="B443" s="11"/>
      <c r="C443" s="11"/>
      <c r="D443" s="11"/>
      <c r="E443" s="33"/>
      <c r="F443" s="11"/>
      <c r="G443" s="11"/>
      <c r="H443" s="11"/>
      <c r="I443" s="11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7"/>
      <c r="AK443" s="11"/>
      <c r="AL443" s="11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</row>
    <row r="444" spans="1:86" ht="17.25">
      <c r="A444" s="11"/>
      <c r="B444" s="11"/>
      <c r="C444" s="11"/>
      <c r="D444" s="11"/>
      <c r="E444" s="33"/>
      <c r="F444" s="11"/>
      <c r="G444" s="11"/>
      <c r="H444" s="11"/>
      <c r="I444" s="11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7"/>
      <c r="AK444" s="11"/>
      <c r="AL444" s="11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</row>
    <row r="445" spans="1:86" ht="17.25">
      <c r="A445" s="11"/>
      <c r="B445" s="11"/>
      <c r="C445" s="11"/>
      <c r="D445" s="11"/>
      <c r="E445" s="33"/>
      <c r="F445" s="11"/>
      <c r="G445" s="11"/>
      <c r="H445" s="11"/>
      <c r="I445" s="11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7"/>
      <c r="AK445" s="11"/>
      <c r="AL445" s="11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</row>
    <row r="446" spans="1:86" ht="17.25">
      <c r="A446" s="11"/>
      <c r="B446" s="11"/>
      <c r="C446" s="11"/>
      <c r="D446" s="11"/>
      <c r="E446" s="33"/>
      <c r="F446" s="11"/>
      <c r="G446" s="11"/>
      <c r="H446" s="11"/>
      <c r="I446" s="11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7"/>
      <c r="AK446" s="11"/>
      <c r="AL446" s="11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</row>
    <row r="447" spans="1:86" ht="17.25">
      <c r="A447" s="11"/>
      <c r="B447" s="11"/>
      <c r="C447" s="11"/>
      <c r="D447" s="11"/>
      <c r="E447" s="33"/>
      <c r="F447" s="11"/>
      <c r="G447" s="11"/>
      <c r="H447" s="11"/>
      <c r="I447" s="11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7"/>
      <c r="AK447" s="11"/>
      <c r="AL447" s="11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</row>
    <row r="448" spans="1:86" ht="17.25">
      <c r="A448" s="11"/>
      <c r="B448" s="11"/>
      <c r="C448" s="11"/>
      <c r="D448" s="11"/>
      <c r="E448" s="33"/>
      <c r="F448" s="11"/>
      <c r="G448" s="11"/>
      <c r="H448" s="11"/>
      <c r="I448" s="11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7"/>
      <c r="AK448" s="11"/>
      <c r="AL448" s="11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</row>
    <row r="449" spans="1:86" ht="17.25">
      <c r="A449" s="11"/>
      <c r="B449" s="11"/>
      <c r="C449" s="11"/>
      <c r="D449" s="11"/>
      <c r="E449" s="33"/>
      <c r="F449" s="11"/>
      <c r="G449" s="11"/>
      <c r="H449" s="11"/>
      <c r="I449" s="11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7"/>
      <c r="AK449" s="11"/>
      <c r="AL449" s="11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</row>
    <row r="450" spans="1:86" ht="17.25">
      <c r="A450" s="11"/>
      <c r="B450" s="11"/>
      <c r="C450" s="11"/>
      <c r="D450" s="11"/>
      <c r="E450" s="33"/>
      <c r="F450" s="11"/>
      <c r="G450" s="11"/>
      <c r="H450" s="11"/>
      <c r="I450" s="11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7"/>
      <c r="AK450" s="11"/>
      <c r="AL450" s="11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</row>
    <row r="451" spans="1:86" ht="17.25">
      <c r="A451" s="11"/>
      <c r="B451" s="11"/>
      <c r="C451" s="11"/>
      <c r="D451" s="11"/>
      <c r="E451" s="33"/>
      <c r="F451" s="11"/>
      <c r="G451" s="11"/>
      <c r="H451" s="11"/>
      <c r="I451" s="11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7"/>
      <c r="AK451" s="11"/>
      <c r="AL451" s="11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</row>
    <row r="452" spans="1:86" ht="17.25">
      <c r="A452" s="11"/>
      <c r="B452" s="11"/>
      <c r="C452" s="11"/>
      <c r="D452" s="11"/>
      <c r="E452" s="33"/>
      <c r="F452" s="11"/>
      <c r="G452" s="11"/>
      <c r="H452" s="11"/>
      <c r="I452" s="11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7"/>
      <c r="AK452" s="11"/>
      <c r="AL452" s="11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</row>
    <row r="453" spans="1:86" ht="17.25">
      <c r="A453" s="11"/>
      <c r="B453" s="11"/>
      <c r="C453" s="11"/>
      <c r="D453" s="11"/>
      <c r="E453" s="33"/>
      <c r="F453" s="11"/>
      <c r="G453" s="11"/>
      <c r="H453" s="11"/>
      <c r="I453" s="11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7"/>
      <c r="AK453" s="11"/>
      <c r="AL453" s="11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</row>
    <row r="454" spans="1:86" ht="17.25">
      <c r="A454" s="11"/>
      <c r="B454" s="11"/>
      <c r="C454" s="11"/>
      <c r="D454" s="11"/>
      <c r="E454" s="33"/>
      <c r="F454" s="11"/>
      <c r="G454" s="11"/>
      <c r="H454" s="11"/>
      <c r="I454" s="11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7"/>
      <c r="AK454" s="11"/>
      <c r="AL454" s="11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</row>
    <row r="455" spans="1:86" ht="17.25">
      <c r="A455" s="11"/>
      <c r="B455" s="11"/>
      <c r="C455" s="11"/>
      <c r="D455" s="11"/>
      <c r="E455" s="33"/>
      <c r="F455" s="11"/>
      <c r="G455" s="11"/>
      <c r="H455" s="11"/>
      <c r="I455" s="11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7"/>
      <c r="AK455" s="11"/>
      <c r="AL455" s="11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</row>
    <row r="456" spans="1:86" ht="17.25">
      <c r="A456" s="11"/>
      <c r="B456" s="11"/>
      <c r="C456" s="11"/>
      <c r="D456" s="11"/>
      <c r="E456" s="33"/>
      <c r="F456" s="11"/>
      <c r="G456" s="11"/>
      <c r="H456" s="11"/>
      <c r="I456" s="11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7"/>
      <c r="AK456" s="11"/>
      <c r="AL456" s="11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</row>
    <row r="457" spans="1:86" ht="17.25">
      <c r="A457" s="11"/>
      <c r="B457" s="11"/>
      <c r="C457" s="11"/>
      <c r="D457" s="11"/>
      <c r="E457" s="33"/>
      <c r="F457" s="11"/>
      <c r="G457" s="11"/>
      <c r="H457" s="11"/>
      <c r="I457" s="11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7"/>
      <c r="AK457" s="11"/>
      <c r="AL457" s="11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</row>
    <row r="458" spans="1:86" ht="17.25">
      <c r="A458" s="11"/>
      <c r="B458" s="11"/>
      <c r="C458" s="11"/>
      <c r="D458" s="11"/>
      <c r="E458" s="33"/>
      <c r="F458" s="11"/>
      <c r="G458" s="11"/>
      <c r="H458" s="11"/>
      <c r="I458" s="11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7"/>
      <c r="AK458" s="11"/>
      <c r="AL458" s="11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</row>
    <row r="459" spans="1:86" ht="17.25">
      <c r="A459" s="11"/>
      <c r="B459" s="11"/>
      <c r="C459" s="11"/>
      <c r="D459" s="11"/>
      <c r="E459" s="33"/>
      <c r="F459" s="11"/>
      <c r="G459" s="11"/>
      <c r="H459" s="11"/>
      <c r="I459" s="11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7"/>
      <c r="AK459" s="11"/>
      <c r="AL459" s="11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</row>
    <row r="460" spans="1:86" ht="17.25">
      <c r="A460" s="11"/>
      <c r="B460" s="11"/>
      <c r="C460" s="11"/>
      <c r="D460" s="11"/>
      <c r="E460" s="33"/>
      <c r="F460" s="11"/>
      <c r="G460" s="11"/>
      <c r="H460" s="11"/>
      <c r="I460" s="11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7"/>
      <c r="AK460" s="11"/>
      <c r="AL460" s="11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</row>
    <row r="461" spans="1:86" ht="17.25">
      <c r="A461" s="11"/>
      <c r="B461" s="11"/>
      <c r="C461" s="11"/>
      <c r="D461" s="11"/>
      <c r="E461" s="33"/>
      <c r="F461" s="11"/>
      <c r="G461" s="11"/>
      <c r="H461" s="11"/>
      <c r="I461" s="11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7"/>
      <c r="AK461" s="11"/>
      <c r="AL461" s="11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</row>
    <row r="462" spans="1:86" ht="17.25">
      <c r="A462" s="11"/>
      <c r="B462" s="11"/>
      <c r="C462" s="11"/>
      <c r="D462" s="11"/>
      <c r="E462" s="33"/>
      <c r="F462" s="11"/>
      <c r="G462" s="11"/>
      <c r="H462" s="11"/>
      <c r="I462" s="11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7"/>
      <c r="AK462" s="11"/>
      <c r="AL462" s="11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</row>
    <row r="463" spans="1:86" ht="17.25">
      <c r="A463" s="11"/>
      <c r="B463" s="11"/>
      <c r="C463" s="11"/>
      <c r="D463" s="11"/>
      <c r="E463" s="33"/>
      <c r="F463" s="11"/>
      <c r="G463" s="11"/>
      <c r="H463" s="11"/>
      <c r="I463" s="11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7"/>
      <c r="AK463" s="11"/>
      <c r="AL463" s="11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</row>
    <row r="464" spans="1:86" ht="17.25">
      <c r="A464" s="11"/>
      <c r="B464" s="11"/>
      <c r="C464" s="11"/>
      <c r="D464" s="11"/>
      <c r="E464" s="33"/>
      <c r="F464" s="11"/>
      <c r="G464" s="11"/>
      <c r="H464" s="11"/>
      <c r="I464" s="11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7"/>
      <c r="AK464" s="11"/>
      <c r="AL464" s="11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</row>
    <row r="465" spans="1:86" ht="17.25">
      <c r="A465" s="11"/>
      <c r="B465" s="11"/>
      <c r="C465" s="11"/>
      <c r="D465" s="11"/>
      <c r="E465" s="33"/>
      <c r="F465" s="11"/>
      <c r="G465" s="11"/>
      <c r="H465" s="11"/>
      <c r="I465" s="11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7"/>
      <c r="AK465" s="11"/>
      <c r="AL465" s="11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</row>
    <row r="466" spans="1:86" ht="17.25">
      <c r="A466" s="11"/>
      <c r="B466" s="11"/>
      <c r="C466" s="11"/>
      <c r="D466" s="11"/>
      <c r="E466" s="33"/>
      <c r="F466" s="11"/>
      <c r="G466" s="11"/>
      <c r="H466" s="11"/>
      <c r="I466" s="11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7"/>
      <c r="AK466" s="11"/>
      <c r="AL466" s="11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</row>
    <row r="467" spans="1:86" ht="17.25">
      <c r="A467" s="11"/>
      <c r="B467" s="11"/>
      <c r="C467" s="11"/>
      <c r="D467" s="11"/>
      <c r="E467" s="33"/>
      <c r="F467" s="11"/>
      <c r="G467" s="11"/>
      <c r="H467" s="11"/>
      <c r="I467" s="11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7"/>
      <c r="AK467" s="11"/>
      <c r="AL467" s="11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</row>
    <row r="468" spans="1:86" ht="17.25">
      <c r="A468" s="11"/>
      <c r="B468" s="11"/>
      <c r="C468" s="11"/>
      <c r="D468" s="11"/>
      <c r="E468" s="33"/>
      <c r="F468" s="11"/>
      <c r="G468" s="11"/>
      <c r="H468" s="11"/>
      <c r="I468" s="11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7"/>
      <c r="AK468" s="11"/>
      <c r="AL468" s="11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</row>
    <row r="469" spans="1:86" ht="17.25">
      <c r="A469" s="11"/>
      <c r="B469" s="11"/>
      <c r="C469" s="11"/>
      <c r="D469" s="11"/>
      <c r="E469" s="33"/>
      <c r="F469" s="11"/>
      <c r="G469" s="11"/>
      <c r="H469" s="11"/>
      <c r="I469" s="11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7"/>
      <c r="AK469" s="11"/>
      <c r="AL469" s="11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</row>
    <row r="470" spans="1:86" ht="17.25">
      <c r="A470" s="11"/>
      <c r="B470" s="11"/>
      <c r="C470" s="11"/>
      <c r="D470" s="11"/>
      <c r="E470" s="33"/>
      <c r="F470" s="11"/>
      <c r="G470" s="11"/>
      <c r="H470" s="11"/>
      <c r="I470" s="11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7"/>
      <c r="AK470" s="11"/>
      <c r="AL470" s="11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</row>
    <row r="471" spans="1:86" ht="17.25">
      <c r="A471" s="11"/>
      <c r="B471" s="11"/>
      <c r="C471" s="11"/>
      <c r="D471" s="11"/>
      <c r="E471" s="33"/>
      <c r="F471" s="11"/>
      <c r="G471" s="11"/>
      <c r="H471" s="11"/>
      <c r="I471" s="11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7"/>
      <c r="AK471" s="11"/>
      <c r="AL471" s="11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</row>
    <row r="472" spans="1:86" ht="17.25">
      <c r="A472" s="11"/>
      <c r="B472" s="11"/>
      <c r="C472" s="11"/>
      <c r="D472" s="11"/>
      <c r="E472" s="33"/>
      <c r="F472" s="11"/>
      <c r="G472" s="11"/>
      <c r="H472" s="11"/>
      <c r="I472" s="11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7"/>
      <c r="AK472" s="11"/>
      <c r="AL472" s="11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</row>
    <row r="473" spans="1:86" ht="17.25">
      <c r="A473" s="11"/>
      <c r="B473" s="11"/>
      <c r="C473" s="11"/>
      <c r="D473" s="11"/>
      <c r="E473" s="33"/>
      <c r="F473" s="11"/>
      <c r="G473" s="11"/>
      <c r="H473" s="11"/>
      <c r="I473" s="11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7"/>
      <c r="AK473" s="11"/>
      <c r="AL473" s="11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</row>
    <row r="474" spans="1:86" ht="17.25">
      <c r="A474" s="11"/>
      <c r="B474" s="11"/>
      <c r="C474" s="11"/>
      <c r="D474" s="11"/>
      <c r="E474" s="33"/>
      <c r="F474" s="11"/>
      <c r="G474" s="11"/>
      <c r="H474" s="11"/>
      <c r="I474" s="11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7"/>
      <c r="AK474" s="11"/>
      <c r="AL474" s="11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</row>
    <row r="475" spans="1:86" ht="17.25">
      <c r="A475" s="11"/>
      <c r="B475" s="11"/>
      <c r="C475" s="11"/>
      <c r="D475" s="11"/>
      <c r="E475" s="33"/>
      <c r="F475" s="11"/>
      <c r="G475" s="11"/>
      <c r="H475" s="11"/>
      <c r="I475" s="11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7"/>
      <c r="AK475" s="11"/>
      <c r="AL475" s="11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</row>
    <row r="476" spans="1:86" ht="17.25">
      <c r="A476" s="11"/>
      <c r="B476" s="11"/>
      <c r="C476" s="11"/>
      <c r="D476" s="11"/>
      <c r="E476" s="33"/>
      <c r="F476" s="11"/>
      <c r="G476" s="11"/>
      <c r="H476" s="11"/>
      <c r="I476" s="11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7"/>
      <c r="AK476" s="11"/>
      <c r="AL476" s="11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</row>
    <row r="477" spans="1:86" ht="17.25">
      <c r="A477" s="11"/>
      <c r="B477" s="11"/>
      <c r="C477" s="11"/>
      <c r="D477" s="11"/>
      <c r="E477" s="33"/>
      <c r="F477" s="11"/>
      <c r="G477" s="11"/>
      <c r="H477" s="11"/>
      <c r="I477" s="11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7"/>
      <c r="AK477" s="11"/>
      <c r="AL477" s="11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</row>
    <row r="478" spans="1:86" ht="17.25">
      <c r="A478" s="11"/>
      <c r="B478" s="11"/>
      <c r="C478" s="11"/>
      <c r="D478" s="11"/>
      <c r="E478" s="33"/>
      <c r="F478" s="11"/>
      <c r="G478" s="11"/>
      <c r="H478" s="11"/>
      <c r="I478" s="11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7"/>
      <c r="AK478" s="11"/>
      <c r="AL478" s="11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</row>
    <row r="479" spans="1:86" ht="17.25">
      <c r="A479" s="11"/>
      <c r="B479" s="11"/>
      <c r="C479" s="11"/>
      <c r="D479" s="11"/>
      <c r="E479" s="33"/>
      <c r="F479" s="11"/>
      <c r="G479" s="11"/>
      <c r="H479" s="11"/>
      <c r="I479" s="11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7"/>
      <c r="AK479" s="11"/>
      <c r="AL479" s="11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</row>
    <row r="480" spans="1:86" ht="17.25">
      <c r="A480" s="11"/>
      <c r="B480" s="11"/>
      <c r="C480" s="11"/>
      <c r="D480" s="11"/>
      <c r="E480" s="33"/>
      <c r="F480" s="11"/>
      <c r="G480" s="11"/>
      <c r="H480" s="11"/>
      <c r="I480" s="11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7"/>
      <c r="AK480" s="11"/>
      <c r="AL480" s="11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</row>
    <row r="481" spans="1:86" ht="17.25">
      <c r="A481" s="11"/>
      <c r="B481" s="11"/>
      <c r="C481" s="11"/>
      <c r="D481" s="11"/>
      <c r="E481" s="33"/>
      <c r="F481" s="11"/>
      <c r="G481" s="11"/>
      <c r="H481" s="11"/>
      <c r="I481" s="11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7"/>
      <c r="AK481" s="11"/>
      <c r="AL481" s="11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</row>
    <row r="482" spans="1:86" ht="17.25">
      <c r="A482" s="11"/>
      <c r="B482" s="11"/>
      <c r="C482" s="11"/>
      <c r="D482" s="11"/>
      <c r="E482" s="33"/>
      <c r="F482" s="11"/>
      <c r="G482" s="11"/>
      <c r="H482" s="11"/>
      <c r="I482" s="11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7"/>
      <c r="AK482" s="11"/>
      <c r="AL482" s="11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</row>
    <row r="483" spans="1:86" ht="17.25">
      <c r="A483" s="11"/>
      <c r="B483" s="11"/>
      <c r="C483" s="11"/>
      <c r="D483" s="11"/>
      <c r="E483" s="33"/>
      <c r="F483" s="11"/>
      <c r="G483" s="11"/>
      <c r="H483" s="11"/>
      <c r="I483" s="11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7"/>
      <c r="AK483" s="11"/>
      <c r="AL483" s="11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</row>
    <row r="484" spans="1:86" ht="17.25">
      <c r="A484" s="11"/>
      <c r="B484" s="11"/>
      <c r="C484" s="11"/>
      <c r="D484" s="11"/>
      <c r="E484" s="33"/>
      <c r="F484" s="11"/>
      <c r="G484" s="11"/>
      <c r="H484" s="11"/>
      <c r="I484" s="11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7"/>
      <c r="AK484" s="11"/>
      <c r="AL484" s="11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</row>
    <row r="485" spans="1:86" ht="17.25">
      <c r="A485" s="11"/>
      <c r="B485" s="11"/>
      <c r="C485" s="11"/>
      <c r="D485" s="11"/>
      <c r="E485" s="33"/>
      <c r="F485" s="11"/>
      <c r="G485" s="11"/>
      <c r="H485" s="11"/>
      <c r="I485" s="11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7"/>
      <c r="AK485" s="11"/>
      <c r="AL485" s="11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</row>
    <row r="486" spans="1:86" ht="17.25">
      <c r="A486" s="11"/>
      <c r="B486" s="11"/>
      <c r="C486" s="11"/>
      <c r="D486" s="11"/>
      <c r="E486" s="33"/>
      <c r="F486" s="11"/>
      <c r="G486" s="11"/>
      <c r="H486" s="11"/>
      <c r="I486" s="11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7"/>
      <c r="AK486" s="11"/>
      <c r="AL486" s="11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</row>
    <row r="487" spans="1:86" ht="17.25">
      <c r="A487" s="11"/>
      <c r="B487" s="11"/>
      <c r="C487" s="11"/>
      <c r="D487" s="11"/>
      <c r="E487" s="33"/>
      <c r="F487" s="11"/>
      <c r="G487" s="11"/>
      <c r="H487" s="11"/>
      <c r="I487" s="11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7"/>
      <c r="AK487" s="11"/>
      <c r="AL487" s="11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</row>
    <row r="488" spans="1:86" ht="17.25">
      <c r="A488" s="11"/>
      <c r="B488" s="11"/>
      <c r="C488" s="11"/>
      <c r="D488" s="11"/>
      <c r="E488" s="33"/>
      <c r="F488" s="11"/>
      <c r="G488" s="11"/>
      <c r="H488" s="11"/>
      <c r="I488" s="11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7"/>
      <c r="AK488" s="11"/>
      <c r="AL488" s="11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</row>
    <row r="489" spans="1:86" ht="17.25">
      <c r="A489" s="11"/>
      <c r="B489" s="11"/>
      <c r="C489" s="11"/>
      <c r="D489" s="11"/>
      <c r="E489" s="33"/>
      <c r="F489" s="11"/>
      <c r="G489" s="11"/>
      <c r="H489" s="11"/>
      <c r="I489" s="11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7"/>
      <c r="AK489" s="11"/>
      <c r="AL489" s="11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</row>
    <row r="490" spans="1:86" ht="17.25">
      <c r="A490" s="11"/>
      <c r="B490" s="11"/>
      <c r="C490" s="11"/>
      <c r="D490" s="11"/>
      <c r="E490" s="33"/>
      <c r="F490" s="11"/>
      <c r="G490" s="11"/>
      <c r="H490" s="11"/>
      <c r="I490" s="11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7"/>
      <c r="AK490" s="11"/>
      <c r="AL490" s="11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</row>
    <row r="491" spans="1:86" ht="17.25">
      <c r="A491" s="11"/>
      <c r="B491" s="11"/>
      <c r="C491" s="11"/>
      <c r="D491" s="11"/>
      <c r="E491" s="33"/>
      <c r="F491" s="11"/>
      <c r="G491" s="11"/>
      <c r="H491" s="11"/>
      <c r="I491" s="11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7"/>
      <c r="AK491" s="11"/>
      <c r="AL491" s="11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</row>
    <row r="492" spans="1:86" ht="17.25">
      <c r="A492" s="11"/>
      <c r="B492" s="11"/>
      <c r="C492" s="11"/>
      <c r="D492" s="11"/>
      <c r="E492" s="33"/>
      <c r="F492" s="11"/>
      <c r="G492" s="11"/>
      <c r="H492" s="11"/>
      <c r="I492" s="11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7"/>
      <c r="AK492" s="11"/>
      <c r="AL492" s="11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</row>
    <row r="493" spans="1:86" ht="17.25">
      <c r="A493" s="11"/>
      <c r="B493" s="11"/>
      <c r="C493" s="11"/>
      <c r="D493" s="11"/>
      <c r="E493" s="33"/>
      <c r="F493" s="11"/>
      <c r="G493" s="11"/>
      <c r="H493" s="11"/>
      <c r="I493" s="11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7"/>
      <c r="AK493" s="11"/>
      <c r="AL493" s="11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</row>
    <row r="494" spans="1:86" ht="17.25">
      <c r="A494" s="11"/>
      <c r="B494" s="11"/>
      <c r="C494" s="11"/>
      <c r="D494" s="11"/>
      <c r="E494" s="33"/>
      <c r="F494" s="11"/>
      <c r="G494" s="11"/>
      <c r="H494" s="11"/>
      <c r="I494" s="11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7"/>
      <c r="AK494" s="11"/>
      <c r="AL494" s="11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</row>
    <row r="495" spans="1:86" ht="17.25">
      <c r="A495" s="11"/>
      <c r="B495" s="11"/>
      <c r="C495" s="11"/>
      <c r="D495" s="11"/>
      <c r="E495" s="33"/>
      <c r="F495" s="11"/>
      <c r="G495" s="11"/>
      <c r="H495" s="11"/>
      <c r="I495" s="11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7"/>
      <c r="AK495" s="11"/>
      <c r="AL495" s="11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</row>
    <row r="496" spans="1:86" ht="17.25">
      <c r="A496" s="11"/>
      <c r="B496" s="11"/>
      <c r="C496" s="11"/>
      <c r="D496" s="11"/>
      <c r="E496" s="33"/>
      <c r="F496" s="11"/>
      <c r="G496" s="11"/>
      <c r="H496" s="11"/>
      <c r="I496" s="11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7"/>
      <c r="AK496" s="11"/>
      <c r="AL496" s="11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</row>
    <row r="497" spans="1:86" ht="17.25">
      <c r="A497" s="11"/>
      <c r="B497" s="11"/>
      <c r="C497" s="11"/>
      <c r="D497" s="11"/>
      <c r="E497" s="33"/>
      <c r="F497" s="11"/>
      <c r="G497" s="11"/>
      <c r="H497" s="11"/>
      <c r="I497" s="11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7"/>
      <c r="AK497" s="11"/>
      <c r="AL497" s="11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</row>
    <row r="498" spans="1:86" ht="17.25">
      <c r="A498" s="11"/>
      <c r="B498" s="11"/>
      <c r="C498" s="11"/>
      <c r="D498" s="11"/>
      <c r="E498" s="33"/>
      <c r="F498" s="11"/>
      <c r="G498" s="11"/>
      <c r="H498" s="11"/>
      <c r="I498" s="11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7"/>
      <c r="AK498" s="11"/>
      <c r="AL498" s="11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</row>
    <row r="499" spans="1:86" ht="17.25">
      <c r="A499" s="11"/>
      <c r="B499" s="11"/>
      <c r="C499" s="11"/>
      <c r="D499" s="11"/>
      <c r="E499" s="33"/>
      <c r="F499" s="11"/>
      <c r="G499" s="11"/>
      <c r="H499" s="11"/>
      <c r="I499" s="11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7"/>
      <c r="AK499" s="11"/>
      <c r="AL499" s="11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</row>
    <row r="500" spans="1:86" ht="17.25">
      <c r="A500" s="11"/>
      <c r="B500" s="11"/>
      <c r="C500" s="11"/>
      <c r="D500" s="11"/>
      <c r="E500" s="33"/>
      <c r="F500" s="11"/>
      <c r="G500" s="11"/>
      <c r="H500" s="11"/>
      <c r="I500" s="11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7"/>
      <c r="AK500" s="11"/>
      <c r="AL500" s="11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</row>
    <row r="501" spans="1:86" ht="17.25">
      <c r="A501" s="11"/>
      <c r="B501" s="11"/>
      <c r="C501" s="11"/>
      <c r="D501" s="11"/>
      <c r="E501" s="33"/>
      <c r="F501" s="11"/>
      <c r="G501" s="11"/>
      <c r="H501" s="11"/>
      <c r="I501" s="11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2"/>
      <c r="AK501" s="11"/>
      <c r="AL501" s="11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</row>
    <row r="502" spans="1:86" ht="17.25">
      <c r="A502" s="11"/>
      <c r="B502" s="11"/>
      <c r="C502" s="11"/>
      <c r="D502" s="11"/>
      <c r="E502" s="33"/>
      <c r="F502" s="11"/>
      <c r="G502" s="11"/>
      <c r="H502" s="11"/>
      <c r="I502" s="11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2"/>
      <c r="AK502" s="11"/>
      <c r="AL502" s="11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</row>
    <row r="503" spans="1:86" ht="17.25">
      <c r="A503" s="11"/>
      <c r="B503" s="11"/>
      <c r="C503" s="11"/>
      <c r="D503" s="11"/>
      <c r="E503" s="33"/>
      <c r="F503" s="11"/>
      <c r="G503" s="11"/>
      <c r="H503" s="11"/>
      <c r="I503" s="11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2"/>
      <c r="AK503" s="11"/>
      <c r="AL503" s="11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</row>
    <row r="504" spans="1:86" ht="17.25">
      <c r="A504" s="11"/>
      <c r="B504" s="11"/>
      <c r="C504" s="11"/>
      <c r="D504" s="11"/>
      <c r="E504" s="33"/>
      <c r="F504" s="11"/>
      <c r="G504" s="11"/>
      <c r="H504" s="11"/>
      <c r="I504" s="11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2"/>
      <c r="AK504" s="11"/>
      <c r="AL504" s="11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</row>
    <row r="505" spans="1:86" ht="17.25">
      <c r="A505" s="11"/>
      <c r="B505" s="11"/>
      <c r="C505" s="11"/>
      <c r="D505" s="11"/>
      <c r="E505" s="33"/>
      <c r="F505" s="11"/>
      <c r="G505" s="11"/>
      <c r="H505" s="11"/>
      <c r="I505" s="11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2"/>
      <c r="AK505" s="11"/>
      <c r="AL505" s="11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</row>
    <row r="506" spans="1:86" ht="17.25">
      <c r="A506" s="11"/>
      <c r="B506" s="11"/>
      <c r="C506" s="11"/>
      <c r="D506" s="11"/>
      <c r="E506" s="33"/>
      <c r="F506" s="11"/>
      <c r="G506" s="11"/>
      <c r="H506" s="11"/>
      <c r="I506" s="11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2"/>
      <c r="AK506" s="11"/>
      <c r="AL506" s="11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</row>
    <row r="507" spans="1:86" ht="17.25">
      <c r="A507" s="11"/>
      <c r="B507" s="11"/>
      <c r="C507" s="11"/>
      <c r="D507" s="11"/>
      <c r="E507" s="33"/>
      <c r="F507" s="11"/>
      <c r="G507" s="11"/>
      <c r="H507" s="11"/>
      <c r="I507" s="11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2"/>
      <c r="AK507" s="11"/>
      <c r="AL507" s="11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</row>
    <row r="508" spans="1:86" ht="17.25">
      <c r="A508" s="11"/>
      <c r="B508" s="11"/>
      <c r="C508" s="11"/>
      <c r="D508" s="11"/>
      <c r="E508" s="33"/>
      <c r="F508" s="11"/>
      <c r="G508" s="11"/>
      <c r="H508" s="11"/>
      <c r="I508" s="11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2"/>
      <c r="AK508" s="11"/>
      <c r="AL508" s="11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</row>
    <row r="509" spans="1:86" ht="17.25">
      <c r="A509" s="11"/>
      <c r="B509" s="11"/>
      <c r="C509" s="11"/>
      <c r="D509" s="11"/>
      <c r="E509" s="33"/>
      <c r="F509" s="11"/>
      <c r="G509" s="11"/>
      <c r="H509" s="11"/>
      <c r="I509" s="11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2"/>
      <c r="AK509" s="11"/>
      <c r="AL509" s="11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</row>
    <row r="510" spans="1:86" ht="17.25">
      <c r="A510" s="11"/>
      <c r="B510" s="11"/>
      <c r="C510" s="11"/>
      <c r="D510" s="11"/>
      <c r="E510" s="33"/>
      <c r="F510" s="11"/>
      <c r="G510" s="11"/>
      <c r="H510" s="11"/>
      <c r="I510" s="11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2"/>
      <c r="AK510" s="11"/>
      <c r="AL510" s="11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</row>
    <row r="511" spans="1:86" ht="17.25">
      <c r="A511" s="11"/>
      <c r="B511" s="11"/>
      <c r="C511" s="11"/>
      <c r="D511" s="11"/>
      <c r="E511" s="33"/>
      <c r="F511" s="11"/>
      <c r="G511" s="11"/>
      <c r="H511" s="11"/>
      <c r="I511" s="11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2"/>
      <c r="AK511" s="11"/>
      <c r="AL511" s="11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</row>
    <row r="512" spans="1:86" ht="17.25">
      <c r="A512" s="11"/>
      <c r="B512" s="11"/>
      <c r="C512" s="11"/>
      <c r="D512" s="11"/>
      <c r="E512" s="33"/>
      <c r="F512" s="11"/>
      <c r="G512" s="11"/>
      <c r="H512" s="11"/>
      <c r="I512" s="11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2"/>
      <c r="AK512" s="11"/>
      <c r="AL512" s="11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</row>
    <row r="513" spans="1:86" ht="17.25">
      <c r="A513" s="11"/>
      <c r="B513" s="11"/>
      <c r="C513" s="11"/>
      <c r="D513" s="11"/>
      <c r="E513" s="33"/>
      <c r="F513" s="11"/>
      <c r="G513" s="11"/>
      <c r="H513" s="11"/>
      <c r="I513" s="11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2"/>
      <c r="AK513" s="11"/>
      <c r="AL513" s="11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</row>
    <row r="514" spans="1:86" ht="17.25">
      <c r="A514" s="11"/>
      <c r="B514" s="11"/>
      <c r="C514" s="11"/>
      <c r="D514" s="11"/>
      <c r="E514" s="33"/>
      <c r="F514" s="11"/>
      <c r="G514" s="11"/>
      <c r="H514" s="11"/>
      <c r="I514" s="11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2"/>
      <c r="AK514" s="11"/>
      <c r="AL514" s="11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</row>
    <row r="515" spans="1:86" ht="17.25">
      <c r="A515" s="11"/>
      <c r="B515" s="11"/>
      <c r="C515" s="11"/>
      <c r="D515" s="11"/>
      <c r="E515" s="33"/>
      <c r="F515" s="11"/>
      <c r="G515" s="11"/>
      <c r="H515" s="11"/>
      <c r="I515" s="11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2"/>
      <c r="AK515" s="11"/>
      <c r="AL515" s="11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</row>
    <row r="516" spans="1:86" ht="17.25">
      <c r="A516" s="11"/>
      <c r="B516" s="11"/>
      <c r="C516" s="11"/>
      <c r="D516" s="11"/>
      <c r="E516" s="33"/>
      <c r="F516" s="11"/>
      <c r="G516" s="11"/>
      <c r="H516" s="11"/>
      <c r="I516" s="11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2"/>
      <c r="AK516" s="11"/>
      <c r="AL516" s="11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</row>
    <row r="517" spans="1:86" ht="17.25">
      <c r="A517" s="11"/>
      <c r="B517" s="11"/>
      <c r="C517" s="11"/>
      <c r="D517" s="11"/>
      <c r="E517" s="33"/>
      <c r="F517" s="11"/>
      <c r="G517" s="11"/>
      <c r="H517" s="11"/>
      <c r="I517" s="11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2"/>
      <c r="AK517" s="11"/>
      <c r="AL517" s="11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</row>
    <row r="518" spans="1:86" ht="17.25">
      <c r="A518" s="11"/>
      <c r="B518" s="11"/>
      <c r="C518" s="11"/>
      <c r="D518" s="11"/>
      <c r="E518" s="33"/>
      <c r="F518" s="11"/>
      <c r="G518" s="11"/>
      <c r="H518" s="11"/>
      <c r="I518" s="11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2"/>
      <c r="AK518" s="11"/>
      <c r="AL518" s="11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</row>
    <row r="519" spans="1:86" ht="17.25">
      <c r="A519" s="11"/>
      <c r="B519" s="11"/>
      <c r="C519" s="11"/>
      <c r="D519" s="11"/>
      <c r="E519" s="33"/>
      <c r="F519" s="11"/>
      <c r="G519" s="11"/>
      <c r="H519" s="11"/>
      <c r="I519" s="11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2"/>
      <c r="AK519" s="11"/>
      <c r="AL519" s="11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</row>
    <row r="520" spans="1:86" ht="17.25">
      <c r="A520" s="11"/>
      <c r="B520" s="11"/>
      <c r="C520" s="11"/>
      <c r="D520" s="11"/>
      <c r="E520" s="33"/>
      <c r="F520" s="11"/>
      <c r="G520" s="11"/>
      <c r="H520" s="11"/>
      <c r="I520" s="11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2"/>
      <c r="AK520" s="11"/>
      <c r="AL520" s="11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</row>
    <row r="521" spans="1:86" ht="17.25">
      <c r="A521" s="11"/>
      <c r="B521" s="11"/>
      <c r="C521" s="11"/>
      <c r="D521" s="11"/>
      <c r="E521" s="33"/>
      <c r="F521" s="11"/>
      <c r="G521" s="11"/>
      <c r="H521" s="11"/>
      <c r="I521" s="11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2"/>
      <c r="AK521" s="11"/>
      <c r="AL521" s="11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</row>
    <row r="522" spans="1:86" ht="17.25">
      <c r="A522" s="11"/>
      <c r="B522" s="11"/>
      <c r="C522" s="11"/>
      <c r="D522" s="11"/>
      <c r="E522" s="33"/>
      <c r="F522" s="11"/>
      <c r="G522" s="11"/>
      <c r="H522" s="11"/>
      <c r="I522" s="11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2"/>
      <c r="AK522" s="11"/>
      <c r="AL522" s="11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</row>
    <row r="523" spans="1:86" ht="17.25">
      <c r="A523" s="11"/>
      <c r="B523" s="11"/>
      <c r="C523" s="11"/>
      <c r="D523" s="11"/>
      <c r="E523" s="33"/>
      <c r="F523" s="11"/>
      <c r="G523" s="11"/>
      <c r="H523" s="11"/>
      <c r="I523" s="11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2"/>
      <c r="AK523" s="11"/>
      <c r="AL523" s="11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</row>
    <row r="524" spans="1:86" ht="17.25">
      <c r="A524" s="11"/>
      <c r="B524" s="11"/>
      <c r="C524" s="11"/>
      <c r="D524" s="11"/>
      <c r="E524" s="33"/>
      <c r="F524" s="11"/>
      <c r="G524" s="11"/>
      <c r="H524" s="11"/>
      <c r="I524" s="11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2"/>
      <c r="AK524" s="11"/>
      <c r="AL524" s="11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</row>
    <row r="525" spans="1:86" ht="17.25">
      <c r="A525" s="11"/>
      <c r="B525" s="11"/>
      <c r="C525" s="11"/>
      <c r="D525" s="11"/>
      <c r="E525" s="33"/>
      <c r="F525" s="11"/>
      <c r="G525" s="11"/>
      <c r="H525" s="11"/>
      <c r="I525" s="11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2"/>
      <c r="AK525" s="11"/>
      <c r="AL525" s="11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</row>
    <row r="526" spans="1:86" ht="17.25">
      <c r="A526" s="11"/>
      <c r="B526" s="11"/>
      <c r="C526" s="11"/>
      <c r="D526" s="11"/>
      <c r="E526" s="33"/>
      <c r="F526" s="11"/>
      <c r="G526" s="11"/>
      <c r="H526" s="11"/>
      <c r="I526" s="11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2"/>
      <c r="AK526" s="11"/>
      <c r="AL526" s="11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</row>
    <row r="527" spans="1:86" ht="17.25">
      <c r="A527" s="11"/>
      <c r="B527" s="11"/>
      <c r="C527" s="11"/>
      <c r="D527" s="11"/>
      <c r="E527" s="33"/>
      <c r="F527" s="11"/>
      <c r="G527" s="11"/>
      <c r="H527" s="11"/>
      <c r="I527" s="11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2"/>
      <c r="AK527" s="11"/>
      <c r="AL527" s="11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</row>
    <row r="528" spans="1:86" ht="17.25">
      <c r="A528" s="11"/>
      <c r="B528" s="11"/>
      <c r="C528" s="11"/>
      <c r="D528" s="11"/>
      <c r="E528" s="33"/>
      <c r="F528" s="11"/>
      <c r="G528" s="11"/>
      <c r="H528" s="11"/>
      <c r="I528" s="11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2"/>
      <c r="AK528" s="11"/>
      <c r="AL528" s="11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</row>
    <row r="529" spans="1:86" ht="17.25">
      <c r="A529" s="11"/>
      <c r="B529" s="11"/>
      <c r="C529" s="11"/>
      <c r="D529" s="11"/>
      <c r="E529" s="33"/>
      <c r="F529" s="11"/>
      <c r="G529" s="11"/>
      <c r="H529" s="11"/>
      <c r="I529" s="11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2"/>
      <c r="AK529" s="11"/>
      <c r="AL529" s="11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</row>
    <row r="530" spans="1:86" ht="17.25">
      <c r="A530" s="11"/>
      <c r="B530" s="11"/>
      <c r="C530" s="11"/>
      <c r="D530" s="11"/>
      <c r="E530" s="33"/>
      <c r="F530" s="11"/>
      <c r="G530" s="11"/>
      <c r="H530" s="11"/>
      <c r="I530" s="11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2"/>
      <c r="AK530" s="11"/>
      <c r="AL530" s="11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</row>
    <row r="531" spans="1:86" ht="17.25">
      <c r="A531" s="11"/>
      <c r="B531" s="11"/>
      <c r="C531" s="11"/>
      <c r="D531" s="11"/>
      <c r="E531" s="33"/>
      <c r="F531" s="11"/>
      <c r="G531" s="11"/>
      <c r="H531" s="11"/>
      <c r="I531" s="11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2"/>
      <c r="AK531" s="11"/>
      <c r="AL531" s="11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</row>
    <row r="532" spans="1:86" ht="17.25">
      <c r="A532" s="11"/>
      <c r="B532" s="11"/>
      <c r="C532" s="11"/>
      <c r="D532" s="11"/>
      <c r="E532" s="33"/>
      <c r="F532" s="11"/>
      <c r="G532" s="11"/>
      <c r="H532" s="11"/>
      <c r="I532" s="11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2"/>
      <c r="AK532" s="11"/>
      <c r="AL532" s="11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</row>
    <row r="533" spans="1:86" ht="17.25">
      <c r="A533" s="11"/>
      <c r="B533" s="11"/>
      <c r="C533" s="11"/>
      <c r="D533" s="11"/>
      <c r="E533" s="33"/>
      <c r="F533" s="11"/>
      <c r="G533" s="11"/>
      <c r="H533" s="11"/>
      <c r="I533" s="11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2"/>
      <c r="AK533" s="11"/>
      <c r="AL533" s="11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</row>
    <row r="534" spans="1:86" ht="17.25">
      <c r="A534" s="11"/>
      <c r="B534" s="11"/>
      <c r="C534" s="11"/>
      <c r="D534" s="11"/>
      <c r="E534" s="33"/>
      <c r="F534" s="11"/>
      <c r="G534" s="11"/>
      <c r="H534" s="11"/>
      <c r="I534" s="11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2"/>
      <c r="AK534" s="11"/>
      <c r="AL534" s="11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</row>
    <row r="535" spans="1:86" ht="17.25">
      <c r="A535" s="11"/>
      <c r="B535" s="11"/>
      <c r="C535" s="11"/>
      <c r="D535" s="11"/>
      <c r="E535" s="33"/>
      <c r="F535" s="11"/>
      <c r="G535" s="11"/>
      <c r="H535" s="11"/>
      <c r="I535" s="11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2"/>
      <c r="AK535" s="11"/>
      <c r="AL535" s="11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</row>
    <row r="536" spans="1:86" ht="17.25">
      <c r="A536" s="11"/>
      <c r="B536" s="11"/>
      <c r="C536" s="11"/>
      <c r="D536" s="11"/>
      <c r="E536" s="33"/>
      <c r="F536" s="11"/>
      <c r="G536" s="11"/>
      <c r="H536" s="11"/>
      <c r="I536" s="11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2"/>
      <c r="AK536" s="11"/>
      <c r="AL536" s="11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</row>
    <row r="537" spans="1:86" ht="17.25">
      <c r="A537" s="11"/>
      <c r="B537" s="11"/>
      <c r="C537" s="11"/>
      <c r="D537" s="11"/>
      <c r="E537" s="33"/>
      <c r="F537" s="11"/>
      <c r="G537" s="11"/>
      <c r="H537" s="11"/>
      <c r="I537" s="11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2"/>
      <c r="AK537" s="11"/>
      <c r="AL537" s="11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</row>
    <row r="538" spans="1:86" ht="17.25">
      <c r="A538" s="11"/>
      <c r="B538" s="11"/>
      <c r="C538" s="11"/>
      <c r="D538" s="11"/>
      <c r="E538" s="33"/>
      <c r="F538" s="11"/>
      <c r="G538" s="11"/>
      <c r="H538" s="11"/>
      <c r="I538" s="11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2"/>
      <c r="AK538" s="11"/>
      <c r="AL538" s="11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</row>
    <row r="539" spans="1:86" ht="17.25">
      <c r="A539" s="11"/>
      <c r="B539" s="11"/>
      <c r="C539" s="11"/>
      <c r="D539" s="11"/>
      <c r="E539" s="33"/>
      <c r="F539" s="11"/>
      <c r="G539" s="11"/>
      <c r="H539" s="11"/>
      <c r="I539" s="11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2"/>
      <c r="AK539" s="11"/>
      <c r="AL539" s="11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</row>
    <row r="540" spans="1:86" ht="17.25">
      <c r="A540" s="11"/>
      <c r="B540" s="11"/>
      <c r="C540" s="11"/>
      <c r="D540" s="11"/>
      <c r="E540" s="33"/>
      <c r="F540" s="11"/>
      <c r="G540" s="11"/>
      <c r="H540" s="11"/>
      <c r="I540" s="11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2"/>
      <c r="AK540" s="11"/>
      <c r="AL540" s="11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</row>
    <row r="541" spans="1:86" ht="17.25">
      <c r="A541" s="11"/>
      <c r="B541" s="11"/>
      <c r="C541" s="11"/>
      <c r="D541" s="11"/>
      <c r="E541" s="33"/>
      <c r="F541" s="11"/>
      <c r="G541" s="11"/>
      <c r="H541" s="11"/>
      <c r="I541" s="11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2"/>
      <c r="AK541" s="11"/>
      <c r="AL541" s="11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</row>
    <row r="542" spans="1:86" ht="17.25">
      <c r="A542" s="11"/>
      <c r="B542" s="11"/>
      <c r="C542" s="11"/>
      <c r="D542" s="11"/>
      <c r="E542" s="33"/>
      <c r="F542" s="11"/>
      <c r="G542" s="11"/>
      <c r="H542" s="11"/>
      <c r="I542" s="11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2"/>
      <c r="AK542" s="11"/>
      <c r="AL542" s="11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</row>
    <row r="543" spans="1:86" ht="17.25">
      <c r="A543" s="11"/>
      <c r="B543" s="11"/>
      <c r="C543" s="11"/>
      <c r="D543" s="11"/>
      <c r="E543" s="33"/>
      <c r="F543" s="11"/>
      <c r="G543" s="11"/>
      <c r="H543" s="11"/>
      <c r="I543" s="11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2"/>
      <c r="AK543" s="11"/>
      <c r="AL543" s="11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</row>
    <row r="544" spans="1:86" ht="17.25">
      <c r="A544" s="11"/>
      <c r="B544" s="11"/>
      <c r="C544" s="11"/>
      <c r="D544" s="11"/>
      <c r="E544" s="33"/>
      <c r="F544" s="11"/>
      <c r="G544" s="11"/>
      <c r="H544" s="11"/>
      <c r="I544" s="11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2"/>
      <c r="AK544" s="11"/>
      <c r="AL544" s="11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</row>
    <row r="545" spans="1:86" ht="17.25">
      <c r="A545" s="11"/>
      <c r="B545" s="11"/>
      <c r="C545" s="11"/>
      <c r="D545" s="11"/>
      <c r="E545" s="33"/>
      <c r="F545" s="11"/>
      <c r="G545" s="11"/>
      <c r="H545" s="11"/>
      <c r="I545" s="11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2"/>
      <c r="AK545" s="11"/>
      <c r="AL545" s="11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</row>
    <row r="546" spans="1:86" ht="17.25">
      <c r="A546" s="11"/>
      <c r="B546" s="11"/>
      <c r="C546" s="11"/>
      <c r="D546" s="11"/>
      <c r="E546" s="33"/>
      <c r="F546" s="11"/>
      <c r="G546" s="11"/>
      <c r="H546" s="11"/>
      <c r="I546" s="11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2"/>
      <c r="AK546" s="11"/>
      <c r="AL546" s="11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</row>
    <row r="547" spans="1:86" ht="17.25">
      <c r="A547" s="11"/>
      <c r="B547" s="11"/>
      <c r="C547" s="11"/>
      <c r="D547" s="11"/>
      <c r="E547" s="33"/>
      <c r="F547" s="11"/>
      <c r="G547" s="11"/>
      <c r="H547" s="11"/>
      <c r="I547" s="11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2"/>
      <c r="AK547" s="11"/>
      <c r="AL547" s="11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</row>
    <row r="548" spans="1:86" ht="17.25">
      <c r="A548" s="11"/>
      <c r="B548" s="11"/>
      <c r="C548" s="11"/>
      <c r="D548" s="11"/>
      <c r="E548" s="33"/>
      <c r="F548" s="11"/>
      <c r="G548" s="11"/>
      <c r="H548" s="11"/>
      <c r="I548" s="11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2"/>
      <c r="AK548" s="11"/>
      <c r="AL548" s="11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</row>
    <row r="549" spans="1:86" ht="17.25">
      <c r="A549" s="11"/>
      <c r="B549" s="11"/>
      <c r="C549" s="11"/>
      <c r="D549" s="11"/>
      <c r="E549" s="33"/>
      <c r="F549" s="11"/>
      <c r="G549" s="11"/>
      <c r="H549" s="11"/>
      <c r="I549" s="11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2"/>
      <c r="AK549" s="11"/>
      <c r="AL549" s="11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</row>
    <row r="550" spans="1:86" ht="17.25">
      <c r="A550" s="11"/>
      <c r="B550" s="11"/>
      <c r="C550" s="11"/>
      <c r="D550" s="11"/>
      <c r="E550" s="33"/>
      <c r="F550" s="11"/>
      <c r="G550" s="11"/>
      <c r="H550" s="11"/>
      <c r="I550" s="11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2"/>
      <c r="AK550" s="11"/>
      <c r="AL550" s="11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</row>
    <row r="551" spans="1:86" ht="17.25">
      <c r="A551" s="11"/>
      <c r="B551" s="11"/>
      <c r="C551" s="11"/>
      <c r="D551" s="11"/>
      <c r="E551" s="33"/>
      <c r="F551" s="11"/>
      <c r="G551" s="11"/>
      <c r="H551" s="11"/>
      <c r="I551" s="11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2"/>
      <c r="AK551" s="11"/>
      <c r="AL551" s="11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</row>
    <row r="552" spans="1:86" ht="17.25">
      <c r="A552" s="11"/>
      <c r="B552" s="11"/>
      <c r="C552" s="11"/>
      <c r="D552" s="11"/>
      <c r="E552" s="33"/>
      <c r="F552" s="11"/>
      <c r="G552" s="11"/>
      <c r="H552" s="11"/>
      <c r="I552" s="11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2"/>
      <c r="AK552" s="11"/>
      <c r="AL552" s="11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</row>
    <row r="553" spans="1:86" ht="17.25">
      <c r="A553" s="11"/>
      <c r="B553" s="11"/>
      <c r="C553" s="11"/>
      <c r="D553" s="11"/>
      <c r="E553" s="33"/>
      <c r="F553" s="11"/>
      <c r="G553" s="11"/>
      <c r="H553" s="11"/>
      <c r="I553" s="11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2"/>
      <c r="AK553" s="11"/>
      <c r="AL553" s="11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</row>
    <row r="554" spans="1:86" ht="17.25">
      <c r="A554" s="11"/>
      <c r="B554" s="11"/>
      <c r="C554" s="11"/>
      <c r="D554" s="11"/>
      <c r="E554" s="33"/>
      <c r="F554" s="11"/>
      <c r="G554" s="11"/>
      <c r="H554" s="11"/>
      <c r="I554" s="11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2"/>
      <c r="AK554" s="11"/>
      <c r="AL554" s="11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</row>
    <row r="555" spans="1:86" ht="17.25">
      <c r="A555" s="11"/>
      <c r="B555" s="11"/>
      <c r="C555" s="11"/>
      <c r="D555" s="11"/>
      <c r="E555" s="33"/>
      <c r="F555" s="11"/>
      <c r="G555" s="11"/>
      <c r="H555" s="11"/>
      <c r="I555" s="11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2"/>
      <c r="AK555" s="11"/>
      <c r="AL555" s="11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</row>
    <row r="556" spans="1:86" ht="17.25">
      <c r="A556" s="11"/>
      <c r="B556" s="11"/>
      <c r="C556" s="11"/>
      <c r="D556" s="11"/>
      <c r="E556" s="33"/>
      <c r="F556" s="11"/>
      <c r="G556" s="11"/>
      <c r="H556" s="11"/>
      <c r="I556" s="11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2"/>
      <c r="AK556" s="11"/>
      <c r="AL556" s="11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</row>
    <row r="557" spans="1:86" ht="17.25">
      <c r="A557" s="11"/>
      <c r="B557" s="11"/>
      <c r="C557" s="11"/>
      <c r="D557" s="11"/>
      <c r="E557" s="33"/>
      <c r="F557" s="11"/>
      <c r="G557" s="11"/>
      <c r="H557" s="11"/>
      <c r="I557" s="11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2"/>
      <c r="AK557" s="11"/>
      <c r="AL557" s="11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</row>
    <row r="558" spans="1:86" ht="17.25">
      <c r="A558" s="11"/>
      <c r="B558" s="11"/>
      <c r="C558" s="11"/>
      <c r="D558" s="11"/>
      <c r="E558" s="33"/>
      <c r="F558" s="11"/>
      <c r="G558" s="11"/>
      <c r="H558" s="11"/>
      <c r="I558" s="11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2"/>
      <c r="AK558" s="11"/>
      <c r="AL558" s="11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</row>
    <row r="559" spans="1:86" ht="17.25">
      <c r="A559" s="11"/>
      <c r="B559" s="11"/>
      <c r="C559" s="11"/>
      <c r="D559" s="11"/>
      <c r="E559" s="33"/>
      <c r="F559" s="11"/>
      <c r="G559" s="11"/>
      <c r="H559" s="11"/>
      <c r="I559" s="11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2"/>
      <c r="AK559" s="11"/>
      <c r="AL559" s="11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</row>
    <row r="560" spans="1:86" ht="17.25">
      <c r="A560" s="11"/>
      <c r="B560" s="11"/>
      <c r="C560" s="11"/>
      <c r="D560" s="11"/>
      <c r="E560" s="33"/>
      <c r="F560" s="11"/>
      <c r="G560" s="11"/>
      <c r="H560" s="11"/>
      <c r="I560" s="11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2"/>
      <c r="AK560" s="11"/>
      <c r="AL560" s="11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</row>
    <row r="561" spans="1:86" ht="17.25">
      <c r="A561" s="11"/>
      <c r="B561" s="11"/>
      <c r="C561" s="11"/>
      <c r="D561" s="11"/>
      <c r="E561" s="33"/>
      <c r="F561" s="11"/>
      <c r="G561" s="11"/>
      <c r="H561" s="11"/>
      <c r="I561" s="11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2"/>
      <c r="AK561" s="11"/>
      <c r="AL561" s="11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</row>
    <row r="562" spans="1:86" ht="17.25">
      <c r="A562" s="11"/>
      <c r="B562" s="11"/>
      <c r="C562" s="11"/>
      <c r="D562" s="11"/>
      <c r="E562" s="33"/>
      <c r="F562" s="11"/>
      <c r="G562" s="11"/>
      <c r="H562" s="11"/>
      <c r="I562" s="11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2"/>
      <c r="AK562" s="11"/>
      <c r="AL562" s="11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</row>
    <row r="563" spans="1:86" ht="17.25">
      <c r="A563" s="11"/>
      <c r="B563" s="11"/>
      <c r="C563" s="11"/>
      <c r="D563" s="11"/>
      <c r="E563" s="33"/>
      <c r="F563" s="11"/>
      <c r="G563" s="11"/>
      <c r="H563" s="11"/>
      <c r="I563" s="11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2"/>
      <c r="AK563" s="11"/>
      <c r="AL563" s="11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</row>
    <row r="564" spans="1:86" ht="17.25">
      <c r="A564" s="11"/>
      <c r="B564" s="11"/>
      <c r="C564" s="11"/>
      <c r="D564" s="11"/>
      <c r="E564" s="33"/>
      <c r="F564" s="11"/>
      <c r="G564" s="11"/>
      <c r="H564" s="11"/>
      <c r="I564" s="11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2"/>
      <c r="AK564" s="11"/>
      <c r="AL564" s="11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</row>
    <row r="565" spans="1:86" ht="17.25">
      <c r="A565" s="11"/>
      <c r="B565" s="11"/>
      <c r="C565" s="11"/>
      <c r="D565" s="11"/>
      <c r="E565" s="33"/>
      <c r="F565" s="11"/>
      <c r="G565" s="11"/>
      <c r="H565" s="11"/>
      <c r="I565" s="11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2"/>
      <c r="AK565" s="11"/>
      <c r="AL565" s="11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</row>
    <row r="566" spans="1:86" ht="17.25">
      <c r="A566" s="11"/>
      <c r="B566" s="11"/>
      <c r="C566" s="11"/>
      <c r="D566" s="11"/>
      <c r="E566" s="33"/>
      <c r="F566" s="11"/>
      <c r="G566" s="11"/>
      <c r="H566" s="11"/>
      <c r="I566" s="11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2"/>
      <c r="AK566" s="11"/>
      <c r="AL566" s="11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</row>
    <row r="567" spans="1:86" ht="17.25">
      <c r="A567" s="11"/>
      <c r="B567" s="11"/>
      <c r="C567" s="11"/>
      <c r="D567" s="11"/>
      <c r="E567" s="33"/>
      <c r="F567" s="11"/>
      <c r="G567" s="11"/>
      <c r="H567" s="11"/>
      <c r="I567" s="11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2"/>
      <c r="AK567" s="11"/>
      <c r="AL567" s="11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</row>
    <row r="568" spans="1:86" ht="17.25">
      <c r="A568" s="11"/>
      <c r="B568" s="11"/>
      <c r="C568" s="11"/>
      <c r="D568" s="11"/>
      <c r="E568" s="33"/>
      <c r="F568" s="11"/>
      <c r="G568" s="11"/>
      <c r="H568" s="11"/>
      <c r="I568" s="11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2"/>
      <c r="AK568" s="11"/>
      <c r="AL568" s="11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</row>
    <row r="569" spans="1:86" ht="17.25">
      <c r="A569" s="11"/>
      <c r="B569" s="11"/>
      <c r="C569" s="11"/>
      <c r="D569" s="11"/>
      <c r="E569" s="33"/>
      <c r="F569" s="11"/>
      <c r="G569" s="11"/>
      <c r="H569" s="11"/>
      <c r="I569" s="11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2"/>
      <c r="AK569" s="11"/>
      <c r="AL569" s="11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</row>
    <row r="570" spans="1:86" ht="17.25">
      <c r="A570" s="11"/>
      <c r="B570" s="11"/>
      <c r="C570" s="11"/>
      <c r="D570" s="11"/>
      <c r="E570" s="33"/>
      <c r="F570" s="11"/>
      <c r="G570" s="11"/>
      <c r="H570" s="11"/>
      <c r="I570" s="11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2"/>
      <c r="AK570" s="11"/>
      <c r="AL570" s="11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</row>
    <row r="571" spans="1:86" ht="17.25">
      <c r="A571" s="11"/>
      <c r="B571" s="11"/>
      <c r="C571" s="11"/>
      <c r="D571" s="11"/>
      <c r="E571" s="33"/>
      <c r="F571" s="11"/>
      <c r="G571" s="11"/>
      <c r="H571" s="11"/>
      <c r="I571" s="11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2"/>
      <c r="AK571" s="11"/>
      <c r="AL571" s="11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</row>
    <row r="572" spans="1:86" ht="17.25">
      <c r="A572" s="11"/>
      <c r="B572" s="11"/>
      <c r="C572" s="11"/>
      <c r="D572" s="11"/>
      <c r="E572" s="33"/>
      <c r="F572" s="11"/>
      <c r="G572" s="11"/>
      <c r="H572" s="11"/>
      <c r="I572" s="11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2"/>
      <c r="AK572" s="11"/>
      <c r="AL572" s="11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</row>
    <row r="573" spans="1:86" ht="17.25">
      <c r="A573" s="11"/>
      <c r="B573" s="11"/>
      <c r="C573" s="11"/>
      <c r="D573" s="11"/>
      <c r="E573" s="33"/>
      <c r="F573" s="11"/>
      <c r="G573" s="11"/>
      <c r="H573" s="11"/>
      <c r="I573" s="11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2"/>
      <c r="AK573" s="11"/>
      <c r="AL573" s="11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</row>
    <row r="574" spans="1:86" ht="17.25">
      <c r="A574" s="11"/>
      <c r="B574" s="11"/>
      <c r="C574" s="11"/>
      <c r="D574" s="11"/>
      <c r="E574" s="33"/>
      <c r="F574" s="11"/>
      <c r="G574" s="11"/>
      <c r="H574" s="11"/>
      <c r="I574" s="11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2"/>
      <c r="AK574" s="11"/>
      <c r="AL574" s="11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</row>
    <row r="575" spans="1:86" ht="17.25">
      <c r="A575" s="11"/>
      <c r="B575" s="11"/>
      <c r="C575" s="11"/>
      <c r="D575" s="11"/>
      <c r="E575" s="33"/>
      <c r="F575" s="11"/>
      <c r="G575" s="11"/>
      <c r="H575" s="11"/>
      <c r="I575" s="11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2"/>
      <c r="AK575" s="11"/>
      <c r="AL575" s="11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</row>
    <row r="576" spans="1:86" ht="17.25">
      <c r="A576" s="11"/>
      <c r="B576" s="11"/>
      <c r="C576" s="11"/>
      <c r="D576" s="11"/>
      <c r="E576" s="33"/>
      <c r="F576" s="11"/>
      <c r="G576" s="11"/>
      <c r="H576" s="11"/>
      <c r="I576" s="11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2"/>
      <c r="AK576" s="11"/>
      <c r="AL576" s="11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</row>
    <row r="577" spans="1:86" ht="17.25">
      <c r="A577" s="11"/>
      <c r="B577" s="11"/>
      <c r="C577" s="11"/>
      <c r="D577" s="11"/>
      <c r="E577" s="33"/>
      <c r="F577" s="11"/>
      <c r="G577" s="11"/>
      <c r="H577" s="11"/>
      <c r="I577" s="11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2"/>
      <c r="AK577" s="11"/>
      <c r="AL577" s="11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</row>
    <row r="578" spans="1:86" ht="17.25">
      <c r="A578" s="11"/>
      <c r="B578" s="11"/>
      <c r="C578" s="11"/>
      <c r="D578" s="11"/>
      <c r="E578" s="33"/>
      <c r="F578" s="11"/>
      <c r="G578" s="11"/>
      <c r="H578" s="11"/>
      <c r="I578" s="11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2"/>
      <c r="AK578" s="11"/>
      <c r="AL578" s="11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</row>
    <row r="579" spans="1:86" ht="17.25">
      <c r="A579" s="11"/>
      <c r="B579" s="11"/>
      <c r="C579" s="11"/>
      <c r="D579" s="11"/>
      <c r="E579" s="33"/>
      <c r="F579" s="11"/>
      <c r="G579" s="11"/>
      <c r="H579" s="11"/>
      <c r="I579" s="11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2"/>
      <c r="AK579" s="11"/>
      <c r="AL579" s="11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</row>
    <row r="580" spans="1:86" ht="17.25">
      <c r="A580" s="11"/>
      <c r="B580" s="11"/>
      <c r="C580" s="11"/>
      <c r="D580" s="11"/>
      <c r="E580" s="33"/>
      <c r="F580" s="11"/>
      <c r="G580" s="11"/>
      <c r="H580" s="11"/>
      <c r="I580" s="11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2"/>
      <c r="AK580" s="11"/>
      <c r="AL580" s="11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</row>
    <row r="581" spans="1:86" ht="17.25">
      <c r="A581" s="11"/>
      <c r="B581" s="11"/>
      <c r="C581" s="11"/>
      <c r="D581" s="11"/>
      <c r="E581" s="33"/>
      <c r="F581" s="11"/>
      <c r="G581" s="11"/>
      <c r="H581" s="11"/>
      <c r="I581" s="11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2"/>
      <c r="AK581" s="11"/>
      <c r="AL581" s="11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</row>
    <row r="582" spans="1:86" ht="17.25">
      <c r="A582" s="11"/>
      <c r="B582" s="11"/>
      <c r="C582" s="11"/>
      <c r="D582" s="11"/>
      <c r="E582" s="33"/>
      <c r="F582" s="11"/>
      <c r="G582" s="11"/>
      <c r="H582" s="11"/>
      <c r="I582" s="11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2"/>
      <c r="AK582" s="11"/>
      <c r="AL582" s="11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</row>
    <row r="583" spans="1:86" ht="17.25">
      <c r="A583" s="11"/>
      <c r="B583" s="11"/>
      <c r="C583" s="11"/>
      <c r="D583" s="11"/>
      <c r="E583" s="33"/>
      <c r="F583" s="11"/>
      <c r="G583" s="11"/>
      <c r="H583" s="11"/>
      <c r="I583" s="11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2"/>
      <c r="AK583" s="11"/>
      <c r="AL583" s="11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</row>
    <row r="584" spans="1:86" ht="17.25">
      <c r="A584" s="11"/>
      <c r="B584" s="11"/>
      <c r="C584" s="11"/>
      <c r="D584" s="11"/>
      <c r="E584" s="33"/>
      <c r="F584" s="11"/>
      <c r="G584" s="11"/>
      <c r="H584" s="11"/>
      <c r="I584" s="11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2"/>
      <c r="AK584" s="11"/>
      <c r="AL584" s="11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</row>
    <row r="585" spans="1:86" ht="17.25">
      <c r="A585" s="11"/>
      <c r="B585" s="11"/>
      <c r="C585" s="11"/>
      <c r="D585" s="11"/>
      <c r="E585" s="33"/>
      <c r="F585" s="11"/>
      <c r="G585" s="11"/>
      <c r="H585" s="11"/>
      <c r="I585" s="11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2"/>
      <c r="AK585" s="11"/>
      <c r="AL585" s="11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</row>
    <row r="586" spans="1:86" ht="17.25">
      <c r="A586" s="11"/>
      <c r="B586" s="11"/>
      <c r="C586" s="11"/>
      <c r="D586" s="11"/>
      <c r="E586" s="33"/>
      <c r="F586" s="11"/>
      <c r="G586" s="11"/>
      <c r="H586" s="11"/>
      <c r="I586" s="11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2"/>
      <c r="AK586" s="11"/>
      <c r="AL586" s="11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</row>
    <row r="587" spans="1:86" ht="17.25">
      <c r="A587" s="11"/>
      <c r="B587" s="11"/>
      <c r="C587" s="11"/>
      <c r="D587" s="11"/>
      <c r="E587" s="33"/>
      <c r="F587" s="11"/>
      <c r="G587" s="11"/>
      <c r="H587" s="11"/>
      <c r="I587" s="11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2"/>
      <c r="AK587" s="11"/>
      <c r="AL587" s="11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</row>
    <row r="588" spans="1:86" ht="17.25">
      <c r="A588" s="11"/>
      <c r="B588" s="11"/>
      <c r="C588" s="11"/>
      <c r="D588" s="11"/>
      <c r="E588" s="33"/>
      <c r="F588" s="11"/>
      <c r="G588" s="11"/>
      <c r="H588" s="11"/>
      <c r="I588" s="11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2"/>
      <c r="AK588" s="11"/>
      <c r="AL588" s="11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</row>
    <row r="589" spans="1:86" ht="17.25">
      <c r="A589" s="11"/>
      <c r="B589" s="11"/>
      <c r="C589" s="11"/>
      <c r="D589" s="11"/>
      <c r="E589" s="33"/>
      <c r="F589" s="11"/>
      <c r="G589" s="11"/>
      <c r="H589" s="11"/>
      <c r="I589" s="11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2"/>
      <c r="AK589" s="11"/>
      <c r="AL589" s="11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</row>
    <row r="590" spans="1:86" ht="17.25">
      <c r="A590" s="11"/>
      <c r="B590" s="11"/>
      <c r="C590" s="11"/>
      <c r="D590" s="11"/>
      <c r="E590" s="33"/>
      <c r="F590" s="11"/>
      <c r="G590" s="11"/>
      <c r="H590" s="11"/>
      <c r="I590" s="11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2"/>
      <c r="AK590" s="11"/>
      <c r="AL590" s="11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</row>
    <row r="591" spans="1:86" ht="17.25">
      <c r="A591" s="11"/>
      <c r="B591" s="11"/>
      <c r="C591" s="11"/>
      <c r="D591" s="11"/>
      <c r="E591" s="33"/>
      <c r="F591" s="11"/>
      <c r="G591" s="11"/>
      <c r="H591" s="11"/>
      <c r="I591" s="11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2"/>
      <c r="AK591" s="11"/>
      <c r="AL591" s="11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</row>
    <row r="592" spans="1:86" ht="17.25">
      <c r="A592" s="11"/>
      <c r="B592" s="11"/>
      <c r="C592" s="11"/>
      <c r="D592" s="11"/>
      <c r="E592" s="33"/>
      <c r="F592" s="11"/>
      <c r="G592" s="11"/>
      <c r="H592" s="11"/>
      <c r="I592" s="11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2"/>
      <c r="AK592" s="11"/>
      <c r="AL592" s="11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</row>
    <row r="593" spans="1:86" ht="17.25">
      <c r="A593" s="11"/>
      <c r="B593" s="11"/>
      <c r="C593" s="11"/>
      <c r="D593" s="11"/>
      <c r="E593" s="33"/>
      <c r="F593" s="11"/>
      <c r="G593" s="11"/>
      <c r="H593" s="11"/>
      <c r="I593" s="11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2"/>
      <c r="AK593" s="11"/>
      <c r="AL593" s="11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</row>
    <row r="594" spans="1:86" ht="17.25">
      <c r="A594" s="11"/>
      <c r="B594" s="11"/>
      <c r="C594" s="11"/>
      <c r="D594" s="11"/>
      <c r="E594" s="33"/>
      <c r="F594" s="11"/>
      <c r="G594" s="11"/>
      <c r="H594" s="11"/>
      <c r="I594" s="11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2"/>
      <c r="AK594" s="11"/>
      <c r="AL594" s="11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</row>
    <row r="595" spans="1:86" ht="17.25">
      <c r="A595" s="11"/>
      <c r="B595" s="11"/>
      <c r="C595" s="11"/>
      <c r="D595" s="11"/>
      <c r="E595" s="33"/>
      <c r="F595" s="11"/>
      <c r="G595" s="11"/>
      <c r="H595" s="11"/>
      <c r="I595" s="11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2"/>
      <c r="AK595" s="11"/>
      <c r="AL595" s="11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</row>
    <row r="596" spans="1:86" ht="17.25">
      <c r="A596" s="11"/>
      <c r="B596" s="11"/>
      <c r="C596" s="11"/>
      <c r="D596" s="11"/>
      <c r="E596" s="33"/>
      <c r="F596" s="11"/>
      <c r="G596" s="11"/>
      <c r="H596" s="11"/>
      <c r="I596" s="11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2"/>
      <c r="AK596" s="11"/>
      <c r="AL596" s="11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</row>
    <row r="597" spans="1:86" ht="17.25">
      <c r="A597" s="11"/>
      <c r="B597" s="11"/>
      <c r="C597" s="11"/>
      <c r="D597" s="11"/>
      <c r="E597" s="33"/>
      <c r="F597" s="11"/>
      <c r="G597" s="11"/>
      <c r="H597" s="11"/>
      <c r="I597" s="11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2"/>
      <c r="AK597" s="11"/>
      <c r="AL597" s="11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</row>
    <row r="598" spans="1:86" ht="17.25">
      <c r="A598" s="11"/>
      <c r="B598" s="11"/>
      <c r="C598" s="11"/>
      <c r="D598" s="11"/>
      <c r="E598" s="33"/>
      <c r="F598" s="11"/>
      <c r="G598" s="11"/>
      <c r="H598" s="11"/>
      <c r="I598" s="11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2"/>
      <c r="AK598" s="11"/>
      <c r="AL598" s="11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</row>
    <row r="599" spans="1:86" ht="17.25">
      <c r="A599" s="11"/>
      <c r="B599" s="11"/>
      <c r="C599" s="11"/>
      <c r="D599" s="11"/>
      <c r="E599" s="33"/>
      <c r="F599" s="11"/>
      <c r="G599" s="11"/>
      <c r="H599" s="11"/>
      <c r="I599" s="11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2"/>
      <c r="AK599" s="11"/>
      <c r="AL599" s="11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</row>
    <row r="600" spans="1:86" ht="17.25">
      <c r="A600" s="11"/>
      <c r="B600" s="11"/>
      <c r="C600" s="11"/>
      <c r="D600" s="11"/>
      <c r="E600" s="33"/>
      <c r="F600" s="11"/>
      <c r="G600" s="11"/>
      <c r="H600" s="11"/>
      <c r="I600" s="11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2"/>
      <c r="AK600" s="11"/>
      <c r="AL600" s="11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</row>
    <row r="601" spans="1:86" ht="17.25">
      <c r="A601" s="11"/>
      <c r="B601" s="11"/>
      <c r="C601" s="11"/>
      <c r="D601" s="11"/>
      <c r="E601" s="33"/>
      <c r="F601" s="11"/>
      <c r="G601" s="11"/>
      <c r="H601" s="11"/>
      <c r="I601" s="11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2"/>
      <c r="AK601" s="11"/>
      <c r="AL601" s="11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</row>
    <row r="602" spans="1:86" ht="17.25">
      <c r="A602" s="11"/>
      <c r="B602" s="11"/>
      <c r="C602" s="11"/>
      <c r="D602" s="11"/>
      <c r="E602" s="33"/>
      <c r="F602" s="11"/>
      <c r="G602" s="11"/>
      <c r="H602" s="11"/>
      <c r="I602" s="11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2"/>
      <c r="AK602" s="11"/>
      <c r="AL602" s="11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</row>
    <row r="603" spans="1:86" ht="17.25">
      <c r="A603" s="11"/>
      <c r="B603" s="11"/>
      <c r="C603" s="11"/>
      <c r="D603" s="11"/>
      <c r="E603" s="33"/>
      <c r="F603" s="11"/>
      <c r="G603" s="11"/>
      <c r="H603" s="11"/>
      <c r="I603" s="11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2"/>
      <c r="AK603" s="11"/>
      <c r="AL603" s="11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</row>
    <row r="604" spans="1:86" ht="17.25">
      <c r="A604" s="11"/>
      <c r="B604" s="11"/>
      <c r="C604" s="11"/>
      <c r="D604" s="11"/>
      <c r="E604" s="33"/>
      <c r="F604" s="11"/>
      <c r="G604" s="11"/>
      <c r="H604" s="11"/>
      <c r="I604" s="11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2"/>
      <c r="AK604" s="11"/>
      <c r="AL604" s="11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</row>
    <row r="605" spans="1:86" ht="17.25">
      <c r="A605" s="11"/>
      <c r="B605" s="11"/>
      <c r="C605" s="11"/>
      <c r="D605" s="11"/>
      <c r="E605" s="33"/>
      <c r="F605" s="11"/>
      <c r="G605" s="11"/>
      <c r="H605" s="11"/>
      <c r="I605" s="11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2"/>
      <c r="AK605" s="11"/>
      <c r="AL605" s="11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</row>
    <row r="606" spans="1:86" ht="17.25">
      <c r="A606" s="11"/>
      <c r="B606" s="11"/>
      <c r="C606" s="11"/>
      <c r="D606" s="11"/>
      <c r="E606" s="33"/>
      <c r="F606" s="11"/>
      <c r="G606" s="11"/>
      <c r="H606" s="11"/>
      <c r="I606" s="11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2"/>
      <c r="AK606" s="11"/>
      <c r="AL606" s="11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</row>
    <row r="607" spans="1:86" ht="17.25">
      <c r="A607" s="11"/>
      <c r="B607" s="11"/>
      <c r="C607" s="11"/>
      <c r="D607" s="11"/>
      <c r="E607" s="33"/>
      <c r="F607" s="11"/>
      <c r="G607" s="11"/>
      <c r="H607" s="11"/>
      <c r="I607" s="11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2"/>
      <c r="AK607" s="11"/>
      <c r="AL607" s="11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</row>
    <row r="608" spans="1:86" ht="17.25">
      <c r="A608" s="11"/>
      <c r="B608" s="11"/>
      <c r="C608" s="11"/>
      <c r="D608" s="11"/>
      <c r="E608" s="33"/>
      <c r="F608" s="11"/>
      <c r="G608" s="11"/>
      <c r="H608" s="11"/>
      <c r="I608" s="11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2"/>
      <c r="AK608" s="11"/>
      <c r="AL608" s="11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</row>
    <row r="609" spans="1:86" ht="17.25">
      <c r="A609" s="11"/>
      <c r="B609" s="11"/>
      <c r="C609" s="11"/>
      <c r="D609" s="11"/>
      <c r="E609" s="33"/>
      <c r="F609" s="11"/>
      <c r="G609" s="11"/>
      <c r="H609" s="11"/>
      <c r="I609" s="11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2"/>
      <c r="AK609" s="11"/>
      <c r="AL609" s="11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</row>
    <row r="610" spans="1:86" ht="17.25">
      <c r="A610" s="11"/>
      <c r="B610" s="11"/>
      <c r="C610" s="11"/>
      <c r="D610" s="11"/>
      <c r="E610" s="33"/>
      <c r="F610" s="11"/>
      <c r="G610" s="11"/>
      <c r="H610" s="11"/>
      <c r="I610" s="11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2"/>
      <c r="AK610" s="11"/>
      <c r="AL610" s="11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</row>
    <row r="611" spans="1:86" ht="17.25">
      <c r="A611" s="11"/>
      <c r="B611" s="11"/>
      <c r="C611" s="11"/>
      <c r="D611" s="11"/>
      <c r="E611" s="33"/>
      <c r="F611" s="11"/>
      <c r="G611" s="11"/>
      <c r="H611" s="11"/>
      <c r="I611" s="11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2"/>
      <c r="AK611" s="11"/>
      <c r="AL611" s="11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</row>
    <row r="612" spans="1:86" ht="17.25">
      <c r="A612" s="11"/>
      <c r="B612" s="11"/>
      <c r="C612" s="11"/>
      <c r="D612" s="11"/>
      <c r="E612" s="33"/>
      <c r="F612" s="11"/>
      <c r="G612" s="11"/>
      <c r="H612" s="11"/>
      <c r="I612" s="11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2"/>
      <c r="AK612" s="11"/>
      <c r="AL612" s="11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</row>
    <row r="613" spans="1:86" ht="17.25">
      <c r="A613" s="11"/>
      <c r="B613" s="11"/>
      <c r="C613" s="11"/>
      <c r="D613" s="11"/>
      <c r="E613" s="33"/>
      <c r="F613" s="11"/>
      <c r="G613" s="11"/>
      <c r="H613" s="11"/>
      <c r="I613" s="11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2"/>
      <c r="AK613" s="11"/>
      <c r="AL613" s="11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</row>
    <row r="614" spans="1:86" ht="17.25">
      <c r="A614" s="11"/>
      <c r="B614" s="11"/>
      <c r="C614" s="11"/>
      <c r="D614" s="11"/>
      <c r="E614" s="33"/>
      <c r="F614" s="11"/>
      <c r="G614" s="11"/>
      <c r="H614" s="11"/>
      <c r="I614" s="11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2"/>
      <c r="AK614" s="11"/>
      <c r="AL614" s="11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</row>
    <row r="615" spans="1:86" ht="17.25">
      <c r="A615" s="11"/>
      <c r="B615" s="11"/>
      <c r="C615" s="11"/>
      <c r="D615" s="11"/>
      <c r="E615" s="33"/>
      <c r="F615" s="11"/>
      <c r="G615" s="11"/>
      <c r="H615" s="11"/>
      <c r="I615" s="11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2"/>
      <c r="AK615" s="11"/>
      <c r="AL615" s="11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</row>
    <row r="616" spans="1:86" ht="17.25">
      <c r="A616" s="11"/>
      <c r="B616" s="11"/>
      <c r="C616" s="11"/>
      <c r="D616" s="11"/>
      <c r="E616" s="33"/>
      <c r="F616" s="11"/>
      <c r="G616" s="11"/>
      <c r="H616" s="11"/>
      <c r="I616" s="11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2"/>
      <c r="AK616" s="11"/>
      <c r="AL616" s="11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</row>
    <row r="617" spans="1:86" ht="17.25">
      <c r="A617" s="11"/>
      <c r="B617" s="11"/>
      <c r="C617" s="11"/>
      <c r="D617" s="11"/>
      <c r="E617" s="33"/>
      <c r="F617" s="11"/>
      <c r="G617" s="11"/>
      <c r="H617" s="11"/>
      <c r="I617" s="11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2"/>
      <c r="AK617" s="11"/>
      <c r="AL617" s="11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</row>
    <row r="618" spans="1:86" ht="17.25">
      <c r="A618" s="11"/>
      <c r="B618" s="11"/>
      <c r="C618" s="11"/>
      <c r="D618" s="11"/>
      <c r="E618" s="33"/>
      <c r="F618" s="11"/>
      <c r="G618" s="11"/>
      <c r="H618" s="11"/>
      <c r="I618" s="11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2"/>
      <c r="AK618" s="11"/>
      <c r="AL618" s="11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</row>
    <row r="619" spans="1:86" ht="17.25">
      <c r="A619" s="11"/>
      <c r="B619" s="11"/>
      <c r="C619" s="11"/>
      <c r="D619" s="11"/>
      <c r="E619" s="33"/>
      <c r="F619" s="11"/>
      <c r="G619" s="11"/>
      <c r="H619" s="11"/>
      <c r="I619" s="11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2"/>
      <c r="AK619" s="11"/>
      <c r="AL619" s="11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</row>
    <row r="620" spans="1:86" ht="17.25">
      <c r="A620" s="11"/>
      <c r="B620" s="11"/>
      <c r="C620" s="11"/>
      <c r="D620" s="11"/>
      <c r="E620" s="33"/>
      <c r="F620" s="11"/>
      <c r="G620" s="11"/>
      <c r="H620" s="11"/>
      <c r="I620" s="11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2"/>
      <c r="AK620" s="11"/>
      <c r="AL620" s="11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</row>
    <row r="621" spans="1:86" ht="17.25">
      <c r="A621" s="11"/>
      <c r="B621" s="11"/>
      <c r="C621" s="11"/>
      <c r="D621" s="11"/>
      <c r="E621" s="33"/>
      <c r="F621" s="11"/>
      <c r="G621" s="11"/>
      <c r="H621" s="11"/>
      <c r="I621" s="11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2"/>
      <c r="AK621" s="11"/>
      <c r="AL621" s="11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</row>
    <row r="622" spans="1:86" ht="17.25">
      <c r="A622" s="11"/>
      <c r="B622" s="11"/>
      <c r="C622" s="11"/>
      <c r="D622" s="11"/>
      <c r="E622" s="33"/>
      <c r="F622" s="11"/>
      <c r="G622" s="11"/>
      <c r="H622" s="11"/>
      <c r="I622" s="11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2"/>
      <c r="AK622" s="11"/>
      <c r="AL622" s="11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</row>
    <row r="623" spans="1:86" ht="17.25">
      <c r="A623" s="11"/>
      <c r="B623" s="11"/>
      <c r="C623" s="11"/>
      <c r="D623" s="11"/>
      <c r="E623" s="33"/>
      <c r="F623" s="11"/>
      <c r="G623" s="11"/>
      <c r="H623" s="11"/>
      <c r="I623" s="11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2"/>
      <c r="AK623" s="11"/>
      <c r="AL623" s="11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</row>
    <row r="624" spans="1:86" ht="17.25">
      <c r="A624" s="11"/>
      <c r="B624" s="11"/>
      <c r="C624" s="11"/>
      <c r="D624" s="11"/>
      <c r="E624" s="33"/>
      <c r="F624" s="11"/>
      <c r="G624" s="11"/>
      <c r="H624" s="11"/>
      <c r="I624" s="11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2"/>
      <c r="AK624" s="11"/>
      <c r="AL624" s="11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</row>
    <row r="625" spans="1:86" ht="17.25">
      <c r="A625" s="11"/>
      <c r="B625" s="11"/>
      <c r="C625" s="11"/>
      <c r="D625" s="11"/>
      <c r="E625" s="33"/>
      <c r="F625" s="11"/>
      <c r="G625" s="11"/>
      <c r="H625" s="11"/>
      <c r="I625" s="11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2"/>
      <c r="AK625" s="11"/>
      <c r="AL625" s="11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</row>
    <row r="626" spans="1:86" ht="17.25">
      <c r="A626" s="11"/>
      <c r="B626" s="11"/>
      <c r="C626" s="11"/>
      <c r="D626" s="11"/>
      <c r="E626" s="33"/>
      <c r="F626" s="11"/>
      <c r="G626" s="11"/>
      <c r="H626" s="11"/>
      <c r="I626" s="11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2"/>
      <c r="AK626" s="11"/>
      <c r="AL626" s="11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</row>
    <row r="627" spans="1:86" ht="17.25">
      <c r="A627" s="11"/>
      <c r="B627" s="11"/>
      <c r="C627" s="11"/>
      <c r="D627" s="11"/>
      <c r="E627" s="33"/>
      <c r="F627" s="11"/>
      <c r="G627" s="11"/>
      <c r="H627" s="11"/>
      <c r="I627" s="11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2"/>
      <c r="AK627" s="11"/>
      <c r="AL627" s="11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</row>
    <row r="628" spans="1:86" ht="17.25">
      <c r="A628" s="11"/>
      <c r="B628" s="11"/>
      <c r="C628" s="11"/>
      <c r="D628" s="11"/>
      <c r="E628" s="33"/>
      <c r="F628" s="11"/>
      <c r="G628" s="11"/>
      <c r="H628" s="11"/>
      <c r="I628" s="11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2"/>
      <c r="AK628" s="11"/>
      <c r="AL628" s="11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</row>
    <row r="629" spans="1:86" ht="17.25">
      <c r="A629" s="11"/>
      <c r="B629" s="11"/>
      <c r="C629" s="11"/>
      <c r="D629" s="11"/>
      <c r="E629" s="33"/>
      <c r="F629" s="11"/>
      <c r="G629" s="11"/>
      <c r="H629" s="11"/>
      <c r="I629" s="11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2"/>
      <c r="AK629" s="11"/>
      <c r="AL629" s="11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</row>
    <row r="630" spans="1:86" ht="17.25">
      <c r="A630" s="11"/>
      <c r="B630" s="11"/>
      <c r="C630" s="11"/>
      <c r="D630" s="11"/>
      <c r="E630" s="33"/>
      <c r="F630" s="11"/>
      <c r="G630" s="11"/>
      <c r="H630" s="11"/>
      <c r="I630" s="11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2"/>
      <c r="AK630" s="11"/>
      <c r="AL630" s="11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</row>
    <row r="631" spans="1:86" ht="17.25">
      <c r="A631" s="11"/>
      <c r="B631" s="11"/>
      <c r="C631" s="11"/>
      <c r="D631" s="11"/>
      <c r="E631" s="33"/>
      <c r="F631" s="11"/>
      <c r="G631" s="11"/>
      <c r="H631" s="11"/>
      <c r="I631" s="11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2"/>
      <c r="AK631" s="11"/>
      <c r="AL631" s="11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</row>
    <row r="632" spans="1:86" ht="17.25">
      <c r="A632" s="11"/>
      <c r="B632" s="11"/>
      <c r="C632" s="11"/>
      <c r="D632" s="11"/>
      <c r="E632" s="33"/>
      <c r="F632" s="11"/>
      <c r="G632" s="11"/>
      <c r="H632" s="11"/>
      <c r="I632" s="11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2"/>
      <c r="AK632" s="11"/>
      <c r="AL632" s="11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</row>
    <row r="633" spans="1:86" ht="17.25">
      <c r="A633" s="11"/>
      <c r="B633" s="11"/>
      <c r="C633" s="11"/>
      <c r="D633" s="11"/>
      <c r="E633" s="33"/>
      <c r="F633" s="11"/>
      <c r="G633" s="11"/>
      <c r="H633" s="11"/>
      <c r="I633" s="11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2"/>
      <c r="AK633" s="11"/>
      <c r="AL633" s="11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</row>
    <row r="634" spans="1:86" ht="17.25">
      <c r="A634" s="11"/>
      <c r="B634" s="11"/>
      <c r="C634" s="11"/>
      <c r="D634" s="11"/>
      <c r="E634" s="33"/>
      <c r="F634" s="11"/>
      <c r="G634" s="11"/>
      <c r="H634" s="11"/>
      <c r="I634" s="11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2"/>
      <c r="AK634" s="11"/>
      <c r="AL634" s="11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</row>
    <row r="635" spans="1:86" ht="17.25">
      <c r="A635" s="11"/>
      <c r="B635" s="11"/>
      <c r="C635" s="11"/>
      <c r="D635" s="11"/>
      <c r="E635" s="33"/>
      <c r="F635" s="11"/>
      <c r="G635" s="11"/>
      <c r="H635" s="11"/>
      <c r="I635" s="11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2"/>
      <c r="AK635" s="11"/>
      <c r="AL635" s="11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</row>
    <row r="636" spans="1:86" ht="17.25">
      <c r="A636" s="11"/>
      <c r="B636" s="11"/>
      <c r="C636" s="11"/>
      <c r="D636" s="11"/>
      <c r="E636" s="33"/>
      <c r="F636" s="11"/>
      <c r="G636" s="11"/>
      <c r="H636" s="11"/>
      <c r="I636" s="11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2"/>
      <c r="AK636" s="11"/>
      <c r="AL636" s="11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</row>
    <row r="637" spans="1:86" ht="17.25">
      <c r="A637" s="11"/>
      <c r="B637" s="11"/>
      <c r="C637" s="11"/>
      <c r="D637" s="11"/>
      <c r="E637" s="33"/>
      <c r="F637" s="11"/>
      <c r="G637" s="11"/>
      <c r="H637" s="11"/>
      <c r="I637" s="11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2"/>
      <c r="AK637" s="11"/>
      <c r="AL637" s="11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</row>
    <row r="638" spans="1:86" ht="17.25">
      <c r="A638" s="11"/>
      <c r="B638" s="11"/>
      <c r="C638" s="11"/>
      <c r="D638" s="11"/>
      <c r="E638" s="33"/>
      <c r="F638" s="11"/>
      <c r="G638" s="11"/>
      <c r="H638" s="11"/>
      <c r="I638" s="11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2"/>
      <c r="AK638" s="11"/>
      <c r="AL638" s="11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</row>
    <row r="639" spans="1:86" ht="17.25">
      <c r="A639" s="11"/>
      <c r="B639" s="11"/>
      <c r="C639" s="11"/>
      <c r="D639" s="11"/>
      <c r="E639" s="33"/>
      <c r="F639" s="11"/>
      <c r="G639" s="11"/>
      <c r="H639" s="11"/>
      <c r="I639" s="11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2"/>
      <c r="AK639" s="11"/>
      <c r="AL639" s="11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</row>
    <row r="640" spans="1:86" ht="17.25">
      <c r="A640" s="11"/>
      <c r="B640" s="11"/>
      <c r="C640" s="11"/>
      <c r="D640" s="11"/>
      <c r="E640" s="33"/>
      <c r="F640" s="11"/>
      <c r="G640" s="11"/>
      <c r="H640" s="11"/>
      <c r="I640" s="11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2"/>
      <c r="AK640" s="11"/>
      <c r="AL640" s="11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</row>
    <row r="641" spans="1:86" ht="17.25">
      <c r="A641" s="11"/>
      <c r="B641" s="11"/>
      <c r="C641" s="11"/>
      <c r="D641" s="11"/>
      <c r="E641" s="33"/>
      <c r="F641" s="11"/>
      <c r="G641" s="11"/>
      <c r="H641" s="11"/>
      <c r="I641" s="11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2"/>
      <c r="AK641" s="11"/>
      <c r="AL641" s="11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</row>
    <row r="642" spans="1:86" ht="17.25">
      <c r="A642" s="11"/>
      <c r="B642" s="11"/>
      <c r="C642" s="11"/>
      <c r="D642" s="11"/>
      <c r="E642" s="33"/>
      <c r="F642" s="11"/>
      <c r="G642" s="11"/>
      <c r="H642" s="11"/>
      <c r="I642" s="11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2"/>
      <c r="AK642" s="11"/>
      <c r="AL642" s="11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</row>
    <row r="643" spans="1:86" ht="17.25">
      <c r="A643" s="11"/>
      <c r="B643" s="11"/>
      <c r="C643" s="11"/>
      <c r="D643" s="11"/>
      <c r="E643" s="33"/>
      <c r="F643" s="11"/>
      <c r="G643" s="11"/>
      <c r="H643" s="11"/>
      <c r="I643" s="11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2"/>
      <c r="AK643" s="11"/>
      <c r="AL643" s="11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</row>
    <row r="644" spans="1:86" ht="17.25">
      <c r="A644" s="11"/>
      <c r="B644" s="11"/>
      <c r="C644" s="11"/>
      <c r="D644" s="11"/>
      <c r="E644" s="33"/>
      <c r="F644" s="11"/>
      <c r="G644" s="11"/>
      <c r="H644" s="11"/>
      <c r="I644" s="11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2"/>
      <c r="AK644" s="11"/>
      <c r="AL644" s="11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</row>
    <row r="645" spans="1:86" ht="17.25">
      <c r="A645" s="11"/>
      <c r="B645" s="11"/>
      <c r="C645" s="11"/>
      <c r="D645" s="11"/>
      <c r="E645" s="33"/>
      <c r="F645" s="11"/>
      <c r="G645" s="11"/>
      <c r="H645" s="11"/>
      <c r="I645" s="11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2"/>
      <c r="AK645" s="11"/>
      <c r="AL645" s="11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</row>
    <row r="646" spans="1:86" ht="17.25">
      <c r="A646" s="11"/>
      <c r="B646" s="11"/>
      <c r="C646" s="11"/>
      <c r="D646" s="11"/>
      <c r="E646" s="33"/>
      <c r="F646" s="11"/>
      <c r="G646" s="11"/>
      <c r="H646" s="11"/>
      <c r="I646" s="11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2"/>
      <c r="AK646" s="11"/>
      <c r="AL646" s="11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</row>
    <row r="647" spans="1:86" ht="17.25">
      <c r="A647" s="11"/>
      <c r="B647" s="11"/>
      <c r="C647" s="11"/>
      <c r="D647" s="11"/>
      <c r="E647" s="33"/>
      <c r="F647" s="11"/>
      <c r="G647" s="11"/>
      <c r="H647" s="11"/>
      <c r="I647" s="11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2"/>
      <c r="AK647" s="11"/>
      <c r="AL647" s="11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</row>
    <row r="648" spans="1:86" ht="17.25">
      <c r="A648" s="11"/>
      <c r="B648" s="11"/>
      <c r="C648" s="11"/>
      <c r="D648" s="11"/>
      <c r="E648" s="33"/>
      <c r="F648" s="11"/>
      <c r="G648" s="11"/>
      <c r="H648" s="11"/>
      <c r="I648" s="11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2"/>
      <c r="AK648" s="11"/>
      <c r="AL648" s="11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</row>
    <row r="649" spans="1:86" ht="17.25">
      <c r="A649" s="11"/>
      <c r="B649" s="11"/>
      <c r="C649" s="11"/>
      <c r="D649" s="11"/>
      <c r="E649" s="33"/>
      <c r="F649" s="11"/>
      <c r="G649" s="11"/>
      <c r="H649" s="11"/>
      <c r="I649" s="11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2"/>
      <c r="AK649" s="11"/>
      <c r="AL649" s="11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</row>
    <row r="650" spans="1:86" ht="17.25">
      <c r="A650" s="11"/>
      <c r="B650" s="11"/>
      <c r="C650" s="11"/>
      <c r="D650" s="11"/>
      <c r="E650" s="33"/>
      <c r="F650" s="11"/>
      <c r="G650" s="11"/>
      <c r="H650" s="11"/>
      <c r="I650" s="11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2"/>
      <c r="AK650" s="11"/>
      <c r="AL650" s="11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</row>
    <row r="651" spans="1:86" ht="17.25">
      <c r="A651" s="11"/>
      <c r="B651" s="11"/>
      <c r="C651" s="11"/>
      <c r="D651" s="11"/>
      <c r="E651" s="33"/>
      <c r="F651" s="11"/>
      <c r="G651" s="11"/>
      <c r="H651" s="11"/>
      <c r="I651" s="11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2"/>
      <c r="AK651" s="11"/>
      <c r="AL651" s="11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</row>
    <row r="652" spans="1:86" ht="17.25">
      <c r="A652" s="11"/>
      <c r="B652" s="11"/>
      <c r="C652" s="11"/>
      <c r="D652" s="11"/>
      <c r="E652" s="33"/>
      <c r="F652" s="11"/>
      <c r="G652" s="11"/>
      <c r="H652" s="11"/>
      <c r="I652" s="11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2"/>
      <c r="AK652" s="11"/>
      <c r="AL652" s="11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</row>
    <row r="653" spans="1:86" ht="17.25">
      <c r="A653" s="11"/>
      <c r="B653" s="11"/>
      <c r="C653" s="11"/>
      <c r="D653" s="11"/>
      <c r="E653" s="33"/>
      <c r="F653" s="11"/>
      <c r="G653" s="11"/>
      <c r="H653" s="11"/>
      <c r="I653" s="11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2"/>
      <c r="AK653" s="11"/>
      <c r="AL653" s="11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</row>
    <row r="654" spans="1:86" ht="17.25">
      <c r="A654" s="11"/>
      <c r="B654" s="11"/>
      <c r="C654" s="11"/>
      <c r="D654" s="11"/>
      <c r="E654" s="33"/>
      <c r="F654" s="11"/>
      <c r="G654" s="11"/>
      <c r="H654" s="11"/>
      <c r="I654" s="11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2"/>
      <c r="AK654" s="11"/>
      <c r="AL654" s="11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</row>
    <row r="655" spans="1:86" ht="17.25">
      <c r="A655" s="11"/>
      <c r="B655" s="11"/>
      <c r="C655" s="11"/>
      <c r="D655" s="11"/>
      <c r="E655" s="33"/>
      <c r="F655" s="11"/>
      <c r="G655" s="11"/>
      <c r="H655" s="11"/>
      <c r="I655" s="11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2"/>
      <c r="AK655" s="11"/>
      <c r="AL655" s="11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</row>
    <row r="656" spans="1:86" ht="17.25">
      <c r="A656" s="11"/>
      <c r="B656" s="11"/>
      <c r="C656" s="11"/>
      <c r="D656" s="11"/>
      <c r="E656" s="33"/>
      <c r="F656" s="11"/>
      <c r="G656" s="11"/>
      <c r="H656" s="11"/>
      <c r="I656" s="11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2"/>
      <c r="AK656" s="11"/>
      <c r="AL656" s="11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</row>
    <row r="657" spans="1:86" ht="17.25">
      <c r="A657" s="11"/>
      <c r="B657" s="11"/>
      <c r="C657" s="11"/>
      <c r="D657" s="11"/>
      <c r="E657" s="33"/>
      <c r="F657" s="11"/>
      <c r="G657" s="11"/>
      <c r="H657" s="11"/>
      <c r="I657" s="11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2"/>
      <c r="AK657" s="11"/>
      <c r="AL657" s="11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</row>
    <row r="658" spans="1:86" ht="17.25">
      <c r="A658" s="11"/>
      <c r="B658" s="11"/>
      <c r="C658" s="11"/>
      <c r="D658" s="11"/>
      <c r="E658" s="33"/>
      <c r="F658" s="11"/>
      <c r="G658" s="11"/>
      <c r="H658" s="11"/>
      <c r="I658" s="11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2"/>
      <c r="AK658" s="11"/>
      <c r="AL658" s="11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</row>
    <row r="659" spans="1:86" ht="17.25">
      <c r="A659" s="11"/>
      <c r="B659" s="11"/>
      <c r="C659" s="11"/>
      <c r="D659" s="11"/>
      <c r="E659" s="33"/>
      <c r="F659" s="11"/>
      <c r="G659" s="11"/>
      <c r="H659" s="11"/>
      <c r="I659" s="11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2"/>
      <c r="AK659" s="11"/>
      <c r="AL659" s="11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</row>
    <row r="660" spans="1:86" ht="17.25">
      <c r="A660" s="11"/>
      <c r="B660" s="11"/>
      <c r="C660" s="11"/>
      <c r="D660" s="11"/>
      <c r="E660" s="33"/>
      <c r="F660" s="11"/>
      <c r="G660" s="11"/>
      <c r="H660" s="11"/>
      <c r="I660" s="11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2"/>
      <c r="AK660" s="11"/>
      <c r="AL660" s="11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</row>
    <row r="661" spans="1:86" ht="17.25">
      <c r="A661" s="11"/>
      <c r="B661" s="11"/>
      <c r="C661" s="11"/>
      <c r="D661" s="11"/>
      <c r="E661" s="33"/>
      <c r="F661" s="11"/>
      <c r="G661" s="11"/>
      <c r="H661" s="11"/>
      <c r="I661" s="11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2"/>
      <c r="AK661" s="11"/>
      <c r="AL661" s="11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</row>
    <row r="662" spans="1:86" ht="17.25">
      <c r="A662" s="11"/>
      <c r="B662" s="11"/>
      <c r="C662" s="11"/>
      <c r="D662" s="11"/>
      <c r="E662" s="33"/>
      <c r="F662" s="11"/>
      <c r="G662" s="11"/>
      <c r="H662" s="11"/>
      <c r="I662" s="11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2"/>
      <c r="AK662" s="11"/>
      <c r="AL662" s="11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</row>
    <row r="663" spans="1:86" ht="17.25">
      <c r="A663" s="11"/>
      <c r="B663" s="11"/>
      <c r="C663" s="11"/>
      <c r="D663" s="11"/>
      <c r="E663" s="33"/>
      <c r="F663" s="11"/>
      <c r="G663" s="11"/>
      <c r="H663" s="11"/>
      <c r="I663" s="11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2"/>
      <c r="AK663" s="11"/>
      <c r="AL663" s="11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</row>
    <row r="664" spans="1:86" ht="17.25">
      <c r="A664" s="11"/>
      <c r="B664" s="11"/>
      <c r="C664" s="11"/>
      <c r="D664" s="11"/>
      <c r="E664" s="33"/>
      <c r="F664" s="11"/>
      <c r="G664" s="11"/>
      <c r="H664" s="11"/>
      <c r="I664" s="11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2"/>
      <c r="AK664" s="11"/>
      <c r="AL664" s="11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</row>
    <row r="665" spans="1:86" ht="17.25">
      <c r="A665" s="11"/>
      <c r="B665" s="11"/>
      <c r="C665" s="11"/>
      <c r="D665" s="11"/>
      <c r="E665" s="33"/>
      <c r="F665" s="11"/>
      <c r="G665" s="11"/>
      <c r="H665" s="11"/>
      <c r="I665" s="11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2"/>
      <c r="AK665" s="11"/>
      <c r="AL665" s="11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</row>
    <row r="666" spans="1:86" ht="17.25">
      <c r="A666" s="11"/>
      <c r="B666" s="11"/>
      <c r="C666" s="11"/>
      <c r="D666" s="11"/>
      <c r="E666" s="33"/>
      <c r="F666" s="11"/>
      <c r="G666" s="11"/>
      <c r="H666" s="11"/>
      <c r="I666" s="11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2"/>
      <c r="AK666" s="11"/>
      <c r="AL666" s="11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</row>
    <row r="667" spans="1:86" ht="17.25">
      <c r="A667" s="11"/>
      <c r="B667" s="11"/>
      <c r="C667" s="11"/>
      <c r="D667" s="11"/>
      <c r="E667" s="33"/>
      <c r="F667" s="11"/>
      <c r="G667" s="11"/>
      <c r="H667" s="11"/>
      <c r="I667" s="11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2"/>
      <c r="AK667" s="11"/>
      <c r="AL667" s="11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</row>
    <row r="668" spans="1:86" ht="17.25">
      <c r="A668" s="11"/>
      <c r="B668" s="11"/>
      <c r="C668" s="11"/>
      <c r="D668" s="11"/>
      <c r="E668" s="33"/>
      <c r="F668" s="11"/>
      <c r="G668" s="11"/>
      <c r="H668" s="11"/>
      <c r="I668" s="11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2"/>
      <c r="AK668" s="11"/>
      <c r="AL668" s="11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</row>
    <row r="669" spans="1:86" ht="17.25">
      <c r="A669" s="11"/>
      <c r="B669" s="11"/>
      <c r="C669" s="11"/>
      <c r="D669" s="11"/>
      <c r="E669" s="33"/>
      <c r="F669" s="11"/>
      <c r="G669" s="11"/>
      <c r="H669" s="11"/>
      <c r="I669" s="11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2"/>
      <c r="AK669" s="11"/>
      <c r="AL669" s="11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</row>
    <row r="670" spans="1:86" ht="17.25">
      <c r="A670" s="11"/>
      <c r="B670" s="11"/>
      <c r="C670" s="11"/>
      <c r="D670" s="11"/>
      <c r="E670" s="33"/>
      <c r="F670" s="11"/>
      <c r="G670" s="11"/>
      <c r="H670" s="11"/>
      <c r="I670" s="11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2"/>
      <c r="AK670" s="11"/>
      <c r="AL670" s="11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</row>
    <row r="671" spans="1:86" ht="17.25">
      <c r="A671" s="11"/>
      <c r="B671" s="11"/>
      <c r="C671" s="11"/>
      <c r="D671" s="11"/>
      <c r="E671" s="33"/>
      <c r="F671" s="11"/>
      <c r="G671" s="11"/>
      <c r="H671" s="11"/>
      <c r="I671" s="11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2"/>
      <c r="AK671" s="11"/>
      <c r="AL671" s="11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</row>
    <row r="672" spans="1:86" ht="17.25">
      <c r="A672" s="11"/>
      <c r="B672" s="11"/>
      <c r="C672" s="11"/>
      <c r="D672" s="11"/>
      <c r="E672" s="33"/>
      <c r="F672" s="11"/>
      <c r="G672" s="11"/>
      <c r="H672" s="11"/>
      <c r="I672" s="11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2"/>
      <c r="AK672" s="11"/>
      <c r="AL672" s="11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</row>
    <row r="673" spans="1:86" ht="17.25">
      <c r="A673" s="11"/>
      <c r="B673" s="11"/>
      <c r="C673" s="11"/>
      <c r="D673" s="11"/>
      <c r="E673" s="33"/>
      <c r="F673" s="11"/>
      <c r="G673" s="11"/>
      <c r="H673" s="11"/>
      <c r="I673" s="11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2"/>
      <c r="AK673" s="11"/>
      <c r="AL673" s="11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</row>
    <row r="674" spans="1:86" ht="17.25">
      <c r="A674" s="11"/>
      <c r="B674" s="11"/>
      <c r="C674" s="11"/>
      <c r="D674" s="11"/>
      <c r="E674" s="33"/>
      <c r="F674" s="11"/>
      <c r="G674" s="11"/>
      <c r="H674" s="11"/>
      <c r="I674" s="11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2"/>
      <c r="AK674" s="11"/>
      <c r="AL674" s="11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</row>
    <row r="675" spans="1:86" ht="17.25">
      <c r="A675" s="11"/>
      <c r="B675" s="11"/>
      <c r="C675" s="11"/>
      <c r="D675" s="11"/>
      <c r="E675" s="33"/>
      <c r="F675" s="11"/>
      <c r="G675" s="11"/>
      <c r="H675" s="11"/>
      <c r="I675" s="11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2"/>
      <c r="AK675" s="11"/>
      <c r="AL675" s="11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</row>
    <row r="676" spans="1:86" ht="17.25">
      <c r="A676" s="11"/>
      <c r="B676" s="11"/>
      <c r="C676" s="11"/>
      <c r="D676" s="11"/>
      <c r="E676" s="33"/>
      <c r="F676" s="11"/>
      <c r="G676" s="11"/>
      <c r="H676" s="11"/>
      <c r="I676" s="11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2"/>
      <c r="AK676" s="11"/>
      <c r="AL676" s="11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</row>
    <row r="677" spans="1:86" ht="17.25">
      <c r="A677" s="11"/>
      <c r="B677" s="11"/>
      <c r="C677" s="11"/>
      <c r="D677" s="11"/>
      <c r="E677" s="33"/>
      <c r="F677" s="11"/>
      <c r="G677" s="11"/>
      <c r="H677" s="11"/>
      <c r="I677" s="11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2"/>
      <c r="AK677" s="11"/>
      <c r="AL677" s="11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</row>
    <row r="678" spans="1:86" ht="17.25">
      <c r="A678" s="11"/>
      <c r="B678" s="11"/>
      <c r="C678" s="11"/>
      <c r="D678" s="11"/>
      <c r="E678" s="33"/>
      <c r="F678" s="11"/>
      <c r="G678" s="11"/>
      <c r="H678" s="11"/>
      <c r="I678" s="11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2"/>
      <c r="AK678" s="11"/>
      <c r="AL678" s="11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</row>
    <row r="679" spans="1:86" ht="17.25">
      <c r="A679" s="11"/>
      <c r="B679" s="11"/>
      <c r="C679" s="11"/>
      <c r="D679" s="11"/>
      <c r="E679" s="33"/>
      <c r="F679" s="11"/>
      <c r="G679" s="11"/>
      <c r="H679" s="11"/>
      <c r="I679" s="11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2"/>
      <c r="AK679" s="11"/>
      <c r="AL679" s="11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</row>
    <row r="680" spans="1:86" ht="17.25">
      <c r="A680" s="11"/>
      <c r="B680" s="11"/>
      <c r="C680" s="11"/>
      <c r="D680" s="11"/>
      <c r="E680" s="33"/>
      <c r="F680" s="11"/>
      <c r="G680" s="11"/>
      <c r="H680" s="11"/>
      <c r="I680" s="11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2"/>
      <c r="AK680" s="11"/>
      <c r="AL680" s="11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</row>
    <row r="681" spans="1:86" ht="17.25">
      <c r="A681" s="11"/>
      <c r="B681" s="11"/>
      <c r="C681" s="11"/>
      <c r="D681" s="11"/>
      <c r="E681" s="33"/>
      <c r="F681" s="11"/>
      <c r="G681" s="11"/>
      <c r="H681" s="11"/>
      <c r="I681" s="11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2"/>
      <c r="AK681" s="11"/>
      <c r="AL681" s="11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</row>
    <row r="682" spans="1:86" ht="17.25">
      <c r="A682" s="11"/>
      <c r="B682" s="11"/>
      <c r="C682" s="11"/>
      <c r="D682" s="11"/>
      <c r="E682" s="33"/>
      <c r="F682" s="11"/>
      <c r="G682" s="11"/>
      <c r="H682" s="11"/>
      <c r="I682" s="11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2"/>
      <c r="AK682" s="11"/>
      <c r="AL682" s="11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</row>
    <row r="683" spans="1:86" ht="17.25">
      <c r="A683" s="11"/>
      <c r="B683" s="11"/>
      <c r="C683" s="11"/>
      <c r="D683" s="11"/>
      <c r="E683" s="33"/>
      <c r="F683" s="11"/>
      <c r="G683" s="11"/>
      <c r="H683" s="11"/>
      <c r="I683" s="11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2"/>
      <c r="AK683" s="11"/>
      <c r="AL683" s="11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</row>
    <row r="684" spans="1:86" ht="17.25">
      <c r="A684" s="11"/>
      <c r="B684" s="11"/>
      <c r="C684" s="11"/>
      <c r="D684" s="11"/>
      <c r="E684" s="33"/>
      <c r="F684" s="11"/>
      <c r="G684" s="11"/>
      <c r="H684" s="11"/>
      <c r="I684" s="11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2"/>
      <c r="AK684" s="11"/>
      <c r="AL684" s="11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</row>
    <row r="685" spans="1:86" ht="17.25">
      <c r="A685" s="11"/>
      <c r="B685" s="11"/>
      <c r="C685" s="11"/>
      <c r="D685" s="11"/>
      <c r="E685" s="33"/>
      <c r="F685" s="11"/>
      <c r="G685" s="11"/>
      <c r="H685" s="11"/>
      <c r="I685" s="11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2"/>
      <c r="AK685" s="11"/>
      <c r="AL685" s="11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</row>
    <row r="686" spans="1:86" ht="17.25">
      <c r="A686" s="11"/>
      <c r="B686" s="11"/>
      <c r="C686" s="11"/>
      <c r="D686" s="11"/>
      <c r="E686" s="33"/>
      <c r="F686" s="11"/>
      <c r="G686" s="11"/>
      <c r="H686" s="11"/>
      <c r="I686" s="11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2"/>
      <c r="AK686" s="11"/>
      <c r="AL686" s="11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</row>
    <row r="687" spans="1:86" ht="17.25">
      <c r="A687" s="11"/>
      <c r="B687" s="11"/>
      <c r="C687" s="11"/>
      <c r="D687" s="11"/>
      <c r="E687" s="33"/>
      <c r="F687" s="11"/>
      <c r="G687" s="11"/>
      <c r="H687" s="11"/>
      <c r="I687" s="11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2"/>
      <c r="AK687" s="11"/>
      <c r="AL687" s="11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</row>
    <row r="688" spans="1:86" ht="17.25">
      <c r="A688" s="11"/>
      <c r="B688" s="11"/>
      <c r="C688" s="11"/>
      <c r="D688" s="11"/>
      <c r="E688" s="33"/>
      <c r="F688" s="11"/>
      <c r="G688" s="11"/>
      <c r="H688" s="11"/>
      <c r="I688" s="11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2"/>
      <c r="AK688" s="11"/>
      <c r="AL688" s="11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</row>
    <row r="689" spans="1:86" ht="17.25">
      <c r="A689" s="11"/>
      <c r="B689" s="11"/>
      <c r="C689" s="11"/>
      <c r="D689" s="11"/>
      <c r="E689" s="33"/>
      <c r="F689" s="11"/>
      <c r="G689" s="11"/>
      <c r="H689" s="11"/>
      <c r="I689" s="11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2"/>
      <c r="AK689" s="11"/>
      <c r="AL689" s="11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</row>
    <row r="690" spans="1:86" ht="17.25">
      <c r="A690" s="11"/>
      <c r="B690" s="11"/>
      <c r="C690" s="11"/>
      <c r="D690" s="11"/>
      <c r="E690" s="33"/>
      <c r="F690" s="11"/>
      <c r="G690" s="11"/>
      <c r="H690" s="11"/>
      <c r="I690" s="11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2"/>
      <c r="AK690" s="11"/>
      <c r="AL690" s="11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</row>
    <row r="691" spans="1:86" ht="17.25">
      <c r="A691" s="11"/>
      <c r="B691" s="11"/>
      <c r="C691" s="11"/>
      <c r="D691" s="11"/>
      <c r="E691" s="33"/>
      <c r="F691" s="11"/>
      <c r="G691" s="11"/>
      <c r="H691" s="11"/>
      <c r="I691" s="11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2"/>
      <c r="AK691" s="11"/>
      <c r="AL691" s="11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</row>
    <row r="692" spans="1:86" ht="17.25">
      <c r="A692" s="11"/>
      <c r="B692" s="11"/>
      <c r="C692" s="11"/>
      <c r="D692" s="11"/>
      <c r="E692" s="33"/>
      <c r="F692" s="11"/>
      <c r="G692" s="11"/>
      <c r="H692" s="11"/>
      <c r="I692" s="11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2"/>
      <c r="AK692" s="11"/>
      <c r="AL692" s="11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</row>
    <row r="693" spans="1:86" ht="17.25">
      <c r="A693" s="11"/>
      <c r="B693" s="11"/>
      <c r="C693" s="11"/>
      <c r="D693" s="11"/>
      <c r="E693" s="33"/>
      <c r="F693" s="11"/>
      <c r="G693" s="11"/>
      <c r="H693" s="11"/>
      <c r="I693" s="11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2"/>
      <c r="AK693" s="11"/>
      <c r="AL693" s="11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</row>
    <row r="694" spans="1:86" ht="17.25">
      <c r="A694" s="11"/>
      <c r="B694" s="11"/>
      <c r="C694" s="11"/>
      <c r="D694" s="11"/>
      <c r="E694" s="33"/>
      <c r="F694" s="11"/>
      <c r="G694" s="11"/>
      <c r="H694" s="11"/>
      <c r="I694" s="11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2"/>
      <c r="AK694" s="11"/>
      <c r="AL694" s="11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</row>
    <row r="695" spans="1:86" ht="17.25">
      <c r="A695" s="11"/>
      <c r="B695" s="11"/>
      <c r="C695" s="11"/>
      <c r="D695" s="11"/>
      <c r="E695" s="33"/>
      <c r="F695" s="11"/>
      <c r="G695" s="11"/>
      <c r="H695" s="11"/>
      <c r="I695" s="11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2"/>
      <c r="AK695" s="11"/>
      <c r="AL695" s="11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</row>
    <row r="696" spans="1:86" ht="17.25">
      <c r="A696" s="11"/>
      <c r="B696" s="11"/>
      <c r="C696" s="11"/>
      <c r="D696" s="11"/>
      <c r="E696" s="33"/>
      <c r="F696" s="11"/>
      <c r="G696" s="11"/>
      <c r="H696" s="11"/>
      <c r="I696" s="11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2"/>
      <c r="AK696" s="11"/>
      <c r="AL696" s="11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</row>
    <row r="697" spans="1:86" ht="17.25">
      <c r="A697" s="11"/>
      <c r="B697" s="11"/>
      <c r="C697" s="11"/>
      <c r="D697" s="11"/>
      <c r="E697" s="33"/>
      <c r="F697" s="11"/>
      <c r="G697" s="11"/>
      <c r="H697" s="11"/>
      <c r="I697" s="11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2"/>
      <c r="AK697" s="11"/>
      <c r="AL697" s="11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</row>
    <row r="698" spans="1:86" ht="17.25">
      <c r="A698" s="11"/>
      <c r="B698" s="11"/>
      <c r="C698" s="11"/>
      <c r="D698" s="11"/>
      <c r="E698" s="33"/>
      <c r="F698" s="11"/>
      <c r="G698" s="11"/>
      <c r="H698" s="11"/>
      <c r="I698" s="11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2"/>
      <c r="AK698" s="11"/>
      <c r="AL698" s="11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</row>
    <row r="699" spans="1:86" ht="17.25">
      <c r="A699" s="11"/>
      <c r="B699" s="11"/>
      <c r="C699" s="11"/>
      <c r="D699" s="11"/>
      <c r="E699" s="33"/>
      <c r="F699" s="11"/>
      <c r="G699" s="11"/>
      <c r="H699" s="11"/>
      <c r="I699" s="11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2"/>
      <c r="AK699" s="11"/>
      <c r="AL699" s="11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</row>
    <row r="700" spans="1:86" ht="17.25">
      <c r="A700" s="11"/>
      <c r="B700" s="11"/>
      <c r="C700" s="11"/>
      <c r="D700" s="11"/>
      <c r="E700" s="33"/>
      <c r="F700" s="11"/>
      <c r="G700" s="11"/>
      <c r="H700" s="11"/>
      <c r="I700" s="11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2"/>
      <c r="AK700" s="11"/>
      <c r="AL700" s="11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</row>
    <row r="701" spans="1:86" ht="17.25">
      <c r="A701" s="11"/>
      <c r="B701" s="11"/>
      <c r="C701" s="11"/>
      <c r="D701" s="11"/>
      <c r="E701" s="33"/>
      <c r="F701" s="11"/>
      <c r="G701" s="11"/>
      <c r="H701" s="11"/>
      <c r="I701" s="11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2"/>
      <c r="AK701" s="11"/>
      <c r="AL701" s="11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</row>
    <row r="702" spans="1:86" ht="17.25">
      <c r="A702" s="11"/>
      <c r="B702" s="11"/>
      <c r="C702" s="11"/>
      <c r="D702" s="11"/>
      <c r="E702" s="33"/>
      <c r="F702" s="11"/>
      <c r="G702" s="11"/>
      <c r="H702" s="11"/>
      <c r="I702" s="11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2"/>
      <c r="AK702" s="11"/>
      <c r="AL702" s="11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</row>
    <row r="703" spans="1:86" ht="17.25">
      <c r="A703" s="11"/>
      <c r="B703" s="11"/>
      <c r="C703" s="11"/>
      <c r="D703" s="11"/>
      <c r="E703" s="33"/>
      <c r="F703" s="11"/>
      <c r="G703" s="11"/>
      <c r="H703" s="11"/>
      <c r="I703" s="11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2"/>
      <c r="AK703" s="11"/>
      <c r="AL703" s="11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</row>
    <row r="704" spans="1:86" ht="17.25">
      <c r="A704" s="11"/>
      <c r="B704" s="11"/>
      <c r="C704" s="11"/>
      <c r="D704" s="11"/>
      <c r="E704" s="33"/>
      <c r="F704" s="11"/>
      <c r="G704" s="11"/>
      <c r="H704" s="11"/>
      <c r="I704" s="11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2"/>
      <c r="AK704" s="11"/>
      <c r="AL704" s="11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</row>
    <row r="705" spans="1:86" ht="17.25">
      <c r="A705" s="11"/>
      <c r="B705" s="11"/>
      <c r="C705" s="11"/>
      <c r="D705" s="11"/>
      <c r="E705" s="33"/>
      <c r="F705" s="11"/>
      <c r="G705" s="11"/>
      <c r="H705" s="11"/>
      <c r="I705" s="11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2"/>
      <c r="AK705" s="11"/>
      <c r="AL705" s="11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</row>
    <row r="706" spans="1:86" ht="17.25">
      <c r="A706" s="11"/>
      <c r="B706" s="11"/>
      <c r="C706" s="11"/>
      <c r="D706" s="11"/>
      <c r="E706" s="33"/>
      <c r="F706" s="11"/>
      <c r="G706" s="11"/>
      <c r="H706" s="11"/>
      <c r="I706" s="11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2"/>
      <c r="AK706" s="11"/>
      <c r="AL706" s="11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</row>
    <row r="707" spans="1:86" ht="17.25">
      <c r="A707" s="11"/>
      <c r="B707" s="11"/>
      <c r="C707" s="11"/>
      <c r="D707" s="11"/>
      <c r="E707" s="33"/>
      <c r="F707" s="11"/>
      <c r="G707" s="11"/>
      <c r="H707" s="11"/>
      <c r="I707" s="11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2"/>
      <c r="AK707" s="11"/>
      <c r="AL707" s="11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</row>
    <row r="708" spans="1:86" ht="17.25">
      <c r="A708" s="11"/>
      <c r="B708" s="11"/>
      <c r="C708" s="11"/>
      <c r="D708" s="11"/>
      <c r="E708" s="33"/>
      <c r="F708" s="11"/>
      <c r="G708" s="11"/>
      <c r="H708" s="11"/>
      <c r="I708" s="11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2"/>
      <c r="AK708" s="11"/>
      <c r="AL708" s="11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</row>
    <row r="709" spans="1:86" ht="17.25">
      <c r="A709" s="11"/>
      <c r="B709" s="11"/>
      <c r="C709" s="11"/>
      <c r="D709" s="11"/>
      <c r="E709" s="33"/>
      <c r="F709" s="11"/>
      <c r="G709" s="11"/>
      <c r="H709" s="11"/>
      <c r="I709" s="11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2"/>
      <c r="AK709" s="11"/>
      <c r="AL709" s="11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</row>
    <row r="710" spans="1:86" ht="17.25">
      <c r="A710" s="11"/>
      <c r="B710" s="11"/>
      <c r="C710" s="11"/>
      <c r="D710" s="11"/>
      <c r="E710" s="33"/>
      <c r="F710" s="11"/>
      <c r="G710" s="11"/>
      <c r="H710" s="11"/>
      <c r="I710" s="11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2"/>
      <c r="AK710" s="11"/>
      <c r="AL710" s="11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</row>
    <row r="711" spans="1:86" ht="17.25">
      <c r="A711" s="11"/>
      <c r="B711" s="11"/>
      <c r="C711" s="11"/>
      <c r="D711" s="11"/>
      <c r="E711" s="33"/>
      <c r="F711" s="11"/>
      <c r="G711" s="11"/>
      <c r="H711" s="11"/>
      <c r="I711" s="11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2"/>
      <c r="AK711" s="11"/>
      <c r="AL711" s="11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</row>
    <row r="712" spans="1:86" ht="17.25">
      <c r="A712" s="11"/>
      <c r="B712" s="11"/>
      <c r="C712" s="11"/>
      <c r="D712" s="11"/>
      <c r="E712" s="33"/>
      <c r="F712" s="11"/>
      <c r="G712" s="11"/>
      <c r="H712" s="11"/>
      <c r="I712" s="11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2"/>
      <c r="AK712" s="11"/>
      <c r="AL712" s="11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</row>
    <row r="713" spans="1:86" ht="17.25">
      <c r="A713" s="11"/>
      <c r="B713" s="11"/>
      <c r="C713" s="11"/>
      <c r="D713" s="11"/>
      <c r="E713" s="33"/>
      <c r="F713" s="11"/>
      <c r="G713" s="11"/>
      <c r="H713" s="11"/>
      <c r="I713" s="11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2"/>
      <c r="AK713" s="11"/>
      <c r="AL713" s="11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</row>
    <row r="714" spans="1:86" ht="17.25">
      <c r="A714" s="11"/>
      <c r="B714" s="11"/>
      <c r="C714" s="11"/>
      <c r="D714" s="11"/>
      <c r="E714" s="33"/>
      <c r="F714" s="11"/>
      <c r="G714" s="11"/>
      <c r="H714" s="11"/>
      <c r="I714" s="11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2"/>
      <c r="AK714" s="11"/>
      <c r="AL714" s="11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</row>
    <row r="715" spans="1:86" ht="17.25">
      <c r="A715" s="11"/>
      <c r="B715" s="11"/>
      <c r="C715" s="11"/>
      <c r="D715" s="11"/>
      <c r="E715" s="33"/>
      <c r="F715" s="11"/>
      <c r="G715" s="11"/>
      <c r="H715" s="11"/>
      <c r="I715" s="11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2"/>
      <c r="AK715" s="11"/>
      <c r="AL715" s="11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</row>
    <row r="716" spans="1:86" ht="17.25">
      <c r="A716" s="11"/>
      <c r="B716" s="11"/>
      <c r="C716" s="11"/>
      <c r="D716" s="11"/>
      <c r="E716" s="33"/>
      <c r="F716" s="11"/>
      <c r="G716" s="11"/>
      <c r="H716" s="11"/>
      <c r="I716" s="11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2"/>
      <c r="AK716" s="11"/>
      <c r="AL716" s="11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</row>
    <row r="717" spans="1:86" ht="17.25">
      <c r="A717" s="11"/>
      <c r="B717" s="11"/>
      <c r="C717" s="11"/>
      <c r="D717" s="11"/>
      <c r="E717" s="33"/>
      <c r="F717" s="11"/>
      <c r="G717" s="11"/>
      <c r="H717" s="11"/>
      <c r="I717" s="11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2"/>
      <c r="AK717" s="11"/>
      <c r="AL717" s="11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</row>
    <row r="718" spans="1:86" ht="17.25">
      <c r="A718" s="11"/>
      <c r="B718" s="11"/>
      <c r="C718" s="11"/>
      <c r="D718" s="11"/>
      <c r="E718" s="33"/>
      <c r="F718" s="11"/>
      <c r="G718" s="11"/>
      <c r="H718" s="11"/>
      <c r="I718" s="11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2"/>
      <c r="AK718" s="11"/>
      <c r="AL718" s="11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</row>
    <row r="719" spans="1:86" ht="17.25">
      <c r="A719" s="11"/>
      <c r="B719" s="11"/>
      <c r="C719" s="11"/>
      <c r="D719" s="11"/>
      <c r="E719" s="33"/>
      <c r="F719" s="11"/>
      <c r="G719" s="11"/>
      <c r="H719" s="11"/>
      <c r="I719" s="11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2"/>
      <c r="AK719" s="11"/>
      <c r="AL719" s="11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</row>
    <row r="720" spans="1:86" ht="17.25">
      <c r="A720" s="11"/>
      <c r="B720" s="11"/>
      <c r="C720" s="11"/>
      <c r="D720" s="11"/>
      <c r="E720" s="33"/>
      <c r="F720" s="11"/>
      <c r="G720" s="11"/>
      <c r="H720" s="11"/>
      <c r="I720" s="11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2"/>
      <c r="AK720" s="11"/>
      <c r="AL720" s="11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</row>
    <row r="721" spans="1:86" ht="17.25">
      <c r="A721" s="11"/>
      <c r="B721" s="11"/>
      <c r="C721" s="11"/>
      <c r="D721" s="11"/>
      <c r="E721" s="33"/>
      <c r="F721" s="11"/>
      <c r="G721" s="11"/>
      <c r="H721" s="11"/>
      <c r="I721" s="11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2"/>
      <c r="AK721" s="11"/>
      <c r="AL721" s="11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</row>
    <row r="722" spans="1:86" ht="17.25">
      <c r="A722" s="11"/>
      <c r="B722" s="11"/>
      <c r="C722" s="11"/>
      <c r="D722" s="11"/>
      <c r="E722" s="33"/>
      <c r="F722" s="11"/>
      <c r="G722" s="11"/>
      <c r="H722" s="11"/>
      <c r="I722" s="11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2"/>
      <c r="AK722" s="11"/>
      <c r="AL722" s="11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</row>
    <row r="723" spans="1:86" ht="17.25">
      <c r="A723" s="11"/>
      <c r="B723" s="11"/>
      <c r="C723" s="11"/>
      <c r="D723" s="11"/>
      <c r="E723" s="33"/>
      <c r="F723" s="11"/>
      <c r="G723" s="11"/>
      <c r="H723" s="11"/>
      <c r="I723" s="11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2"/>
      <c r="AK723" s="11"/>
      <c r="AL723" s="11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</row>
    <row r="724" spans="1:86" ht="17.25">
      <c r="A724" s="11"/>
      <c r="B724" s="11"/>
      <c r="C724" s="11"/>
      <c r="D724" s="11"/>
      <c r="E724" s="33"/>
      <c r="F724" s="11"/>
      <c r="G724" s="11"/>
      <c r="H724" s="11"/>
      <c r="I724" s="11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2"/>
      <c r="AK724" s="11"/>
      <c r="AL724" s="11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</row>
    <row r="725" spans="1:86" ht="17.25">
      <c r="A725" s="11"/>
      <c r="B725" s="11"/>
      <c r="C725" s="11"/>
      <c r="D725" s="11"/>
      <c r="E725" s="33"/>
      <c r="F725" s="11"/>
      <c r="G725" s="11"/>
      <c r="H725" s="11"/>
      <c r="I725" s="11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2"/>
      <c r="AK725" s="11"/>
      <c r="AL725" s="11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</row>
    <row r="726" spans="1:86" ht="17.25">
      <c r="A726" s="11"/>
      <c r="B726" s="11"/>
      <c r="C726" s="11"/>
      <c r="D726" s="11"/>
      <c r="E726" s="33"/>
      <c r="F726" s="11"/>
      <c r="G726" s="11"/>
      <c r="H726" s="11"/>
      <c r="I726" s="11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2"/>
      <c r="AK726" s="11"/>
      <c r="AL726" s="11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</row>
    <row r="727" spans="1:86" ht="17.25">
      <c r="A727" s="11"/>
      <c r="B727" s="11"/>
      <c r="C727" s="11"/>
      <c r="D727" s="11"/>
      <c r="E727" s="33"/>
      <c r="F727" s="11"/>
      <c r="G727" s="11"/>
      <c r="H727" s="11"/>
      <c r="I727" s="11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2"/>
      <c r="AK727" s="11"/>
      <c r="AL727" s="11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</row>
    <row r="728" spans="1:86" ht="17.25">
      <c r="A728" s="11"/>
      <c r="B728" s="11"/>
      <c r="C728" s="11"/>
      <c r="D728" s="11"/>
      <c r="E728" s="33"/>
      <c r="F728" s="11"/>
      <c r="G728" s="11"/>
      <c r="H728" s="11"/>
      <c r="I728" s="11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2"/>
      <c r="AK728" s="11"/>
      <c r="AL728" s="11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</row>
    <row r="729" spans="1:86" ht="17.25">
      <c r="A729" s="11"/>
      <c r="B729" s="11"/>
      <c r="C729" s="11"/>
      <c r="D729" s="11"/>
      <c r="E729" s="33"/>
      <c r="F729" s="11"/>
      <c r="G729" s="11"/>
      <c r="H729" s="11"/>
      <c r="I729" s="11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2"/>
      <c r="AK729" s="11"/>
      <c r="AL729" s="11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</row>
    <row r="730" spans="1:86" ht="17.25">
      <c r="A730" s="11"/>
      <c r="B730" s="11"/>
      <c r="C730" s="11"/>
      <c r="D730" s="11"/>
      <c r="E730" s="33"/>
      <c r="F730" s="11"/>
      <c r="G730" s="11"/>
      <c r="H730" s="11"/>
      <c r="I730" s="11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2"/>
      <c r="AK730" s="11"/>
      <c r="AL730" s="11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</row>
    <row r="731" spans="1:86" ht="17.25">
      <c r="A731" s="11"/>
      <c r="B731" s="11"/>
      <c r="C731" s="11"/>
      <c r="D731" s="11"/>
      <c r="E731" s="33"/>
      <c r="F731" s="11"/>
      <c r="G731" s="11"/>
      <c r="H731" s="11"/>
      <c r="I731" s="11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2"/>
      <c r="AK731" s="11"/>
      <c r="AL731" s="11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</row>
    <row r="732" spans="1:86" ht="17.25">
      <c r="A732" s="11"/>
      <c r="B732" s="11"/>
      <c r="C732" s="11"/>
      <c r="D732" s="11"/>
      <c r="E732" s="33"/>
      <c r="F732" s="11"/>
      <c r="G732" s="11"/>
      <c r="H732" s="11"/>
      <c r="I732" s="11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2"/>
      <c r="AK732" s="11"/>
      <c r="AL732" s="11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</row>
    <row r="733" spans="1:86" ht="17.25">
      <c r="A733" s="11"/>
      <c r="B733" s="11"/>
      <c r="C733" s="11"/>
      <c r="D733" s="11"/>
      <c r="E733" s="33"/>
      <c r="F733" s="11"/>
      <c r="G733" s="11"/>
      <c r="H733" s="11"/>
      <c r="I733" s="11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2"/>
      <c r="AK733" s="11"/>
      <c r="AL733" s="11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</row>
    <row r="734" spans="1:86" ht="17.25">
      <c r="A734" s="11"/>
      <c r="B734" s="11"/>
      <c r="C734" s="11"/>
      <c r="D734" s="11"/>
      <c r="E734" s="33"/>
      <c r="F734" s="11"/>
      <c r="G734" s="11"/>
      <c r="H734" s="11"/>
      <c r="I734" s="11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2"/>
      <c r="AK734" s="11"/>
      <c r="AL734" s="11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</row>
    <row r="735" spans="1:86" ht="17.25">
      <c r="A735" s="11"/>
      <c r="B735" s="11"/>
      <c r="C735" s="11"/>
      <c r="D735" s="11"/>
      <c r="E735" s="33"/>
      <c r="F735" s="11"/>
      <c r="G735" s="11"/>
      <c r="H735" s="11"/>
      <c r="I735" s="11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2"/>
      <c r="AK735" s="11"/>
      <c r="AL735" s="11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</row>
    <row r="736" spans="1:86" ht="17.25">
      <c r="A736" s="11"/>
      <c r="B736" s="11"/>
      <c r="C736" s="11"/>
      <c r="D736" s="11"/>
      <c r="E736" s="33"/>
      <c r="F736" s="11"/>
      <c r="G736" s="11"/>
      <c r="H736" s="11"/>
      <c r="I736" s="11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2"/>
      <c r="AK736" s="11"/>
      <c r="AL736" s="11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</row>
    <row r="737" spans="1:86" ht="17.25">
      <c r="A737" s="11"/>
      <c r="B737" s="11"/>
      <c r="C737" s="11"/>
      <c r="D737" s="11"/>
      <c r="E737" s="33"/>
      <c r="F737" s="11"/>
      <c r="G737" s="11"/>
      <c r="H737" s="11"/>
      <c r="I737" s="11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2"/>
      <c r="AK737" s="11"/>
      <c r="AL737" s="11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</row>
    <row r="738" spans="1:86" ht="17.25">
      <c r="A738" s="11"/>
      <c r="B738" s="11"/>
      <c r="C738" s="11"/>
      <c r="D738" s="11"/>
      <c r="E738" s="33"/>
      <c r="F738" s="11"/>
      <c r="G738" s="11"/>
      <c r="H738" s="11"/>
      <c r="I738" s="11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2"/>
      <c r="AK738" s="11"/>
      <c r="AL738" s="11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</row>
    <row r="739" spans="1:86" ht="17.25">
      <c r="A739" s="11"/>
      <c r="B739" s="11"/>
      <c r="C739" s="11"/>
      <c r="D739" s="11"/>
      <c r="E739" s="33"/>
      <c r="F739" s="11"/>
      <c r="G739" s="11"/>
      <c r="H739" s="11"/>
      <c r="I739" s="11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2"/>
      <c r="AK739" s="11"/>
      <c r="AL739" s="11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</row>
    <row r="740" spans="1:86" ht="17.25">
      <c r="A740" s="11"/>
      <c r="B740" s="11"/>
      <c r="C740" s="11"/>
      <c r="D740" s="11"/>
      <c r="E740" s="33"/>
      <c r="F740" s="11"/>
      <c r="G740" s="11"/>
      <c r="H740" s="11"/>
      <c r="I740" s="11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2"/>
      <c r="AK740" s="11"/>
      <c r="AL740" s="11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</row>
    <row r="741" spans="1:86" ht="17.25">
      <c r="A741" s="11"/>
      <c r="B741" s="11"/>
      <c r="C741" s="11"/>
      <c r="D741" s="11"/>
      <c r="E741" s="33"/>
      <c r="F741" s="11"/>
      <c r="G741" s="11"/>
      <c r="H741" s="11"/>
      <c r="I741" s="11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2"/>
      <c r="AK741" s="11"/>
      <c r="AL741" s="11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</row>
    <row r="742" spans="1:86" ht="17.25">
      <c r="A742" s="11"/>
      <c r="B742" s="11"/>
      <c r="C742" s="11"/>
      <c r="D742" s="11"/>
      <c r="E742" s="33"/>
      <c r="F742" s="11"/>
      <c r="G742" s="11"/>
      <c r="H742" s="11"/>
      <c r="I742" s="11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2"/>
      <c r="AK742" s="11"/>
      <c r="AL742" s="11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</row>
    <row r="743" spans="1:86" ht="17.25">
      <c r="A743" s="11"/>
      <c r="B743" s="11"/>
      <c r="C743" s="11"/>
      <c r="D743" s="11"/>
      <c r="E743" s="33"/>
      <c r="F743" s="11"/>
      <c r="G743" s="11"/>
      <c r="H743" s="11"/>
      <c r="I743" s="11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2"/>
      <c r="AK743" s="11"/>
      <c r="AL743" s="11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</row>
    <row r="744" spans="1:86" ht="17.25">
      <c r="A744" s="11"/>
      <c r="B744" s="11"/>
      <c r="C744" s="11"/>
      <c r="D744" s="11"/>
      <c r="E744" s="33"/>
      <c r="F744" s="11"/>
      <c r="G744" s="11"/>
      <c r="H744" s="11"/>
      <c r="I744" s="11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2"/>
      <c r="AK744" s="11"/>
      <c r="AL744" s="11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</row>
    <row r="745" spans="1:86" ht="17.25">
      <c r="A745" s="11"/>
      <c r="B745" s="11"/>
      <c r="C745" s="11"/>
      <c r="D745" s="11"/>
      <c r="E745" s="33"/>
      <c r="F745" s="11"/>
      <c r="G745" s="11"/>
      <c r="H745" s="11"/>
      <c r="I745" s="11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2"/>
      <c r="AK745" s="11"/>
      <c r="AL745" s="11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</row>
    <row r="746" spans="1:86" ht="17.25">
      <c r="A746" s="11"/>
      <c r="B746" s="11"/>
      <c r="C746" s="11"/>
      <c r="D746" s="11"/>
      <c r="E746" s="33"/>
      <c r="F746" s="11"/>
      <c r="G746" s="11"/>
      <c r="H746" s="11"/>
      <c r="I746" s="11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2"/>
      <c r="AK746" s="11"/>
      <c r="AL746" s="11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</row>
    <row r="747" spans="1:86" ht="17.25">
      <c r="A747" s="11"/>
      <c r="B747" s="11"/>
      <c r="C747" s="11"/>
      <c r="D747" s="11"/>
      <c r="E747" s="33"/>
      <c r="F747" s="11"/>
      <c r="G747" s="11"/>
      <c r="H747" s="11"/>
      <c r="I747" s="11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2"/>
      <c r="AK747" s="11"/>
      <c r="AL747" s="11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</row>
    <row r="748" spans="1:86" ht="17.25">
      <c r="A748" s="11"/>
      <c r="B748" s="11"/>
      <c r="C748" s="11"/>
      <c r="D748" s="11"/>
      <c r="E748" s="33"/>
      <c r="F748" s="11"/>
      <c r="G748" s="11"/>
      <c r="H748" s="11"/>
      <c r="I748" s="11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2"/>
      <c r="AK748" s="11"/>
      <c r="AL748" s="11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</row>
    <row r="749" spans="1:86" ht="17.25">
      <c r="A749" s="11"/>
      <c r="B749" s="11"/>
      <c r="C749" s="11"/>
      <c r="D749" s="11"/>
      <c r="E749" s="33"/>
      <c r="F749" s="11"/>
      <c r="G749" s="11"/>
      <c r="H749" s="11"/>
      <c r="I749" s="11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2"/>
      <c r="AK749" s="11"/>
      <c r="AL749" s="11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</row>
    <row r="750" spans="1:86" ht="17.25">
      <c r="A750" s="11"/>
      <c r="B750" s="11"/>
      <c r="C750" s="11"/>
      <c r="D750" s="11"/>
      <c r="E750" s="33"/>
      <c r="F750" s="11"/>
      <c r="G750" s="11"/>
      <c r="H750" s="11"/>
      <c r="I750" s="11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2"/>
      <c r="AK750" s="11"/>
      <c r="AL750" s="11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</row>
    <row r="751" spans="1:86" ht="17.25">
      <c r="A751" s="11"/>
      <c r="B751" s="11"/>
      <c r="C751" s="11"/>
      <c r="D751" s="11"/>
      <c r="E751" s="33"/>
      <c r="F751" s="11"/>
      <c r="G751" s="11"/>
      <c r="H751" s="11"/>
      <c r="I751" s="11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2"/>
      <c r="AK751" s="11"/>
      <c r="AL751" s="11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</row>
    <row r="752" spans="1:86" ht="17.25">
      <c r="A752" s="11"/>
      <c r="B752" s="11"/>
      <c r="C752" s="11"/>
      <c r="D752" s="11"/>
      <c r="E752" s="33"/>
      <c r="F752" s="11"/>
      <c r="G752" s="11"/>
      <c r="H752" s="11"/>
      <c r="I752" s="11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2"/>
      <c r="AK752" s="11"/>
      <c r="AL752" s="11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</row>
    <row r="753" spans="1:86" ht="17.25">
      <c r="A753" s="11"/>
      <c r="B753" s="11"/>
      <c r="C753" s="11"/>
      <c r="D753" s="11"/>
      <c r="E753" s="33"/>
      <c r="F753" s="11"/>
      <c r="G753" s="11"/>
      <c r="H753" s="11"/>
      <c r="I753" s="11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2"/>
      <c r="AK753" s="11"/>
      <c r="AL753" s="11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</row>
    <row r="754" spans="1:86" ht="17.25">
      <c r="A754" s="11"/>
      <c r="B754" s="11"/>
      <c r="C754" s="11"/>
      <c r="D754" s="11"/>
      <c r="E754" s="33"/>
      <c r="F754" s="11"/>
      <c r="G754" s="11"/>
      <c r="H754" s="11"/>
      <c r="I754" s="11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2"/>
      <c r="AK754" s="11"/>
      <c r="AL754" s="11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</row>
    <row r="755" spans="1:86" ht="17.25">
      <c r="A755" s="11"/>
      <c r="B755" s="11"/>
      <c r="C755" s="11"/>
      <c r="D755" s="11"/>
      <c r="E755" s="33"/>
      <c r="F755" s="11"/>
      <c r="G755" s="11"/>
      <c r="H755" s="11"/>
      <c r="I755" s="11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2"/>
      <c r="AK755" s="11"/>
      <c r="AL755" s="11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</row>
    <row r="756" spans="1:86" ht="17.25">
      <c r="A756" s="11"/>
      <c r="B756" s="11"/>
      <c r="C756" s="11"/>
      <c r="D756" s="11"/>
      <c r="E756" s="33"/>
      <c r="F756" s="11"/>
      <c r="G756" s="11"/>
      <c r="H756" s="11"/>
      <c r="I756" s="11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2"/>
      <c r="AK756" s="11"/>
      <c r="AL756" s="11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</row>
    <row r="757" spans="1:86" ht="17.25">
      <c r="A757" s="11"/>
      <c r="B757" s="11"/>
      <c r="C757" s="11"/>
      <c r="D757" s="11"/>
      <c r="E757" s="33"/>
      <c r="F757" s="11"/>
      <c r="G757" s="11"/>
      <c r="H757" s="11"/>
      <c r="I757" s="11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2"/>
      <c r="AK757" s="11"/>
      <c r="AL757" s="11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</row>
    <row r="758" spans="1:86" ht="17.25">
      <c r="A758" s="11"/>
      <c r="B758" s="11"/>
      <c r="C758" s="11"/>
      <c r="D758" s="11"/>
      <c r="E758" s="33"/>
      <c r="F758" s="11"/>
      <c r="G758" s="11"/>
      <c r="H758" s="11"/>
      <c r="I758" s="11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2"/>
      <c r="AK758" s="11"/>
      <c r="AL758" s="11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</row>
    <row r="759" spans="1:86" ht="17.25">
      <c r="A759" s="11"/>
      <c r="B759" s="11"/>
      <c r="C759" s="11"/>
      <c r="D759" s="11"/>
      <c r="E759" s="33"/>
      <c r="F759" s="11"/>
      <c r="G759" s="11"/>
      <c r="H759" s="11"/>
      <c r="I759" s="11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2"/>
      <c r="AK759" s="11"/>
      <c r="AL759" s="11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</row>
    <row r="760" spans="1:86" ht="17.25">
      <c r="A760" s="11"/>
      <c r="B760" s="11"/>
      <c r="C760" s="11"/>
      <c r="D760" s="11"/>
      <c r="E760" s="33"/>
      <c r="F760" s="11"/>
      <c r="G760" s="11"/>
      <c r="H760" s="11"/>
      <c r="I760" s="11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2"/>
      <c r="AK760" s="11"/>
      <c r="AL760" s="11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</row>
    <row r="761" spans="1:86" ht="17.25">
      <c r="A761" s="11"/>
      <c r="B761" s="11"/>
      <c r="C761" s="11"/>
      <c r="D761" s="11"/>
      <c r="E761" s="33"/>
      <c r="F761" s="11"/>
      <c r="G761" s="11"/>
      <c r="H761" s="11"/>
      <c r="I761" s="11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2"/>
      <c r="AK761" s="11"/>
      <c r="AL761" s="11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</row>
    <row r="762" spans="1:86" ht="17.25">
      <c r="A762" s="11"/>
      <c r="B762" s="11"/>
      <c r="C762" s="11"/>
      <c r="D762" s="11"/>
      <c r="E762" s="33"/>
      <c r="F762" s="11"/>
      <c r="G762" s="11"/>
      <c r="H762" s="11"/>
      <c r="I762" s="11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2"/>
      <c r="AK762" s="11"/>
      <c r="AL762" s="11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</row>
    <row r="763" spans="1:86" ht="17.25">
      <c r="A763" s="11"/>
      <c r="B763" s="11"/>
      <c r="C763" s="11"/>
      <c r="D763" s="11"/>
      <c r="E763" s="33"/>
      <c r="F763" s="11"/>
      <c r="G763" s="11"/>
      <c r="H763" s="11"/>
      <c r="I763" s="11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2"/>
      <c r="AK763" s="11"/>
      <c r="AL763" s="11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</row>
    <row r="764" spans="1:86" ht="17.25">
      <c r="A764" s="11"/>
      <c r="B764" s="11"/>
      <c r="C764" s="11"/>
      <c r="D764" s="11"/>
      <c r="E764" s="33"/>
      <c r="F764" s="11"/>
      <c r="G764" s="11"/>
      <c r="H764" s="11"/>
      <c r="I764" s="11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2"/>
      <c r="AK764" s="11"/>
      <c r="AL764" s="11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</row>
    <row r="765" spans="1:86" ht="17.25">
      <c r="A765" s="11"/>
      <c r="B765" s="11"/>
      <c r="C765" s="11"/>
      <c r="D765" s="11"/>
      <c r="E765" s="33"/>
      <c r="F765" s="11"/>
      <c r="G765" s="11"/>
      <c r="H765" s="11"/>
      <c r="I765" s="11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2"/>
      <c r="AK765" s="11"/>
      <c r="AL765" s="11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</row>
    <row r="766" spans="1:86" ht="17.25">
      <c r="A766" s="11"/>
      <c r="B766" s="11"/>
      <c r="C766" s="11"/>
      <c r="D766" s="11"/>
      <c r="E766" s="33"/>
      <c r="F766" s="11"/>
      <c r="G766" s="11"/>
      <c r="H766" s="11"/>
      <c r="I766" s="11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2"/>
      <c r="AK766" s="11"/>
      <c r="AL766" s="11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</row>
    <row r="767" spans="1:86" ht="17.25">
      <c r="A767" s="11"/>
      <c r="B767" s="11"/>
      <c r="C767" s="11"/>
      <c r="D767" s="11"/>
      <c r="E767" s="33"/>
      <c r="F767" s="11"/>
      <c r="G767" s="11"/>
      <c r="H767" s="11"/>
      <c r="I767" s="11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2"/>
      <c r="AK767" s="11"/>
      <c r="AL767" s="11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</row>
    <row r="768" spans="1:86" ht="17.25">
      <c r="A768" s="11"/>
      <c r="B768" s="11"/>
      <c r="C768" s="11"/>
      <c r="D768" s="11"/>
      <c r="E768" s="33"/>
      <c r="F768" s="11"/>
      <c r="G768" s="11"/>
      <c r="H768" s="11"/>
      <c r="I768" s="11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2"/>
      <c r="AK768" s="11"/>
      <c r="AL768" s="11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</row>
    <row r="769" spans="1:86" ht="17.25">
      <c r="A769" s="11"/>
      <c r="B769" s="11"/>
      <c r="C769" s="11"/>
      <c r="D769" s="11"/>
      <c r="E769" s="33"/>
      <c r="F769" s="11"/>
      <c r="G769" s="11"/>
      <c r="H769" s="11"/>
      <c r="I769" s="11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2"/>
      <c r="AK769" s="11"/>
      <c r="AL769" s="11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</row>
    <row r="770" spans="1:86" ht="17.25">
      <c r="A770" s="11"/>
      <c r="B770" s="11"/>
      <c r="C770" s="11"/>
      <c r="D770" s="11"/>
      <c r="E770" s="33"/>
      <c r="F770" s="11"/>
      <c r="G770" s="11"/>
      <c r="H770" s="11"/>
      <c r="I770" s="11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2"/>
      <c r="AK770" s="11"/>
      <c r="AL770" s="11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</row>
    <row r="771" spans="1:86" ht="17.25">
      <c r="A771" s="11"/>
      <c r="B771" s="11"/>
      <c r="C771" s="11"/>
      <c r="D771" s="11"/>
      <c r="E771" s="33"/>
      <c r="F771" s="11"/>
      <c r="G771" s="11"/>
      <c r="H771" s="11"/>
      <c r="I771" s="11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2"/>
      <c r="AK771" s="11"/>
      <c r="AL771" s="11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</row>
    <row r="772" spans="1:86" ht="17.25">
      <c r="A772" s="11"/>
      <c r="B772" s="11"/>
      <c r="C772" s="11"/>
      <c r="D772" s="11"/>
      <c r="E772" s="33"/>
      <c r="F772" s="11"/>
      <c r="G772" s="11"/>
      <c r="H772" s="11"/>
      <c r="I772" s="11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2"/>
      <c r="AK772" s="11"/>
      <c r="AL772" s="11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</row>
    <row r="773" spans="1:86" ht="17.25">
      <c r="A773" s="11"/>
      <c r="B773" s="11"/>
      <c r="C773" s="11"/>
      <c r="D773" s="11"/>
      <c r="E773" s="33"/>
      <c r="F773" s="11"/>
      <c r="G773" s="11"/>
      <c r="H773" s="11"/>
      <c r="I773" s="11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2"/>
      <c r="AK773" s="11"/>
      <c r="AL773" s="11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</row>
    <row r="774" spans="1:86" ht="17.25">
      <c r="A774" s="11"/>
      <c r="B774" s="11"/>
      <c r="C774" s="11"/>
      <c r="D774" s="11"/>
      <c r="E774" s="33"/>
      <c r="F774" s="11"/>
      <c r="G774" s="11"/>
      <c r="H774" s="11"/>
      <c r="I774" s="11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2"/>
      <c r="AK774" s="11"/>
      <c r="AL774" s="11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</row>
    <row r="775" spans="1:86" ht="17.25">
      <c r="A775" s="11"/>
      <c r="B775" s="11"/>
      <c r="C775" s="11"/>
      <c r="D775" s="11"/>
      <c r="E775" s="33"/>
      <c r="F775" s="11"/>
      <c r="G775" s="11"/>
      <c r="H775" s="11"/>
      <c r="I775" s="11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2"/>
      <c r="AK775" s="11"/>
      <c r="AL775" s="11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</row>
    <row r="776" spans="1:86" ht="17.25">
      <c r="A776" s="11"/>
      <c r="B776" s="11"/>
      <c r="C776" s="11"/>
      <c r="D776" s="11"/>
      <c r="E776" s="33"/>
      <c r="F776" s="11"/>
      <c r="G776" s="11"/>
      <c r="H776" s="11"/>
      <c r="I776" s="11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2"/>
      <c r="AK776" s="11"/>
      <c r="AL776" s="11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</row>
    <row r="777" spans="1:86" ht="17.25">
      <c r="A777" s="11"/>
      <c r="B777" s="11"/>
      <c r="C777" s="11"/>
      <c r="D777" s="11"/>
      <c r="E777" s="33"/>
      <c r="F777" s="11"/>
      <c r="G777" s="11"/>
      <c r="H777" s="11"/>
      <c r="I777" s="11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2"/>
      <c r="AK777" s="11"/>
      <c r="AL777" s="11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</row>
    <row r="778" spans="1:86" ht="17.25">
      <c r="A778" s="11"/>
      <c r="B778" s="11"/>
      <c r="C778" s="11"/>
      <c r="D778" s="11"/>
      <c r="E778" s="33"/>
      <c r="F778" s="11"/>
      <c r="G778" s="11"/>
      <c r="H778" s="11"/>
      <c r="I778" s="11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2"/>
      <c r="AK778" s="11"/>
      <c r="AL778" s="11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</row>
    <row r="779" spans="1:86" ht="17.25">
      <c r="A779" s="11"/>
      <c r="B779" s="11"/>
      <c r="C779" s="11"/>
      <c r="D779" s="11"/>
      <c r="E779" s="33"/>
      <c r="F779" s="11"/>
      <c r="G779" s="11"/>
      <c r="H779" s="11"/>
      <c r="I779" s="11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2"/>
      <c r="AK779" s="11"/>
      <c r="AL779" s="11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</row>
    <row r="780" spans="1:86" ht="17.25">
      <c r="A780" s="11"/>
      <c r="B780" s="11"/>
      <c r="C780" s="11"/>
      <c r="D780" s="11"/>
      <c r="E780" s="33"/>
      <c r="F780" s="11"/>
      <c r="G780" s="11"/>
      <c r="H780" s="11"/>
      <c r="I780" s="11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2"/>
      <c r="AK780" s="11"/>
      <c r="AL780" s="11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</row>
    <row r="781" spans="1:86" ht="17.25">
      <c r="A781" s="11"/>
      <c r="B781" s="11"/>
      <c r="C781" s="11"/>
      <c r="D781" s="11"/>
      <c r="E781" s="33"/>
      <c r="F781" s="11"/>
      <c r="G781" s="11"/>
      <c r="H781" s="11"/>
      <c r="I781" s="11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2"/>
      <c r="AK781" s="11"/>
      <c r="AL781" s="11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</row>
    <row r="782" spans="1:86" ht="17.25">
      <c r="A782" s="11"/>
      <c r="B782" s="11"/>
      <c r="C782" s="11"/>
      <c r="D782" s="11"/>
      <c r="E782" s="33"/>
      <c r="F782" s="11"/>
      <c r="G782" s="11"/>
      <c r="H782" s="11"/>
      <c r="I782" s="11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2"/>
      <c r="AK782" s="11"/>
      <c r="AL782" s="11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</row>
    <row r="783" spans="1:86" ht="17.25">
      <c r="A783" s="11"/>
      <c r="B783" s="11"/>
      <c r="C783" s="11"/>
      <c r="D783" s="11"/>
      <c r="E783" s="33"/>
      <c r="F783" s="11"/>
      <c r="G783" s="11"/>
      <c r="H783" s="11"/>
      <c r="I783" s="11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2"/>
      <c r="AK783" s="11"/>
      <c r="AL783" s="11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</row>
    <row r="784" spans="1:86" ht="17.25">
      <c r="A784" s="11"/>
      <c r="B784" s="11"/>
      <c r="C784" s="11"/>
      <c r="D784" s="11"/>
      <c r="E784" s="33"/>
      <c r="F784" s="11"/>
      <c r="G784" s="11"/>
      <c r="H784" s="11"/>
      <c r="I784" s="11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2"/>
      <c r="AK784" s="11"/>
      <c r="AL784" s="11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</row>
    <row r="785" spans="1:86" ht="17.25">
      <c r="A785" s="11"/>
      <c r="B785" s="11"/>
      <c r="C785" s="11"/>
      <c r="D785" s="11"/>
      <c r="E785" s="33"/>
      <c r="F785" s="11"/>
      <c r="G785" s="11"/>
      <c r="H785" s="11"/>
      <c r="I785" s="11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2"/>
      <c r="AK785" s="11"/>
      <c r="AL785" s="11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</row>
    <row r="786" spans="1:86" ht="17.25">
      <c r="A786" s="11"/>
      <c r="B786" s="11"/>
      <c r="C786" s="11"/>
      <c r="D786" s="11"/>
      <c r="E786" s="33"/>
      <c r="F786" s="11"/>
      <c r="G786" s="11"/>
      <c r="H786" s="11"/>
      <c r="I786" s="11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2"/>
      <c r="AK786" s="11"/>
      <c r="AL786" s="11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</row>
    <row r="787" spans="1:86" ht="17.25">
      <c r="A787" s="11"/>
      <c r="B787" s="11"/>
      <c r="C787" s="11"/>
      <c r="D787" s="11"/>
      <c r="E787" s="33"/>
      <c r="F787" s="11"/>
      <c r="G787" s="11"/>
      <c r="H787" s="11"/>
      <c r="I787" s="11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2"/>
      <c r="AK787" s="11"/>
      <c r="AL787" s="11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</row>
    <row r="788" spans="1:86" ht="17.25">
      <c r="A788" s="11"/>
      <c r="B788" s="11"/>
      <c r="C788" s="11"/>
      <c r="D788" s="11"/>
      <c r="E788" s="33"/>
      <c r="F788" s="11"/>
      <c r="G788" s="11"/>
      <c r="H788" s="11"/>
      <c r="I788" s="11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2"/>
      <c r="AK788" s="11"/>
      <c r="AL788" s="11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</row>
    <row r="789" spans="1:86" ht="17.25">
      <c r="A789" s="11"/>
      <c r="B789" s="11"/>
      <c r="C789" s="11"/>
      <c r="D789" s="11"/>
      <c r="E789" s="33"/>
      <c r="F789" s="11"/>
      <c r="G789" s="11"/>
      <c r="H789" s="11"/>
      <c r="I789" s="11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2"/>
      <c r="AK789" s="11"/>
      <c r="AL789" s="11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</row>
    <row r="790" spans="1:86" ht="17.25">
      <c r="A790" s="11"/>
      <c r="B790" s="11"/>
      <c r="C790" s="11"/>
      <c r="D790" s="11"/>
      <c r="E790" s="33"/>
      <c r="F790" s="11"/>
      <c r="G790" s="11"/>
      <c r="H790" s="11"/>
      <c r="I790" s="11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2"/>
      <c r="AK790" s="11"/>
      <c r="AL790" s="11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</row>
    <row r="791" spans="1:86" ht="17.25">
      <c r="A791" s="11"/>
      <c r="B791" s="11"/>
      <c r="C791" s="11"/>
      <c r="D791" s="11"/>
      <c r="E791" s="33"/>
      <c r="F791" s="11"/>
      <c r="G791" s="11"/>
      <c r="H791" s="11"/>
      <c r="I791" s="11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2"/>
      <c r="AK791" s="11"/>
      <c r="AL791" s="11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</row>
    <row r="792" spans="1:86" ht="17.25">
      <c r="A792" s="11"/>
      <c r="B792" s="11"/>
      <c r="C792" s="11"/>
      <c r="D792" s="11"/>
      <c r="E792" s="33"/>
      <c r="F792" s="11"/>
      <c r="G792" s="11"/>
      <c r="H792" s="11"/>
      <c r="I792" s="11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2"/>
      <c r="AK792" s="11"/>
      <c r="AL792" s="11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</row>
    <row r="793" spans="1:86" ht="17.25">
      <c r="A793" s="11"/>
      <c r="B793" s="11"/>
      <c r="C793" s="11"/>
      <c r="D793" s="11"/>
      <c r="E793" s="33"/>
      <c r="F793" s="11"/>
      <c r="G793" s="11"/>
      <c r="H793" s="11"/>
      <c r="I793" s="11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2"/>
      <c r="AK793" s="11"/>
      <c r="AL793" s="11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</row>
    <row r="794" spans="1:86" ht="17.25">
      <c r="A794" s="11"/>
      <c r="B794" s="11"/>
      <c r="C794" s="11"/>
      <c r="D794" s="11"/>
      <c r="E794" s="33"/>
      <c r="F794" s="11"/>
      <c r="G794" s="11"/>
      <c r="H794" s="11"/>
      <c r="I794" s="11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2"/>
      <c r="AK794" s="11"/>
      <c r="AL794" s="11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</row>
    <row r="795" spans="1:86" ht="17.25">
      <c r="A795" s="11"/>
      <c r="B795" s="11"/>
      <c r="C795" s="11"/>
      <c r="D795" s="11"/>
      <c r="E795" s="33"/>
      <c r="F795" s="11"/>
      <c r="G795" s="11"/>
      <c r="H795" s="11"/>
      <c r="I795" s="11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2"/>
      <c r="AK795" s="11"/>
      <c r="AL795" s="11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</row>
    <row r="796" spans="1:86" ht="17.25">
      <c r="A796" s="11"/>
      <c r="B796" s="11"/>
      <c r="C796" s="11"/>
      <c r="D796" s="11"/>
      <c r="E796" s="33"/>
      <c r="F796" s="11"/>
      <c r="G796" s="11"/>
      <c r="H796" s="11"/>
      <c r="I796" s="11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2"/>
      <c r="AK796" s="11"/>
      <c r="AL796" s="11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</row>
    <row r="797" spans="1:86" ht="17.25">
      <c r="A797" s="11"/>
      <c r="B797" s="11"/>
      <c r="C797" s="11"/>
      <c r="D797" s="11"/>
      <c r="E797" s="33"/>
      <c r="F797" s="11"/>
      <c r="G797" s="11"/>
      <c r="H797" s="11"/>
      <c r="I797" s="11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2"/>
      <c r="AK797" s="11"/>
      <c r="AL797" s="11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</row>
    <row r="798" spans="1:86" ht="17.25">
      <c r="A798" s="11"/>
      <c r="B798" s="11"/>
      <c r="C798" s="11"/>
      <c r="D798" s="11"/>
      <c r="E798" s="33"/>
      <c r="F798" s="11"/>
      <c r="G798" s="11"/>
      <c r="H798" s="11"/>
      <c r="I798" s="11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2"/>
      <c r="AK798" s="11"/>
      <c r="AL798" s="11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</row>
    <row r="799" spans="1:86" ht="17.25">
      <c r="A799" s="11"/>
      <c r="B799" s="11"/>
      <c r="C799" s="11"/>
      <c r="D799" s="11"/>
      <c r="E799" s="33"/>
      <c r="F799" s="11"/>
      <c r="G799" s="11"/>
      <c r="H799" s="11"/>
      <c r="I799" s="11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2"/>
      <c r="AK799" s="11"/>
      <c r="AL799" s="11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</row>
    <row r="800" spans="1:86" ht="17.25">
      <c r="A800" s="11"/>
      <c r="B800" s="11"/>
      <c r="C800" s="11"/>
      <c r="D800" s="11"/>
      <c r="E800" s="33"/>
      <c r="F800" s="11"/>
      <c r="G800" s="11"/>
      <c r="H800" s="11"/>
      <c r="I800" s="11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2"/>
      <c r="AK800" s="11"/>
      <c r="AL800" s="11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</row>
    <row r="801" spans="1:86" ht="17.25">
      <c r="A801" s="11"/>
      <c r="B801" s="11"/>
      <c r="C801" s="11"/>
      <c r="D801" s="11"/>
      <c r="E801" s="33"/>
      <c r="F801" s="11"/>
      <c r="G801" s="11"/>
      <c r="H801" s="11"/>
      <c r="I801" s="11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2"/>
      <c r="AK801" s="11"/>
      <c r="AL801" s="11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</row>
    <row r="802" spans="1:86" ht="17.25">
      <c r="A802" s="11"/>
      <c r="B802" s="11"/>
      <c r="C802" s="11"/>
      <c r="D802" s="11"/>
      <c r="E802" s="33"/>
      <c r="F802" s="11"/>
      <c r="G802" s="11"/>
      <c r="H802" s="11"/>
      <c r="I802" s="11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2"/>
      <c r="AK802" s="11"/>
      <c r="AL802" s="11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</row>
    <row r="803" spans="1:86" ht="17.25">
      <c r="A803" s="11"/>
      <c r="B803" s="11"/>
      <c r="C803" s="11"/>
      <c r="D803" s="11"/>
      <c r="E803" s="33"/>
      <c r="F803" s="11"/>
      <c r="G803" s="11"/>
      <c r="H803" s="11"/>
      <c r="I803" s="11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2"/>
      <c r="AK803" s="11"/>
      <c r="AL803" s="11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</row>
    <row r="804" spans="1:86" ht="17.25">
      <c r="A804" s="11"/>
      <c r="B804" s="11"/>
      <c r="C804" s="11"/>
      <c r="D804" s="11"/>
      <c r="E804" s="33"/>
      <c r="F804" s="11"/>
      <c r="G804" s="11"/>
      <c r="H804" s="11"/>
      <c r="I804" s="11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2"/>
      <c r="AK804" s="11"/>
      <c r="AL804" s="11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</row>
    <row r="805" spans="1:86" ht="17.25">
      <c r="A805" s="11"/>
      <c r="B805" s="11"/>
      <c r="C805" s="11"/>
      <c r="D805" s="11"/>
      <c r="E805" s="33"/>
      <c r="F805" s="11"/>
      <c r="G805" s="11"/>
      <c r="H805" s="11"/>
      <c r="I805" s="11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2"/>
      <c r="AK805" s="11"/>
      <c r="AL805" s="11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</row>
    <row r="806" spans="1:86" ht="17.25">
      <c r="A806" s="11"/>
      <c r="B806" s="11"/>
      <c r="C806" s="11"/>
      <c r="D806" s="11"/>
      <c r="E806" s="33"/>
      <c r="F806" s="11"/>
      <c r="G806" s="11"/>
      <c r="H806" s="11"/>
      <c r="I806" s="11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2"/>
      <c r="AK806" s="11"/>
      <c r="AL806" s="11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</row>
    <row r="807" spans="1:86" ht="17.25">
      <c r="A807" s="11"/>
      <c r="B807" s="11"/>
      <c r="C807" s="11"/>
      <c r="D807" s="11"/>
      <c r="E807" s="33"/>
      <c r="F807" s="11"/>
      <c r="G807" s="11"/>
      <c r="H807" s="11"/>
      <c r="I807" s="11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2"/>
      <c r="AK807" s="11"/>
      <c r="AL807" s="11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</row>
    <row r="808" spans="1:86" ht="17.25">
      <c r="A808" s="11"/>
      <c r="B808" s="11"/>
      <c r="C808" s="11"/>
      <c r="D808" s="11"/>
      <c r="E808" s="33"/>
      <c r="F808" s="11"/>
      <c r="G808" s="11"/>
      <c r="H808" s="11"/>
      <c r="I808" s="11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2"/>
      <c r="AK808" s="11"/>
      <c r="AL808" s="11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</row>
    <row r="809" spans="1:86" ht="17.25">
      <c r="A809" s="11"/>
      <c r="B809" s="11"/>
      <c r="C809" s="11"/>
      <c r="D809" s="11"/>
      <c r="E809" s="33"/>
      <c r="F809" s="11"/>
      <c r="G809" s="11"/>
      <c r="H809" s="11"/>
      <c r="I809" s="11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2"/>
      <c r="AK809" s="11"/>
      <c r="AL809" s="11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</row>
    <row r="810" spans="1:86" ht="17.25">
      <c r="A810" s="11"/>
      <c r="B810" s="11"/>
      <c r="C810" s="11"/>
      <c r="D810" s="11"/>
      <c r="E810" s="33"/>
      <c r="F810" s="11"/>
      <c r="G810" s="11"/>
      <c r="H810" s="11"/>
      <c r="I810" s="11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2"/>
      <c r="AK810" s="11"/>
      <c r="AL810" s="11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</row>
    <row r="811" spans="1:86" ht="17.25">
      <c r="A811" s="11"/>
      <c r="B811" s="11"/>
      <c r="C811" s="11"/>
      <c r="D811" s="11"/>
      <c r="E811" s="33"/>
      <c r="F811" s="11"/>
      <c r="G811" s="11"/>
      <c r="H811" s="11"/>
      <c r="I811" s="11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2"/>
      <c r="AK811" s="11"/>
      <c r="AL811" s="11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</row>
    <row r="812" spans="1:86" ht="17.25">
      <c r="A812" s="11"/>
      <c r="B812" s="11"/>
      <c r="C812" s="11"/>
      <c r="D812" s="11"/>
      <c r="E812" s="33"/>
      <c r="F812" s="11"/>
      <c r="G812" s="11"/>
      <c r="H812" s="11"/>
      <c r="I812" s="11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2"/>
      <c r="AK812" s="11"/>
      <c r="AL812" s="11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</row>
    <row r="813" spans="1:86" ht="17.25">
      <c r="A813" s="11"/>
      <c r="B813" s="11"/>
      <c r="C813" s="11"/>
      <c r="D813" s="11"/>
      <c r="E813" s="33"/>
      <c r="F813" s="11"/>
      <c r="G813" s="11"/>
      <c r="H813" s="11"/>
      <c r="I813" s="11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2"/>
      <c r="AK813" s="11"/>
      <c r="AL813" s="11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</row>
    <row r="814" spans="1:86" ht="17.25">
      <c r="A814" s="11"/>
      <c r="B814" s="11"/>
      <c r="C814" s="11"/>
      <c r="D814" s="11"/>
      <c r="E814" s="33"/>
      <c r="F814" s="11"/>
      <c r="G814" s="11"/>
      <c r="H814" s="11"/>
      <c r="I814" s="11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2"/>
      <c r="AK814" s="11"/>
      <c r="AL814" s="11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</row>
    <row r="815" spans="1:86" ht="17.25">
      <c r="A815" s="11"/>
      <c r="B815" s="11"/>
      <c r="C815" s="11"/>
      <c r="D815" s="11"/>
      <c r="E815" s="33"/>
      <c r="F815" s="11"/>
      <c r="G815" s="11"/>
      <c r="H815" s="11"/>
      <c r="I815" s="11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2"/>
      <c r="AK815" s="11"/>
      <c r="AL815" s="11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</row>
    <row r="816" spans="1:86" ht="17.25">
      <c r="A816" s="11"/>
      <c r="B816" s="11"/>
      <c r="C816" s="11"/>
      <c r="D816" s="11"/>
      <c r="E816" s="33"/>
      <c r="F816" s="11"/>
      <c r="G816" s="11"/>
      <c r="H816" s="11"/>
      <c r="I816" s="11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2"/>
      <c r="AK816" s="11"/>
      <c r="AL816" s="11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</row>
    <row r="817" spans="1:86" ht="17.25">
      <c r="A817" s="11"/>
      <c r="B817" s="11"/>
      <c r="C817" s="11"/>
      <c r="D817" s="11"/>
      <c r="E817" s="33"/>
      <c r="F817" s="11"/>
      <c r="G817" s="11"/>
      <c r="H817" s="11"/>
      <c r="I817" s="11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2"/>
      <c r="AK817" s="11"/>
      <c r="AL817" s="11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</row>
    <row r="818" spans="1:86" ht="17.25">
      <c r="A818" s="11"/>
      <c r="B818" s="11"/>
      <c r="C818" s="11"/>
      <c r="D818" s="11"/>
      <c r="E818" s="33"/>
      <c r="F818" s="11"/>
      <c r="G818" s="11"/>
      <c r="H818" s="11"/>
      <c r="I818" s="11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2"/>
      <c r="AK818" s="11"/>
      <c r="AL818" s="11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</row>
    <row r="819" spans="1:86" ht="17.25">
      <c r="A819" s="11"/>
      <c r="B819" s="11"/>
      <c r="C819" s="11"/>
      <c r="D819" s="11"/>
      <c r="E819" s="33"/>
      <c r="F819" s="11"/>
      <c r="G819" s="11"/>
      <c r="H819" s="11"/>
      <c r="I819" s="11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2"/>
      <c r="AK819" s="11"/>
      <c r="AL819" s="11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</row>
    <row r="820" spans="1:86" ht="17.25">
      <c r="A820" s="11"/>
      <c r="B820" s="11"/>
      <c r="C820" s="11"/>
      <c r="D820" s="11"/>
      <c r="E820" s="33"/>
      <c r="F820" s="11"/>
      <c r="G820" s="11"/>
      <c r="H820" s="11"/>
      <c r="I820" s="11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2"/>
      <c r="AK820" s="11"/>
      <c r="AL820" s="11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</row>
    <row r="821" spans="1:86" ht="17.25">
      <c r="A821" s="11"/>
      <c r="B821" s="11"/>
      <c r="C821" s="11"/>
      <c r="D821" s="11"/>
      <c r="E821" s="33"/>
      <c r="F821" s="11"/>
      <c r="G821" s="11"/>
      <c r="H821" s="11"/>
      <c r="I821" s="11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2"/>
      <c r="AK821" s="11"/>
      <c r="AL821" s="11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</row>
    <row r="822" spans="1:86" ht="17.25">
      <c r="A822" s="11"/>
      <c r="B822" s="11"/>
      <c r="C822" s="11"/>
      <c r="D822" s="11"/>
      <c r="E822" s="33"/>
      <c r="F822" s="11"/>
      <c r="G822" s="11"/>
      <c r="H822" s="11"/>
      <c r="I822" s="11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2"/>
      <c r="AK822" s="11"/>
      <c r="AL822" s="11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</row>
    <row r="823" spans="1:86" ht="17.25">
      <c r="A823" s="11"/>
      <c r="B823" s="11"/>
      <c r="C823" s="11"/>
      <c r="D823" s="11"/>
      <c r="E823" s="33"/>
      <c r="F823" s="11"/>
      <c r="G823" s="11"/>
      <c r="H823" s="11"/>
      <c r="I823" s="11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2"/>
      <c r="AK823" s="11"/>
      <c r="AL823" s="11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</row>
    <row r="824" spans="1:86" ht="17.25">
      <c r="A824" s="11"/>
      <c r="B824" s="11"/>
      <c r="C824" s="11"/>
      <c r="D824" s="11"/>
      <c r="E824" s="33"/>
      <c r="F824" s="11"/>
      <c r="G824" s="11"/>
      <c r="H824" s="11"/>
      <c r="I824" s="11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2"/>
      <c r="AK824" s="11"/>
      <c r="AL824" s="11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</row>
    <row r="825" spans="1:86" ht="17.25">
      <c r="A825" s="11"/>
      <c r="B825" s="11"/>
      <c r="C825" s="11"/>
      <c r="D825" s="11"/>
      <c r="E825" s="33"/>
      <c r="F825" s="11"/>
      <c r="G825" s="11"/>
      <c r="H825" s="11"/>
      <c r="I825" s="11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2"/>
      <c r="AK825" s="11"/>
      <c r="AL825" s="11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</row>
    <row r="826" spans="1:86" ht="17.25">
      <c r="A826" s="11"/>
      <c r="B826" s="11"/>
      <c r="C826" s="11"/>
      <c r="D826" s="11"/>
      <c r="E826" s="33"/>
      <c r="F826" s="11"/>
      <c r="G826" s="11"/>
      <c r="H826" s="11"/>
      <c r="I826" s="11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2"/>
      <c r="AK826" s="11"/>
      <c r="AL826" s="11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</row>
    <row r="827" spans="1:86" ht="17.25">
      <c r="A827" s="11"/>
      <c r="B827" s="11"/>
      <c r="C827" s="11"/>
      <c r="D827" s="11"/>
      <c r="E827" s="33"/>
      <c r="F827" s="11"/>
      <c r="G827" s="11"/>
      <c r="H827" s="11"/>
      <c r="I827" s="11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2"/>
      <c r="AK827" s="11"/>
      <c r="AL827" s="11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</row>
    <row r="828" spans="1:86" ht="17.25">
      <c r="A828" s="11"/>
      <c r="B828" s="11"/>
      <c r="C828" s="11"/>
      <c r="D828" s="11"/>
      <c r="E828" s="33"/>
      <c r="F828" s="11"/>
      <c r="G828" s="11"/>
      <c r="H828" s="11"/>
      <c r="I828" s="11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2"/>
      <c r="AK828" s="11"/>
      <c r="AL828" s="11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</row>
    <row r="829" spans="1:86" ht="17.25">
      <c r="A829" s="11"/>
      <c r="B829" s="11"/>
      <c r="C829" s="11"/>
      <c r="D829" s="11"/>
      <c r="E829" s="33"/>
      <c r="F829" s="11"/>
      <c r="G829" s="11"/>
      <c r="H829" s="11"/>
      <c r="I829" s="11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2"/>
      <c r="AK829" s="11"/>
      <c r="AL829" s="11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</row>
    <row r="830" spans="1:86" ht="17.25">
      <c r="A830" s="11"/>
      <c r="B830" s="11"/>
      <c r="C830" s="11"/>
      <c r="D830" s="11"/>
      <c r="E830" s="33"/>
      <c r="F830" s="11"/>
      <c r="G830" s="11"/>
      <c r="H830" s="11"/>
      <c r="I830" s="11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2"/>
      <c r="AK830" s="11"/>
      <c r="AL830" s="11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</row>
    <row r="831" spans="1:86" ht="17.25">
      <c r="A831" s="11"/>
      <c r="B831" s="11"/>
      <c r="C831" s="11"/>
      <c r="D831" s="11"/>
      <c r="E831" s="33"/>
      <c r="F831" s="11"/>
      <c r="G831" s="11"/>
      <c r="H831" s="11"/>
      <c r="I831" s="11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2"/>
      <c r="AK831" s="11"/>
      <c r="AL831" s="11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</row>
    <row r="832" spans="1:86" ht="17.25">
      <c r="A832" s="11"/>
      <c r="B832" s="11"/>
      <c r="C832" s="11"/>
      <c r="D832" s="11"/>
      <c r="E832" s="33"/>
      <c r="F832" s="11"/>
      <c r="G832" s="11"/>
      <c r="H832" s="11"/>
      <c r="I832" s="11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2"/>
      <c r="AK832" s="11"/>
      <c r="AL832" s="11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</row>
    <row r="833" spans="1:86" ht="17.25">
      <c r="A833" s="11"/>
      <c r="B833" s="11"/>
      <c r="C833" s="11"/>
      <c r="D833" s="11"/>
      <c r="E833" s="33"/>
      <c r="F833" s="11"/>
      <c r="G833" s="11"/>
      <c r="H833" s="11"/>
      <c r="I833" s="11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2"/>
      <c r="AK833" s="11"/>
      <c r="AL833" s="11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</row>
    <row r="834" spans="1:86" ht="17.25">
      <c r="A834" s="11"/>
      <c r="B834" s="11"/>
      <c r="C834" s="11"/>
      <c r="D834" s="11"/>
      <c r="E834" s="33"/>
      <c r="F834" s="11"/>
      <c r="G834" s="11"/>
      <c r="H834" s="11"/>
      <c r="I834" s="11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2"/>
      <c r="AK834" s="11"/>
      <c r="AL834" s="11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</row>
    <row r="835" spans="1:86" ht="17.25">
      <c r="A835" s="11"/>
      <c r="B835" s="11"/>
      <c r="C835" s="11"/>
      <c r="D835" s="11"/>
      <c r="E835" s="33"/>
      <c r="F835" s="11"/>
      <c r="G835" s="11"/>
      <c r="H835" s="11"/>
      <c r="I835" s="11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2"/>
      <c r="AK835" s="11"/>
      <c r="AL835" s="11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</row>
    <row r="836" spans="1:86" ht="17.25">
      <c r="A836" s="11"/>
      <c r="B836" s="11"/>
      <c r="C836" s="11"/>
      <c r="D836" s="11"/>
      <c r="E836" s="33"/>
      <c r="F836" s="11"/>
      <c r="G836" s="11"/>
      <c r="H836" s="11"/>
      <c r="I836" s="11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2"/>
      <c r="AK836" s="11"/>
      <c r="AL836" s="11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</row>
    <row r="837" spans="1:86" ht="17.25">
      <c r="A837" s="11"/>
      <c r="B837" s="11"/>
      <c r="C837" s="11"/>
      <c r="D837" s="11"/>
      <c r="E837" s="33"/>
      <c r="F837" s="11"/>
      <c r="G837" s="11"/>
      <c r="H837" s="11"/>
      <c r="I837" s="11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2"/>
      <c r="AK837" s="11"/>
      <c r="AL837" s="11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</row>
    <row r="838" spans="1:86" ht="17.25">
      <c r="A838" s="11"/>
      <c r="B838" s="11"/>
      <c r="C838" s="11"/>
      <c r="D838" s="11"/>
      <c r="E838" s="33"/>
      <c r="F838" s="11"/>
      <c r="G838" s="11"/>
      <c r="H838" s="11"/>
      <c r="I838" s="11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2"/>
      <c r="AK838" s="11"/>
      <c r="AL838" s="11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</row>
    <row r="839" spans="1:86" ht="17.25">
      <c r="A839" s="11"/>
      <c r="B839" s="11"/>
      <c r="C839" s="11"/>
      <c r="D839" s="11"/>
      <c r="E839" s="33"/>
      <c r="F839" s="11"/>
      <c r="G839" s="11"/>
      <c r="H839" s="11"/>
      <c r="I839" s="11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2"/>
      <c r="AK839" s="11"/>
      <c r="AL839" s="11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</row>
    <row r="840" spans="1:86" ht="17.25">
      <c r="A840" s="11"/>
      <c r="B840" s="11"/>
      <c r="C840" s="11"/>
      <c r="D840" s="11"/>
      <c r="E840" s="33"/>
      <c r="F840" s="11"/>
      <c r="G840" s="11"/>
      <c r="H840" s="11"/>
      <c r="I840" s="11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2"/>
      <c r="AK840" s="11"/>
      <c r="AL840" s="11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</row>
    <row r="841" spans="1:86" ht="17.25">
      <c r="A841" s="11"/>
      <c r="B841" s="11"/>
      <c r="C841" s="11"/>
      <c r="D841" s="11"/>
      <c r="E841" s="33"/>
      <c r="F841" s="11"/>
      <c r="G841" s="11"/>
      <c r="H841" s="11"/>
      <c r="I841" s="11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2"/>
      <c r="AK841" s="11"/>
      <c r="AL841" s="11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</row>
    <row r="842" spans="1:86" ht="17.25">
      <c r="A842" s="11"/>
      <c r="B842" s="11"/>
      <c r="C842" s="11"/>
      <c r="D842" s="11"/>
      <c r="E842" s="33"/>
      <c r="F842" s="11"/>
      <c r="G842" s="11"/>
      <c r="H842" s="11"/>
      <c r="I842" s="11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2"/>
      <c r="AK842" s="11"/>
      <c r="AL842" s="11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</row>
    <row r="843" spans="1:86" ht="17.25">
      <c r="A843" s="11"/>
      <c r="B843" s="11"/>
      <c r="C843" s="11"/>
      <c r="D843" s="11"/>
      <c r="E843" s="33"/>
      <c r="F843" s="11"/>
      <c r="G843" s="11"/>
      <c r="H843" s="11"/>
      <c r="I843" s="11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2"/>
      <c r="AK843" s="11"/>
      <c r="AL843" s="11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</row>
    <row r="844" spans="1:86" ht="17.25">
      <c r="A844" s="11"/>
      <c r="B844" s="11"/>
      <c r="C844" s="11"/>
      <c r="D844" s="11"/>
      <c r="E844" s="33"/>
      <c r="F844" s="11"/>
      <c r="G844" s="11"/>
      <c r="H844" s="11"/>
      <c r="I844" s="11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2"/>
      <c r="AK844" s="11"/>
      <c r="AL844" s="11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</row>
    <row r="845" spans="1:86" ht="17.25">
      <c r="A845" s="11"/>
      <c r="B845" s="11"/>
      <c r="C845" s="11"/>
      <c r="D845" s="11"/>
      <c r="E845" s="33"/>
      <c r="F845" s="11"/>
      <c r="G845" s="11"/>
      <c r="H845" s="11"/>
      <c r="I845" s="11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2"/>
      <c r="AK845" s="11"/>
      <c r="AL845" s="11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</row>
    <row r="846" spans="1:86" ht="17.25">
      <c r="A846" s="11"/>
      <c r="B846" s="11"/>
      <c r="C846" s="11"/>
      <c r="D846" s="11"/>
      <c r="E846" s="33"/>
      <c r="F846" s="11"/>
      <c r="G846" s="11"/>
      <c r="H846" s="11"/>
      <c r="I846" s="11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2"/>
      <c r="AK846" s="11"/>
      <c r="AL846" s="11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</row>
    <row r="847" spans="1:86" ht="17.25">
      <c r="A847" s="11"/>
      <c r="B847" s="11"/>
      <c r="C847" s="11"/>
      <c r="D847" s="11"/>
      <c r="E847" s="33"/>
      <c r="F847" s="11"/>
      <c r="G847" s="11"/>
      <c r="H847" s="11"/>
      <c r="I847" s="11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2"/>
      <c r="AK847" s="11"/>
      <c r="AL847" s="11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</row>
    <row r="848" spans="1:86" ht="17.25">
      <c r="A848" s="11"/>
      <c r="B848" s="11"/>
      <c r="C848" s="11"/>
      <c r="D848" s="11"/>
      <c r="E848" s="33"/>
      <c r="F848" s="11"/>
      <c r="G848" s="11"/>
      <c r="H848" s="11"/>
      <c r="I848" s="11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2"/>
      <c r="AK848" s="11"/>
      <c r="AL848" s="11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</row>
    <row r="849" spans="1:86" ht="17.25">
      <c r="A849" s="11"/>
      <c r="B849" s="11"/>
      <c r="C849" s="11"/>
      <c r="D849" s="11"/>
      <c r="E849" s="33"/>
      <c r="F849" s="11"/>
      <c r="G849" s="11"/>
      <c r="H849" s="11"/>
      <c r="I849" s="11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2"/>
      <c r="AK849" s="11"/>
      <c r="AL849" s="11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</row>
    <row r="850" spans="1:86" ht="17.25">
      <c r="A850" s="11"/>
      <c r="B850" s="11"/>
      <c r="C850" s="11"/>
      <c r="D850" s="11"/>
      <c r="E850" s="33"/>
      <c r="F850" s="11"/>
      <c r="G850" s="11"/>
      <c r="H850" s="11"/>
      <c r="I850" s="11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2"/>
      <c r="AK850" s="11"/>
      <c r="AL850" s="11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</row>
    <row r="851" spans="1:86" ht="17.25">
      <c r="A851" s="11"/>
      <c r="B851" s="11"/>
      <c r="C851" s="11"/>
      <c r="D851" s="11"/>
      <c r="E851" s="33"/>
      <c r="F851" s="11"/>
      <c r="G851" s="11"/>
      <c r="H851" s="11"/>
      <c r="I851" s="11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2"/>
      <c r="AK851" s="11"/>
      <c r="AL851" s="11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</row>
    <row r="852" spans="1:86" ht="17.25">
      <c r="A852" s="11"/>
      <c r="B852" s="11"/>
      <c r="C852" s="11"/>
      <c r="D852" s="11"/>
      <c r="E852" s="33"/>
      <c r="F852" s="11"/>
      <c r="G852" s="11"/>
      <c r="H852" s="11"/>
      <c r="I852" s="11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2"/>
      <c r="AK852" s="11"/>
      <c r="AL852" s="11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</row>
    <row r="853" spans="1:86" ht="17.25">
      <c r="A853" s="11"/>
      <c r="B853" s="11"/>
      <c r="C853" s="11"/>
      <c r="D853" s="11"/>
      <c r="E853" s="33"/>
      <c r="F853" s="11"/>
      <c r="G853" s="11"/>
      <c r="H853" s="11"/>
      <c r="I853" s="11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2"/>
      <c r="AK853" s="11"/>
      <c r="AL853" s="11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</row>
    <row r="854" spans="1:86" ht="17.25">
      <c r="A854" s="11"/>
      <c r="B854" s="11"/>
      <c r="C854" s="11"/>
      <c r="D854" s="11"/>
      <c r="E854" s="33"/>
      <c r="F854" s="11"/>
      <c r="G854" s="11"/>
      <c r="H854" s="11"/>
      <c r="I854" s="11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2"/>
      <c r="AK854" s="11"/>
      <c r="AL854" s="11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</row>
    <row r="855" spans="1:86" ht="17.25">
      <c r="A855" s="11"/>
      <c r="B855" s="11"/>
      <c r="C855" s="11"/>
      <c r="D855" s="11"/>
      <c r="E855" s="33"/>
      <c r="F855" s="11"/>
      <c r="G855" s="11"/>
      <c r="H855" s="11"/>
      <c r="I855" s="11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2"/>
      <c r="AK855" s="11"/>
      <c r="AL855" s="11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</row>
    <row r="856" spans="1:86" ht="17.25">
      <c r="A856" s="11"/>
      <c r="B856" s="11"/>
      <c r="C856" s="11"/>
      <c r="D856" s="11"/>
      <c r="E856" s="33"/>
      <c r="F856" s="11"/>
      <c r="G856" s="11"/>
      <c r="H856" s="11"/>
      <c r="I856" s="11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2"/>
      <c r="AK856" s="11"/>
      <c r="AL856" s="11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</row>
    <row r="857" spans="1:86" ht="17.25">
      <c r="A857" s="11"/>
      <c r="B857" s="11"/>
      <c r="C857" s="11"/>
      <c r="D857" s="11"/>
      <c r="E857" s="33"/>
      <c r="F857" s="11"/>
      <c r="G857" s="11"/>
      <c r="H857" s="11"/>
      <c r="I857" s="11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2"/>
      <c r="AK857" s="11"/>
      <c r="AL857" s="11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</row>
    <row r="858" spans="1:86" ht="17.25">
      <c r="A858" s="11"/>
      <c r="B858" s="11"/>
      <c r="C858" s="11"/>
      <c r="D858" s="11"/>
      <c r="E858" s="33"/>
      <c r="F858" s="11"/>
      <c r="G858" s="11"/>
      <c r="H858" s="11"/>
      <c r="I858" s="11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2"/>
      <c r="AK858" s="11"/>
      <c r="AL858" s="11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</row>
    <row r="859" spans="1:86" ht="17.25">
      <c r="A859" s="11"/>
      <c r="B859" s="11"/>
      <c r="C859" s="11"/>
      <c r="D859" s="11"/>
      <c r="E859" s="33"/>
      <c r="F859" s="11"/>
      <c r="G859" s="11"/>
      <c r="H859" s="11"/>
      <c r="I859" s="11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2"/>
      <c r="AK859" s="11"/>
      <c r="AL859" s="11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</row>
    <row r="860" spans="1:86" ht="17.25">
      <c r="A860" s="11"/>
      <c r="B860" s="11"/>
      <c r="C860" s="11"/>
      <c r="D860" s="11"/>
      <c r="E860" s="33"/>
      <c r="F860" s="11"/>
      <c r="G860" s="11"/>
      <c r="H860" s="11"/>
      <c r="I860" s="11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2"/>
      <c r="AK860" s="11"/>
      <c r="AL860" s="11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</row>
    <row r="861" spans="1:86" ht="17.25">
      <c r="A861" s="11"/>
      <c r="B861" s="11"/>
      <c r="C861" s="11"/>
      <c r="D861" s="11"/>
      <c r="E861" s="33"/>
      <c r="F861" s="11"/>
      <c r="G861" s="11"/>
      <c r="H861" s="11"/>
      <c r="I861" s="11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2"/>
      <c r="AK861" s="11"/>
      <c r="AL861" s="11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</row>
    <row r="862" spans="1:86" ht="17.25">
      <c r="A862" s="11"/>
      <c r="B862" s="11"/>
      <c r="C862" s="11"/>
      <c r="D862" s="11"/>
      <c r="E862" s="33"/>
      <c r="F862" s="11"/>
      <c r="G862" s="11"/>
      <c r="H862" s="11"/>
      <c r="I862" s="11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2"/>
      <c r="AK862" s="11"/>
      <c r="AL862" s="11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</row>
    <row r="863" spans="1:86" ht="17.25">
      <c r="A863" s="11"/>
      <c r="B863" s="11"/>
      <c r="C863" s="11"/>
      <c r="D863" s="11"/>
      <c r="E863" s="33"/>
      <c r="F863" s="11"/>
      <c r="G863" s="11"/>
      <c r="H863" s="11"/>
      <c r="I863" s="11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2"/>
      <c r="AK863" s="11"/>
      <c r="AL863" s="11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</row>
    <row r="864" spans="1:86" ht="17.25">
      <c r="A864" s="11"/>
      <c r="B864" s="11"/>
      <c r="C864" s="11"/>
      <c r="D864" s="11"/>
      <c r="E864" s="33"/>
      <c r="F864" s="11"/>
      <c r="G864" s="11"/>
      <c r="H864" s="11"/>
      <c r="I864" s="11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2"/>
      <c r="AK864" s="11"/>
      <c r="AL864" s="11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</row>
    <row r="865" spans="1:86" ht="17.25">
      <c r="A865" s="11"/>
      <c r="B865" s="11"/>
      <c r="C865" s="11"/>
      <c r="D865" s="11"/>
      <c r="E865" s="33"/>
      <c r="F865" s="11"/>
      <c r="G865" s="11"/>
      <c r="H865" s="11"/>
      <c r="I865" s="11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2"/>
      <c r="AK865" s="11"/>
      <c r="AL865" s="11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</row>
    <row r="866" spans="1:86" ht="17.25">
      <c r="A866" s="11"/>
      <c r="B866" s="11"/>
      <c r="C866" s="11"/>
      <c r="D866" s="11"/>
      <c r="E866" s="33"/>
      <c r="F866" s="11"/>
      <c r="G866" s="11"/>
      <c r="H866" s="11"/>
      <c r="I866" s="11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2"/>
      <c r="AK866" s="11"/>
      <c r="AL866" s="11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</row>
    <row r="867" spans="1:86" ht="17.25">
      <c r="A867" s="11"/>
      <c r="B867" s="11"/>
      <c r="C867" s="11"/>
      <c r="D867" s="11"/>
      <c r="E867" s="33"/>
      <c r="F867" s="11"/>
      <c r="G867" s="11"/>
      <c r="H867" s="11"/>
      <c r="I867" s="11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2"/>
      <c r="AK867" s="11"/>
      <c r="AL867" s="11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</row>
    <row r="868" spans="1:86" ht="17.25">
      <c r="A868" s="11"/>
      <c r="B868" s="11"/>
      <c r="C868" s="11"/>
      <c r="D868" s="11"/>
      <c r="E868" s="33"/>
      <c r="F868" s="11"/>
      <c r="G868" s="11"/>
      <c r="H868" s="11"/>
      <c r="I868" s="11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2"/>
      <c r="AK868" s="11"/>
      <c r="AL868" s="11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</row>
    <row r="869" spans="1:86" ht="17.25">
      <c r="A869" s="11"/>
      <c r="B869" s="11"/>
      <c r="C869" s="11"/>
      <c r="D869" s="11"/>
      <c r="E869" s="33"/>
      <c r="F869" s="11"/>
      <c r="G869" s="11"/>
      <c r="H869" s="11"/>
      <c r="I869" s="11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2"/>
      <c r="AK869" s="11"/>
      <c r="AL869" s="11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</row>
    <row r="870" spans="1:86" ht="17.25">
      <c r="A870" s="11"/>
      <c r="B870" s="11"/>
      <c r="C870" s="11"/>
      <c r="D870" s="11"/>
      <c r="E870" s="33"/>
      <c r="F870" s="11"/>
      <c r="G870" s="11"/>
      <c r="H870" s="11"/>
      <c r="I870" s="11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2"/>
      <c r="AK870" s="11"/>
      <c r="AL870" s="11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</row>
    <row r="871" spans="1:86" ht="17.25">
      <c r="A871" s="11"/>
      <c r="B871" s="11"/>
      <c r="C871" s="11"/>
      <c r="D871" s="11"/>
      <c r="E871" s="33"/>
      <c r="F871" s="11"/>
      <c r="G871" s="11"/>
      <c r="H871" s="11"/>
      <c r="I871" s="11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2"/>
      <c r="AK871" s="11"/>
      <c r="AL871" s="11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</row>
    <row r="872" spans="1:86" ht="17.25">
      <c r="A872" s="11"/>
      <c r="B872" s="11"/>
      <c r="C872" s="11"/>
      <c r="D872" s="11"/>
      <c r="E872" s="33"/>
      <c r="F872" s="11"/>
      <c r="G872" s="11"/>
      <c r="H872" s="11"/>
      <c r="I872" s="11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2"/>
      <c r="AK872" s="11"/>
      <c r="AL872" s="11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</row>
    <row r="873" spans="1:86" ht="17.25">
      <c r="A873" s="11"/>
      <c r="B873" s="11"/>
      <c r="C873" s="11"/>
      <c r="D873" s="11"/>
      <c r="E873" s="33"/>
      <c r="F873" s="11"/>
      <c r="G873" s="11"/>
      <c r="H873" s="11"/>
      <c r="I873" s="11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2"/>
      <c r="AK873" s="11"/>
      <c r="AL873" s="11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</row>
    <row r="874" spans="1:86" ht="17.25">
      <c r="A874" s="11"/>
      <c r="B874" s="11"/>
      <c r="C874" s="11"/>
      <c r="D874" s="11"/>
      <c r="E874" s="33"/>
      <c r="F874" s="11"/>
      <c r="G874" s="11"/>
      <c r="H874" s="11"/>
      <c r="I874" s="11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2"/>
      <c r="AK874" s="11"/>
      <c r="AL874" s="11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</row>
    <row r="875" spans="1:86" ht="17.25">
      <c r="A875" s="11"/>
      <c r="B875" s="11"/>
      <c r="C875" s="11"/>
      <c r="D875" s="11"/>
      <c r="E875" s="33"/>
      <c r="F875" s="11"/>
      <c r="G875" s="11"/>
      <c r="H875" s="11"/>
      <c r="I875" s="11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2"/>
      <c r="AK875" s="11"/>
      <c r="AL875" s="11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</row>
    <row r="876" spans="1:86" ht="17.25">
      <c r="A876" s="11"/>
      <c r="B876" s="11"/>
      <c r="C876" s="11"/>
      <c r="D876" s="11"/>
      <c r="E876" s="33"/>
      <c r="F876" s="11"/>
      <c r="G876" s="11"/>
      <c r="H876" s="11"/>
      <c r="I876" s="11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2"/>
      <c r="AK876" s="11"/>
      <c r="AL876" s="11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</row>
    <row r="877" spans="1:86" ht="17.25">
      <c r="A877" s="11"/>
      <c r="B877" s="11"/>
      <c r="C877" s="11"/>
      <c r="D877" s="11"/>
      <c r="E877" s="33"/>
      <c r="F877" s="11"/>
      <c r="G877" s="11"/>
      <c r="H877" s="11"/>
      <c r="I877" s="11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2"/>
      <c r="AK877" s="11"/>
      <c r="AL877" s="11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</row>
    <row r="878" spans="1:86" ht="17.25">
      <c r="A878" s="11"/>
      <c r="B878" s="11"/>
      <c r="C878" s="11"/>
      <c r="D878" s="11"/>
      <c r="E878" s="33"/>
      <c r="F878" s="11"/>
      <c r="G878" s="11"/>
      <c r="H878" s="11"/>
      <c r="I878" s="11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2"/>
      <c r="AK878" s="11"/>
      <c r="AL878" s="11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</row>
    <row r="879" spans="1:86" ht="17.25">
      <c r="A879" s="11"/>
      <c r="B879" s="11"/>
      <c r="C879" s="11"/>
      <c r="D879" s="11"/>
      <c r="E879" s="33"/>
      <c r="F879" s="11"/>
      <c r="G879" s="11"/>
      <c r="H879" s="11"/>
      <c r="I879" s="11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2"/>
      <c r="AK879" s="11"/>
      <c r="AL879" s="11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</row>
    <row r="880" spans="1:86" ht="17.25">
      <c r="A880" s="11"/>
      <c r="B880" s="11"/>
      <c r="C880" s="11"/>
      <c r="D880" s="11"/>
      <c r="E880" s="33"/>
      <c r="F880" s="11"/>
      <c r="G880" s="11"/>
      <c r="H880" s="11"/>
      <c r="I880" s="11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2"/>
      <c r="AK880" s="11"/>
      <c r="AL880" s="11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</row>
    <row r="881" spans="1:86" ht="17.25">
      <c r="A881" s="11"/>
      <c r="B881" s="11"/>
      <c r="C881" s="11"/>
      <c r="D881" s="11"/>
      <c r="E881" s="33"/>
      <c r="F881" s="11"/>
      <c r="G881" s="11"/>
      <c r="H881" s="11"/>
      <c r="I881" s="11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2"/>
      <c r="AK881" s="11"/>
      <c r="AL881" s="11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</row>
    <row r="882" spans="1:86" ht="17.25">
      <c r="A882" s="11"/>
      <c r="B882" s="11"/>
      <c r="C882" s="11"/>
      <c r="D882" s="11"/>
      <c r="E882" s="33"/>
      <c r="F882" s="11"/>
      <c r="G882" s="11"/>
      <c r="H882" s="11"/>
      <c r="I882" s="11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2"/>
      <c r="AK882" s="11"/>
      <c r="AL882" s="11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</row>
    <row r="883" spans="1:86" ht="17.25">
      <c r="A883" s="11"/>
      <c r="B883" s="11"/>
      <c r="C883" s="11"/>
      <c r="D883" s="11"/>
      <c r="E883" s="33"/>
      <c r="F883" s="11"/>
      <c r="G883" s="11"/>
      <c r="H883" s="11"/>
      <c r="I883" s="11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2"/>
      <c r="AK883" s="11"/>
      <c r="AL883" s="11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</row>
    <row r="884" spans="1:86" ht="17.25">
      <c r="A884" s="11"/>
      <c r="B884" s="11"/>
      <c r="C884" s="11"/>
      <c r="D884" s="11"/>
      <c r="E884" s="33"/>
      <c r="F884" s="11"/>
      <c r="G884" s="11"/>
      <c r="H884" s="11"/>
      <c r="I884" s="11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2"/>
      <c r="AK884" s="11"/>
      <c r="AL884" s="11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</row>
    <row r="885" spans="1:86" ht="17.25">
      <c r="A885" s="11"/>
      <c r="B885" s="11"/>
      <c r="C885" s="11"/>
      <c r="D885" s="11"/>
      <c r="E885" s="33"/>
      <c r="F885" s="11"/>
      <c r="G885" s="11"/>
      <c r="H885" s="11"/>
      <c r="I885" s="11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2"/>
      <c r="AK885" s="11"/>
      <c r="AL885" s="11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</row>
    <row r="886" spans="1:86" ht="17.25">
      <c r="A886" s="11"/>
      <c r="B886" s="11"/>
      <c r="C886" s="11"/>
      <c r="D886" s="11"/>
      <c r="E886" s="33"/>
      <c r="F886" s="11"/>
      <c r="G886" s="11"/>
      <c r="H886" s="11"/>
      <c r="I886" s="11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2"/>
      <c r="AK886" s="11"/>
      <c r="AL886" s="11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</row>
    <row r="887" spans="1:86" ht="17.25">
      <c r="A887" s="11"/>
      <c r="B887" s="11"/>
      <c r="C887" s="11"/>
      <c r="D887" s="11"/>
      <c r="E887" s="33"/>
      <c r="F887" s="11"/>
      <c r="G887" s="11"/>
      <c r="H887" s="11"/>
      <c r="I887" s="11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2"/>
      <c r="AK887" s="11"/>
      <c r="AL887" s="11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</row>
    <row r="888" spans="1:86" ht="17.25">
      <c r="A888" s="11"/>
      <c r="B888" s="11"/>
      <c r="C888" s="11"/>
      <c r="D888" s="11"/>
      <c r="E888" s="33"/>
      <c r="F888" s="11"/>
      <c r="G888" s="11"/>
      <c r="H888" s="11"/>
      <c r="I888" s="11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2"/>
      <c r="AK888" s="11"/>
      <c r="AL888" s="11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</row>
    <row r="889" spans="1:86" ht="17.25">
      <c r="A889" s="11"/>
      <c r="B889" s="11"/>
      <c r="C889" s="11"/>
      <c r="D889" s="11"/>
      <c r="E889" s="33"/>
      <c r="F889" s="11"/>
      <c r="G889" s="11"/>
      <c r="H889" s="11"/>
      <c r="I889" s="11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2"/>
      <c r="AK889" s="11"/>
      <c r="AL889" s="11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</row>
    <row r="890" spans="1:86" ht="17.25">
      <c r="A890" s="11"/>
      <c r="B890" s="11"/>
      <c r="C890" s="11"/>
      <c r="D890" s="11"/>
      <c r="E890" s="33"/>
      <c r="F890" s="11"/>
      <c r="G890" s="11"/>
      <c r="H890" s="11"/>
      <c r="I890" s="11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2"/>
      <c r="AK890" s="11"/>
      <c r="AL890" s="11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</row>
    <row r="891" spans="1:86" ht="17.25">
      <c r="A891" s="11"/>
      <c r="B891" s="11"/>
      <c r="C891" s="11"/>
      <c r="D891" s="11"/>
      <c r="E891" s="33"/>
      <c r="F891" s="11"/>
      <c r="G891" s="11"/>
      <c r="H891" s="11"/>
      <c r="I891" s="11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2"/>
      <c r="AK891" s="11"/>
      <c r="AL891" s="11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</row>
    <row r="892" spans="1:86" ht="17.25">
      <c r="A892" s="11"/>
      <c r="B892" s="11"/>
      <c r="C892" s="11"/>
      <c r="D892" s="11"/>
      <c r="E892" s="33"/>
      <c r="F892" s="11"/>
      <c r="G892" s="11"/>
      <c r="H892" s="11"/>
      <c r="I892" s="11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2"/>
      <c r="AK892" s="11"/>
      <c r="AL892" s="11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</row>
    <row r="893" spans="1:86" ht="17.25">
      <c r="A893" s="11"/>
      <c r="B893" s="11"/>
      <c r="C893" s="11"/>
      <c r="D893" s="11"/>
      <c r="E893" s="33"/>
      <c r="F893" s="11"/>
      <c r="G893" s="11"/>
      <c r="H893" s="11"/>
      <c r="I893" s="11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2"/>
      <c r="AK893" s="11"/>
      <c r="AL893" s="11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</row>
    <row r="894" spans="1:86" ht="17.25">
      <c r="A894" s="11"/>
      <c r="B894" s="11"/>
      <c r="C894" s="11"/>
      <c r="D894" s="11"/>
      <c r="E894" s="33"/>
      <c r="F894" s="11"/>
      <c r="G894" s="11"/>
      <c r="H894" s="11"/>
      <c r="I894" s="11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2"/>
      <c r="AK894" s="11"/>
      <c r="AL894" s="11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</row>
    <row r="895" spans="1:86" ht="17.25">
      <c r="A895" s="11"/>
      <c r="B895" s="11"/>
      <c r="C895" s="11"/>
      <c r="D895" s="11"/>
      <c r="E895" s="33"/>
      <c r="F895" s="11"/>
      <c r="G895" s="11"/>
      <c r="H895" s="11"/>
      <c r="I895" s="11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2"/>
      <c r="AK895" s="11"/>
      <c r="AL895" s="11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</row>
    <row r="896" spans="1:86" ht="17.25">
      <c r="A896" s="11"/>
      <c r="B896" s="11"/>
      <c r="C896" s="11"/>
      <c r="D896" s="11"/>
      <c r="E896" s="33"/>
      <c r="F896" s="11"/>
      <c r="G896" s="11"/>
      <c r="H896" s="11"/>
      <c r="I896" s="11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2"/>
      <c r="AK896" s="11"/>
      <c r="AL896" s="11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</row>
    <row r="897" spans="1:86" ht="17.25">
      <c r="A897" s="11"/>
      <c r="B897" s="11"/>
      <c r="C897" s="11"/>
      <c r="D897" s="11"/>
      <c r="E897" s="33"/>
      <c r="F897" s="11"/>
      <c r="G897" s="11"/>
      <c r="H897" s="11"/>
      <c r="I897" s="11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2"/>
      <c r="AK897" s="11"/>
      <c r="AL897" s="11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</row>
    <row r="898" spans="1:86" ht="17.25">
      <c r="A898" s="11"/>
      <c r="B898" s="11"/>
      <c r="C898" s="11"/>
      <c r="D898" s="11"/>
      <c r="E898" s="33"/>
      <c r="F898" s="11"/>
      <c r="G898" s="11"/>
      <c r="H898" s="11"/>
      <c r="I898" s="11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2"/>
      <c r="AK898" s="11"/>
      <c r="AL898" s="11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</row>
    <row r="899" spans="1:86" ht="17.25">
      <c r="A899" s="11"/>
      <c r="B899" s="11"/>
      <c r="C899" s="11"/>
      <c r="D899" s="11"/>
      <c r="E899" s="33"/>
      <c r="F899" s="11"/>
      <c r="G899" s="11"/>
      <c r="H899" s="11"/>
      <c r="I899" s="11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2"/>
      <c r="AK899" s="11"/>
      <c r="AL899" s="11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</row>
    <row r="900" spans="1:86" ht="17.25">
      <c r="A900" s="11"/>
      <c r="B900" s="11"/>
      <c r="C900" s="11"/>
      <c r="D900" s="11"/>
      <c r="E900" s="33"/>
      <c r="F900" s="11"/>
      <c r="G900" s="11"/>
      <c r="H900" s="11"/>
      <c r="I900" s="11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2"/>
      <c r="AK900" s="11"/>
      <c r="AL900" s="11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</row>
    <row r="901" spans="1:86" ht="17.25">
      <c r="A901" s="11"/>
      <c r="B901" s="11"/>
      <c r="C901" s="11"/>
      <c r="D901" s="11"/>
      <c r="E901" s="33"/>
      <c r="F901" s="11"/>
      <c r="G901" s="11"/>
      <c r="H901" s="11"/>
      <c r="I901" s="11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2"/>
      <c r="AK901" s="11"/>
      <c r="AL901" s="11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</row>
    <row r="902" spans="1:86" ht="17.25">
      <c r="A902" s="11"/>
      <c r="B902" s="11"/>
      <c r="C902" s="11"/>
      <c r="D902" s="11"/>
      <c r="E902" s="33"/>
      <c r="F902" s="11"/>
      <c r="G902" s="11"/>
      <c r="H902" s="11"/>
      <c r="I902" s="11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2"/>
      <c r="AK902" s="11"/>
      <c r="AL902" s="11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</row>
    <row r="903" spans="1:86" ht="17.25">
      <c r="A903" s="11"/>
      <c r="B903" s="11"/>
      <c r="C903" s="11"/>
      <c r="D903" s="11"/>
      <c r="E903" s="33"/>
      <c r="F903" s="11"/>
      <c r="G903" s="11"/>
      <c r="H903" s="11"/>
      <c r="I903" s="11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2"/>
      <c r="AK903" s="11"/>
      <c r="AL903" s="11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</row>
    <row r="904" spans="1:86" ht="17.25">
      <c r="A904" s="11"/>
      <c r="B904" s="11"/>
      <c r="C904" s="11"/>
      <c r="D904" s="11"/>
      <c r="E904" s="33"/>
      <c r="F904" s="11"/>
      <c r="G904" s="11"/>
      <c r="H904" s="11"/>
      <c r="I904" s="11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2"/>
      <c r="AK904" s="11"/>
      <c r="AL904" s="11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</row>
    <row r="905" spans="1:86" ht="17.25">
      <c r="A905" s="11"/>
      <c r="B905" s="11"/>
      <c r="C905" s="11"/>
      <c r="D905" s="11"/>
      <c r="E905" s="33"/>
      <c r="F905" s="11"/>
      <c r="G905" s="11"/>
      <c r="H905" s="11"/>
      <c r="I905" s="11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2"/>
      <c r="AK905" s="11"/>
      <c r="AL905" s="11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</row>
    <row r="906" spans="1:86" ht="17.25">
      <c r="A906" s="11"/>
      <c r="B906" s="11"/>
      <c r="C906" s="11"/>
      <c r="D906" s="11"/>
      <c r="E906" s="33"/>
      <c r="F906" s="11"/>
      <c r="G906" s="11"/>
      <c r="H906" s="11"/>
      <c r="I906" s="11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2"/>
      <c r="AK906" s="11"/>
      <c r="AL906" s="11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</row>
    <row r="907" spans="1:86" ht="17.25">
      <c r="A907" s="11"/>
      <c r="B907" s="11"/>
      <c r="C907" s="11"/>
      <c r="D907" s="11"/>
      <c r="E907" s="33"/>
      <c r="F907" s="11"/>
      <c r="G907" s="11"/>
      <c r="H907" s="11"/>
      <c r="I907" s="11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2"/>
      <c r="AK907" s="11"/>
      <c r="AL907" s="11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</row>
    <row r="908" spans="1:86" ht="17.25">
      <c r="A908" s="11"/>
      <c r="B908" s="11"/>
      <c r="C908" s="11"/>
      <c r="D908" s="11"/>
      <c r="E908" s="33"/>
      <c r="F908" s="11"/>
      <c r="G908" s="11"/>
      <c r="H908" s="11"/>
      <c r="I908" s="11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2"/>
      <c r="AK908" s="11"/>
      <c r="AL908" s="11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</row>
    <row r="909" spans="1:86" ht="17.25">
      <c r="A909" s="11"/>
      <c r="B909" s="11"/>
      <c r="C909" s="11"/>
      <c r="D909" s="11"/>
      <c r="E909" s="33"/>
      <c r="F909" s="11"/>
      <c r="G909" s="11"/>
      <c r="H909" s="11"/>
      <c r="I909" s="11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2"/>
      <c r="AK909" s="11"/>
      <c r="AL909" s="11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</row>
    <row r="910" spans="1:86" ht="17.25">
      <c r="A910" s="11"/>
      <c r="B910" s="11"/>
      <c r="C910" s="11"/>
      <c r="D910" s="11"/>
      <c r="E910" s="33"/>
      <c r="F910" s="11"/>
      <c r="G910" s="11"/>
      <c r="H910" s="11"/>
      <c r="I910" s="11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2"/>
      <c r="AK910" s="11"/>
      <c r="AL910" s="11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</row>
    <row r="911" spans="1:86" ht="17.25">
      <c r="A911" s="11"/>
      <c r="B911" s="11"/>
      <c r="C911" s="11"/>
      <c r="D911" s="11"/>
      <c r="E911" s="33"/>
      <c r="F911" s="11"/>
      <c r="G911" s="11"/>
      <c r="H911" s="11"/>
      <c r="I911" s="11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2"/>
      <c r="AK911" s="11"/>
      <c r="AL911" s="11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</row>
    <row r="912" spans="1:86" ht="17.25">
      <c r="A912" s="11"/>
      <c r="B912" s="11"/>
      <c r="C912" s="11"/>
      <c r="D912" s="11"/>
      <c r="E912" s="33"/>
      <c r="F912" s="11"/>
      <c r="G912" s="11"/>
      <c r="H912" s="11"/>
      <c r="I912" s="11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2"/>
      <c r="AK912" s="11"/>
      <c r="AL912" s="11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</row>
    <row r="913" spans="1:86" ht="17.25">
      <c r="A913" s="11"/>
      <c r="B913" s="11"/>
      <c r="C913" s="11"/>
      <c r="D913" s="11"/>
      <c r="E913" s="33"/>
      <c r="F913" s="11"/>
      <c r="G913" s="11"/>
      <c r="H913" s="11"/>
      <c r="I913" s="11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2"/>
      <c r="AK913" s="11"/>
      <c r="AL913" s="11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</row>
    <row r="914" spans="1:86" ht="17.25">
      <c r="A914" s="11"/>
      <c r="B914" s="11"/>
      <c r="C914" s="11"/>
      <c r="D914" s="11"/>
      <c r="E914" s="33"/>
      <c r="F914" s="11"/>
      <c r="G914" s="11"/>
      <c r="H914" s="11"/>
      <c r="I914" s="11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2"/>
      <c r="AK914" s="11"/>
      <c r="AL914" s="11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</row>
    <row r="915" spans="1:86" ht="17.25">
      <c r="A915" s="11"/>
      <c r="B915" s="11"/>
      <c r="C915" s="11"/>
      <c r="D915" s="11"/>
      <c r="E915" s="33"/>
      <c r="F915" s="11"/>
      <c r="G915" s="11"/>
      <c r="H915" s="11"/>
      <c r="I915" s="11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2"/>
      <c r="AK915" s="11"/>
      <c r="AL915" s="11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</row>
    <row r="916" spans="1:86" ht="17.25">
      <c r="A916" s="11"/>
      <c r="B916" s="11"/>
      <c r="C916" s="11"/>
      <c r="D916" s="11"/>
      <c r="E916" s="33"/>
      <c r="F916" s="11"/>
      <c r="G916" s="11"/>
      <c r="H916" s="11"/>
      <c r="I916" s="11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2"/>
      <c r="AK916" s="11"/>
      <c r="AL916" s="11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</row>
    <row r="917" spans="1:86" ht="17.25">
      <c r="A917" s="11"/>
      <c r="B917" s="11"/>
      <c r="C917" s="11"/>
      <c r="D917" s="11"/>
      <c r="E917" s="33"/>
      <c r="F917" s="11"/>
      <c r="G917" s="11"/>
      <c r="H917" s="11"/>
      <c r="I917" s="11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2"/>
      <c r="AK917" s="11"/>
      <c r="AL917" s="11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</row>
    <row r="918" spans="1:86" ht="17.25">
      <c r="A918" s="11"/>
      <c r="B918" s="11"/>
      <c r="C918" s="11"/>
      <c r="D918" s="11"/>
      <c r="E918" s="33"/>
      <c r="F918" s="11"/>
      <c r="G918" s="11"/>
      <c r="H918" s="11"/>
      <c r="I918" s="11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2"/>
      <c r="AK918" s="11"/>
      <c r="AL918" s="11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</row>
    <row r="919" spans="1:86" ht="17.25">
      <c r="A919" s="11"/>
      <c r="B919" s="11"/>
      <c r="C919" s="11"/>
      <c r="D919" s="11"/>
      <c r="E919" s="33"/>
      <c r="F919" s="11"/>
      <c r="G919" s="11"/>
      <c r="H919" s="11"/>
      <c r="I919" s="11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2"/>
      <c r="AK919" s="11"/>
      <c r="AL919" s="11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</row>
    <row r="920" spans="1:86" ht="17.25">
      <c r="A920" s="11"/>
      <c r="B920" s="11"/>
      <c r="C920" s="11"/>
      <c r="D920" s="11"/>
      <c r="E920" s="33"/>
      <c r="F920" s="11"/>
      <c r="G920" s="11"/>
      <c r="H920" s="11"/>
      <c r="I920" s="11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2"/>
      <c r="AK920" s="11"/>
      <c r="AL920" s="11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</row>
    <row r="921" spans="1:86" ht="17.25">
      <c r="A921" s="11"/>
      <c r="B921" s="11"/>
      <c r="C921" s="11"/>
      <c r="D921" s="11"/>
      <c r="E921" s="33"/>
      <c r="F921" s="11"/>
      <c r="G921" s="11"/>
      <c r="H921" s="11"/>
      <c r="I921" s="11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2"/>
      <c r="AK921" s="11"/>
      <c r="AL921" s="11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</row>
    <row r="922" spans="1:86" ht="17.25">
      <c r="A922" s="11"/>
      <c r="B922" s="11"/>
      <c r="C922" s="11"/>
      <c r="D922" s="11"/>
      <c r="E922" s="33"/>
      <c r="F922" s="11"/>
      <c r="G922" s="11"/>
      <c r="H922" s="11"/>
      <c r="I922" s="11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2"/>
      <c r="AK922" s="11"/>
      <c r="AL922" s="11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</row>
    <row r="923" spans="1:86" ht="17.25">
      <c r="A923" s="11"/>
      <c r="B923" s="11"/>
      <c r="C923" s="11"/>
      <c r="D923" s="11"/>
      <c r="E923" s="33"/>
      <c r="F923" s="11"/>
      <c r="G923" s="11"/>
      <c r="H923" s="11"/>
      <c r="I923" s="11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2"/>
      <c r="AK923" s="11"/>
      <c r="AL923" s="11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</row>
    <row r="924" spans="1:86" ht="17.25">
      <c r="A924" s="11"/>
      <c r="B924" s="11"/>
      <c r="C924" s="11"/>
      <c r="D924" s="11"/>
      <c r="E924" s="33"/>
      <c r="F924" s="11"/>
      <c r="G924" s="11"/>
      <c r="H924" s="11"/>
      <c r="I924" s="11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2"/>
      <c r="AK924" s="11"/>
      <c r="AL924" s="11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</row>
    <row r="925" spans="1:86" ht="17.25">
      <c r="A925" s="11"/>
      <c r="B925" s="11"/>
      <c r="C925" s="11"/>
      <c r="D925" s="11"/>
      <c r="E925" s="33"/>
      <c r="F925" s="11"/>
      <c r="G925" s="11"/>
      <c r="H925" s="11"/>
      <c r="I925" s="11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2"/>
      <c r="AK925" s="11"/>
      <c r="AL925" s="11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</row>
    <row r="926" spans="1:86" ht="17.25">
      <c r="A926" s="11"/>
      <c r="B926" s="11"/>
      <c r="C926" s="11"/>
      <c r="D926" s="11"/>
      <c r="E926" s="33"/>
      <c r="F926" s="11"/>
      <c r="G926" s="11"/>
      <c r="H926" s="11"/>
      <c r="I926" s="11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2"/>
      <c r="AK926" s="11"/>
      <c r="AL926" s="11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</row>
    <row r="927" spans="1:86" ht="17.25">
      <c r="A927" s="11"/>
      <c r="B927" s="11"/>
      <c r="C927" s="11"/>
      <c r="D927" s="11"/>
      <c r="E927" s="33"/>
      <c r="F927" s="11"/>
      <c r="G927" s="11"/>
      <c r="H927" s="11"/>
      <c r="I927" s="11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2"/>
      <c r="AK927" s="11"/>
      <c r="AL927" s="11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</row>
    <row r="928" spans="1:86" ht="17.25">
      <c r="A928" s="11"/>
      <c r="B928" s="11"/>
      <c r="C928" s="11"/>
      <c r="D928" s="11"/>
      <c r="E928" s="33"/>
      <c r="F928" s="11"/>
      <c r="G928" s="11"/>
      <c r="H928" s="11"/>
      <c r="I928" s="11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2"/>
      <c r="AK928" s="11"/>
      <c r="AL928" s="11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</row>
    <row r="929" spans="1:86" ht="17.25">
      <c r="A929" s="11"/>
      <c r="B929" s="11"/>
      <c r="C929" s="11"/>
      <c r="D929" s="11"/>
      <c r="E929" s="33"/>
      <c r="F929" s="11"/>
      <c r="G929" s="11"/>
      <c r="H929" s="11"/>
      <c r="I929" s="11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2"/>
      <c r="AK929" s="11"/>
      <c r="AL929" s="11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</row>
    <row r="930" spans="1:86" ht="17.25">
      <c r="A930" s="11"/>
      <c r="B930" s="11"/>
      <c r="C930" s="11"/>
      <c r="D930" s="11"/>
      <c r="E930" s="33"/>
      <c r="F930" s="11"/>
      <c r="G930" s="11"/>
      <c r="H930" s="11"/>
      <c r="I930" s="11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2"/>
      <c r="AK930" s="11"/>
      <c r="AL930" s="11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</row>
    <row r="931" spans="1:86" ht="17.25">
      <c r="A931" s="11"/>
      <c r="B931" s="11"/>
      <c r="C931" s="11"/>
      <c r="D931" s="11"/>
      <c r="E931" s="33"/>
      <c r="F931" s="11"/>
      <c r="G931" s="11"/>
      <c r="H931" s="11"/>
      <c r="I931" s="11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2"/>
      <c r="AK931" s="11"/>
      <c r="AL931" s="11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</row>
    <row r="932" spans="1:86" ht="17.25">
      <c r="A932" s="11"/>
      <c r="B932" s="11"/>
      <c r="C932" s="11"/>
      <c r="D932" s="11"/>
      <c r="E932" s="33"/>
      <c r="F932" s="11"/>
      <c r="G932" s="11"/>
      <c r="H932" s="11"/>
      <c r="I932" s="11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2"/>
      <c r="AK932" s="11"/>
      <c r="AL932" s="11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</row>
    <row r="933" spans="1:86" ht="17.25">
      <c r="A933" s="11"/>
      <c r="B933" s="11"/>
      <c r="C933" s="11"/>
      <c r="D933" s="11"/>
      <c r="E933" s="33"/>
      <c r="F933" s="11"/>
      <c r="G933" s="11"/>
      <c r="H933" s="11"/>
      <c r="I933" s="11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2"/>
      <c r="AK933" s="11"/>
      <c r="AL933" s="11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</row>
    <row r="934" spans="1:86" ht="17.25">
      <c r="A934" s="11"/>
      <c r="B934" s="11"/>
      <c r="C934" s="11"/>
      <c r="D934" s="11"/>
      <c r="E934" s="33"/>
      <c r="F934" s="11"/>
      <c r="G934" s="11"/>
      <c r="H934" s="11"/>
      <c r="I934" s="11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2"/>
      <c r="AK934" s="11"/>
      <c r="AL934" s="11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</row>
    <row r="935" spans="1:86" ht="17.25">
      <c r="A935" s="11"/>
      <c r="B935" s="11"/>
      <c r="C935" s="11"/>
      <c r="D935" s="11"/>
      <c r="E935" s="33"/>
      <c r="F935" s="11"/>
      <c r="G935" s="11"/>
      <c r="H935" s="11"/>
      <c r="I935" s="11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2"/>
      <c r="AK935" s="11"/>
      <c r="AL935" s="11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</row>
    <row r="936" spans="1:86" ht="17.25">
      <c r="A936" s="11"/>
      <c r="B936" s="11"/>
      <c r="C936" s="11"/>
      <c r="D936" s="11"/>
      <c r="E936" s="33"/>
      <c r="F936" s="11"/>
      <c r="G936" s="11"/>
      <c r="H936" s="11"/>
      <c r="I936" s="11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2"/>
      <c r="AK936" s="11"/>
      <c r="AL936" s="11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</row>
    <row r="937" spans="1:86" ht="17.25">
      <c r="A937" s="11"/>
      <c r="B937" s="11"/>
      <c r="C937" s="11"/>
      <c r="D937" s="11"/>
      <c r="E937" s="33"/>
      <c r="F937" s="11"/>
      <c r="G937" s="11"/>
      <c r="H937" s="11"/>
      <c r="I937" s="11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2"/>
      <c r="AK937" s="11"/>
      <c r="AL937" s="11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</row>
    <row r="938" spans="1:86" ht="17.25">
      <c r="A938" s="11"/>
      <c r="B938" s="11"/>
      <c r="C938" s="11"/>
      <c r="D938" s="11"/>
      <c r="E938" s="33"/>
      <c r="F938" s="11"/>
      <c r="G938" s="11"/>
      <c r="H938" s="11"/>
      <c r="I938" s="11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2"/>
      <c r="AK938" s="11"/>
      <c r="AL938" s="11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</row>
    <row r="939" spans="1:86" ht="17.25">
      <c r="A939" s="11"/>
      <c r="B939" s="11"/>
      <c r="C939" s="11"/>
      <c r="D939" s="11"/>
      <c r="E939" s="33"/>
      <c r="F939" s="11"/>
      <c r="G939" s="11"/>
      <c r="H939" s="11"/>
      <c r="I939" s="11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2"/>
      <c r="AK939" s="11"/>
      <c r="AL939" s="11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</row>
    <row r="940" spans="1:86" ht="17.25">
      <c r="A940" s="11"/>
      <c r="B940" s="11"/>
      <c r="C940" s="11"/>
      <c r="D940" s="11"/>
      <c r="E940" s="33"/>
      <c r="F940" s="11"/>
      <c r="G940" s="11"/>
      <c r="H940" s="11"/>
      <c r="I940" s="11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2"/>
      <c r="AK940" s="11"/>
      <c r="AL940" s="11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</row>
    <row r="941" spans="1:86" ht="17.25">
      <c r="A941" s="11"/>
      <c r="B941" s="11"/>
      <c r="C941" s="11"/>
      <c r="D941" s="11"/>
      <c r="E941" s="33"/>
      <c r="F941" s="11"/>
      <c r="G941" s="11"/>
      <c r="H941" s="11"/>
      <c r="I941" s="11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2"/>
      <c r="AK941" s="11"/>
      <c r="AL941" s="11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</row>
    <row r="942" spans="1:86" ht="17.25">
      <c r="A942" s="11"/>
      <c r="B942" s="11"/>
      <c r="C942" s="11"/>
      <c r="D942" s="11"/>
      <c r="E942" s="33"/>
      <c r="F942" s="11"/>
      <c r="G942" s="11"/>
      <c r="H942" s="11"/>
      <c r="I942" s="11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2"/>
      <c r="AK942" s="11"/>
      <c r="AL942" s="11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</row>
    <row r="943" spans="1:86" ht="17.25">
      <c r="A943" s="11"/>
      <c r="B943" s="11"/>
      <c r="C943" s="11"/>
      <c r="D943" s="11"/>
      <c r="E943" s="33"/>
      <c r="F943" s="11"/>
      <c r="G943" s="11"/>
      <c r="H943" s="11"/>
      <c r="I943" s="11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2"/>
      <c r="AK943" s="11"/>
      <c r="AL943" s="11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</row>
    <row r="944" spans="1:86" ht="17.25">
      <c r="A944" s="11"/>
      <c r="B944" s="11"/>
      <c r="C944" s="11"/>
      <c r="D944" s="11"/>
      <c r="E944" s="33"/>
      <c r="F944" s="11"/>
      <c r="G944" s="11"/>
      <c r="H944" s="11"/>
      <c r="I944" s="11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2"/>
      <c r="AK944" s="11"/>
      <c r="AL944" s="11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</row>
    <row r="945" spans="1:86" ht="17.25">
      <c r="A945" s="11"/>
      <c r="B945" s="11"/>
      <c r="C945" s="11"/>
      <c r="D945" s="11"/>
      <c r="E945" s="33"/>
      <c r="F945" s="11"/>
      <c r="G945" s="11"/>
      <c r="H945" s="11"/>
      <c r="I945" s="11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2"/>
      <c r="AK945" s="11"/>
      <c r="AL945" s="11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</row>
    <row r="946" spans="1:86" ht="17.25">
      <c r="A946" s="11"/>
      <c r="B946" s="11"/>
      <c r="C946" s="11"/>
      <c r="D946" s="11"/>
      <c r="E946" s="33"/>
      <c r="F946" s="11"/>
      <c r="G946" s="11"/>
      <c r="H946" s="11"/>
      <c r="I946" s="11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2"/>
      <c r="AK946" s="11"/>
      <c r="AL946" s="11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</row>
    <row r="947" spans="1:86" ht="17.25">
      <c r="A947" s="11"/>
      <c r="B947" s="11"/>
      <c r="C947" s="11"/>
      <c r="D947" s="11"/>
      <c r="E947" s="33"/>
      <c r="F947" s="11"/>
      <c r="G947" s="11"/>
      <c r="H947" s="11"/>
      <c r="I947" s="11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2"/>
      <c r="AK947" s="11"/>
      <c r="AL947" s="11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</row>
    <row r="948" spans="1:86" ht="17.25">
      <c r="A948" s="11"/>
      <c r="B948" s="11"/>
      <c r="C948" s="11"/>
      <c r="D948" s="11"/>
      <c r="E948" s="33"/>
      <c r="F948" s="11"/>
      <c r="G948" s="11"/>
      <c r="H948" s="11"/>
      <c r="I948" s="11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2"/>
      <c r="AK948" s="11"/>
      <c r="AL948" s="11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</row>
    <row r="949" spans="1:86" ht="17.25">
      <c r="A949" s="11"/>
      <c r="B949" s="11"/>
      <c r="C949" s="11"/>
      <c r="D949" s="11"/>
      <c r="E949" s="33"/>
      <c r="F949" s="11"/>
      <c r="G949" s="11"/>
      <c r="H949" s="11"/>
      <c r="I949" s="11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2"/>
      <c r="AK949" s="11"/>
      <c r="AL949" s="11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</row>
    <row r="950" spans="1:86" ht="17.25">
      <c r="A950" s="11"/>
      <c r="B950" s="11"/>
      <c r="C950" s="11"/>
      <c r="D950" s="11"/>
      <c r="E950" s="33"/>
      <c r="F950" s="11"/>
      <c r="G950" s="11"/>
      <c r="H950" s="11"/>
      <c r="I950" s="11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2"/>
      <c r="AK950" s="11"/>
      <c r="AL950" s="11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</row>
    <row r="951" spans="1:86" ht="17.25">
      <c r="A951" s="11"/>
      <c r="B951" s="11"/>
      <c r="C951" s="11"/>
      <c r="D951" s="11"/>
      <c r="E951" s="33"/>
      <c r="F951" s="11"/>
      <c r="G951" s="11"/>
      <c r="H951" s="11"/>
      <c r="I951" s="11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2"/>
      <c r="AK951" s="11"/>
      <c r="AL951" s="11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</row>
    <row r="952" spans="1:86" ht="17.25">
      <c r="A952" s="11"/>
      <c r="B952" s="11"/>
      <c r="C952" s="11"/>
      <c r="D952" s="11"/>
      <c r="E952" s="33"/>
      <c r="F952" s="11"/>
      <c r="G952" s="11"/>
      <c r="H952" s="11"/>
      <c r="I952" s="11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2"/>
      <c r="AK952" s="11"/>
      <c r="AL952" s="11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</row>
    <row r="953" spans="1:86" ht="17.25">
      <c r="A953" s="11"/>
      <c r="B953" s="11"/>
      <c r="C953" s="11"/>
      <c r="D953" s="11"/>
      <c r="E953" s="33"/>
      <c r="F953" s="11"/>
      <c r="G953" s="11"/>
      <c r="H953" s="11"/>
      <c r="I953" s="11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2"/>
      <c r="AK953" s="11"/>
      <c r="AL953" s="11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</row>
    <row r="954" spans="1:86" ht="17.25">
      <c r="A954" s="11"/>
      <c r="B954" s="11"/>
      <c r="C954" s="11"/>
      <c r="D954" s="11"/>
      <c r="E954" s="33"/>
      <c r="F954" s="11"/>
      <c r="G954" s="11"/>
      <c r="H954" s="11"/>
      <c r="I954" s="11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2"/>
      <c r="AK954" s="11"/>
      <c r="AL954" s="11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</row>
    <row r="955" spans="1:86" ht="17.25">
      <c r="A955" s="11"/>
      <c r="B955" s="11"/>
      <c r="C955" s="11"/>
      <c r="D955" s="11"/>
      <c r="E955" s="33"/>
      <c r="F955" s="11"/>
      <c r="G955" s="11"/>
      <c r="H955" s="11"/>
      <c r="I955" s="11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2"/>
      <c r="AK955" s="11"/>
      <c r="AL955" s="11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</row>
    <row r="956" spans="1:86" ht="17.25">
      <c r="A956" s="11"/>
      <c r="B956" s="11"/>
      <c r="C956" s="11"/>
      <c r="D956" s="11"/>
      <c r="E956" s="33"/>
      <c r="F956" s="11"/>
      <c r="G956" s="11"/>
      <c r="H956" s="11"/>
      <c r="I956" s="11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2"/>
      <c r="AK956" s="11"/>
      <c r="AL956" s="11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</row>
    <row r="957" spans="1:86" ht="17.25">
      <c r="A957" s="11"/>
      <c r="B957" s="11"/>
      <c r="C957" s="11"/>
      <c r="D957" s="11"/>
      <c r="E957" s="33"/>
      <c r="F957" s="11"/>
      <c r="G957" s="11"/>
      <c r="H957" s="11"/>
      <c r="I957" s="11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2"/>
      <c r="AK957" s="11"/>
      <c r="AL957" s="11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</row>
    <row r="958" spans="1:86" ht="17.25">
      <c r="A958" s="11"/>
      <c r="B958" s="11"/>
      <c r="C958" s="11"/>
      <c r="D958" s="11"/>
      <c r="E958" s="33"/>
      <c r="F958" s="11"/>
      <c r="G958" s="11"/>
      <c r="H958" s="11"/>
      <c r="I958" s="11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2"/>
      <c r="AK958" s="11"/>
      <c r="AL958" s="11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</row>
    <row r="959" spans="1:86" ht="17.25">
      <c r="A959" s="11"/>
      <c r="B959" s="11"/>
      <c r="C959" s="11"/>
      <c r="D959" s="11"/>
      <c r="E959" s="33"/>
      <c r="F959" s="11"/>
      <c r="G959" s="11"/>
      <c r="H959" s="11"/>
      <c r="I959" s="11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2"/>
      <c r="AK959" s="11"/>
      <c r="AL959" s="11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</row>
    <row r="960" spans="1:86" ht="17.25">
      <c r="A960" s="11"/>
      <c r="B960" s="11"/>
      <c r="C960" s="11"/>
      <c r="D960" s="11"/>
      <c r="E960" s="33"/>
      <c r="F960" s="11"/>
      <c r="G960" s="11"/>
      <c r="H960" s="11"/>
      <c r="I960" s="11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2"/>
      <c r="AK960" s="11"/>
      <c r="AL960" s="11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</row>
    <row r="961" spans="1:86" ht="17.25">
      <c r="A961" s="11"/>
      <c r="B961" s="11"/>
      <c r="C961" s="11"/>
      <c r="D961" s="11"/>
      <c r="E961" s="33"/>
      <c r="F961" s="11"/>
      <c r="G961" s="11"/>
      <c r="H961" s="11"/>
      <c r="I961" s="11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2"/>
      <c r="AK961" s="11"/>
      <c r="AL961" s="11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</row>
    <row r="962" spans="1:86" ht="17.25">
      <c r="A962" s="11"/>
      <c r="B962" s="11"/>
      <c r="C962" s="11"/>
      <c r="D962" s="11"/>
      <c r="E962" s="33"/>
      <c r="F962" s="11"/>
      <c r="G962" s="11"/>
      <c r="H962" s="11"/>
      <c r="I962" s="11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2"/>
      <c r="AK962" s="11"/>
      <c r="AL962" s="11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</row>
    <row r="963" spans="1:86" ht="17.25">
      <c r="A963" s="11"/>
      <c r="B963" s="11"/>
      <c r="C963" s="11"/>
      <c r="D963" s="11"/>
      <c r="E963" s="33"/>
      <c r="F963" s="11"/>
      <c r="G963" s="11"/>
      <c r="H963" s="11"/>
      <c r="I963" s="11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2"/>
      <c r="AK963" s="11"/>
      <c r="AL963" s="11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</row>
    <row r="964" spans="1:86" ht="17.25">
      <c r="A964" s="11"/>
      <c r="B964" s="11"/>
      <c r="C964" s="11"/>
      <c r="D964" s="11"/>
      <c r="E964" s="33"/>
      <c r="F964" s="11"/>
      <c r="G964" s="11"/>
      <c r="H964" s="11"/>
      <c r="I964" s="11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2"/>
      <c r="AK964" s="11"/>
      <c r="AL964" s="11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</row>
    <row r="965" spans="1:86" ht="17.25">
      <c r="A965" s="11"/>
      <c r="B965" s="11"/>
      <c r="C965" s="11"/>
      <c r="D965" s="11"/>
      <c r="E965" s="33"/>
      <c r="F965" s="11"/>
      <c r="G965" s="11"/>
      <c r="H965" s="11"/>
      <c r="I965" s="11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2"/>
      <c r="AK965" s="11"/>
      <c r="AL965" s="11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</row>
    <row r="966" spans="1:86" ht="17.25">
      <c r="A966" s="11"/>
      <c r="B966" s="11"/>
      <c r="C966" s="11"/>
      <c r="D966" s="11"/>
      <c r="E966" s="33"/>
      <c r="F966" s="11"/>
      <c r="G966" s="11"/>
      <c r="H966" s="11"/>
      <c r="I966" s="11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2"/>
      <c r="AK966" s="11"/>
      <c r="AL966" s="11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</row>
    <row r="967" spans="1:86" ht="17.25">
      <c r="A967" s="11"/>
      <c r="B967" s="11"/>
      <c r="C967" s="11"/>
      <c r="D967" s="11"/>
      <c r="E967" s="33"/>
      <c r="F967" s="11"/>
      <c r="G967" s="11"/>
      <c r="H967" s="11"/>
      <c r="I967" s="11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2"/>
      <c r="AK967" s="11"/>
      <c r="AL967" s="11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</row>
    <row r="968" spans="1:86" ht="17.25">
      <c r="A968" s="11"/>
      <c r="B968" s="11"/>
      <c r="C968" s="11"/>
      <c r="D968" s="11"/>
      <c r="E968" s="33"/>
      <c r="F968" s="11"/>
      <c r="G968" s="11"/>
      <c r="H968" s="11"/>
      <c r="I968" s="11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2"/>
      <c r="AK968" s="11"/>
      <c r="AL968" s="11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</row>
    <row r="969" spans="1:86" ht="17.25">
      <c r="A969" s="11"/>
      <c r="B969" s="11"/>
      <c r="C969" s="11"/>
      <c r="D969" s="11"/>
      <c r="E969" s="33"/>
      <c r="F969" s="11"/>
      <c r="G969" s="11"/>
      <c r="H969" s="11"/>
      <c r="I969" s="11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2"/>
      <c r="AK969" s="11"/>
      <c r="AL969" s="11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</row>
    <row r="970" spans="1:86" ht="17.25">
      <c r="A970" s="11"/>
      <c r="B970" s="11"/>
      <c r="C970" s="11"/>
      <c r="D970" s="11"/>
      <c r="E970" s="33"/>
      <c r="F970" s="11"/>
      <c r="G970" s="11"/>
      <c r="H970" s="11"/>
      <c r="I970" s="11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2"/>
      <c r="AK970" s="11"/>
      <c r="AL970" s="11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</row>
    <row r="971" spans="1:86" ht="17.25">
      <c r="A971" s="11"/>
      <c r="B971" s="11"/>
      <c r="C971" s="11"/>
      <c r="D971" s="11"/>
      <c r="E971" s="33"/>
      <c r="F971" s="11"/>
      <c r="G971" s="11"/>
      <c r="H971" s="11"/>
      <c r="I971" s="11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2"/>
      <c r="AK971" s="11"/>
      <c r="AL971" s="11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</row>
    <row r="972" spans="1:86" ht="17.25">
      <c r="A972" s="11"/>
      <c r="B972" s="11"/>
      <c r="C972" s="11"/>
      <c r="D972" s="11"/>
      <c r="E972" s="33"/>
      <c r="F972" s="11"/>
      <c r="G972" s="11"/>
      <c r="H972" s="11"/>
      <c r="I972" s="11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2"/>
      <c r="AK972" s="11"/>
      <c r="AL972" s="11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</row>
    <row r="973" spans="1:86" ht="17.25">
      <c r="A973" s="11"/>
      <c r="B973" s="11"/>
      <c r="C973" s="11"/>
      <c r="D973" s="11"/>
      <c r="E973" s="33"/>
      <c r="F973" s="11"/>
      <c r="G973" s="11"/>
      <c r="H973" s="11"/>
      <c r="I973" s="11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2"/>
      <c r="AK973" s="11"/>
      <c r="AL973" s="11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</row>
    <row r="974" spans="1:86" ht="17.25">
      <c r="A974" s="11"/>
      <c r="B974" s="11"/>
      <c r="C974" s="11"/>
      <c r="D974" s="11"/>
      <c r="E974" s="33"/>
      <c r="F974" s="11"/>
      <c r="G974" s="11"/>
      <c r="H974" s="11"/>
      <c r="I974" s="11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2"/>
      <c r="AK974" s="11"/>
      <c r="AL974" s="11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</row>
    <row r="975" spans="1:86" ht="17.25">
      <c r="A975" s="11"/>
      <c r="B975" s="11"/>
      <c r="C975" s="11"/>
      <c r="D975" s="11"/>
      <c r="E975" s="33"/>
      <c r="F975" s="11"/>
      <c r="G975" s="11"/>
      <c r="H975" s="11"/>
      <c r="I975" s="11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2"/>
      <c r="AK975" s="11"/>
      <c r="AL975" s="11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</row>
    <row r="976" spans="1:86" ht="17.25">
      <c r="A976" s="11"/>
      <c r="B976" s="11"/>
      <c r="C976" s="11"/>
      <c r="D976" s="11"/>
      <c r="E976" s="33"/>
      <c r="F976" s="11"/>
      <c r="G976" s="11"/>
      <c r="H976" s="11"/>
      <c r="I976" s="11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2"/>
      <c r="AK976" s="11"/>
      <c r="AL976" s="11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</row>
    <row r="977" spans="1:86" ht="17.25">
      <c r="A977" s="11"/>
      <c r="B977" s="11"/>
      <c r="C977" s="11"/>
      <c r="D977" s="11"/>
      <c r="E977" s="33"/>
      <c r="F977" s="11"/>
      <c r="G977" s="11"/>
      <c r="H977" s="11"/>
      <c r="I977" s="11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2"/>
      <c r="AK977" s="11"/>
      <c r="AL977" s="11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</row>
    <row r="978" spans="1:86" ht="17.25">
      <c r="A978" s="11"/>
      <c r="B978" s="11"/>
      <c r="C978" s="11"/>
      <c r="D978" s="11"/>
      <c r="E978" s="33"/>
      <c r="F978" s="11"/>
      <c r="G978" s="11"/>
      <c r="H978" s="11"/>
      <c r="I978" s="11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2"/>
      <c r="AK978" s="11"/>
      <c r="AL978" s="11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</row>
    <row r="979" spans="1:86" ht="17.25">
      <c r="A979" s="11"/>
      <c r="B979" s="11"/>
      <c r="C979" s="11"/>
      <c r="D979" s="11"/>
      <c r="E979" s="33"/>
      <c r="F979" s="11"/>
      <c r="G979" s="11"/>
      <c r="H979" s="11"/>
      <c r="I979" s="11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2"/>
      <c r="AK979" s="11"/>
      <c r="AL979" s="11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</row>
    <row r="980" spans="1:86" ht="17.25">
      <c r="A980" s="11"/>
      <c r="B980" s="11"/>
      <c r="C980" s="11"/>
      <c r="D980" s="11"/>
      <c r="E980" s="33"/>
      <c r="F980" s="11"/>
      <c r="G980" s="11"/>
      <c r="H980" s="11"/>
      <c r="I980" s="11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2"/>
      <c r="AK980" s="11"/>
      <c r="AL980" s="11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</row>
    <row r="981" spans="1:86" ht="17.25">
      <c r="A981" s="11"/>
      <c r="B981" s="11"/>
      <c r="C981" s="11"/>
      <c r="D981" s="11"/>
      <c r="E981" s="33"/>
      <c r="F981" s="11"/>
      <c r="G981" s="11"/>
      <c r="H981" s="11"/>
      <c r="I981" s="11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2"/>
      <c r="AK981" s="11"/>
      <c r="AL981" s="11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</row>
    <row r="982" spans="1:86" ht="17.25">
      <c r="A982" s="11"/>
      <c r="B982" s="11"/>
      <c r="C982" s="11"/>
      <c r="D982" s="11"/>
      <c r="E982" s="33"/>
      <c r="F982" s="11"/>
      <c r="G982" s="11"/>
      <c r="H982" s="11"/>
      <c r="I982" s="11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2"/>
      <c r="AK982" s="11"/>
      <c r="AL982" s="11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</row>
    <row r="983" spans="1:86" ht="17.25">
      <c r="A983" s="11"/>
      <c r="B983" s="11"/>
      <c r="C983" s="11"/>
      <c r="D983" s="11"/>
      <c r="E983" s="33"/>
      <c r="F983" s="11"/>
      <c r="G983" s="11"/>
      <c r="H983" s="11"/>
      <c r="I983" s="11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2"/>
      <c r="AK983" s="11"/>
      <c r="AL983" s="11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</row>
    <row r="984" spans="1:86" ht="17.25">
      <c r="A984" s="11"/>
      <c r="B984" s="11"/>
      <c r="C984" s="11"/>
      <c r="D984" s="11"/>
      <c r="E984" s="33"/>
      <c r="F984" s="11"/>
      <c r="G984" s="11"/>
      <c r="H984" s="11"/>
      <c r="I984" s="11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2"/>
      <c r="AK984" s="11"/>
      <c r="AL984" s="11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</row>
    <row r="985" spans="1:86" ht="17.25">
      <c r="A985" s="11"/>
      <c r="B985" s="11"/>
      <c r="C985" s="11"/>
      <c r="D985" s="11"/>
      <c r="E985" s="33"/>
      <c r="F985" s="11"/>
      <c r="G985" s="11"/>
      <c r="H985" s="11"/>
      <c r="I985" s="11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2"/>
      <c r="AK985" s="11"/>
      <c r="AL985" s="11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</row>
    <row r="986" spans="1:86" ht="17.25">
      <c r="A986" s="11"/>
      <c r="B986" s="11"/>
      <c r="C986" s="11"/>
      <c r="D986" s="11"/>
      <c r="E986" s="33"/>
      <c r="F986" s="11"/>
      <c r="G986" s="11"/>
      <c r="H986" s="11"/>
      <c r="I986" s="11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2"/>
      <c r="AK986" s="11"/>
      <c r="AL986" s="11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</row>
    <row r="987" spans="1:86" ht="17.25">
      <c r="A987" s="11"/>
      <c r="B987" s="11"/>
      <c r="C987" s="11"/>
      <c r="D987" s="11"/>
      <c r="E987" s="33"/>
      <c r="F987" s="11"/>
      <c r="G987" s="11"/>
      <c r="H987" s="11"/>
      <c r="I987" s="11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2"/>
      <c r="AK987" s="11"/>
      <c r="AL987" s="11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</row>
    <row r="988" spans="1:86" ht="17.25">
      <c r="A988" s="11"/>
      <c r="B988" s="11"/>
      <c r="C988" s="11"/>
      <c r="D988" s="11"/>
      <c r="E988" s="33"/>
      <c r="F988" s="11"/>
      <c r="G988" s="11"/>
      <c r="H988" s="11"/>
      <c r="I988" s="11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2"/>
      <c r="AK988" s="11"/>
      <c r="AL988" s="11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</row>
    <row r="989" spans="1:86" ht="17.25">
      <c r="A989" s="11"/>
      <c r="B989" s="11"/>
      <c r="C989" s="11"/>
      <c r="D989" s="11"/>
      <c r="E989" s="33"/>
      <c r="F989" s="11"/>
      <c r="G989" s="11"/>
      <c r="H989" s="11"/>
      <c r="I989" s="11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2"/>
      <c r="AK989" s="11"/>
      <c r="AL989" s="11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</row>
    <row r="990" spans="1:86" ht="17.25">
      <c r="A990" s="11"/>
      <c r="B990" s="11"/>
      <c r="C990" s="11"/>
      <c r="D990" s="11"/>
      <c r="E990" s="33"/>
      <c r="F990" s="11"/>
      <c r="G990" s="11"/>
      <c r="H990" s="11"/>
      <c r="I990" s="11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2"/>
      <c r="AK990" s="11"/>
      <c r="AL990" s="11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</row>
    <row r="991" spans="1:86" ht="17.25">
      <c r="A991" s="11"/>
      <c r="B991" s="11"/>
      <c r="C991" s="11"/>
      <c r="D991" s="11"/>
      <c r="E991" s="33"/>
      <c r="F991" s="11"/>
      <c r="G991" s="11"/>
      <c r="H991" s="11"/>
      <c r="I991" s="11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2"/>
      <c r="AK991" s="11"/>
      <c r="AL991" s="11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</row>
    <row r="992" spans="1:86" ht="17.25">
      <c r="A992" s="11"/>
      <c r="B992" s="11"/>
      <c r="C992" s="11"/>
      <c r="D992" s="11"/>
      <c r="E992" s="33"/>
      <c r="F992" s="11"/>
      <c r="G992" s="11"/>
      <c r="H992" s="11"/>
      <c r="I992" s="11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2"/>
      <c r="AK992" s="11"/>
      <c r="AL992" s="11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</row>
    <row r="993" spans="1:86" ht="17.25">
      <c r="A993" s="11"/>
      <c r="B993" s="11"/>
      <c r="C993" s="11"/>
      <c r="D993" s="11"/>
      <c r="E993" s="33"/>
      <c r="F993" s="11"/>
      <c r="G993" s="11"/>
      <c r="H993" s="11"/>
      <c r="I993" s="11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2"/>
      <c r="AK993" s="11"/>
      <c r="AL993" s="11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</row>
    <row r="994" spans="1:86" ht="17.25">
      <c r="A994" s="11"/>
      <c r="B994" s="11"/>
      <c r="C994" s="11"/>
      <c r="D994" s="11"/>
      <c r="E994" s="33"/>
      <c r="F994" s="11"/>
      <c r="G994" s="11"/>
      <c r="H994" s="11"/>
      <c r="I994" s="11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2"/>
      <c r="AK994" s="11"/>
      <c r="AL994" s="11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</row>
    <row r="995" spans="1:86" ht="17.25">
      <c r="A995" s="11"/>
      <c r="B995" s="11"/>
      <c r="C995" s="11"/>
      <c r="D995" s="11"/>
      <c r="E995" s="33"/>
      <c r="F995" s="11"/>
      <c r="G995" s="11"/>
      <c r="H995" s="11"/>
      <c r="I995" s="11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2"/>
      <c r="AK995" s="11"/>
      <c r="AL995" s="11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</row>
    <row r="996" spans="1:86" ht="17.25">
      <c r="A996" s="11"/>
      <c r="B996" s="11"/>
      <c r="C996" s="11"/>
      <c r="D996" s="11"/>
      <c r="E996" s="33"/>
      <c r="F996" s="11"/>
      <c r="G996" s="11"/>
      <c r="H996" s="11"/>
      <c r="I996" s="11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2"/>
      <c r="AK996" s="11"/>
      <c r="AL996" s="11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</row>
    <row r="997" spans="1:86" ht="17.25">
      <c r="A997" s="11"/>
      <c r="B997" s="11"/>
      <c r="C997" s="11"/>
      <c r="D997" s="11"/>
      <c r="E997" s="33"/>
      <c r="F997" s="11"/>
      <c r="G997" s="11"/>
      <c r="H997" s="11"/>
      <c r="I997" s="11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2"/>
      <c r="AK997" s="11"/>
      <c r="AL997" s="11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</row>
    <row r="998" spans="1:86" ht="17.25">
      <c r="A998" s="11"/>
      <c r="B998" s="11"/>
      <c r="C998" s="11"/>
      <c r="D998" s="11"/>
      <c r="E998" s="33"/>
      <c r="F998" s="11"/>
      <c r="G998" s="11"/>
      <c r="H998" s="11"/>
      <c r="I998" s="11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2"/>
      <c r="AK998" s="11"/>
      <c r="AL998" s="11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</row>
    <row r="999" spans="1:86" ht="17.25">
      <c r="A999" s="11"/>
      <c r="B999" s="11"/>
      <c r="C999" s="11"/>
      <c r="D999" s="11"/>
      <c r="E999" s="33"/>
      <c r="F999" s="11"/>
      <c r="G999" s="11"/>
      <c r="H999" s="11"/>
      <c r="I999" s="11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2"/>
      <c r="AK999" s="11"/>
      <c r="AL999" s="11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</row>
    <row r="1000" spans="1:86" ht="17.25">
      <c r="A1000" s="11"/>
      <c r="B1000" s="11"/>
      <c r="C1000" s="11"/>
      <c r="D1000" s="11"/>
      <c r="E1000" s="33"/>
      <c r="F1000" s="11"/>
      <c r="G1000" s="11"/>
      <c r="H1000" s="11"/>
      <c r="I1000" s="11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2"/>
      <c r="AK1000" s="11"/>
      <c r="AL1000" s="11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</row>
    <row r="1001" spans="1:86" ht="17.25">
      <c r="A1001" s="11"/>
      <c r="B1001" s="11"/>
      <c r="C1001" s="11"/>
      <c r="D1001" s="11"/>
      <c r="E1001" s="33"/>
      <c r="F1001" s="11"/>
      <c r="G1001" s="11"/>
      <c r="H1001" s="11"/>
      <c r="I1001" s="11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  <c r="AB1001" s="65"/>
      <c r="AC1001" s="65"/>
      <c r="AD1001" s="65"/>
      <c r="AE1001" s="65"/>
      <c r="AF1001" s="65"/>
      <c r="AG1001" s="65"/>
      <c r="AH1001" s="65"/>
      <c r="AI1001" s="65"/>
      <c r="AJ1001" s="62"/>
      <c r="AK1001" s="11"/>
      <c r="AL1001" s="11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</row>
    <row r="1002" spans="1:86" ht="17.25">
      <c r="A1002" s="11"/>
      <c r="B1002" s="11"/>
      <c r="C1002" s="11"/>
      <c r="D1002" s="11"/>
      <c r="E1002" s="33"/>
      <c r="F1002" s="11"/>
      <c r="G1002" s="11"/>
      <c r="H1002" s="11"/>
      <c r="I1002" s="11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  <c r="AB1002" s="65"/>
      <c r="AC1002" s="65"/>
      <c r="AD1002" s="65"/>
      <c r="AE1002" s="65"/>
      <c r="AF1002" s="65"/>
      <c r="AG1002" s="65"/>
      <c r="AH1002" s="65"/>
      <c r="AI1002" s="65"/>
      <c r="AJ1002" s="62"/>
      <c r="AK1002" s="11"/>
      <c r="AL1002" s="11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</row>
    <row r="1003" spans="1:86" ht="17.25">
      <c r="A1003" s="11"/>
      <c r="B1003" s="11"/>
      <c r="C1003" s="11"/>
      <c r="D1003" s="11"/>
      <c r="E1003" s="33"/>
      <c r="F1003" s="11"/>
      <c r="G1003" s="11"/>
      <c r="H1003" s="11"/>
      <c r="I1003" s="11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  <c r="AB1003" s="65"/>
      <c r="AC1003" s="65"/>
      <c r="AD1003" s="65"/>
      <c r="AE1003" s="65"/>
      <c r="AF1003" s="65"/>
      <c r="AG1003" s="65"/>
      <c r="AH1003" s="65"/>
      <c r="AI1003" s="65"/>
      <c r="AJ1003" s="62"/>
      <c r="AK1003" s="11"/>
      <c r="AL1003" s="11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</row>
    <row r="1004" spans="1:86" ht="17.25">
      <c r="A1004" s="11"/>
      <c r="B1004" s="11"/>
      <c r="C1004" s="11"/>
      <c r="D1004" s="11"/>
      <c r="E1004" s="33"/>
      <c r="F1004" s="11"/>
      <c r="G1004" s="11"/>
      <c r="H1004" s="11"/>
      <c r="I1004" s="11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  <c r="AB1004" s="65"/>
      <c r="AC1004" s="65"/>
      <c r="AD1004" s="65"/>
      <c r="AE1004" s="65"/>
      <c r="AF1004" s="65"/>
      <c r="AG1004" s="65"/>
      <c r="AH1004" s="65"/>
      <c r="AI1004" s="65"/>
      <c r="AJ1004" s="62"/>
      <c r="AK1004" s="11"/>
      <c r="AL1004" s="11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</row>
    <row r="1005" spans="1:86" ht="17.25">
      <c r="A1005" s="11"/>
      <c r="B1005" s="11"/>
      <c r="C1005" s="11"/>
      <c r="D1005" s="11"/>
      <c r="E1005" s="33"/>
      <c r="F1005" s="11"/>
      <c r="G1005" s="11"/>
      <c r="H1005" s="11"/>
      <c r="I1005" s="11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  <c r="AB1005" s="65"/>
      <c r="AC1005" s="65"/>
      <c r="AD1005" s="65"/>
      <c r="AE1005" s="65"/>
      <c r="AF1005" s="65"/>
      <c r="AG1005" s="65"/>
      <c r="AH1005" s="65"/>
      <c r="AI1005" s="65"/>
      <c r="AJ1005" s="62"/>
      <c r="AK1005" s="11"/>
      <c r="AL1005" s="11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</row>
    <row r="1006" spans="1:86" ht="17.25">
      <c r="A1006" s="11"/>
      <c r="B1006" s="11"/>
      <c r="C1006" s="11"/>
      <c r="D1006" s="11"/>
      <c r="E1006" s="33"/>
      <c r="F1006" s="11"/>
      <c r="G1006" s="11"/>
      <c r="H1006" s="11"/>
      <c r="I1006" s="11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  <c r="AB1006" s="65"/>
      <c r="AC1006" s="65"/>
      <c r="AD1006" s="65"/>
      <c r="AE1006" s="65"/>
      <c r="AF1006" s="65"/>
      <c r="AG1006" s="65"/>
      <c r="AH1006" s="65"/>
      <c r="AI1006" s="65"/>
      <c r="AJ1006" s="62"/>
      <c r="AK1006" s="11"/>
      <c r="AL1006" s="11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</row>
    <row r="1007" spans="1:86" ht="17.25">
      <c r="A1007" s="11"/>
      <c r="B1007" s="11"/>
      <c r="C1007" s="11"/>
      <c r="D1007" s="11"/>
      <c r="E1007" s="33"/>
      <c r="F1007" s="11"/>
      <c r="G1007" s="11"/>
      <c r="H1007" s="11"/>
      <c r="I1007" s="11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  <c r="AB1007" s="65"/>
      <c r="AC1007" s="65"/>
      <c r="AD1007" s="65"/>
      <c r="AE1007" s="65"/>
      <c r="AF1007" s="65"/>
      <c r="AG1007" s="65"/>
      <c r="AH1007" s="65"/>
      <c r="AI1007" s="65"/>
      <c r="AJ1007" s="62"/>
      <c r="AK1007" s="11"/>
      <c r="AL1007" s="11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</row>
    <row r="1008" spans="1:86" ht="17.25">
      <c r="A1008" s="11"/>
      <c r="B1008" s="11"/>
      <c r="C1008" s="11"/>
      <c r="D1008" s="11"/>
      <c r="E1008" s="33"/>
      <c r="F1008" s="11"/>
      <c r="G1008" s="11"/>
      <c r="H1008" s="11"/>
      <c r="I1008" s="11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  <c r="AB1008" s="65"/>
      <c r="AC1008" s="65"/>
      <c r="AD1008" s="65"/>
      <c r="AE1008" s="65"/>
      <c r="AF1008" s="65"/>
      <c r="AG1008" s="65"/>
      <c r="AH1008" s="65"/>
      <c r="AI1008" s="65"/>
      <c r="AJ1008" s="62"/>
      <c r="AK1008" s="11"/>
      <c r="AL1008" s="11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</row>
    <row r="1009" spans="1:86" ht="17.25">
      <c r="A1009" s="11"/>
      <c r="B1009" s="11"/>
      <c r="C1009" s="11"/>
      <c r="D1009" s="11"/>
      <c r="E1009" s="33"/>
      <c r="F1009" s="11"/>
      <c r="G1009" s="11"/>
      <c r="H1009" s="11"/>
      <c r="I1009" s="11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  <c r="AB1009" s="65"/>
      <c r="AC1009" s="65"/>
      <c r="AD1009" s="65"/>
      <c r="AE1009" s="65"/>
      <c r="AF1009" s="65"/>
      <c r="AG1009" s="65"/>
      <c r="AH1009" s="65"/>
      <c r="AI1009" s="65"/>
      <c r="AJ1009" s="62"/>
      <c r="AK1009" s="11"/>
      <c r="AL1009" s="11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</row>
    <row r="1010" spans="1:86" ht="17.25">
      <c r="A1010" s="11"/>
      <c r="B1010" s="11"/>
      <c r="C1010" s="11"/>
      <c r="D1010" s="11"/>
      <c r="E1010" s="33"/>
      <c r="F1010" s="11"/>
      <c r="G1010" s="11"/>
      <c r="H1010" s="11"/>
      <c r="I1010" s="11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  <c r="AB1010" s="65"/>
      <c r="AC1010" s="65"/>
      <c r="AD1010" s="65"/>
      <c r="AE1010" s="65"/>
      <c r="AF1010" s="65"/>
      <c r="AG1010" s="65"/>
      <c r="AH1010" s="65"/>
      <c r="AI1010" s="65"/>
      <c r="AJ1010" s="62"/>
      <c r="AK1010" s="11"/>
      <c r="AL1010" s="11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</row>
    <row r="1011" spans="1:86" ht="17.25">
      <c r="A1011" s="11"/>
      <c r="B1011" s="11"/>
      <c r="C1011" s="11"/>
      <c r="D1011" s="11"/>
      <c r="E1011" s="33"/>
      <c r="F1011" s="11"/>
      <c r="G1011" s="11"/>
      <c r="H1011" s="11"/>
      <c r="I1011" s="11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  <c r="AB1011" s="65"/>
      <c r="AC1011" s="65"/>
      <c r="AD1011" s="65"/>
      <c r="AE1011" s="65"/>
      <c r="AF1011" s="65"/>
      <c r="AG1011" s="65"/>
      <c r="AH1011" s="65"/>
      <c r="AI1011" s="65"/>
      <c r="AJ1011" s="62"/>
      <c r="AK1011" s="11"/>
      <c r="AL1011" s="11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</row>
    <row r="1012" spans="1:86" ht="17.25">
      <c r="A1012" s="11"/>
      <c r="B1012" s="11"/>
      <c r="C1012" s="11"/>
      <c r="D1012" s="11"/>
      <c r="E1012" s="33"/>
      <c r="F1012" s="11"/>
      <c r="G1012" s="11"/>
      <c r="H1012" s="11"/>
      <c r="I1012" s="11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  <c r="AB1012" s="65"/>
      <c r="AC1012" s="65"/>
      <c r="AD1012" s="65"/>
      <c r="AE1012" s="65"/>
      <c r="AF1012" s="65"/>
      <c r="AG1012" s="65"/>
      <c r="AH1012" s="65"/>
      <c r="AI1012" s="65"/>
      <c r="AJ1012" s="62"/>
      <c r="AK1012" s="11"/>
      <c r="AL1012" s="11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</row>
    <row r="1013" spans="1:86" ht="17.25">
      <c r="A1013" s="11"/>
      <c r="B1013" s="11"/>
      <c r="C1013" s="11"/>
      <c r="D1013" s="11"/>
      <c r="E1013" s="33"/>
      <c r="F1013" s="11"/>
      <c r="G1013" s="11"/>
      <c r="H1013" s="11"/>
      <c r="I1013" s="11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  <c r="AB1013" s="65"/>
      <c r="AC1013" s="65"/>
      <c r="AD1013" s="65"/>
      <c r="AE1013" s="65"/>
      <c r="AF1013" s="65"/>
      <c r="AG1013" s="65"/>
      <c r="AH1013" s="65"/>
      <c r="AI1013" s="65"/>
      <c r="AJ1013" s="62"/>
      <c r="AK1013" s="11"/>
      <c r="AL1013" s="11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</row>
    <row r="1014" spans="1:86" ht="17.25">
      <c r="A1014" s="11"/>
      <c r="B1014" s="11"/>
      <c r="C1014" s="11"/>
      <c r="D1014" s="11"/>
      <c r="E1014" s="33"/>
      <c r="F1014" s="11"/>
      <c r="G1014" s="11"/>
      <c r="H1014" s="11"/>
      <c r="I1014" s="11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  <c r="AB1014" s="65"/>
      <c r="AC1014" s="65"/>
      <c r="AD1014" s="65"/>
      <c r="AE1014" s="65"/>
      <c r="AF1014" s="65"/>
      <c r="AG1014" s="65"/>
      <c r="AH1014" s="65"/>
      <c r="AI1014" s="65"/>
      <c r="AJ1014" s="62"/>
      <c r="AK1014" s="11"/>
      <c r="AL1014" s="11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</row>
    <row r="1015" spans="1:86" ht="17.25">
      <c r="A1015" s="11"/>
      <c r="B1015" s="11"/>
      <c r="C1015" s="11"/>
      <c r="D1015" s="11"/>
      <c r="E1015" s="33"/>
      <c r="F1015" s="11"/>
      <c r="G1015" s="11"/>
      <c r="H1015" s="11"/>
      <c r="I1015" s="11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  <c r="AB1015" s="65"/>
      <c r="AC1015" s="65"/>
      <c r="AD1015" s="65"/>
      <c r="AE1015" s="65"/>
      <c r="AF1015" s="65"/>
      <c r="AG1015" s="65"/>
      <c r="AH1015" s="65"/>
      <c r="AI1015" s="65"/>
      <c r="AJ1015" s="62"/>
      <c r="AK1015" s="11"/>
      <c r="AL1015" s="11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</row>
    <row r="1016" spans="1:86" ht="17.25">
      <c r="A1016" s="11"/>
      <c r="B1016" s="11"/>
      <c r="C1016" s="11"/>
      <c r="D1016" s="11"/>
      <c r="E1016" s="33"/>
      <c r="F1016" s="11"/>
      <c r="G1016" s="11"/>
      <c r="H1016" s="11"/>
      <c r="I1016" s="11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  <c r="AB1016" s="65"/>
      <c r="AC1016" s="65"/>
      <c r="AD1016" s="65"/>
      <c r="AE1016" s="65"/>
      <c r="AF1016" s="65"/>
      <c r="AG1016" s="65"/>
      <c r="AH1016" s="65"/>
      <c r="AI1016" s="65"/>
      <c r="AJ1016" s="62"/>
      <c r="AK1016" s="11"/>
      <c r="AL1016" s="11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</row>
    <row r="1017" spans="1:86" ht="17.25">
      <c r="A1017" s="11"/>
      <c r="B1017" s="11"/>
      <c r="C1017" s="11"/>
      <c r="D1017" s="11"/>
      <c r="E1017" s="33"/>
      <c r="F1017" s="11"/>
      <c r="G1017" s="11"/>
      <c r="H1017" s="11"/>
      <c r="I1017" s="11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  <c r="AB1017" s="65"/>
      <c r="AC1017" s="65"/>
      <c r="AD1017" s="65"/>
      <c r="AE1017" s="65"/>
      <c r="AF1017" s="65"/>
      <c r="AG1017" s="65"/>
      <c r="AH1017" s="65"/>
      <c r="AI1017" s="65"/>
      <c r="AJ1017" s="62"/>
      <c r="AK1017" s="11"/>
      <c r="AL1017" s="11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</row>
    <row r="1018" spans="1:86" ht="17.25">
      <c r="A1018" s="11"/>
      <c r="B1018" s="11"/>
      <c r="C1018" s="11"/>
      <c r="D1018" s="11"/>
      <c r="E1018" s="33"/>
      <c r="F1018" s="11"/>
      <c r="G1018" s="11"/>
      <c r="H1018" s="11"/>
      <c r="I1018" s="11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  <c r="AB1018" s="65"/>
      <c r="AC1018" s="65"/>
      <c r="AD1018" s="65"/>
      <c r="AE1018" s="65"/>
      <c r="AF1018" s="65"/>
      <c r="AG1018" s="65"/>
      <c r="AH1018" s="65"/>
      <c r="AI1018" s="65"/>
      <c r="AJ1018" s="62"/>
      <c r="AK1018" s="11"/>
      <c r="AL1018" s="11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</row>
    <row r="1019" spans="1:86" ht="17.25">
      <c r="A1019" s="11"/>
      <c r="B1019" s="11"/>
      <c r="C1019" s="11"/>
      <c r="D1019" s="11"/>
      <c r="E1019" s="33"/>
      <c r="F1019" s="11"/>
      <c r="G1019" s="11"/>
      <c r="H1019" s="11"/>
      <c r="I1019" s="11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  <c r="AB1019" s="65"/>
      <c r="AC1019" s="65"/>
      <c r="AD1019" s="65"/>
      <c r="AE1019" s="65"/>
      <c r="AF1019" s="65"/>
      <c r="AG1019" s="65"/>
      <c r="AH1019" s="65"/>
      <c r="AI1019" s="65"/>
      <c r="AJ1019" s="62"/>
      <c r="AK1019" s="11"/>
      <c r="AL1019" s="11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</row>
    <row r="1020" spans="1:86" ht="17.25">
      <c r="A1020" s="11"/>
      <c r="B1020" s="11"/>
      <c r="C1020" s="11"/>
      <c r="D1020" s="11"/>
      <c r="E1020" s="33"/>
      <c r="F1020" s="11"/>
      <c r="G1020" s="11"/>
      <c r="H1020" s="11"/>
      <c r="I1020" s="11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  <c r="AB1020" s="65"/>
      <c r="AC1020" s="65"/>
      <c r="AD1020" s="65"/>
      <c r="AE1020" s="65"/>
      <c r="AF1020" s="65"/>
      <c r="AG1020" s="65"/>
      <c r="AH1020" s="65"/>
      <c r="AI1020" s="65"/>
      <c r="AJ1020" s="62"/>
      <c r="AK1020" s="11"/>
      <c r="AL1020" s="11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</row>
    <row r="1021" spans="1:86" ht="17.25">
      <c r="A1021" s="11"/>
      <c r="B1021" s="11"/>
      <c r="C1021" s="11"/>
      <c r="D1021" s="11"/>
      <c r="E1021" s="33"/>
      <c r="F1021" s="11"/>
      <c r="G1021" s="11"/>
      <c r="H1021" s="11"/>
      <c r="I1021" s="11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  <c r="AB1021" s="65"/>
      <c r="AC1021" s="65"/>
      <c r="AD1021" s="65"/>
      <c r="AE1021" s="65"/>
      <c r="AF1021" s="65"/>
      <c r="AG1021" s="65"/>
      <c r="AH1021" s="65"/>
      <c r="AI1021" s="65"/>
      <c r="AJ1021" s="62"/>
      <c r="AK1021" s="11"/>
      <c r="AL1021" s="11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</row>
    <row r="1022" spans="1:86" ht="17.25">
      <c r="A1022" s="11"/>
      <c r="B1022" s="11"/>
      <c r="C1022" s="11"/>
      <c r="D1022" s="11"/>
      <c r="E1022" s="33"/>
      <c r="F1022" s="11"/>
      <c r="G1022" s="11"/>
      <c r="H1022" s="11"/>
      <c r="I1022" s="11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  <c r="AB1022" s="65"/>
      <c r="AC1022" s="65"/>
      <c r="AD1022" s="65"/>
      <c r="AE1022" s="65"/>
      <c r="AF1022" s="65"/>
      <c r="AG1022" s="65"/>
      <c r="AH1022" s="65"/>
      <c r="AI1022" s="65"/>
      <c r="AJ1022" s="62"/>
      <c r="AK1022" s="11"/>
      <c r="AL1022" s="11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</row>
    <row r="1023" spans="1:86" ht="17.25">
      <c r="A1023" s="11"/>
      <c r="B1023" s="11"/>
      <c r="C1023" s="11"/>
      <c r="D1023" s="11"/>
      <c r="E1023" s="33"/>
      <c r="F1023" s="11"/>
      <c r="G1023" s="11"/>
      <c r="H1023" s="11"/>
      <c r="I1023" s="11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  <c r="AB1023" s="65"/>
      <c r="AC1023" s="65"/>
      <c r="AD1023" s="65"/>
      <c r="AE1023" s="65"/>
      <c r="AF1023" s="65"/>
      <c r="AG1023" s="65"/>
      <c r="AH1023" s="65"/>
      <c r="AI1023" s="65"/>
      <c r="AJ1023" s="62"/>
      <c r="AK1023" s="11"/>
      <c r="AL1023" s="11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</row>
    <row r="1024" spans="1:86" ht="17.25">
      <c r="A1024" s="11"/>
      <c r="B1024" s="11"/>
      <c r="C1024" s="11"/>
      <c r="D1024" s="11"/>
      <c r="E1024" s="33"/>
      <c r="F1024" s="11"/>
      <c r="G1024" s="11"/>
      <c r="H1024" s="11"/>
      <c r="I1024" s="11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  <c r="AB1024" s="65"/>
      <c r="AC1024" s="65"/>
      <c r="AD1024" s="65"/>
      <c r="AE1024" s="65"/>
      <c r="AF1024" s="65"/>
      <c r="AG1024" s="65"/>
      <c r="AH1024" s="65"/>
      <c r="AI1024" s="65"/>
      <c r="AJ1024" s="62"/>
      <c r="AK1024" s="11"/>
      <c r="AL1024" s="11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</row>
    <row r="1025" spans="1:86" ht="17.25">
      <c r="A1025" s="11"/>
      <c r="B1025" s="11"/>
      <c r="C1025" s="11"/>
      <c r="D1025" s="11"/>
      <c r="E1025" s="33"/>
      <c r="F1025" s="11"/>
      <c r="G1025" s="11"/>
      <c r="H1025" s="11"/>
      <c r="I1025" s="11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  <c r="AB1025" s="65"/>
      <c r="AC1025" s="65"/>
      <c r="AD1025" s="65"/>
      <c r="AE1025" s="65"/>
      <c r="AF1025" s="65"/>
      <c r="AG1025" s="65"/>
      <c r="AH1025" s="65"/>
      <c r="AI1025" s="65"/>
      <c r="AJ1025" s="62"/>
      <c r="AK1025" s="11"/>
      <c r="AL1025" s="11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</row>
    <row r="1026" spans="1:86" ht="17.25">
      <c r="A1026" s="11"/>
      <c r="B1026" s="11"/>
      <c r="C1026" s="11"/>
      <c r="D1026" s="11"/>
      <c r="E1026" s="33"/>
      <c r="F1026" s="11"/>
      <c r="G1026" s="11"/>
      <c r="H1026" s="11"/>
      <c r="I1026" s="11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  <c r="AB1026" s="65"/>
      <c r="AC1026" s="65"/>
      <c r="AD1026" s="65"/>
      <c r="AE1026" s="65"/>
      <c r="AF1026" s="65"/>
      <c r="AG1026" s="65"/>
      <c r="AH1026" s="65"/>
      <c r="AI1026" s="65"/>
      <c r="AJ1026" s="62"/>
      <c r="AK1026" s="11"/>
      <c r="AL1026" s="11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</row>
    <row r="1027" spans="1:86" ht="17.25">
      <c r="A1027" s="11"/>
      <c r="B1027" s="11"/>
      <c r="C1027" s="11"/>
      <c r="D1027" s="11"/>
      <c r="E1027" s="33"/>
      <c r="F1027" s="11"/>
      <c r="G1027" s="11"/>
      <c r="H1027" s="11"/>
      <c r="I1027" s="11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  <c r="AB1027" s="65"/>
      <c r="AC1027" s="65"/>
      <c r="AD1027" s="65"/>
      <c r="AE1027" s="65"/>
      <c r="AF1027" s="65"/>
      <c r="AG1027" s="65"/>
      <c r="AH1027" s="65"/>
      <c r="AI1027" s="65"/>
      <c r="AJ1027" s="62"/>
      <c r="AK1027" s="11"/>
      <c r="AL1027" s="11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</row>
    <row r="1028" spans="1:86" ht="17.25">
      <c r="A1028" s="11"/>
      <c r="B1028" s="11"/>
      <c r="C1028" s="11"/>
      <c r="D1028" s="11"/>
      <c r="E1028" s="33"/>
      <c r="F1028" s="11"/>
      <c r="G1028" s="11"/>
      <c r="H1028" s="11"/>
      <c r="I1028" s="11"/>
      <c r="J1028" s="65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  <c r="AB1028" s="65"/>
      <c r="AC1028" s="65"/>
      <c r="AD1028" s="65"/>
      <c r="AE1028" s="65"/>
      <c r="AF1028" s="65"/>
      <c r="AG1028" s="65"/>
      <c r="AH1028" s="65"/>
      <c r="AI1028" s="65"/>
      <c r="AJ1028" s="62"/>
      <c r="AK1028" s="11"/>
      <c r="AL1028" s="11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</row>
    <row r="1029" spans="1:86" ht="17.25">
      <c r="A1029" s="11"/>
      <c r="B1029" s="11"/>
      <c r="C1029" s="11"/>
      <c r="D1029" s="11"/>
      <c r="E1029" s="33"/>
      <c r="F1029" s="11"/>
      <c r="G1029" s="11"/>
      <c r="H1029" s="11"/>
      <c r="I1029" s="11"/>
      <c r="J1029" s="65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  <c r="AB1029" s="65"/>
      <c r="AC1029" s="65"/>
      <c r="AD1029" s="65"/>
      <c r="AE1029" s="65"/>
      <c r="AF1029" s="65"/>
      <c r="AG1029" s="65"/>
      <c r="AH1029" s="65"/>
      <c r="AI1029" s="65"/>
      <c r="AJ1029" s="62"/>
      <c r="AK1029" s="11"/>
      <c r="AL1029" s="11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</row>
    <row r="1030" spans="1:86" ht="17.25">
      <c r="A1030" s="11"/>
      <c r="B1030" s="11"/>
      <c r="C1030" s="11"/>
      <c r="D1030" s="11"/>
      <c r="E1030" s="33"/>
      <c r="F1030" s="11"/>
      <c r="G1030" s="11"/>
      <c r="H1030" s="11"/>
      <c r="I1030" s="11"/>
      <c r="J1030" s="65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  <c r="AB1030" s="65"/>
      <c r="AC1030" s="65"/>
      <c r="AD1030" s="65"/>
      <c r="AE1030" s="65"/>
      <c r="AF1030" s="65"/>
      <c r="AG1030" s="65"/>
      <c r="AH1030" s="65"/>
      <c r="AI1030" s="65"/>
      <c r="AJ1030" s="62"/>
      <c r="AK1030" s="11"/>
      <c r="AL1030" s="11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</row>
    <row r="1031" spans="1:86" ht="17.25">
      <c r="A1031" s="11"/>
      <c r="B1031" s="11"/>
      <c r="C1031" s="11"/>
      <c r="D1031" s="11"/>
      <c r="E1031" s="33"/>
      <c r="F1031" s="11"/>
      <c r="G1031" s="11"/>
      <c r="H1031" s="11"/>
      <c r="I1031" s="11"/>
      <c r="J1031" s="65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  <c r="AB1031" s="65"/>
      <c r="AC1031" s="65"/>
      <c r="AD1031" s="65"/>
      <c r="AE1031" s="65"/>
      <c r="AF1031" s="65"/>
      <c r="AG1031" s="65"/>
      <c r="AH1031" s="65"/>
      <c r="AI1031" s="65"/>
      <c r="AJ1031" s="62"/>
      <c r="AK1031" s="11"/>
      <c r="AL1031" s="11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</row>
    <row r="1032" spans="1:86" ht="17.25">
      <c r="A1032" s="11"/>
      <c r="B1032" s="11"/>
      <c r="C1032" s="11"/>
      <c r="D1032" s="11"/>
      <c r="E1032" s="33"/>
      <c r="F1032" s="11"/>
      <c r="G1032" s="11"/>
      <c r="H1032" s="11"/>
      <c r="I1032" s="11"/>
      <c r="J1032" s="65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  <c r="AB1032" s="65"/>
      <c r="AC1032" s="65"/>
      <c r="AD1032" s="65"/>
      <c r="AE1032" s="65"/>
      <c r="AF1032" s="65"/>
      <c r="AG1032" s="65"/>
      <c r="AH1032" s="65"/>
      <c r="AI1032" s="65"/>
      <c r="AJ1032" s="62"/>
      <c r="AK1032" s="11"/>
      <c r="AL1032" s="11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</row>
    <row r="1033" spans="1:86" ht="17.25">
      <c r="A1033" s="11"/>
      <c r="B1033" s="11"/>
      <c r="C1033" s="11"/>
      <c r="D1033" s="11"/>
      <c r="E1033" s="33"/>
      <c r="F1033" s="11"/>
      <c r="G1033" s="11"/>
      <c r="H1033" s="11"/>
      <c r="I1033" s="11"/>
      <c r="J1033" s="65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  <c r="AB1033" s="65"/>
      <c r="AC1033" s="65"/>
      <c r="AD1033" s="65"/>
      <c r="AE1033" s="65"/>
      <c r="AF1033" s="65"/>
      <c r="AG1033" s="65"/>
      <c r="AH1033" s="65"/>
      <c r="AI1033" s="65"/>
      <c r="AJ1033" s="62"/>
      <c r="AK1033" s="11"/>
      <c r="AL1033" s="11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</row>
    <row r="1034" spans="1:86" ht="17.25">
      <c r="A1034" s="11"/>
      <c r="B1034" s="11"/>
      <c r="C1034" s="11"/>
      <c r="D1034" s="11"/>
      <c r="E1034" s="33"/>
      <c r="F1034" s="11"/>
      <c r="G1034" s="11"/>
      <c r="H1034" s="11"/>
      <c r="I1034" s="11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65"/>
      <c r="AG1034" s="65"/>
      <c r="AH1034" s="65"/>
      <c r="AI1034" s="65"/>
      <c r="AJ1034" s="62"/>
      <c r="AK1034" s="11"/>
      <c r="AL1034" s="11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</row>
    <row r="1035" spans="1:86" ht="17.25">
      <c r="A1035" s="11"/>
      <c r="B1035" s="11"/>
      <c r="C1035" s="11"/>
      <c r="D1035" s="11"/>
      <c r="E1035" s="33"/>
      <c r="F1035" s="11"/>
      <c r="G1035" s="11"/>
      <c r="H1035" s="11"/>
      <c r="I1035" s="11"/>
      <c r="J1035" s="65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  <c r="AB1035" s="65"/>
      <c r="AC1035" s="65"/>
      <c r="AD1035" s="65"/>
      <c r="AE1035" s="65"/>
      <c r="AF1035" s="65"/>
      <c r="AG1035" s="65"/>
      <c r="AH1035" s="65"/>
      <c r="AI1035" s="65"/>
      <c r="AJ1035" s="62"/>
      <c r="AK1035" s="11"/>
      <c r="AL1035" s="11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</row>
    <row r="1036" spans="1:86" ht="17.25">
      <c r="A1036" s="11"/>
      <c r="B1036" s="11"/>
      <c r="C1036" s="11"/>
      <c r="D1036" s="11"/>
      <c r="E1036" s="33"/>
      <c r="F1036" s="11"/>
      <c r="G1036" s="11"/>
      <c r="H1036" s="11"/>
      <c r="I1036" s="11"/>
      <c r="J1036" s="65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  <c r="AA1036" s="65"/>
      <c r="AB1036" s="65"/>
      <c r="AC1036" s="65"/>
      <c r="AD1036" s="65"/>
      <c r="AE1036" s="65"/>
      <c r="AF1036" s="65"/>
      <c r="AG1036" s="65"/>
      <c r="AH1036" s="65"/>
      <c r="AI1036" s="65"/>
      <c r="AJ1036" s="62"/>
      <c r="AK1036" s="11"/>
      <c r="AL1036" s="11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</row>
    <row r="1037" spans="1:86" ht="17.25">
      <c r="A1037" s="11"/>
      <c r="B1037" s="11"/>
      <c r="C1037" s="11"/>
      <c r="D1037" s="11"/>
      <c r="E1037" s="33"/>
      <c r="F1037" s="11"/>
      <c r="G1037" s="11"/>
      <c r="H1037" s="11"/>
      <c r="I1037" s="11"/>
      <c r="J1037" s="65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  <c r="AB1037" s="65"/>
      <c r="AC1037" s="65"/>
      <c r="AD1037" s="65"/>
      <c r="AE1037" s="65"/>
      <c r="AF1037" s="65"/>
      <c r="AG1037" s="65"/>
      <c r="AH1037" s="65"/>
      <c r="AI1037" s="65"/>
      <c r="AJ1037" s="62"/>
      <c r="AK1037" s="11"/>
      <c r="AL1037" s="11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</row>
    <row r="1038" spans="1:86" ht="17.25">
      <c r="A1038" s="11"/>
      <c r="B1038" s="11"/>
      <c r="C1038" s="11"/>
      <c r="D1038" s="11"/>
      <c r="E1038" s="33"/>
      <c r="F1038" s="11"/>
      <c r="G1038" s="11"/>
      <c r="H1038" s="11"/>
      <c r="I1038" s="11"/>
      <c r="J1038" s="65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  <c r="AA1038" s="65"/>
      <c r="AB1038" s="65"/>
      <c r="AC1038" s="65"/>
      <c r="AD1038" s="65"/>
      <c r="AE1038" s="65"/>
      <c r="AF1038" s="65"/>
      <c r="AG1038" s="65"/>
      <c r="AH1038" s="65"/>
      <c r="AI1038" s="65"/>
      <c r="AJ1038" s="62"/>
      <c r="AK1038" s="11"/>
      <c r="AL1038" s="11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</row>
    <row r="1039" spans="1:86" ht="17.25">
      <c r="A1039" s="11"/>
      <c r="B1039" s="11"/>
      <c r="C1039" s="11"/>
      <c r="D1039" s="11"/>
      <c r="E1039" s="33"/>
      <c r="F1039" s="11"/>
      <c r="G1039" s="11"/>
      <c r="H1039" s="11"/>
      <c r="I1039" s="11"/>
      <c r="J1039" s="65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  <c r="AA1039" s="65"/>
      <c r="AB1039" s="65"/>
      <c r="AC1039" s="65"/>
      <c r="AD1039" s="65"/>
      <c r="AE1039" s="65"/>
      <c r="AF1039" s="65"/>
      <c r="AG1039" s="65"/>
      <c r="AH1039" s="65"/>
      <c r="AI1039" s="65"/>
      <c r="AJ1039" s="62"/>
      <c r="AK1039" s="11"/>
      <c r="AL1039" s="11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</row>
    <row r="1040" spans="1:86" ht="17.25">
      <c r="A1040" s="11"/>
      <c r="B1040" s="11"/>
      <c r="C1040" s="11"/>
      <c r="D1040" s="11"/>
      <c r="E1040" s="33"/>
      <c r="F1040" s="11"/>
      <c r="G1040" s="11"/>
      <c r="H1040" s="11"/>
      <c r="I1040" s="11"/>
      <c r="J1040" s="65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  <c r="AA1040" s="65"/>
      <c r="AB1040" s="65"/>
      <c r="AC1040" s="65"/>
      <c r="AD1040" s="65"/>
      <c r="AE1040" s="65"/>
      <c r="AF1040" s="65"/>
      <c r="AG1040" s="65"/>
      <c r="AH1040" s="65"/>
      <c r="AI1040" s="65"/>
      <c r="AJ1040" s="62"/>
      <c r="AK1040" s="11"/>
      <c r="AL1040" s="11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</row>
    <row r="1041" spans="1:86" ht="17.25">
      <c r="A1041" s="11"/>
      <c r="B1041" s="11"/>
      <c r="C1041" s="11"/>
      <c r="D1041" s="11"/>
      <c r="E1041" s="33"/>
      <c r="F1041" s="11"/>
      <c r="G1041" s="11"/>
      <c r="H1041" s="11"/>
      <c r="I1041" s="11"/>
      <c r="J1041" s="65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  <c r="AA1041" s="65"/>
      <c r="AB1041" s="65"/>
      <c r="AC1041" s="65"/>
      <c r="AD1041" s="65"/>
      <c r="AE1041" s="65"/>
      <c r="AF1041" s="65"/>
      <c r="AG1041" s="65"/>
      <c r="AH1041" s="65"/>
      <c r="AI1041" s="65"/>
      <c r="AJ1041" s="62"/>
      <c r="AK1041" s="11"/>
      <c r="AL1041" s="11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</row>
    <row r="1042" spans="1:86" ht="17.25">
      <c r="A1042" s="11"/>
      <c r="B1042" s="11"/>
      <c r="C1042" s="11"/>
      <c r="D1042" s="11"/>
      <c r="E1042" s="33"/>
      <c r="F1042" s="11"/>
      <c r="G1042" s="11"/>
      <c r="H1042" s="11"/>
      <c r="I1042" s="11"/>
      <c r="J1042" s="65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  <c r="AA1042" s="65"/>
      <c r="AB1042" s="65"/>
      <c r="AC1042" s="65"/>
      <c r="AD1042" s="65"/>
      <c r="AE1042" s="65"/>
      <c r="AF1042" s="65"/>
      <c r="AG1042" s="65"/>
      <c r="AH1042" s="65"/>
      <c r="AI1042" s="65"/>
      <c r="AJ1042" s="62"/>
      <c r="AK1042" s="11"/>
      <c r="AL1042" s="11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</row>
    <row r="1043" spans="1:86" ht="17.25">
      <c r="A1043" s="11"/>
      <c r="B1043" s="11"/>
      <c r="C1043" s="11"/>
      <c r="D1043" s="11"/>
      <c r="E1043" s="33"/>
      <c r="F1043" s="11"/>
      <c r="G1043" s="11"/>
      <c r="H1043" s="11"/>
      <c r="I1043" s="11"/>
      <c r="J1043" s="65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  <c r="AA1043" s="65"/>
      <c r="AB1043" s="65"/>
      <c r="AC1043" s="65"/>
      <c r="AD1043" s="65"/>
      <c r="AE1043" s="65"/>
      <c r="AF1043" s="65"/>
      <c r="AG1043" s="65"/>
      <c r="AH1043" s="65"/>
      <c r="AI1043" s="65"/>
      <c r="AJ1043" s="62"/>
      <c r="AK1043" s="11"/>
      <c r="AL1043" s="11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</row>
    <row r="1044" spans="1:86" ht="17.25">
      <c r="A1044" s="11"/>
      <c r="B1044" s="11"/>
      <c r="C1044" s="11"/>
      <c r="D1044" s="11"/>
      <c r="E1044" s="33"/>
      <c r="F1044" s="11"/>
      <c r="G1044" s="11"/>
      <c r="H1044" s="11"/>
      <c r="I1044" s="11"/>
      <c r="J1044" s="65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65"/>
      <c r="AA1044" s="65"/>
      <c r="AB1044" s="65"/>
      <c r="AC1044" s="65"/>
      <c r="AD1044" s="65"/>
      <c r="AE1044" s="65"/>
      <c r="AF1044" s="65"/>
      <c r="AG1044" s="65"/>
      <c r="AH1044" s="65"/>
      <c r="AI1044" s="65"/>
      <c r="AJ1044" s="62"/>
      <c r="AK1044" s="11"/>
      <c r="AL1044" s="11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</row>
    <row r="1045" spans="1:86" ht="17.25">
      <c r="A1045" s="11"/>
      <c r="B1045" s="11"/>
      <c r="C1045" s="11"/>
      <c r="D1045" s="11"/>
      <c r="E1045" s="33"/>
      <c r="F1045" s="11"/>
      <c r="G1045" s="11"/>
      <c r="H1045" s="11"/>
      <c r="I1045" s="11"/>
      <c r="J1045" s="65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65"/>
      <c r="AA1045" s="65"/>
      <c r="AB1045" s="65"/>
      <c r="AC1045" s="65"/>
      <c r="AD1045" s="65"/>
      <c r="AE1045" s="65"/>
      <c r="AF1045" s="65"/>
      <c r="AG1045" s="65"/>
      <c r="AH1045" s="65"/>
      <c r="AI1045" s="65"/>
      <c r="AJ1045" s="62"/>
      <c r="AK1045" s="11"/>
      <c r="AL1045" s="11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</row>
    <row r="1046" spans="1:86" ht="17.25">
      <c r="A1046" s="11"/>
      <c r="B1046" s="11"/>
      <c r="C1046" s="11"/>
      <c r="D1046" s="11"/>
      <c r="E1046" s="33"/>
      <c r="F1046" s="11"/>
      <c r="G1046" s="11"/>
      <c r="H1046" s="11"/>
      <c r="I1046" s="11"/>
      <c r="J1046" s="65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  <c r="W1046" s="65"/>
      <c r="X1046" s="65"/>
      <c r="Y1046" s="65"/>
      <c r="Z1046" s="65"/>
      <c r="AA1046" s="65"/>
      <c r="AB1046" s="65"/>
      <c r="AC1046" s="65"/>
      <c r="AD1046" s="65"/>
      <c r="AE1046" s="65"/>
      <c r="AF1046" s="65"/>
      <c r="AG1046" s="65"/>
      <c r="AH1046" s="65"/>
      <c r="AI1046" s="65"/>
      <c r="AJ1046" s="62"/>
      <c r="AK1046" s="11"/>
      <c r="AL1046" s="11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</row>
    <row r="1047" spans="1:86" ht="17.25">
      <c r="A1047" s="11"/>
      <c r="B1047" s="11"/>
      <c r="C1047" s="11"/>
      <c r="D1047" s="11"/>
      <c r="E1047" s="33"/>
      <c r="F1047" s="11"/>
      <c r="G1047" s="11"/>
      <c r="H1047" s="11"/>
      <c r="I1047" s="11"/>
      <c r="J1047" s="65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  <c r="W1047" s="65"/>
      <c r="X1047" s="65"/>
      <c r="Y1047" s="65"/>
      <c r="Z1047" s="65"/>
      <c r="AA1047" s="65"/>
      <c r="AB1047" s="65"/>
      <c r="AC1047" s="65"/>
      <c r="AD1047" s="65"/>
      <c r="AE1047" s="65"/>
      <c r="AF1047" s="65"/>
      <c r="AG1047" s="65"/>
      <c r="AH1047" s="65"/>
      <c r="AI1047" s="65"/>
      <c r="AJ1047" s="62"/>
      <c r="AK1047" s="11"/>
      <c r="AL1047" s="11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</row>
    <row r="1048" spans="1:86" ht="17.25">
      <c r="A1048" s="11"/>
      <c r="B1048" s="11"/>
      <c r="C1048" s="11"/>
      <c r="D1048" s="11"/>
      <c r="E1048" s="33"/>
      <c r="F1048" s="11"/>
      <c r="G1048" s="11"/>
      <c r="H1048" s="11"/>
      <c r="I1048" s="11"/>
      <c r="J1048" s="65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  <c r="W1048" s="65"/>
      <c r="X1048" s="65"/>
      <c r="Y1048" s="65"/>
      <c r="Z1048" s="65"/>
      <c r="AA1048" s="65"/>
      <c r="AB1048" s="65"/>
      <c r="AC1048" s="65"/>
      <c r="AD1048" s="65"/>
      <c r="AE1048" s="65"/>
      <c r="AF1048" s="65"/>
      <c r="AG1048" s="65"/>
      <c r="AH1048" s="65"/>
      <c r="AI1048" s="65"/>
      <c r="AJ1048" s="62"/>
      <c r="AK1048" s="11"/>
      <c r="AL1048" s="11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</row>
    <row r="1049" spans="1:86" ht="17.25">
      <c r="A1049" s="11"/>
      <c r="B1049" s="11"/>
      <c r="C1049" s="11"/>
      <c r="D1049" s="11"/>
      <c r="E1049" s="33"/>
      <c r="F1049" s="11"/>
      <c r="G1049" s="11"/>
      <c r="H1049" s="11"/>
      <c r="I1049" s="11"/>
      <c r="J1049" s="65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  <c r="W1049" s="65"/>
      <c r="X1049" s="65"/>
      <c r="Y1049" s="65"/>
      <c r="Z1049" s="65"/>
      <c r="AA1049" s="65"/>
      <c r="AB1049" s="65"/>
      <c r="AC1049" s="65"/>
      <c r="AD1049" s="65"/>
      <c r="AE1049" s="65"/>
      <c r="AF1049" s="65"/>
      <c r="AG1049" s="65"/>
      <c r="AH1049" s="65"/>
      <c r="AI1049" s="65"/>
      <c r="AJ1049" s="62"/>
      <c r="AK1049" s="11"/>
      <c r="AL1049" s="11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</row>
    <row r="1050" spans="1:86" ht="17.25">
      <c r="A1050" s="11"/>
      <c r="B1050" s="11"/>
      <c r="C1050" s="11"/>
      <c r="D1050" s="11"/>
      <c r="E1050" s="33"/>
      <c r="F1050" s="11"/>
      <c r="G1050" s="11"/>
      <c r="H1050" s="11"/>
      <c r="I1050" s="11"/>
      <c r="J1050" s="65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  <c r="W1050" s="65"/>
      <c r="X1050" s="65"/>
      <c r="Y1050" s="65"/>
      <c r="Z1050" s="65"/>
      <c r="AA1050" s="65"/>
      <c r="AB1050" s="65"/>
      <c r="AC1050" s="65"/>
      <c r="AD1050" s="65"/>
      <c r="AE1050" s="65"/>
      <c r="AF1050" s="65"/>
      <c r="AG1050" s="65"/>
      <c r="AH1050" s="65"/>
      <c r="AI1050" s="65"/>
      <c r="AJ1050" s="62"/>
      <c r="AK1050" s="11"/>
      <c r="AL1050" s="11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</row>
    <row r="1051" spans="1:86" ht="17.25">
      <c r="A1051" s="11"/>
      <c r="B1051" s="11"/>
      <c r="C1051" s="11"/>
      <c r="D1051" s="11"/>
      <c r="E1051" s="33"/>
      <c r="F1051" s="11"/>
      <c r="G1051" s="11"/>
      <c r="H1051" s="11"/>
      <c r="I1051" s="11"/>
      <c r="J1051" s="65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  <c r="W1051" s="65"/>
      <c r="X1051" s="65"/>
      <c r="Y1051" s="65"/>
      <c r="Z1051" s="65"/>
      <c r="AA1051" s="65"/>
      <c r="AB1051" s="65"/>
      <c r="AC1051" s="65"/>
      <c r="AD1051" s="65"/>
      <c r="AE1051" s="65"/>
      <c r="AF1051" s="65"/>
      <c r="AG1051" s="65"/>
      <c r="AH1051" s="65"/>
      <c r="AI1051" s="65"/>
      <c r="AJ1051" s="62"/>
      <c r="AK1051" s="11"/>
      <c r="AL1051" s="11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</row>
    <row r="1052" spans="1:86" ht="17.25">
      <c r="A1052" s="11"/>
      <c r="B1052" s="11"/>
      <c r="C1052" s="11"/>
      <c r="D1052" s="11"/>
      <c r="E1052" s="33"/>
      <c r="F1052" s="11"/>
      <c r="G1052" s="11"/>
      <c r="H1052" s="11"/>
      <c r="I1052" s="11"/>
      <c r="J1052" s="65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  <c r="W1052" s="65"/>
      <c r="X1052" s="65"/>
      <c r="Y1052" s="65"/>
      <c r="Z1052" s="65"/>
      <c r="AA1052" s="65"/>
      <c r="AB1052" s="65"/>
      <c r="AC1052" s="65"/>
      <c r="AD1052" s="65"/>
      <c r="AE1052" s="65"/>
      <c r="AF1052" s="65"/>
      <c r="AG1052" s="65"/>
      <c r="AH1052" s="65"/>
      <c r="AI1052" s="65"/>
      <c r="AJ1052" s="62"/>
      <c r="AK1052" s="11"/>
      <c r="AL1052" s="11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</row>
    <row r="1053" spans="1:86" ht="17.25">
      <c r="A1053" s="11"/>
      <c r="B1053" s="11"/>
      <c r="C1053" s="11"/>
      <c r="D1053" s="11"/>
      <c r="E1053" s="33"/>
      <c r="F1053" s="11"/>
      <c r="G1053" s="11"/>
      <c r="H1053" s="11"/>
      <c r="I1053" s="11"/>
      <c r="J1053" s="65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  <c r="W1053" s="65"/>
      <c r="X1053" s="65"/>
      <c r="Y1053" s="65"/>
      <c r="Z1053" s="65"/>
      <c r="AA1053" s="65"/>
      <c r="AB1053" s="65"/>
      <c r="AC1053" s="65"/>
      <c r="AD1053" s="65"/>
      <c r="AE1053" s="65"/>
      <c r="AF1053" s="65"/>
      <c r="AG1053" s="65"/>
      <c r="AH1053" s="65"/>
      <c r="AI1053" s="65"/>
      <c r="AJ1053" s="62"/>
      <c r="AK1053" s="11"/>
      <c r="AL1053" s="11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</row>
    <row r="1054" spans="1:86" ht="17.25">
      <c r="A1054" s="11"/>
      <c r="B1054" s="11"/>
      <c r="C1054" s="11"/>
      <c r="D1054" s="11"/>
      <c r="E1054" s="33"/>
      <c r="F1054" s="11"/>
      <c r="G1054" s="11"/>
      <c r="H1054" s="11"/>
      <c r="I1054" s="11"/>
      <c r="J1054" s="65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  <c r="W1054" s="65"/>
      <c r="X1054" s="65"/>
      <c r="Y1054" s="65"/>
      <c r="Z1054" s="65"/>
      <c r="AA1054" s="65"/>
      <c r="AB1054" s="65"/>
      <c r="AC1054" s="65"/>
      <c r="AD1054" s="65"/>
      <c r="AE1054" s="65"/>
      <c r="AF1054" s="65"/>
      <c r="AG1054" s="65"/>
      <c r="AH1054" s="65"/>
      <c r="AI1054" s="65"/>
      <c r="AJ1054" s="62"/>
      <c r="AK1054" s="11"/>
      <c r="AL1054" s="11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</row>
    <row r="1055" spans="1:86" ht="17.25">
      <c r="A1055" s="11"/>
      <c r="B1055" s="11"/>
      <c r="C1055" s="11"/>
      <c r="D1055" s="11"/>
      <c r="E1055" s="33"/>
      <c r="F1055" s="11"/>
      <c r="G1055" s="11"/>
      <c r="H1055" s="11"/>
      <c r="I1055" s="11"/>
      <c r="J1055" s="65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  <c r="W1055" s="65"/>
      <c r="X1055" s="65"/>
      <c r="Y1055" s="65"/>
      <c r="Z1055" s="65"/>
      <c r="AA1055" s="65"/>
      <c r="AB1055" s="65"/>
      <c r="AC1055" s="65"/>
      <c r="AD1055" s="65"/>
      <c r="AE1055" s="65"/>
      <c r="AF1055" s="65"/>
      <c r="AG1055" s="65"/>
      <c r="AH1055" s="65"/>
      <c r="AI1055" s="65"/>
      <c r="AJ1055" s="62"/>
      <c r="AK1055" s="11"/>
      <c r="AL1055" s="11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</row>
    <row r="1056" spans="1:86" ht="17.25">
      <c r="A1056" s="11"/>
      <c r="B1056" s="11"/>
      <c r="C1056" s="11"/>
      <c r="D1056" s="11"/>
      <c r="E1056" s="33"/>
      <c r="F1056" s="11"/>
      <c r="G1056" s="11"/>
      <c r="H1056" s="11"/>
      <c r="I1056" s="11"/>
      <c r="J1056" s="65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  <c r="W1056" s="65"/>
      <c r="X1056" s="65"/>
      <c r="Y1056" s="65"/>
      <c r="Z1056" s="65"/>
      <c r="AA1056" s="65"/>
      <c r="AB1056" s="65"/>
      <c r="AC1056" s="65"/>
      <c r="AD1056" s="65"/>
      <c r="AE1056" s="65"/>
      <c r="AF1056" s="65"/>
      <c r="AG1056" s="65"/>
      <c r="AH1056" s="65"/>
      <c r="AI1056" s="65"/>
      <c r="AJ1056" s="62"/>
      <c r="AK1056" s="11"/>
      <c r="AL1056" s="11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</row>
    <row r="1057" spans="1:86" ht="17.25">
      <c r="A1057" s="11"/>
      <c r="B1057" s="11"/>
      <c r="C1057" s="11"/>
      <c r="D1057" s="11"/>
      <c r="E1057" s="33"/>
      <c r="F1057" s="11"/>
      <c r="G1057" s="11"/>
      <c r="H1057" s="11"/>
      <c r="I1057" s="11"/>
      <c r="J1057" s="65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  <c r="W1057" s="65"/>
      <c r="X1057" s="65"/>
      <c r="Y1057" s="65"/>
      <c r="Z1057" s="65"/>
      <c r="AA1057" s="65"/>
      <c r="AB1057" s="65"/>
      <c r="AC1057" s="65"/>
      <c r="AD1057" s="65"/>
      <c r="AE1057" s="65"/>
      <c r="AF1057" s="65"/>
      <c r="AG1057" s="65"/>
      <c r="AH1057" s="65"/>
      <c r="AI1057" s="65"/>
      <c r="AJ1057" s="62"/>
      <c r="AK1057" s="11"/>
      <c r="AL1057" s="11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</row>
    <row r="1058" spans="1:86" ht="17.25">
      <c r="A1058" s="11"/>
      <c r="B1058" s="11"/>
      <c r="C1058" s="11"/>
      <c r="D1058" s="11"/>
      <c r="E1058" s="33"/>
      <c r="F1058" s="11"/>
      <c r="G1058" s="11"/>
      <c r="H1058" s="11"/>
      <c r="I1058" s="11"/>
      <c r="J1058" s="65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  <c r="W1058" s="65"/>
      <c r="X1058" s="65"/>
      <c r="Y1058" s="65"/>
      <c r="Z1058" s="65"/>
      <c r="AA1058" s="65"/>
      <c r="AB1058" s="65"/>
      <c r="AC1058" s="65"/>
      <c r="AD1058" s="65"/>
      <c r="AE1058" s="65"/>
      <c r="AF1058" s="65"/>
      <c r="AG1058" s="65"/>
      <c r="AH1058" s="65"/>
      <c r="AI1058" s="65"/>
      <c r="AJ1058" s="62"/>
      <c r="AK1058" s="11"/>
      <c r="AL1058" s="11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</row>
    <row r="1059" spans="1:86" ht="17.25">
      <c r="A1059" s="11"/>
      <c r="B1059" s="11"/>
      <c r="C1059" s="11"/>
      <c r="D1059" s="11"/>
      <c r="E1059" s="33"/>
      <c r="F1059" s="11"/>
      <c r="G1059" s="11"/>
      <c r="H1059" s="11"/>
      <c r="I1059" s="11"/>
      <c r="J1059" s="65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  <c r="W1059" s="65"/>
      <c r="X1059" s="65"/>
      <c r="Y1059" s="65"/>
      <c r="Z1059" s="65"/>
      <c r="AA1059" s="65"/>
      <c r="AB1059" s="65"/>
      <c r="AC1059" s="65"/>
      <c r="AD1059" s="65"/>
      <c r="AE1059" s="65"/>
      <c r="AF1059" s="65"/>
      <c r="AG1059" s="65"/>
      <c r="AH1059" s="65"/>
      <c r="AI1059" s="65"/>
      <c r="AJ1059" s="62"/>
      <c r="AK1059" s="11"/>
      <c r="AL1059" s="11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3"/>
      <c r="BX1059" s="13"/>
      <c r="BY1059" s="13"/>
      <c r="BZ1059" s="13"/>
      <c r="CA1059" s="13"/>
      <c r="CB1059" s="13"/>
      <c r="CC1059" s="13"/>
      <c r="CD1059" s="13"/>
      <c r="CE1059" s="13"/>
      <c r="CF1059" s="13"/>
      <c r="CG1059" s="13"/>
      <c r="CH1059" s="13"/>
    </row>
    <row r="1060" spans="1:86" ht="17.25">
      <c r="A1060" s="11"/>
      <c r="B1060" s="11"/>
      <c r="C1060" s="11"/>
      <c r="D1060" s="11"/>
      <c r="E1060" s="33"/>
      <c r="F1060" s="11"/>
      <c r="G1060" s="11"/>
      <c r="H1060" s="11"/>
      <c r="I1060" s="11"/>
      <c r="J1060" s="65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  <c r="W1060" s="65"/>
      <c r="X1060" s="65"/>
      <c r="Y1060" s="65"/>
      <c r="Z1060" s="65"/>
      <c r="AA1060" s="65"/>
      <c r="AB1060" s="65"/>
      <c r="AC1060" s="65"/>
      <c r="AD1060" s="65"/>
      <c r="AE1060" s="65"/>
      <c r="AF1060" s="65"/>
      <c r="AG1060" s="65"/>
      <c r="AH1060" s="65"/>
      <c r="AI1060" s="65"/>
      <c r="AJ1060" s="62"/>
      <c r="AK1060" s="11"/>
      <c r="AL1060" s="11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</row>
    <row r="1061" spans="1:86" ht="17.25">
      <c r="A1061" s="11"/>
      <c r="B1061" s="11"/>
      <c r="C1061" s="11"/>
      <c r="D1061" s="11"/>
      <c r="E1061" s="33"/>
      <c r="F1061" s="11"/>
      <c r="G1061" s="11"/>
      <c r="H1061" s="11"/>
      <c r="I1061" s="11"/>
      <c r="J1061" s="65"/>
      <c r="K1061" s="65"/>
      <c r="L1061" s="65"/>
      <c r="M1061" s="65"/>
      <c r="N1061" s="65"/>
      <c r="O1061" s="65"/>
      <c r="P1061" s="65"/>
      <c r="Q1061" s="65"/>
      <c r="R1061" s="65"/>
      <c r="S1061" s="65"/>
      <c r="T1061" s="65"/>
      <c r="U1061" s="65"/>
      <c r="V1061" s="65"/>
      <c r="W1061" s="65"/>
      <c r="X1061" s="65"/>
      <c r="Y1061" s="65"/>
      <c r="Z1061" s="65"/>
      <c r="AA1061" s="65"/>
      <c r="AB1061" s="65"/>
      <c r="AC1061" s="65"/>
      <c r="AD1061" s="65"/>
      <c r="AE1061" s="65"/>
      <c r="AF1061" s="65"/>
      <c r="AG1061" s="65"/>
      <c r="AH1061" s="65"/>
      <c r="AI1061" s="65"/>
      <c r="AJ1061" s="62"/>
      <c r="AK1061" s="11"/>
      <c r="AL1061" s="11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</row>
    <row r="1062" spans="1:86" ht="17.25">
      <c r="A1062" s="11"/>
      <c r="B1062" s="11"/>
      <c r="C1062" s="11"/>
      <c r="D1062" s="11"/>
      <c r="E1062" s="33"/>
      <c r="F1062" s="11"/>
      <c r="G1062" s="11"/>
      <c r="H1062" s="11"/>
      <c r="I1062" s="11"/>
      <c r="J1062" s="65"/>
      <c r="K1062" s="65"/>
      <c r="L1062" s="65"/>
      <c r="M1062" s="65"/>
      <c r="N1062" s="65"/>
      <c r="O1062" s="65"/>
      <c r="P1062" s="65"/>
      <c r="Q1062" s="65"/>
      <c r="R1062" s="65"/>
      <c r="S1062" s="65"/>
      <c r="T1062" s="65"/>
      <c r="U1062" s="65"/>
      <c r="V1062" s="65"/>
      <c r="W1062" s="65"/>
      <c r="X1062" s="65"/>
      <c r="Y1062" s="65"/>
      <c r="Z1062" s="65"/>
      <c r="AA1062" s="65"/>
      <c r="AB1062" s="65"/>
      <c r="AC1062" s="65"/>
      <c r="AD1062" s="65"/>
      <c r="AE1062" s="65"/>
      <c r="AF1062" s="65"/>
      <c r="AG1062" s="65"/>
      <c r="AH1062" s="65"/>
      <c r="AI1062" s="65"/>
      <c r="AJ1062" s="62"/>
      <c r="AK1062" s="11"/>
      <c r="AL1062" s="11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</row>
    <row r="1063" spans="1:86" ht="17.25">
      <c r="A1063" s="11"/>
      <c r="B1063" s="11"/>
      <c r="C1063" s="11"/>
      <c r="D1063" s="11"/>
      <c r="E1063" s="33"/>
      <c r="F1063" s="11"/>
      <c r="G1063" s="11"/>
      <c r="H1063" s="11"/>
      <c r="I1063" s="11"/>
      <c r="J1063" s="65"/>
      <c r="K1063" s="65"/>
      <c r="L1063" s="65"/>
      <c r="M1063" s="65"/>
      <c r="N1063" s="65"/>
      <c r="O1063" s="65"/>
      <c r="P1063" s="65"/>
      <c r="Q1063" s="65"/>
      <c r="R1063" s="65"/>
      <c r="S1063" s="65"/>
      <c r="T1063" s="65"/>
      <c r="U1063" s="65"/>
      <c r="V1063" s="65"/>
      <c r="W1063" s="65"/>
      <c r="X1063" s="65"/>
      <c r="Y1063" s="65"/>
      <c r="Z1063" s="65"/>
      <c r="AA1063" s="65"/>
      <c r="AB1063" s="65"/>
      <c r="AC1063" s="65"/>
      <c r="AD1063" s="65"/>
      <c r="AE1063" s="65"/>
      <c r="AF1063" s="65"/>
      <c r="AG1063" s="65"/>
      <c r="AH1063" s="65"/>
      <c r="AI1063" s="65"/>
      <c r="AJ1063" s="62"/>
      <c r="AK1063" s="11"/>
      <c r="AL1063" s="11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</row>
    <row r="1064" spans="1:86" ht="17.25">
      <c r="A1064" s="11"/>
      <c r="B1064" s="11"/>
      <c r="C1064" s="11"/>
      <c r="D1064" s="11"/>
      <c r="E1064" s="33"/>
      <c r="F1064" s="11"/>
      <c r="G1064" s="11"/>
      <c r="H1064" s="11"/>
      <c r="I1064" s="11"/>
      <c r="J1064" s="65"/>
      <c r="K1064" s="65"/>
      <c r="L1064" s="65"/>
      <c r="M1064" s="65"/>
      <c r="N1064" s="65"/>
      <c r="O1064" s="65"/>
      <c r="P1064" s="65"/>
      <c r="Q1064" s="65"/>
      <c r="R1064" s="65"/>
      <c r="S1064" s="65"/>
      <c r="T1064" s="65"/>
      <c r="U1064" s="65"/>
      <c r="V1064" s="65"/>
      <c r="W1064" s="65"/>
      <c r="X1064" s="65"/>
      <c r="Y1064" s="65"/>
      <c r="Z1064" s="65"/>
      <c r="AA1064" s="65"/>
      <c r="AB1064" s="65"/>
      <c r="AC1064" s="65"/>
      <c r="AD1064" s="65"/>
      <c r="AE1064" s="65"/>
      <c r="AF1064" s="65"/>
      <c r="AG1064" s="65"/>
      <c r="AH1064" s="65"/>
      <c r="AI1064" s="65"/>
      <c r="AJ1064" s="62"/>
      <c r="AK1064" s="11"/>
      <c r="AL1064" s="11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  <c r="BW1064" s="13"/>
      <c r="BX1064" s="13"/>
      <c r="BY1064" s="13"/>
      <c r="BZ1064" s="13"/>
      <c r="CA1064" s="13"/>
      <c r="CB1064" s="13"/>
      <c r="CC1064" s="13"/>
      <c r="CD1064" s="13"/>
      <c r="CE1064" s="13"/>
      <c r="CF1064" s="13"/>
      <c r="CG1064" s="13"/>
      <c r="CH1064" s="13"/>
    </row>
    <row r="1065" spans="1:86" ht="17.25">
      <c r="A1065" s="11"/>
      <c r="B1065" s="11"/>
      <c r="C1065" s="11"/>
      <c r="D1065" s="11"/>
      <c r="E1065" s="33"/>
      <c r="F1065" s="11"/>
      <c r="G1065" s="11"/>
      <c r="H1065" s="11"/>
      <c r="I1065" s="11"/>
      <c r="J1065" s="65"/>
      <c r="K1065" s="65"/>
      <c r="L1065" s="65"/>
      <c r="M1065" s="65"/>
      <c r="N1065" s="65"/>
      <c r="O1065" s="65"/>
      <c r="P1065" s="65"/>
      <c r="Q1065" s="65"/>
      <c r="R1065" s="65"/>
      <c r="S1065" s="65"/>
      <c r="T1065" s="65"/>
      <c r="U1065" s="65"/>
      <c r="V1065" s="65"/>
      <c r="W1065" s="65"/>
      <c r="X1065" s="65"/>
      <c r="Y1065" s="65"/>
      <c r="Z1065" s="65"/>
      <c r="AA1065" s="65"/>
      <c r="AB1065" s="65"/>
      <c r="AC1065" s="65"/>
      <c r="AD1065" s="65"/>
      <c r="AE1065" s="65"/>
      <c r="AF1065" s="65"/>
      <c r="AG1065" s="65"/>
      <c r="AH1065" s="65"/>
      <c r="AI1065" s="65"/>
      <c r="AJ1065" s="62"/>
      <c r="AK1065" s="11"/>
      <c r="AL1065" s="11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</row>
    <row r="1066" spans="1:86" ht="17.25">
      <c r="A1066" s="11"/>
      <c r="B1066" s="11"/>
      <c r="C1066" s="11"/>
      <c r="D1066" s="11"/>
      <c r="E1066" s="33"/>
      <c r="F1066" s="11"/>
      <c r="G1066" s="11"/>
      <c r="H1066" s="11"/>
      <c r="I1066" s="11"/>
      <c r="J1066" s="65"/>
      <c r="K1066" s="65"/>
      <c r="L1066" s="65"/>
      <c r="M1066" s="65"/>
      <c r="N1066" s="65"/>
      <c r="O1066" s="65"/>
      <c r="P1066" s="65"/>
      <c r="Q1066" s="65"/>
      <c r="R1066" s="65"/>
      <c r="S1066" s="65"/>
      <c r="T1066" s="65"/>
      <c r="U1066" s="65"/>
      <c r="V1066" s="65"/>
      <c r="W1066" s="65"/>
      <c r="X1066" s="65"/>
      <c r="Y1066" s="65"/>
      <c r="Z1066" s="65"/>
      <c r="AA1066" s="65"/>
      <c r="AB1066" s="65"/>
      <c r="AC1066" s="65"/>
      <c r="AD1066" s="65"/>
      <c r="AE1066" s="65"/>
      <c r="AF1066" s="65"/>
      <c r="AG1066" s="65"/>
      <c r="AH1066" s="65"/>
      <c r="AI1066" s="65"/>
      <c r="AJ1066" s="62"/>
      <c r="AK1066" s="11"/>
      <c r="AL1066" s="11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</row>
    <row r="1067" spans="1:86" ht="17.25">
      <c r="A1067" s="11"/>
      <c r="B1067" s="11"/>
      <c r="C1067" s="11"/>
      <c r="D1067" s="11"/>
      <c r="E1067" s="33"/>
      <c r="F1067" s="11"/>
      <c r="G1067" s="11"/>
      <c r="H1067" s="11"/>
      <c r="I1067" s="11"/>
      <c r="J1067" s="65"/>
      <c r="K1067" s="65"/>
      <c r="L1067" s="65"/>
      <c r="M1067" s="65"/>
      <c r="N1067" s="65"/>
      <c r="O1067" s="65"/>
      <c r="P1067" s="65"/>
      <c r="Q1067" s="65"/>
      <c r="R1067" s="65"/>
      <c r="S1067" s="65"/>
      <c r="T1067" s="65"/>
      <c r="U1067" s="65"/>
      <c r="V1067" s="65"/>
      <c r="W1067" s="65"/>
      <c r="X1067" s="65"/>
      <c r="Y1067" s="65"/>
      <c r="Z1067" s="65"/>
      <c r="AA1067" s="65"/>
      <c r="AB1067" s="65"/>
      <c r="AC1067" s="65"/>
      <c r="AD1067" s="65"/>
      <c r="AE1067" s="65"/>
      <c r="AF1067" s="65"/>
      <c r="AG1067" s="65"/>
      <c r="AH1067" s="65"/>
      <c r="AI1067" s="65"/>
      <c r="AJ1067" s="62"/>
      <c r="AK1067" s="11"/>
      <c r="AL1067" s="11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</row>
    <row r="1068" spans="1:86" ht="17.25">
      <c r="A1068" s="11"/>
      <c r="B1068" s="11"/>
      <c r="C1068" s="11"/>
      <c r="D1068" s="11"/>
      <c r="E1068" s="33"/>
      <c r="F1068" s="11"/>
      <c r="G1068" s="11"/>
      <c r="H1068" s="11"/>
      <c r="I1068" s="11"/>
      <c r="J1068" s="65"/>
      <c r="K1068" s="65"/>
      <c r="L1068" s="65"/>
      <c r="M1068" s="65"/>
      <c r="N1068" s="65"/>
      <c r="O1068" s="65"/>
      <c r="P1068" s="65"/>
      <c r="Q1068" s="65"/>
      <c r="R1068" s="65"/>
      <c r="S1068" s="65"/>
      <c r="T1068" s="65"/>
      <c r="U1068" s="65"/>
      <c r="V1068" s="65"/>
      <c r="W1068" s="65"/>
      <c r="X1068" s="65"/>
      <c r="Y1068" s="65"/>
      <c r="Z1068" s="65"/>
      <c r="AA1068" s="65"/>
      <c r="AB1068" s="65"/>
      <c r="AC1068" s="65"/>
      <c r="AD1068" s="65"/>
      <c r="AE1068" s="65"/>
      <c r="AF1068" s="65"/>
      <c r="AG1068" s="65"/>
      <c r="AH1068" s="65"/>
      <c r="AI1068" s="65"/>
      <c r="AJ1068" s="62"/>
      <c r="AK1068" s="11"/>
      <c r="AL1068" s="11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</row>
    <row r="1069" spans="1:86" ht="17.25">
      <c r="A1069" s="11"/>
      <c r="B1069" s="11"/>
      <c r="C1069" s="11"/>
      <c r="D1069" s="11"/>
      <c r="E1069" s="33"/>
      <c r="F1069" s="11"/>
      <c r="G1069" s="11"/>
      <c r="H1069" s="11"/>
      <c r="I1069" s="11"/>
      <c r="J1069" s="65"/>
      <c r="K1069" s="65"/>
      <c r="L1069" s="65"/>
      <c r="M1069" s="65"/>
      <c r="N1069" s="65"/>
      <c r="O1069" s="65"/>
      <c r="P1069" s="65"/>
      <c r="Q1069" s="65"/>
      <c r="R1069" s="65"/>
      <c r="S1069" s="65"/>
      <c r="T1069" s="65"/>
      <c r="U1069" s="65"/>
      <c r="V1069" s="65"/>
      <c r="W1069" s="65"/>
      <c r="X1069" s="65"/>
      <c r="Y1069" s="65"/>
      <c r="Z1069" s="65"/>
      <c r="AA1069" s="65"/>
      <c r="AB1069" s="65"/>
      <c r="AC1069" s="65"/>
      <c r="AD1069" s="65"/>
      <c r="AE1069" s="65"/>
      <c r="AF1069" s="65"/>
      <c r="AG1069" s="65"/>
      <c r="AH1069" s="65"/>
      <c r="AI1069" s="65"/>
      <c r="AJ1069" s="62"/>
      <c r="AK1069" s="11"/>
      <c r="AL1069" s="11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</row>
    <row r="1070" spans="1:86" ht="17.25">
      <c r="A1070" s="11"/>
      <c r="B1070" s="11"/>
      <c r="C1070" s="11"/>
      <c r="D1070" s="11"/>
      <c r="E1070" s="33"/>
      <c r="F1070" s="11"/>
      <c r="G1070" s="11"/>
      <c r="H1070" s="11"/>
      <c r="I1070" s="11"/>
      <c r="J1070" s="65"/>
      <c r="K1070" s="65"/>
      <c r="L1070" s="65"/>
      <c r="M1070" s="65"/>
      <c r="N1070" s="65"/>
      <c r="O1070" s="65"/>
      <c r="P1070" s="65"/>
      <c r="Q1070" s="65"/>
      <c r="R1070" s="65"/>
      <c r="S1070" s="65"/>
      <c r="T1070" s="65"/>
      <c r="U1070" s="65"/>
      <c r="V1070" s="65"/>
      <c r="W1070" s="65"/>
      <c r="X1070" s="65"/>
      <c r="Y1070" s="65"/>
      <c r="Z1070" s="65"/>
      <c r="AA1070" s="65"/>
      <c r="AB1070" s="65"/>
      <c r="AC1070" s="65"/>
      <c r="AD1070" s="65"/>
      <c r="AE1070" s="65"/>
      <c r="AF1070" s="65"/>
      <c r="AG1070" s="65"/>
      <c r="AH1070" s="65"/>
      <c r="AI1070" s="65"/>
      <c r="AJ1070" s="62"/>
      <c r="AK1070" s="11"/>
      <c r="AL1070" s="11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</row>
    <row r="1071" spans="1:86" ht="17.25">
      <c r="A1071" s="11"/>
      <c r="B1071" s="11"/>
      <c r="C1071" s="11"/>
      <c r="D1071" s="11"/>
      <c r="E1071" s="33"/>
      <c r="F1071" s="11"/>
      <c r="G1071" s="11"/>
      <c r="H1071" s="11"/>
      <c r="I1071" s="11"/>
      <c r="J1071" s="65"/>
      <c r="K1071" s="65"/>
      <c r="L1071" s="65"/>
      <c r="M1071" s="65"/>
      <c r="N1071" s="65"/>
      <c r="O1071" s="65"/>
      <c r="P1071" s="65"/>
      <c r="Q1071" s="65"/>
      <c r="R1071" s="65"/>
      <c r="S1071" s="65"/>
      <c r="T1071" s="65"/>
      <c r="U1071" s="65"/>
      <c r="V1071" s="65"/>
      <c r="W1071" s="65"/>
      <c r="X1071" s="65"/>
      <c r="Y1071" s="65"/>
      <c r="Z1071" s="65"/>
      <c r="AA1071" s="65"/>
      <c r="AB1071" s="65"/>
      <c r="AC1071" s="65"/>
      <c r="AD1071" s="65"/>
      <c r="AE1071" s="65"/>
      <c r="AF1071" s="65"/>
      <c r="AG1071" s="65"/>
      <c r="AH1071" s="65"/>
      <c r="AI1071" s="65"/>
      <c r="AJ1071" s="62"/>
      <c r="AK1071" s="11"/>
      <c r="AL1071" s="11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</row>
    <row r="1072" spans="1:86" ht="17.25">
      <c r="A1072" s="11"/>
      <c r="B1072" s="11"/>
      <c r="C1072" s="11"/>
      <c r="D1072" s="11"/>
      <c r="E1072" s="33"/>
      <c r="F1072" s="11"/>
      <c r="G1072" s="11"/>
      <c r="H1072" s="11"/>
      <c r="I1072" s="11"/>
      <c r="J1072" s="65"/>
      <c r="K1072" s="65"/>
      <c r="L1072" s="65"/>
      <c r="M1072" s="65"/>
      <c r="N1072" s="65"/>
      <c r="O1072" s="65"/>
      <c r="P1072" s="65"/>
      <c r="Q1072" s="65"/>
      <c r="R1072" s="65"/>
      <c r="S1072" s="65"/>
      <c r="T1072" s="65"/>
      <c r="U1072" s="65"/>
      <c r="V1072" s="65"/>
      <c r="W1072" s="65"/>
      <c r="X1072" s="65"/>
      <c r="Y1072" s="65"/>
      <c r="Z1072" s="65"/>
      <c r="AA1072" s="65"/>
      <c r="AB1072" s="65"/>
      <c r="AC1072" s="65"/>
      <c r="AD1072" s="65"/>
      <c r="AE1072" s="65"/>
      <c r="AF1072" s="65"/>
      <c r="AG1072" s="65"/>
      <c r="AH1072" s="65"/>
      <c r="AI1072" s="65"/>
      <c r="AJ1072" s="62"/>
      <c r="AK1072" s="11"/>
      <c r="AL1072" s="11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</row>
    <row r="1073" spans="1:86" ht="17.25">
      <c r="A1073" s="11"/>
      <c r="B1073" s="11"/>
      <c r="C1073" s="11"/>
      <c r="D1073" s="11"/>
      <c r="E1073" s="33"/>
      <c r="F1073" s="11"/>
      <c r="G1073" s="11"/>
      <c r="H1073" s="11"/>
      <c r="I1073" s="11"/>
      <c r="J1073" s="65"/>
      <c r="K1073" s="65"/>
      <c r="L1073" s="65"/>
      <c r="M1073" s="65"/>
      <c r="N1073" s="65"/>
      <c r="O1073" s="65"/>
      <c r="P1073" s="65"/>
      <c r="Q1073" s="65"/>
      <c r="R1073" s="65"/>
      <c r="S1073" s="65"/>
      <c r="T1073" s="65"/>
      <c r="U1073" s="65"/>
      <c r="V1073" s="65"/>
      <c r="W1073" s="65"/>
      <c r="X1073" s="65"/>
      <c r="Y1073" s="65"/>
      <c r="Z1073" s="65"/>
      <c r="AA1073" s="65"/>
      <c r="AB1073" s="65"/>
      <c r="AC1073" s="65"/>
      <c r="AD1073" s="65"/>
      <c r="AE1073" s="65"/>
      <c r="AF1073" s="65"/>
      <c r="AG1073" s="65"/>
      <c r="AH1073" s="65"/>
      <c r="AI1073" s="65"/>
      <c r="AJ1073" s="62"/>
      <c r="AK1073" s="11"/>
      <c r="AL1073" s="11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</row>
    <row r="1074" spans="1:86" ht="17.25">
      <c r="A1074" s="11"/>
      <c r="B1074" s="11"/>
      <c r="C1074" s="11"/>
      <c r="D1074" s="11"/>
      <c r="E1074" s="33"/>
      <c r="F1074" s="11"/>
      <c r="G1074" s="11"/>
      <c r="H1074" s="11"/>
      <c r="I1074" s="11"/>
      <c r="J1074" s="65"/>
      <c r="K1074" s="65"/>
      <c r="L1074" s="65"/>
      <c r="M1074" s="65"/>
      <c r="N1074" s="65"/>
      <c r="O1074" s="65"/>
      <c r="P1074" s="65"/>
      <c r="Q1074" s="65"/>
      <c r="R1074" s="65"/>
      <c r="S1074" s="65"/>
      <c r="T1074" s="65"/>
      <c r="U1074" s="65"/>
      <c r="V1074" s="65"/>
      <c r="W1074" s="65"/>
      <c r="X1074" s="65"/>
      <c r="Y1074" s="65"/>
      <c r="Z1074" s="65"/>
      <c r="AA1074" s="65"/>
      <c r="AB1074" s="65"/>
      <c r="AC1074" s="65"/>
      <c r="AD1074" s="65"/>
      <c r="AE1074" s="65"/>
      <c r="AF1074" s="65"/>
      <c r="AG1074" s="65"/>
      <c r="AH1074" s="65"/>
      <c r="AI1074" s="65"/>
      <c r="AJ1074" s="62"/>
      <c r="AK1074" s="11"/>
      <c r="AL1074" s="11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</row>
    <row r="1075" spans="1:86" ht="17.25">
      <c r="A1075" s="11"/>
      <c r="B1075" s="11"/>
      <c r="C1075" s="11"/>
      <c r="D1075" s="11"/>
      <c r="E1075" s="33"/>
      <c r="F1075" s="11"/>
      <c r="G1075" s="11"/>
      <c r="H1075" s="11"/>
      <c r="I1075" s="11"/>
      <c r="J1075" s="65"/>
      <c r="K1075" s="65"/>
      <c r="L1075" s="65"/>
      <c r="M1075" s="65"/>
      <c r="N1075" s="65"/>
      <c r="O1075" s="65"/>
      <c r="P1075" s="65"/>
      <c r="Q1075" s="65"/>
      <c r="R1075" s="65"/>
      <c r="S1075" s="65"/>
      <c r="T1075" s="65"/>
      <c r="U1075" s="65"/>
      <c r="V1075" s="65"/>
      <c r="W1075" s="65"/>
      <c r="X1075" s="65"/>
      <c r="Y1075" s="65"/>
      <c r="Z1075" s="65"/>
      <c r="AA1075" s="65"/>
      <c r="AB1075" s="65"/>
      <c r="AC1075" s="65"/>
      <c r="AD1075" s="65"/>
      <c r="AE1075" s="65"/>
      <c r="AF1075" s="65"/>
      <c r="AG1075" s="65"/>
      <c r="AH1075" s="65"/>
      <c r="AI1075" s="65"/>
      <c r="AJ1075" s="62"/>
      <c r="AK1075" s="11"/>
      <c r="AL1075" s="11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</row>
    <row r="1076" spans="1:86" ht="17.25">
      <c r="A1076" s="11"/>
      <c r="B1076" s="11"/>
      <c r="C1076" s="11"/>
      <c r="D1076" s="11"/>
      <c r="E1076" s="33"/>
      <c r="F1076" s="11"/>
      <c r="G1076" s="11"/>
      <c r="H1076" s="11"/>
      <c r="I1076" s="11"/>
      <c r="J1076" s="65"/>
      <c r="K1076" s="65"/>
      <c r="L1076" s="65"/>
      <c r="M1076" s="65"/>
      <c r="N1076" s="65"/>
      <c r="O1076" s="65"/>
      <c r="P1076" s="65"/>
      <c r="Q1076" s="65"/>
      <c r="R1076" s="65"/>
      <c r="S1076" s="65"/>
      <c r="T1076" s="65"/>
      <c r="U1076" s="65"/>
      <c r="V1076" s="65"/>
      <c r="W1076" s="65"/>
      <c r="X1076" s="65"/>
      <c r="Y1076" s="65"/>
      <c r="Z1076" s="65"/>
      <c r="AA1076" s="65"/>
      <c r="AB1076" s="65"/>
      <c r="AC1076" s="65"/>
      <c r="AD1076" s="65"/>
      <c r="AE1076" s="65"/>
      <c r="AF1076" s="65"/>
      <c r="AG1076" s="65"/>
      <c r="AH1076" s="65"/>
      <c r="AI1076" s="65"/>
      <c r="AJ1076" s="62"/>
      <c r="AK1076" s="11"/>
      <c r="AL1076" s="11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</row>
    <row r="1077" spans="1:86" ht="17.25">
      <c r="A1077" s="11"/>
      <c r="B1077" s="11"/>
      <c r="C1077" s="11"/>
      <c r="D1077" s="11"/>
      <c r="E1077" s="33"/>
      <c r="F1077" s="11"/>
      <c r="G1077" s="11"/>
      <c r="H1077" s="11"/>
      <c r="I1077" s="11"/>
      <c r="J1077" s="65"/>
      <c r="K1077" s="65"/>
      <c r="L1077" s="65"/>
      <c r="M1077" s="65"/>
      <c r="N1077" s="65"/>
      <c r="O1077" s="65"/>
      <c r="P1077" s="65"/>
      <c r="Q1077" s="65"/>
      <c r="R1077" s="65"/>
      <c r="S1077" s="65"/>
      <c r="T1077" s="65"/>
      <c r="U1077" s="65"/>
      <c r="V1077" s="65"/>
      <c r="W1077" s="65"/>
      <c r="X1077" s="65"/>
      <c r="Y1077" s="65"/>
      <c r="Z1077" s="65"/>
      <c r="AA1077" s="65"/>
      <c r="AB1077" s="65"/>
      <c r="AC1077" s="65"/>
      <c r="AD1077" s="65"/>
      <c r="AE1077" s="65"/>
      <c r="AF1077" s="65"/>
      <c r="AG1077" s="65"/>
      <c r="AH1077" s="65"/>
      <c r="AI1077" s="65"/>
      <c r="AJ1077" s="62"/>
      <c r="AK1077" s="11"/>
      <c r="AL1077" s="11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</row>
    <row r="1078" spans="1:86" ht="17.25">
      <c r="A1078" s="11"/>
      <c r="B1078" s="11"/>
      <c r="C1078" s="11"/>
      <c r="D1078" s="11"/>
      <c r="E1078" s="33"/>
      <c r="F1078" s="11"/>
      <c r="G1078" s="11"/>
      <c r="H1078" s="11"/>
      <c r="I1078" s="11"/>
      <c r="J1078" s="65"/>
      <c r="K1078" s="65"/>
      <c r="L1078" s="65"/>
      <c r="M1078" s="65"/>
      <c r="N1078" s="65"/>
      <c r="O1078" s="65"/>
      <c r="P1078" s="65"/>
      <c r="Q1078" s="65"/>
      <c r="R1078" s="65"/>
      <c r="S1078" s="65"/>
      <c r="T1078" s="65"/>
      <c r="U1078" s="65"/>
      <c r="V1078" s="65"/>
      <c r="W1078" s="65"/>
      <c r="X1078" s="65"/>
      <c r="Y1078" s="65"/>
      <c r="Z1078" s="65"/>
      <c r="AA1078" s="65"/>
      <c r="AB1078" s="65"/>
      <c r="AC1078" s="65"/>
      <c r="AD1078" s="65"/>
      <c r="AE1078" s="65"/>
      <c r="AF1078" s="65"/>
      <c r="AG1078" s="65"/>
      <c r="AH1078" s="65"/>
      <c r="AI1078" s="65"/>
      <c r="AJ1078" s="62"/>
      <c r="AK1078" s="11"/>
      <c r="AL1078" s="11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</row>
    <row r="1079" spans="1:86" ht="17.25">
      <c r="A1079" s="11"/>
      <c r="B1079" s="11"/>
      <c r="C1079" s="11"/>
      <c r="D1079" s="11"/>
      <c r="E1079" s="33"/>
      <c r="F1079" s="11"/>
      <c r="G1079" s="11"/>
      <c r="H1079" s="11"/>
      <c r="I1079" s="11"/>
      <c r="J1079" s="65"/>
      <c r="K1079" s="65"/>
      <c r="L1079" s="65"/>
      <c r="M1079" s="65"/>
      <c r="N1079" s="65"/>
      <c r="O1079" s="65"/>
      <c r="P1079" s="65"/>
      <c r="Q1079" s="65"/>
      <c r="R1079" s="65"/>
      <c r="S1079" s="65"/>
      <c r="T1079" s="65"/>
      <c r="U1079" s="65"/>
      <c r="V1079" s="65"/>
      <c r="W1079" s="65"/>
      <c r="X1079" s="65"/>
      <c r="Y1079" s="65"/>
      <c r="Z1079" s="65"/>
      <c r="AA1079" s="65"/>
      <c r="AB1079" s="65"/>
      <c r="AC1079" s="65"/>
      <c r="AD1079" s="65"/>
      <c r="AE1079" s="65"/>
      <c r="AF1079" s="65"/>
      <c r="AG1079" s="65"/>
      <c r="AH1079" s="65"/>
      <c r="AI1079" s="65"/>
      <c r="AJ1079" s="62"/>
      <c r="AK1079" s="11"/>
      <c r="AL1079" s="11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</row>
    <row r="1080" spans="1:86" ht="17.25">
      <c r="A1080" s="11"/>
      <c r="B1080" s="11"/>
      <c r="C1080" s="11"/>
      <c r="D1080" s="11"/>
      <c r="E1080" s="33"/>
      <c r="F1080" s="11"/>
      <c r="G1080" s="11"/>
      <c r="H1080" s="11"/>
      <c r="I1080" s="11"/>
      <c r="J1080" s="65"/>
      <c r="K1080" s="65"/>
      <c r="L1080" s="65"/>
      <c r="M1080" s="65"/>
      <c r="N1080" s="65"/>
      <c r="O1080" s="65"/>
      <c r="P1080" s="65"/>
      <c r="Q1080" s="65"/>
      <c r="R1080" s="65"/>
      <c r="S1080" s="65"/>
      <c r="T1080" s="65"/>
      <c r="U1080" s="65"/>
      <c r="V1080" s="65"/>
      <c r="W1080" s="65"/>
      <c r="X1080" s="65"/>
      <c r="Y1080" s="65"/>
      <c r="Z1080" s="65"/>
      <c r="AA1080" s="65"/>
      <c r="AB1080" s="65"/>
      <c r="AC1080" s="65"/>
      <c r="AD1080" s="65"/>
      <c r="AE1080" s="65"/>
      <c r="AF1080" s="65"/>
      <c r="AG1080" s="65"/>
      <c r="AH1080" s="65"/>
      <c r="AI1080" s="65"/>
      <c r="AJ1080" s="62"/>
      <c r="AK1080" s="11"/>
      <c r="AL1080" s="11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</row>
    <row r="1081" spans="1:86" ht="17.25">
      <c r="A1081" s="11"/>
      <c r="B1081" s="11"/>
      <c r="C1081" s="11"/>
      <c r="D1081" s="11"/>
      <c r="E1081" s="33"/>
      <c r="F1081" s="11"/>
      <c r="G1081" s="11"/>
      <c r="H1081" s="11"/>
      <c r="I1081" s="11"/>
      <c r="J1081" s="65"/>
      <c r="K1081" s="65"/>
      <c r="L1081" s="65"/>
      <c r="M1081" s="65"/>
      <c r="N1081" s="65"/>
      <c r="O1081" s="65"/>
      <c r="P1081" s="65"/>
      <c r="Q1081" s="65"/>
      <c r="R1081" s="65"/>
      <c r="S1081" s="65"/>
      <c r="T1081" s="65"/>
      <c r="U1081" s="65"/>
      <c r="V1081" s="65"/>
      <c r="W1081" s="65"/>
      <c r="X1081" s="65"/>
      <c r="Y1081" s="65"/>
      <c r="Z1081" s="65"/>
      <c r="AA1081" s="65"/>
      <c r="AB1081" s="65"/>
      <c r="AC1081" s="65"/>
      <c r="AD1081" s="65"/>
      <c r="AE1081" s="65"/>
      <c r="AF1081" s="65"/>
      <c r="AG1081" s="65"/>
      <c r="AH1081" s="65"/>
      <c r="AI1081" s="65"/>
      <c r="AJ1081" s="62"/>
      <c r="AK1081" s="11"/>
      <c r="AL1081" s="11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</row>
    <row r="1082" spans="1:86" ht="17.25">
      <c r="A1082" s="11"/>
      <c r="B1082" s="11"/>
      <c r="C1082" s="11"/>
      <c r="D1082" s="11"/>
      <c r="E1082" s="33"/>
      <c r="F1082" s="11"/>
      <c r="G1082" s="11"/>
      <c r="H1082" s="11"/>
      <c r="I1082" s="11"/>
      <c r="J1082" s="65"/>
      <c r="K1082" s="65"/>
      <c r="L1082" s="65"/>
      <c r="M1082" s="65"/>
      <c r="N1082" s="65"/>
      <c r="O1082" s="65"/>
      <c r="P1082" s="65"/>
      <c r="Q1082" s="65"/>
      <c r="R1082" s="65"/>
      <c r="S1082" s="65"/>
      <c r="T1082" s="65"/>
      <c r="U1082" s="65"/>
      <c r="V1082" s="65"/>
      <c r="W1082" s="65"/>
      <c r="X1082" s="65"/>
      <c r="Y1082" s="65"/>
      <c r="Z1082" s="65"/>
      <c r="AA1082" s="65"/>
      <c r="AB1082" s="65"/>
      <c r="AC1082" s="65"/>
      <c r="AD1082" s="65"/>
      <c r="AE1082" s="65"/>
      <c r="AF1082" s="65"/>
      <c r="AG1082" s="65"/>
      <c r="AH1082" s="65"/>
      <c r="AI1082" s="65"/>
      <c r="AJ1082" s="62"/>
      <c r="AK1082" s="11"/>
      <c r="AL1082" s="11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</row>
    <row r="1083" spans="1:86" ht="17.25">
      <c r="A1083" s="11"/>
      <c r="B1083" s="11"/>
      <c r="C1083" s="11"/>
      <c r="D1083" s="11"/>
      <c r="E1083" s="33"/>
      <c r="F1083" s="11"/>
      <c r="G1083" s="11"/>
      <c r="H1083" s="11"/>
      <c r="I1083" s="11"/>
      <c r="J1083" s="65"/>
      <c r="K1083" s="65"/>
      <c r="L1083" s="65"/>
      <c r="M1083" s="65"/>
      <c r="N1083" s="65"/>
      <c r="O1083" s="65"/>
      <c r="P1083" s="65"/>
      <c r="Q1083" s="65"/>
      <c r="R1083" s="65"/>
      <c r="S1083" s="65"/>
      <c r="T1083" s="65"/>
      <c r="U1083" s="65"/>
      <c r="V1083" s="65"/>
      <c r="W1083" s="65"/>
      <c r="X1083" s="65"/>
      <c r="Y1083" s="65"/>
      <c r="Z1083" s="65"/>
      <c r="AA1083" s="65"/>
      <c r="AB1083" s="65"/>
      <c r="AC1083" s="65"/>
      <c r="AD1083" s="65"/>
      <c r="AE1083" s="65"/>
      <c r="AF1083" s="65"/>
      <c r="AG1083" s="65"/>
      <c r="AH1083" s="65"/>
      <c r="AI1083" s="65"/>
      <c r="AJ1083" s="62"/>
      <c r="AK1083" s="11"/>
      <c r="AL1083" s="11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</row>
    <row r="1084" spans="1:86" ht="17.25">
      <c r="A1084" s="11"/>
      <c r="B1084" s="11"/>
      <c r="C1084" s="11"/>
      <c r="D1084" s="11"/>
      <c r="E1084" s="33"/>
      <c r="F1084" s="11"/>
      <c r="G1084" s="11"/>
      <c r="H1084" s="11"/>
      <c r="I1084" s="11"/>
      <c r="J1084" s="65"/>
      <c r="K1084" s="65"/>
      <c r="L1084" s="65"/>
      <c r="M1084" s="65"/>
      <c r="N1084" s="65"/>
      <c r="O1084" s="65"/>
      <c r="P1084" s="65"/>
      <c r="Q1084" s="65"/>
      <c r="R1084" s="65"/>
      <c r="S1084" s="65"/>
      <c r="T1084" s="65"/>
      <c r="U1084" s="65"/>
      <c r="V1084" s="65"/>
      <c r="W1084" s="65"/>
      <c r="X1084" s="65"/>
      <c r="Y1084" s="65"/>
      <c r="Z1084" s="65"/>
      <c r="AA1084" s="65"/>
      <c r="AB1084" s="65"/>
      <c r="AC1084" s="65"/>
      <c r="AD1084" s="65"/>
      <c r="AE1084" s="65"/>
      <c r="AF1084" s="65"/>
      <c r="AG1084" s="65"/>
      <c r="AH1084" s="65"/>
      <c r="AI1084" s="65"/>
      <c r="AJ1084" s="62"/>
      <c r="AK1084" s="11"/>
      <c r="AL1084" s="11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</row>
    <row r="1085" spans="1:86" ht="17.25">
      <c r="A1085" s="11"/>
      <c r="B1085" s="11"/>
      <c r="C1085" s="11"/>
      <c r="D1085" s="11"/>
      <c r="E1085" s="33"/>
      <c r="F1085" s="11"/>
      <c r="G1085" s="11"/>
      <c r="H1085" s="11"/>
      <c r="I1085" s="11"/>
      <c r="J1085" s="65"/>
      <c r="K1085" s="65"/>
      <c r="L1085" s="65"/>
      <c r="M1085" s="65"/>
      <c r="N1085" s="65"/>
      <c r="O1085" s="65"/>
      <c r="P1085" s="65"/>
      <c r="Q1085" s="65"/>
      <c r="R1085" s="65"/>
      <c r="S1085" s="65"/>
      <c r="T1085" s="65"/>
      <c r="U1085" s="65"/>
      <c r="V1085" s="65"/>
      <c r="W1085" s="65"/>
      <c r="X1085" s="65"/>
      <c r="Y1085" s="65"/>
      <c r="Z1085" s="65"/>
      <c r="AA1085" s="65"/>
      <c r="AB1085" s="65"/>
      <c r="AC1085" s="65"/>
      <c r="AD1085" s="65"/>
      <c r="AE1085" s="65"/>
      <c r="AF1085" s="65"/>
      <c r="AG1085" s="65"/>
      <c r="AH1085" s="65"/>
      <c r="AI1085" s="65"/>
      <c r="AJ1085" s="62"/>
      <c r="AK1085" s="11"/>
      <c r="AL1085" s="11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</row>
    <row r="1086" spans="1:86" ht="17.25">
      <c r="A1086" s="11"/>
      <c r="B1086" s="11"/>
      <c r="C1086" s="11"/>
      <c r="D1086" s="11"/>
      <c r="E1086" s="33"/>
      <c r="F1086" s="11"/>
      <c r="G1086" s="11"/>
      <c r="H1086" s="11"/>
      <c r="I1086" s="11"/>
      <c r="J1086" s="65"/>
      <c r="K1086" s="65"/>
      <c r="L1086" s="65"/>
      <c r="M1086" s="65"/>
      <c r="N1086" s="65"/>
      <c r="O1086" s="65"/>
      <c r="P1086" s="65"/>
      <c r="Q1086" s="65"/>
      <c r="R1086" s="65"/>
      <c r="S1086" s="65"/>
      <c r="T1086" s="65"/>
      <c r="U1086" s="65"/>
      <c r="V1086" s="65"/>
      <c r="W1086" s="65"/>
      <c r="X1086" s="65"/>
      <c r="Y1086" s="65"/>
      <c r="Z1086" s="65"/>
      <c r="AA1086" s="65"/>
      <c r="AB1086" s="65"/>
      <c r="AC1086" s="65"/>
      <c r="AD1086" s="65"/>
      <c r="AE1086" s="65"/>
      <c r="AF1086" s="65"/>
      <c r="AG1086" s="65"/>
      <c r="AH1086" s="65"/>
      <c r="AI1086" s="65"/>
      <c r="AJ1086" s="62"/>
      <c r="AK1086" s="11"/>
      <c r="AL1086" s="11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</row>
    <row r="1087" spans="1:86" ht="17.25">
      <c r="A1087" s="11"/>
      <c r="B1087" s="11"/>
      <c r="C1087" s="11"/>
      <c r="D1087" s="11"/>
      <c r="E1087" s="33"/>
      <c r="F1087" s="11"/>
      <c r="G1087" s="11"/>
      <c r="H1087" s="11"/>
      <c r="I1087" s="11"/>
      <c r="J1087" s="65"/>
      <c r="K1087" s="65"/>
      <c r="L1087" s="65"/>
      <c r="M1087" s="65"/>
      <c r="N1087" s="65"/>
      <c r="O1087" s="65"/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  <c r="AA1087" s="65"/>
      <c r="AB1087" s="65"/>
      <c r="AC1087" s="65"/>
      <c r="AD1087" s="65"/>
      <c r="AE1087" s="65"/>
      <c r="AF1087" s="65"/>
      <c r="AG1087" s="65"/>
      <c r="AH1087" s="65"/>
      <c r="AI1087" s="65"/>
      <c r="AJ1087" s="62"/>
      <c r="AK1087" s="11"/>
      <c r="AL1087" s="11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</row>
    <row r="1088" spans="1:86" ht="17.25">
      <c r="A1088" s="11"/>
      <c r="B1088" s="11"/>
      <c r="C1088" s="11"/>
      <c r="D1088" s="11"/>
      <c r="E1088" s="33"/>
      <c r="F1088" s="11"/>
      <c r="G1088" s="11"/>
      <c r="H1088" s="11"/>
      <c r="I1088" s="11"/>
      <c r="J1088" s="65"/>
      <c r="K1088" s="65"/>
      <c r="L1088" s="65"/>
      <c r="M1088" s="65"/>
      <c r="N1088" s="65"/>
      <c r="O1088" s="65"/>
      <c r="P1088" s="65"/>
      <c r="Q1088" s="65"/>
      <c r="R1088" s="65"/>
      <c r="S1088" s="65"/>
      <c r="T1088" s="65"/>
      <c r="U1088" s="65"/>
      <c r="V1088" s="65"/>
      <c r="W1088" s="65"/>
      <c r="X1088" s="65"/>
      <c r="Y1088" s="65"/>
      <c r="Z1088" s="65"/>
      <c r="AA1088" s="65"/>
      <c r="AB1088" s="65"/>
      <c r="AC1088" s="65"/>
      <c r="AD1088" s="65"/>
      <c r="AE1088" s="65"/>
      <c r="AF1088" s="65"/>
      <c r="AG1088" s="65"/>
      <c r="AH1088" s="65"/>
      <c r="AI1088" s="65"/>
      <c r="AJ1088" s="62"/>
      <c r="AK1088" s="11"/>
      <c r="AL1088" s="11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</row>
    <row r="1089" spans="1:86" ht="17.25">
      <c r="A1089" s="11"/>
      <c r="B1089" s="11"/>
      <c r="C1089" s="11"/>
      <c r="D1089" s="11"/>
      <c r="E1089" s="33"/>
      <c r="F1089" s="11"/>
      <c r="G1089" s="11"/>
      <c r="H1089" s="11"/>
      <c r="I1089" s="11"/>
      <c r="J1089" s="65"/>
      <c r="K1089" s="65"/>
      <c r="L1089" s="65"/>
      <c r="M1089" s="65"/>
      <c r="N1089" s="65"/>
      <c r="O1089" s="65"/>
      <c r="P1089" s="65"/>
      <c r="Q1089" s="65"/>
      <c r="R1089" s="65"/>
      <c r="S1089" s="65"/>
      <c r="T1089" s="65"/>
      <c r="U1089" s="65"/>
      <c r="V1089" s="65"/>
      <c r="W1089" s="65"/>
      <c r="X1089" s="65"/>
      <c r="Y1089" s="65"/>
      <c r="Z1089" s="65"/>
      <c r="AA1089" s="65"/>
      <c r="AB1089" s="65"/>
      <c r="AC1089" s="65"/>
      <c r="AD1089" s="65"/>
      <c r="AE1089" s="65"/>
      <c r="AF1089" s="65"/>
      <c r="AG1089" s="65"/>
      <c r="AH1089" s="65"/>
      <c r="AI1089" s="65"/>
      <c r="AJ1089" s="62"/>
      <c r="AK1089" s="11"/>
      <c r="AL1089" s="11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</row>
    <row r="1090" spans="1:86" ht="17.25">
      <c r="A1090" s="11"/>
      <c r="B1090" s="11"/>
      <c r="C1090" s="11"/>
      <c r="D1090" s="11"/>
      <c r="E1090" s="33"/>
      <c r="F1090" s="11"/>
      <c r="G1090" s="11"/>
      <c r="H1090" s="11"/>
      <c r="I1090" s="11"/>
      <c r="J1090" s="65"/>
      <c r="K1090" s="65"/>
      <c r="L1090" s="65"/>
      <c r="M1090" s="65"/>
      <c r="N1090" s="65"/>
      <c r="O1090" s="65"/>
      <c r="P1090" s="65"/>
      <c r="Q1090" s="65"/>
      <c r="R1090" s="65"/>
      <c r="S1090" s="65"/>
      <c r="T1090" s="65"/>
      <c r="U1090" s="65"/>
      <c r="V1090" s="65"/>
      <c r="W1090" s="65"/>
      <c r="X1090" s="65"/>
      <c r="Y1090" s="65"/>
      <c r="Z1090" s="65"/>
      <c r="AA1090" s="65"/>
      <c r="AB1090" s="65"/>
      <c r="AC1090" s="65"/>
      <c r="AD1090" s="65"/>
      <c r="AE1090" s="65"/>
      <c r="AF1090" s="65"/>
      <c r="AG1090" s="65"/>
      <c r="AH1090" s="65"/>
      <c r="AI1090" s="65"/>
      <c r="AJ1090" s="62"/>
      <c r="AK1090" s="11"/>
      <c r="AL1090" s="11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</row>
    <row r="1091" spans="1:86" ht="17.25">
      <c r="A1091" s="11"/>
      <c r="B1091" s="11"/>
      <c r="C1091" s="11"/>
      <c r="D1091" s="11"/>
      <c r="E1091" s="33"/>
      <c r="F1091" s="11"/>
      <c r="G1091" s="11"/>
      <c r="H1091" s="11"/>
      <c r="I1091" s="11"/>
      <c r="J1091" s="65"/>
      <c r="K1091" s="65"/>
      <c r="L1091" s="65"/>
      <c r="M1091" s="65"/>
      <c r="N1091" s="65"/>
      <c r="O1091" s="65"/>
      <c r="P1091" s="65"/>
      <c r="Q1091" s="65"/>
      <c r="R1091" s="65"/>
      <c r="S1091" s="65"/>
      <c r="T1091" s="65"/>
      <c r="U1091" s="65"/>
      <c r="V1091" s="65"/>
      <c r="W1091" s="65"/>
      <c r="X1091" s="65"/>
      <c r="Y1091" s="65"/>
      <c r="Z1091" s="65"/>
      <c r="AA1091" s="65"/>
      <c r="AB1091" s="65"/>
      <c r="AC1091" s="65"/>
      <c r="AD1091" s="65"/>
      <c r="AE1091" s="65"/>
      <c r="AF1091" s="65"/>
      <c r="AG1091" s="65"/>
      <c r="AH1091" s="65"/>
      <c r="AI1091" s="65"/>
      <c r="AJ1091" s="62"/>
      <c r="AK1091" s="11"/>
      <c r="AL1091" s="11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</row>
    <row r="1092" spans="1:86" ht="17.25">
      <c r="A1092" s="11"/>
      <c r="B1092" s="11"/>
      <c r="C1092" s="11"/>
      <c r="D1092" s="11"/>
      <c r="E1092" s="33"/>
      <c r="F1092" s="11"/>
      <c r="G1092" s="11"/>
      <c r="H1092" s="11"/>
      <c r="I1092" s="11"/>
      <c r="J1092" s="65"/>
      <c r="K1092" s="65"/>
      <c r="L1092" s="65"/>
      <c r="M1092" s="65"/>
      <c r="N1092" s="65"/>
      <c r="O1092" s="65"/>
      <c r="P1092" s="65"/>
      <c r="Q1092" s="65"/>
      <c r="R1092" s="65"/>
      <c r="S1092" s="65"/>
      <c r="T1092" s="65"/>
      <c r="U1092" s="65"/>
      <c r="V1092" s="65"/>
      <c r="W1092" s="65"/>
      <c r="X1092" s="65"/>
      <c r="Y1092" s="65"/>
      <c r="Z1092" s="65"/>
      <c r="AA1092" s="65"/>
      <c r="AB1092" s="65"/>
      <c r="AC1092" s="65"/>
      <c r="AD1092" s="65"/>
      <c r="AE1092" s="65"/>
      <c r="AF1092" s="65"/>
      <c r="AG1092" s="65"/>
      <c r="AH1092" s="65"/>
      <c r="AI1092" s="65"/>
      <c r="AJ1092" s="62"/>
      <c r="AK1092" s="11"/>
      <c r="AL1092" s="11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</row>
    <row r="1093" spans="1:86" ht="17.25">
      <c r="A1093" s="11"/>
      <c r="B1093" s="11"/>
      <c r="C1093" s="11"/>
      <c r="D1093" s="11"/>
      <c r="E1093" s="33"/>
      <c r="F1093" s="11"/>
      <c r="G1093" s="11"/>
      <c r="H1093" s="11"/>
      <c r="I1093" s="11"/>
      <c r="J1093" s="65"/>
      <c r="K1093" s="65"/>
      <c r="L1093" s="65"/>
      <c r="M1093" s="65"/>
      <c r="N1093" s="65"/>
      <c r="O1093" s="65"/>
      <c r="P1093" s="65"/>
      <c r="Q1093" s="65"/>
      <c r="R1093" s="65"/>
      <c r="S1093" s="65"/>
      <c r="T1093" s="65"/>
      <c r="U1093" s="65"/>
      <c r="V1093" s="65"/>
      <c r="W1093" s="65"/>
      <c r="X1093" s="65"/>
      <c r="Y1093" s="65"/>
      <c r="Z1093" s="65"/>
      <c r="AA1093" s="65"/>
      <c r="AB1093" s="65"/>
      <c r="AC1093" s="65"/>
      <c r="AD1093" s="65"/>
      <c r="AE1093" s="65"/>
      <c r="AF1093" s="65"/>
      <c r="AG1093" s="65"/>
      <c r="AH1093" s="65"/>
      <c r="AI1093" s="65"/>
      <c r="AJ1093" s="62"/>
      <c r="AK1093" s="11"/>
      <c r="AL1093" s="11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</row>
    <row r="1094" spans="1:86" ht="17.25">
      <c r="A1094" s="11"/>
      <c r="B1094" s="11"/>
      <c r="C1094" s="11"/>
      <c r="D1094" s="11"/>
      <c r="E1094" s="33"/>
      <c r="F1094" s="11"/>
      <c r="G1094" s="11"/>
      <c r="H1094" s="11"/>
      <c r="I1094" s="11"/>
      <c r="J1094" s="65"/>
      <c r="K1094" s="65"/>
      <c r="L1094" s="65"/>
      <c r="M1094" s="65"/>
      <c r="N1094" s="65"/>
      <c r="O1094" s="65"/>
      <c r="P1094" s="65"/>
      <c r="Q1094" s="65"/>
      <c r="R1094" s="65"/>
      <c r="S1094" s="65"/>
      <c r="T1094" s="65"/>
      <c r="U1094" s="65"/>
      <c r="V1094" s="65"/>
      <c r="W1094" s="65"/>
      <c r="X1094" s="65"/>
      <c r="Y1094" s="65"/>
      <c r="Z1094" s="65"/>
      <c r="AA1094" s="65"/>
      <c r="AB1094" s="65"/>
      <c r="AC1094" s="65"/>
      <c r="AD1094" s="65"/>
      <c r="AE1094" s="65"/>
      <c r="AF1094" s="65"/>
      <c r="AG1094" s="65"/>
      <c r="AH1094" s="65"/>
      <c r="AI1094" s="65"/>
      <c r="AJ1094" s="62"/>
      <c r="AK1094" s="11"/>
      <c r="AL1094" s="11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</row>
    <row r="1095" spans="1:86" ht="17.25">
      <c r="A1095" s="11"/>
      <c r="B1095" s="11"/>
      <c r="C1095" s="11"/>
      <c r="D1095" s="11"/>
      <c r="E1095" s="33"/>
      <c r="F1095" s="11"/>
      <c r="G1095" s="11"/>
      <c r="H1095" s="11"/>
      <c r="I1095" s="11"/>
      <c r="J1095" s="65"/>
      <c r="K1095" s="65"/>
      <c r="L1095" s="65"/>
      <c r="M1095" s="65"/>
      <c r="N1095" s="65"/>
      <c r="O1095" s="65"/>
      <c r="P1095" s="65"/>
      <c r="Q1095" s="65"/>
      <c r="R1095" s="65"/>
      <c r="S1095" s="65"/>
      <c r="T1095" s="65"/>
      <c r="U1095" s="65"/>
      <c r="V1095" s="65"/>
      <c r="W1095" s="65"/>
      <c r="X1095" s="65"/>
      <c r="Y1095" s="65"/>
      <c r="Z1095" s="65"/>
      <c r="AA1095" s="65"/>
      <c r="AB1095" s="65"/>
      <c r="AC1095" s="65"/>
      <c r="AD1095" s="65"/>
      <c r="AE1095" s="65"/>
      <c r="AF1095" s="65"/>
      <c r="AG1095" s="65"/>
      <c r="AH1095" s="65"/>
      <c r="AI1095" s="65"/>
      <c r="AJ1095" s="62"/>
      <c r="AK1095" s="11"/>
      <c r="AL1095" s="11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</row>
    <row r="1096" spans="1:86" ht="17.25">
      <c r="A1096" s="11"/>
      <c r="B1096" s="11"/>
      <c r="C1096" s="11"/>
      <c r="D1096" s="11"/>
      <c r="E1096" s="33"/>
      <c r="F1096" s="11"/>
      <c r="G1096" s="11"/>
      <c r="H1096" s="11"/>
      <c r="I1096" s="11"/>
      <c r="J1096" s="65"/>
      <c r="K1096" s="65"/>
      <c r="L1096" s="65"/>
      <c r="M1096" s="65"/>
      <c r="N1096" s="65"/>
      <c r="O1096" s="65"/>
      <c r="P1096" s="65"/>
      <c r="Q1096" s="65"/>
      <c r="R1096" s="65"/>
      <c r="S1096" s="65"/>
      <c r="T1096" s="65"/>
      <c r="U1096" s="65"/>
      <c r="V1096" s="65"/>
      <c r="W1096" s="65"/>
      <c r="X1096" s="65"/>
      <c r="Y1096" s="65"/>
      <c r="Z1096" s="65"/>
      <c r="AA1096" s="65"/>
      <c r="AB1096" s="65"/>
      <c r="AC1096" s="65"/>
      <c r="AD1096" s="65"/>
      <c r="AE1096" s="65"/>
      <c r="AF1096" s="65"/>
      <c r="AG1096" s="65"/>
      <c r="AH1096" s="65"/>
      <c r="AI1096" s="65"/>
      <c r="AJ1096" s="62"/>
      <c r="AK1096" s="11"/>
      <c r="AL1096" s="11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</row>
    <row r="1097" spans="1:86" ht="17.25">
      <c r="A1097" s="11"/>
      <c r="B1097" s="11"/>
      <c r="C1097" s="11"/>
      <c r="D1097" s="11"/>
      <c r="E1097" s="33"/>
      <c r="F1097" s="11"/>
      <c r="G1097" s="11"/>
      <c r="H1097" s="11"/>
      <c r="I1097" s="11"/>
      <c r="J1097" s="65"/>
      <c r="K1097" s="65"/>
      <c r="L1097" s="65"/>
      <c r="M1097" s="65"/>
      <c r="N1097" s="65"/>
      <c r="O1097" s="65"/>
      <c r="P1097" s="65"/>
      <c r="Q1097" s="65"/>
      <c r="R1097" s="65"/>
      <c r="S1097" s="65"/>
      <c r="T1097" s="65"/>
      <c r="U1097" s="65"/>
      <c r="V1097" s="65"/>
      <c r="W1097" s="65"/>
      <c r="X1097" s="65"/>
      <c r="Y1097" s="65"/>
      <c r="Z1097" s="65"/>
      <c r="AA1097" s="65"/>
      <c r="AB1097" s="65"/>
      <c r="AC1097" s="65"/>
      <c r="AD1097" s="65"/>
      <c r="AE1097" s="65"/>
      <c r="AF1097" s="65"/>
      <c r="AG1097" s="65"/>
      <c r="AH1097" s="65"/>
      <c r="AI1097" s="65"/>
      <c r="AJ1097" s="62"/>
      <c r="AK1097" s="11"/>
      <c r="AL1097" s="11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</row>
    <row r="1098" spans="1:86" ht="17.25">
      <c r="A1098" s="11"/>
      <c r="B1098" s="11"/>
      <c r="C1098" s="11"/>
      <c r="D1098" s="11"/>
      <c r="E1098" s="33"/>
      <c r="F1098" s="11"/>
      <c r="G1098" s="11"/>
      <c r="H1098" s="11"/>
      <c r="I1098" s="11"/>
      <c r="J1098" s="65"/>
      <c r="K1098" s="65"/>
      <c r="L1098" s="65"/>
      <c r="M1098" s="65"/>
      <c r="N1098" s="65"/>
      <c r="O1098" s="65"/>
      <c r="P1098" s="65"/>
      <c r="Q1098" s="65"/>
      <c r="R1098" s="65"/>
      <c r="S1098" s="65"/>
      <c r="T1098" s="65"/>
      <c r="U1098" s="65"/>
      <c r="V1098" s="65"/>
      <c r="W1098" s="65"/>
      <c r="X1098" s="65"/>
      <c r="Y1098" s="65"/>
      <c r="Z1098" s="65"/>
      <c r="AA1098" s="65"/>
      <c r="AB1098" s="65"/>
      <c r="AC1098" s="65"/>
      <c r="AD1098" s="65"/>
      <c r="AE1098" s="65"/>
      <c r="AF1098" s="65"/>
      <c r="AG1098" s="65"/>
      <c r="AH1098" s="65"/>
      <c r="AI1098" s="65"/>
      <c r="AJ1098" s="62"/>
      <c r="AK1098" s="11"/>
      <c r="AL1098" s="11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</row>
    <row r="1099" spans="1:86" ht="17.25">
      <c r="A1099" s="11"/>
      <c r="B1099" s="11"/>
      <c r="C1099" s="11"/>
      <c r="D1099" s="11"/>
      <c r="E1099" s="33"/>
      <c r="F1099" s="11"/>
      <c r="G1099" s="11"/>
      <c r="H1099" s="11"/>
      <c r="I1099" s="11"/>
      <c r="J1099" s="65"/>
      <c r="K1099" s="65"/>
      <c r="L1099" s="65"/>
      <c r="M1099" s="65"/>
      <c r="N1099" s="65"/>
      <c r="O1099" s="65"/>
      <c r="P1099" s="65"/>
      <c r="Q1099" s="65"/>
      <c r="R1099" s="65"/>
      <c r="S1099" s="65"/>
      <c r="T1099" s="65"/>
      <c r="U1099" s="65"/>
      <c r="V1099" s="65"/>
      <c r="W1099" s="65"/>
      <c r="X1099" s="65"/>
      <c r="Y1099" s="65"/>
      <c r="Z1099" s="65"/>
      <c r="AA1099" s="65"/>
      <c r="AB1099" s="65"/>
      <c r="AC1099" s="65"/>
      <c r="AD1099" s="65"/>
      <c r="AE1099" s="65"/>
      <c r="AF1099" s="65"/>
      <c r="AG1099" s="65"/>
      <c r="AH1099" s="65"/>
      <c r="AI1099" s="65"/>
      <c r="AJ1099" s="62"/>
      <c r="AK1099" s="11"/>
      <c r="AL1099" s="11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</row>
    <row r="1100" spans="1:86" ht="17.25">
      <c r="A1100" s="11"/>
      <c r="B1100" s="11"/>
      <c r="C1100" s="11"/>
      <c r="D1100" s="11"/>
      <c r="E1100" s="33"/>
      <c r="F1100" s="11"/>
      <c r="G1100" s="11"/>
      <c r="H1100" s="11"/>
      <c r="I1100" s="11"/>
      <c r="J1100" s="65"/>
      <c r="K1100" s="65"/>
      <c r="L1100" s="65"/>
      <c r="M1100" s="65"/>
      <c r="N1100" s="65"/>
      <c r="O1100" s="65"/>
      <c r="P1100" s="65"/>
      <c r="Q1100" s="65"/>
      <c r="R1100" s="65"/>
      <c r="S1100" s="65"/>
      <c r="T1100" s="65"/>
      <c r="U1100" s="65"/>
      <c r="V1100" s="65"/>
      <c r="W1100" s="65"/>
      <c r="X1100" s="65"/>
      <c r="Y1100" s="65"/>
      <c r="Z1100" s="65"/>
      <c r="AA1100" s="65"/>
      <c r="AB1100" s="65"/>
      <c r="AC1100" s="65"/>
      <c r="AD1100" s="65"/>
      <c r="AE1100" s="65"/>
      <c r="AF1100" s="65"/>
      <c r="AG1100" s="65"/>
      <c r="AH1100" s="65"/>
      <c r="AI1100" s="65"/>
      <c r="AJ1100" s="62"/>
      <c r="AK1100" s="11"/>
      <c r="AL1100" s="11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</row>
    <row r="1101" spans="1:86" ht="17.25">
      <c r="A1101" s="11"/>
      <c r="B1101" s="11"/>
      <c r="C1101" s="11"/>
      <c r="D1101" s="11"/>
      <c r="E1101" s="33"/>
      <c r="F1101" s="11"/>
      <c r="G1101" s="11"/>
      <c r="H1101" s="11"/>
      <c r="I1101" s="11"/>
      <c r="J1101" s="65"/>
      <c r="K1101" s="65"/>
      <c r="L1101" s="65"/>
      <c r="M1101" s="65"/>
      <c r="N1101" s="65"/>
      <c r="O1101" s="65"/>
      <c r="P1101" s="65"/>
      <c r="Q1101" s="65"/>
      <c r="R1101" s="65"/>
      <c r="S1101" s="65"/>
      <c r="T1101" s="65"/>
      <c r="U1101" s="65"/>
      <c r="V1101" s="65"/>
      <c r="W1101" s="65"/>
      <c r="X1101" s="65"/>
      <c r="Y1101" s="65"/>
      <c r="Z1101" s="65"/>
      <c r="AA1101" s="65"/>
      <c r="AB1101" s="65"/>
      <c r="AC1101" s="65"/>
      <c r="AD1101" s="65"/>
      <c r="AE1101" s="65"/>
      <c r="AF1101" s="65"/>
      <c r="AG1101" s="65"/>
      <c r="AH1101" s="65"/>
      <c r="AI1101" s="65"/>
      <c r="AJ1101" s="62"/>
      <c r="AK1101" s="11"/>
      <c r="AL1101" s="11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</row>
    <row r="1102" spans="1:86" ht="17.25">
      <c r="A1102" s="11"/>
      <c r="B1102" s="11"/>
      <c r="C1102" s="11"/>
      <c r="D1102" s="11"/>
      <c r="E1102" s="33"/>
      <c r="F1102" s="11"/>
      <c r="G1102" s="11"/>
      <c r="H1102" s="11"/>
      <c r="I1102" s="11"/>
      <c r="J1102" s="65"/>
      <c r="K1102" s="65"/>
      <c r="L1102" s="65"/>
      <c r="M1102" s="65"/>
      <c r="N1102" s="65"/>
      <c r="O1102" s="65"/>
      <c r="P1102" s="65"/>
      <c r="Q1102" s="65"/>
      <c r="R1102" s="65"/>
      <c r="S1102" s="65"/>
      <c r="T1102" s="65"/>
      <c r="U1102" s="65"/>
      <c r="V1102" s="65"/>
      <c r="W1102" s="65"/>
      <c r="X1102" s="65"/>
      <c r="Y1102" s="65"/>
      <c r="Z1102" s="65"/>
      <c r="AA1102" s="65"/>
      <c r="AB1102" s="65"/>
      <c r="AC1102" s="65"/>
      <c r="AD1102" s="65"/>
      <c r="AE1102" s="65"/>
      <c r="AF1102" s="65"/>
      <c r="AG1102" s="65"/>
      <c r="AH1102" s="65"/>
      <c r="AI1102" s="65"/>
      <c r="AJ1102" s="62"/>
      <c r="AK1102" s="11"/>
      <c r="AL1102" s="11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</row>
    <row r="1103" spans="1:86" ht="17.25">
      <c r="A1103" s="11"/>
      <c r="B1103" s="11"/>
      <c r="C1103" s="11"/>
      <c r="D1103" s="11"/>
      <c r="E1103" s="33"/>
      <c r="F1103" s="11"/>
      <c r="G1103" s="11"/>
      <c r="H1103" s="11"/>
      <c r="I1103" s="11"/>
      <c r="J1103" s="65"/>
      <c r="K1103" s="65"/>
      <c r="L1103" s="65"/>
      <c r="M1103" s="65"/>
      <c r="N1103" s="65"/>
      <c r="O1103" s="65"/>
      <c r="P1103" s="65"/>
      <c r="Q1103" s="65"/>
      <c r="R1103" s="65"/>
      <c r="S1103" s="65"/>
      <c r="T1103" s="65"/>
      <c r="U1103" s="65"/>
      <c r="V1103" s="65"/>
      <c r="W1103" s="65"/>
      <c r="X1103" s="65"/>
      <c r="Y1103" s="65"/>
      <c r="Z1103" s="65"/>
      <c r="AA1103" s="65"/>
      <c r="AB1103" s="65"/>
      <c r="AC1103" s="65"/>
      <c r="AD1103" s="65"/>
      <c r="AE1103" s="65"/>
      <c r="AF1103" s="65"/>
      <c r="AG1103" s="65"/>
      <c r="AH1103" s="65"/>
      <c r="AI1103" s="65"/>
      <c r="AJ1103" s="62"/>
      <c r="AK1103" s="11"/>
      <c r="AL1103" s="11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</row>
    <row r="1104" spans="1:86" ht="17.25">
      <c r="A1104" s="11"/>
      <c r="B1104" s="11"/>
      <c r="C1104" s="11"/>
      <c r="D1104" s="11"/>
      <c r="E1104" s="33"/>
      <c r="F1104" s="11"/>
      <c r="G1104" s="11"/>
      <c r="H1104" s="11"/>
      <c r="I1104" s="11"/>
      <c r="J1104" s="65"/>
      <c r="K1104" s="65"/>
      <c r="L1104" s="65"/>
      <c r="M1104" s="65"/>
      <c r="N1104" s="65"/>
      <c r="O1104" s="65"/>
      <c r="P1104" s="65"/>
      <c r="Q1104" s="65"/>
      <c r="R1104" s="65"/>
      <c r="S1104" s="65"/>
      <c r="T1104" s="65"/>
      <c r="U1104" s="65"/>
      <c r="V1104" s="65"/>
      <c r="W1104" s="65"/>
      <c r="X1104" s="65"/>
      <c r="Y1104" s="65"/>
      <c r="Z1104" s="65"/>
      <c r="AA1104" s="65"/>
      <c r="AB1104" s="65"/>
      <c r="AC1104" s="65"/>
      <c r="AD1104" s="65"/>
      <c r="AE1104" s="65"/>
      <c r="AF1104" s="65"/>
      <c r="AG1104" s="65"/>
      <c r="AH1104" s="65"/>
      <c r="AI1104" s="65"/>
      <c r="AJ1104" s="62"/>
      <c r="AK1104" s="11"/>
      <c r="AL1104" s="11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</row>
    <row r="1105" spans="1:86" ht="17.25">
      <c r="A1105" s="11"/>
      <c r="B1105" s="11"/>
      <c r="C1105" s="11"/>
      <c r="D1105" s="11"/>
      <c r="E1105" s="33"/>
      <c r="F1105" s="11"/>
      <c r="G1105" s="11"/>
      <c r="H1105" s="11"/>
      <c r="I1105" s="11"/>
      <c r="J1105" s="65"/>
      <c r="K1105" s="65"/>
      <c r="L1105" s="65"/>
      <c r="M1105" s="65"/>
      <c r="N1105" s="65"/>
      <c r="O1105" s="65"/>
      <c r="P1105" s="65"/>
      <c r="Q1105" s="65"/>
      <c r="R1105" s="65"/>
      <c r="S1105" s="65"/>
      <c r="T1105" s="65"/>
      <c r="U1105" s="65"/>
      <c r="V1105" s="65"/>
      <c r="W1105" s="65"/>
      <c r="X1105" s="65"/>
      <c r="Y1105" s="65"/>
      <c r="Z1105" s="65"/>
      <c r="AA1105" s="65"/>
      <c r="AB1105" s="65"/>
      <c r="AC1105" s="65"/>
      <c r="AD1105" s="65"/>
      <c r="AE1105" s="65"/>
      <c r="AF1105" s="65"/>
      <c r="AG1105" s="65"/>
      <c r="AH1105" s="65"/>
      <c r="AI1105" s="65"/>
      <c r="AJ1105" s="62"/>
      <c r="AK1105" s="11"/>
      <c r="AL1105" s="11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</row>
    <row r="1106" spans="1:86" ht="17.25">
      <c r="A1106" s="11"/>
      <c r="B1106" s="11"/>
      <c r="C1106" s="11"/>
      <c r="D1106" s="11"/>
      <c r="E1106" s="33"/>
      <c r="F1106" s="11"/>
      <c r="G1106" s="11"/>
      <c r="H1106" s="11"/>
      <c r="I1106" s="11"/>
      <c r="J1106" s="65"/>
      <c r="K1106" s="65"/>
      <c r="L1106" s="65"/>
      <c r="M1106" s="65"/>
      <c r="N1106" s="65"/>
      <c r="O1106" s="65"/>
      <c r="P1106" s="65"/>
      <c r="Q1106" s="65"/>
      <c r="R1106" s="65"/>
      <c r="S1106" s="65"/>
      <c r="T1106" s="65"/>
      <c r="U1106" s="65"/>
      <c r="V1106" s="65"/>
      <c r="W1106" s="65"/>
      <c r="X1106" s="65"/>
      <c r="Y1106" s="65"/>
      <c r="Z1106" s="65"/>
      <c r="AA1106" s="65"/>
      <c r="AB1106" s="65"/>
      <c r="AC1106" s="65"/>
      <c r="AD1106" s="65"/>
      <c r="AE1106" s="65"/>
      <c r="AF1106" s="65"/>
      <c r="AG1106" s="65"/>
      <c r="AH1106" s="65"/>
      <c r="AI1106" s="65"/>
      <c r="AJ1106" s="62"/>
      <c r="AK1106" s="11"/>
      <c r="AL1106" s="11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</row>
    <row r="1107" spans="1:86" ht="17.25">
      <c r="A1107" s="11"/>
      <c r="B1107" s="11"/>
      <c r="C1107" s="11"/>
      <c r="D1107" s="11"/>
      <c r="E1107" s="33"/>
      <c r="F1107" s="11"/>
      <c r="G1107" s="11"/>
      <c r="H1107" s="11"/>
      <c r="I1107" s="11"/>
      <c r="J1107" s="65"/>
      <c r="K1107" s="65"/>
      <c r="L1107" s="65"/>
      <c r="M1107" s="65"/>
      <c r="N1107" s="65"/>
      <c r="O1107" s="65"/>
      <c r="P1107" s="65"/>
      <c r="Q1107" s="65"/>
      <c r="R1107" s="65"/>
      <c r="S1107" s="65"/>
      <c r="T1107" s="65"/>
      <c r="U1107" s="65"/>
      <c r="V1107" s="65"/>
      <c r="W1107" s="65"/>
      <c r="X1107" s="65"/>
      <c r="Y1107" s="65"/>
      <c r="Z1107" s="65"/>
      <c r="AA1107" s="65"/>
      <c r="AB1107" s="65"/>
      <c r="AC1107" s="65"/>
      <c r="AD1107" s="65"/>
      <c r="AE1107" s="65"/>
      <c r="AF1107" s="65"/>
      <c r="AG1107" s="65"/>
      <c r="AH1107" s="65"/>
      <c r="AI1107" s="65"/>
      <c r="AJ1107" s="62"/>
      <c r="AK1107" s="11"/>
      <c r="AL1107" s="11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</row>
    <row r="1108" spans="1:86" ht="17.25">
      <c r="A1108" s="11"/>
      <c r="B1108" s="11"/>
      <c r="C1108" s="11"/>
      <c r="D1108" s="11"/>
      <c r="E1108" s="33"/>
      <c r="F1108" s="11"/>
      <c r="G1108" s="11"/>
      <c r="H1108" s="11"/>
      <c r="I1108" s="11"/>
      <c r="J1108" s="65"/>
      <c r="K1108" s="65"/>
      <c r="L1108" s="65"/>
      <c r="M1108" s="65"/>
      <c r="N1108" s="65"/>
      <c r="O1108" s="65"/>
      <c r="P1108" s="65"/>
      <c r="Q1108" s="65"/>
      <c r="R1108" s="65"/>
      <c r="S1108" s="65"/>
      <c r="T1108" s="65"/>
      <c r="U1108" s="65"/>
      <c r="V1108" s="65"/>
      <c r="W1108" s="65"/>
      <c r="X1108" s="65"/>
      <c r="Y1108" s="65"/>
      <c r="Z1108" s="65"/>
      <c r="AA1108" s="65"/>
      <c r="AB1108" s="65"/>
      <c r="AC1108" s="65"/>
      <c r="AD1108" s="65"/>
      <c r="AE1108" s="65"/>
      <c r="AF1108" s="65"/>
      <c r="AG1108" s="65"/>
      <c r="AH1108" s="65"/>
      <c r="AI1108" s="65"/>
      <c r="AJ1108" s="62"/>
      <c r="AK1108" s="11"/>
      <c r="AL1108" s="11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</row>
    <row r="1109" spans="1:86" ht="17.25">
      <c r="A1109" s="11"/>
      <c r="B1109" s="11"/>
      <c r="C1109" s="11"/>
      <c r="D1109" s="11"/>
      <c r="E1109" s="33"/>
      <c r="F1109" s="11"/>
      <c r="G1109" s="11"/>
      <c r="H1109" s="11"/>
      <c r="I1109" s="11"/>
      <c r="J1109" s="65"/>
      <c r="K1109" s="65"/>
      <c r="L1109" s="65"/>
      <c r="M1109" s="65"/>
      <c r="N1109" s="65"/>
      <c r="O1109" s="65"/>
      <c r="P1109" s="65"/>
      <c r="Q1109" s="65"/>
      <c r="R1109" s="65"/>
      <c r="S1109" s="65"/>
      <c r="T1109" s="65"/>
      <c r="U1109" s="65"/>
      <c r="V1109" s="65"/>
      <c r="W1109" s="65"/>
      <c r="X1109" s="65"/>
      <c r="Y1109" s="65"/>
      <c r="Z1109" s="65"/>
      <c r="AA1109" s="65"/>
      <c r="AB1109" s="65"/>
      <c r="AC1109" s="65"/>
      <c r="AD1109" s="65"/>
      <c r="AE1109" s="65"/>
      <c r="AF1109" s="65"/>
      <c r="AG1109" s="65"/>
      <c r="AH1109" s="65"/>
      <c r="AI1109" s="65"/>
      <c r="AJ1109" s="62"/>
      <c r="AK1109" s="11"/>
      <c r="AL1109" s="11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</row>
    <row r="1110" spans="1:86" ht="17.25">
      <c r="A1110" s="11"/>
      <c r="B1110" s="11"/>
      <c r="C1110" s="11"/>
      <c r="D1110" s="11"/>
      <c r="E1110" s="33"/>
      <c r="F1110" s="11"/>
      <c r="G1110" s="11"/>
      <c r="H1110" s="11"/>
      <c r="I1110" s="11"/>
      <c r="J1110" s="65"/>
      <c r="K1110" s="65"/>
      <c r="L1110" s="65"/>
      <c r="M1110" s="65"/>
      <c r="N1110" s="65"/>
      <c r="O1110" s="65"/>
      <c r="P1110" s="65"/>
      <c r="Q1110" s="65"/>
      <c r="R1110" s="65"/>
      <c r="S1110" s="65"/>
      <c r="T1110" s="65"/>
      <c r="U1110" s="65"/>
      <c r="V1110" s="65"/>
      <c r="W1110" s="65"/>
      <c r="X1110" s="65"/>
      <c r="Y1110" s="65"/>
      <c r="Z1110" s="65"/>
      <c r="AA1110" s="65"/>
      <c r="AB1110" s="65"/>
      <c r="AC1110" s="65"/>
      <c r="AD1110" s="65"/>
      <c r="AE1110" s="65"/>
      <c r="AF1110" s="65"/>
      <c r="AG1110" s="65"/>
      <c r="AH1110" s="65"/>
      <c r="AI1110" s="65"/>
      <c r="AJ1110" s="62"/>
      <c r="AK1110" s="11"/>
      <c r="AL1110" s="11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</row>
    <row r="1111" spans="1:86" ht="17.25">
      <c r="A1111" s="11"/>
      <c r="B1111" s="11"/>
      <c r="C1111" s="11"/>
      <c r="D1111" s="11"/>
      <c r="E1111" s="33"/>
      <c r="F1111" s="11"/>
      <c r="G1111" s="11"/>
      <c r="H1111" s="11"/>
      <c r="I1111" s="11"/>
      <c r="J1111" s="65"/>
      <c r="K1111" s="65"/>
      <c r="L1111" s="65"/>
      <c r="M1111" s="65"/>
      <c r="N1111" s="65"/>
      <c r="O1111" s="65"/>
      <c r="P1111" s="65"/>
      <c r="Q1111" s="65"/>
      <c r="R1111" s="65"/>
      <c r="S1111" s="65"/>
      <c r="T1111" s="65"/>
      <c r="U1111" s="65"/>
      <c r="V1111" s="65"/>
      <c r="W1111" s="65"/>
      <c r="X1111" s="65"/>
      <c r="Y1111" s="65"/>
      <c r="Z1111" s="65"/>
      <c r="AA1111" s="65"/>
      <c r="AB1111" s="65"/>
      <c r="AC1111" s="65"/>
      <c r="AD1111" s="65"/>
      <c r="AE1111" s="65"/>
      <c r="AF1111" s="65"/>
      <c r="AG1111" s="65"/>
      <c r="AH1111" s="65"/>
      <c r="AI1111" s="65"/>
      <c r="AJ1111" s="62"/>
      <c r="AK1111" s="11"/>
      <c r="AL1111" s="11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</row>
    <row r="1112" spans="1:86" ht="17.25">
      <c r="A1112" s="11"/>
      <c r="B1112" s="11"/>
      <c r="C1112" s="11"/>
      <c r="D1112" s="11"/>
      <c r="E1112" s="33"/>
      <c r="F1112" s="11"/>
      <c r="G1112" s="11"/>
      <c r="H1112" s="11"/>
      <c r="I1112" s="11"/>
      <c r="J1112" s="65"/>
      <c r="K1112" s="65"/>
      <c r="L1112" s="65"/>
      <c r="M1112" s="65"/>
      <c r="N1112" s="65"/>
      <c r="O1112" s="65"/>
      <c r="P1112" s="65"/>
      <c r="Q1112" s="65"/>
      <c r="R1112" s="65"/>
      <c r="S1112" s="65"/>
      <c r="T1112" s="65"/>
      <c r="U1112" s="65"/>
      <c r="V1112" s="65"/>
      <c r="W1112" s="65"/>
      <c r="X1112" s="65"/>
      <c r="Y1112" s="65"/>
      <c r="Z1112" s="65"/>
      <c r="AA1112" s="65"/>
      <c r="AB1112" s="65"/>
      <c r="AC1112" s="65"/>
      <c r="AD1112" s="65"/>
      <c r="AE1112" s="65"/>
      <c r="AF1112" s="65"/>
      <c r="AG1112" s="65"/>
      <c r="AH1112" s="65"/>
      <c r="AI1112" s="65"/>
      <c r="AJ1112" s="62"/>
      <c r="AK1112" s="11"/>
      <c r="AL1112" s="11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</row>
    <row r="1113" spans="1:86" ht="17.25">
      <c r="A1113" s="11"/>
      <c r="B1113" s="11"/>
      <c r="C1113" s="11"/>
      <c r="D1113" s="11"/>
      <c r="E1113" s="33"/>
      <c r="F1113" s="11"/>
      <c r="G1113" s="11"/>
      <c r="H1113" s="11"/>
      <c r="I1113" s="11"/>
      <c r="J1113" s="65"/>
      <c r="K1113" s="65"/>
      <c r="L1113" s="65"/>
      <c r="M1113" s="65"/>
      <c r="N1113" s="65"/>
      <c r="O1113" s="65"/>
      <c r="P1113" s="65"/>
      <c r="Q1113" s="65"/>
      <c r="R1113" s="65"/>
      <c r="S1113" s="65"/>
      <c r="T1113" s="65"/>
      <c r="U1113" s="65"/>
      <c r="V1113" s="65"/>
      <c r="W1113" s="65"/>
      <c r="X1113" s="65"/>
      <c r="Y1113" s="65"/>
      <c r="Z1113" s="65"/>
      <c r="AA1113" s="65"/>
      <c r="AB1113" s="65"/>
      <c r="AC1113" s="65"/>
      <c r="AD1113" s="65"/>
      <c r="AE1113" s="65"/>
      <c r="AF1113" s="65"/>
      <c r="AG1113" s="65"/>
      <c r="AH1113" s="65"/>
      <c r="AI1113" s="65"/>
      <c r="AJ1113" s="62"/>
      <c r="AK1113" s="11"/>
      <c r="AL1113" s="11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</row>
    <row r="1114" spans="1:86" ht="17.25">
      <c r="A1114" s="11"/>
      <c r="B1114" s="11"/>
      <c r="C1114" s="11"/>
      <c r="D1114" s="11"/>
      <c r="E1114" s="33"/>
      <c r="F1114" s="11"/>
      <c r="G1114" s="11"/>
      <c r="H1114" s="11"/>
      <c r="I1114" s="11"/>
      <c r="J1114" s="65"/>
      <c r="K1114" s="65"/>
      <c r="L1114" s="65"/>
      <c r="M1114" s="65"/>
      <c r="N1114" s="65"/>
      <c r="O1114" s="65"/>
      <c r="P1114" s="65"/>
      <c r="Q1114" s="65"/>
      <c r="R1114" s="65"/>
      <c r="S1114" s="65"/>
      <c r="T1114" s="65"/>
      <c r="U1114" s="65"/>
      <c r="V1114" s="65"/>
      <c r="W1114" s="65"/>
      <c r="X1114" s="65"/>
      <c r="Y1114" s="65"/>
      <c r="Z1114" s="65"/>
      <c r="AA1114" s="65"/>
      <c r="AB1114" s="65"/>
      <c r="AC1114" s="65"/>
      <c r="AD1114" s="65"/>
      <c r="AE1114" s="65"/>
      <c r="AF1114" s="65"/>
      <c r="AG1114" s="65"/>
      <c r="AH1114" s="65"/>
      <c r="AI1114" s="65"/>
      <c r="AJ1114" s="62"/>
      <c r="AK1114" s="11"/>
      <c r="AL1114" s="11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</row>
    <row r="1115" spans="1:86" ht="17.25">
      <c r="A1115" s="11"/>
      <c r="B1115" s="11"/>
      <c r="C1115" s="11"/>
      <c r="D1115" s="11"/>
      <c r="E1115" s="33"/>
      <c r="F1115" s="11"/>
      <c r="G1115" s="11"/>
      <c r="H1115" s="11"/>
      <c r="I1115" s="11"/>
      <c r="J1115" s="65"/>
      <c r="K1115" s="65"/>
      <c r="L1115" s="65"/>
      <c r="M1115" s="65"/>
      <c r="N1115" s="65"/>
      <c r="O1115" s="65"/>
      <c r="P1115" s="65"/>
      <c r="Q1115" s="65"/>
      <c r="R1115" s="65"/>
      <c r="S1115" s="65"/>
      <c r="T1115" s="65"/>
      <c r="U1115" s="65"/>
      <c r="V1115" s="65"/>
      <c r="W1115" s="65"/>
      <c r="X1115" s="65"/>
      <c r="Y1115" s="65"/>
      <c r="Z1115" s="65"/>
      <c r="AA1115" s="65"/>
      <c r="AB1115" s="65"/>
      <c r="AC1115" s="65"/>
      <c r="AD1115" s="65"/>
      <c r="AE1115" s="65"/>
      <c r="AF1115" s="65"/>
      <c r="AG1115" s="65"/>
      <c r="AH1115" s="65"/>
      <c r="AI1115" s="65"/>
      <c r="AJ1115" s="62"/>
      <c r="AK1115" s="11"/>
      <c r="AL1115" s="11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</row>
    <row r="1116" spans="1:86" ht="17.25">
      <c r="A1116" s="11"/>
      <c r="B1116" s="11"/>
      <c r="C1116" s="11"/>
      <c r="D1116" s="11"/>
      <c r="E1116" s="33"/>
      <c r="F1116" s="11"/>
      <c r="G1116" s="11"/>
      <c r="H1116" s="11"/>
      <c r="I1116" s="11"/>
      <c r="J1116" s="65"/>
      <c r="K1116" s="65"/>
      <c r="L1116" s="65"/>
      <c r="M1116" s="65"/>
      <c r="N1116" s="65"/>
      <c r="O1116" s="65"/>
      <c r="P1116" s="65"/>
      <c r="Q1116" s="65"/>
      <c r="R1116" s="65"/>
      <c r="S1116" s="65"/>
      <c r="T1116" s="65"/>
      <c r="U1116" s="65"/>
      <c r="V1116" s="65"/>
      <c r="W1116" s="65"/>
      <c r="X1116" s="65"/>
      <c r="Y1116" s="65"/>
      <c r="Z1116" s="65"/>
      <c r="AA1116" s="65"/>
      <c r="AB1116" s="65"/>
      <c r="AC1116" s="65"/>
      <c r="AD1116" s="65"/>
      <c r="AE1116" s="65"/>
      <c r="AF1116" s="65"/>
      <c r="AG1116" s="65"/>
      <c r="AH1116" s="65"/>
      <c r="AI1116" s="65"/>
      <c r="AJ1116" s="62"/>
      <c r="AK1116" s="11"/>
      <c r="AL1116" s="11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</row>
    <row r="1117" spans="1:86" ht="17.25">
      <c r="A1117" s="11"/>
      <c r="B1117" s="11"/>
      <c r="C1117" s="11"/>
      <c r="D1117" s="11"/>
      <c r="E1117" s="33"/>
      <c r="F1117" s="11"/>
      <c r="G1117" s="11"/>
      <c r="H1117" s="11"/>
      <c r="I1117" s="11"/>
      <c r="J1117" s="65"/>
      <c r="K1117" s="65"/>
      <c r="L1117" s="65"/>
      <c r="M1117" s="65"/>
      <c r="N1117" s="65"/>
      <c r="O1117" s="65"/>
      <c r="P1117" s="65"/>
      <c r="Q1117" s="65"/>
      <c r="R1117" s="65"/>
      <c r="S1117" s="65"/>
      <c r="T1117" s="65"/>
      <c r="U1117" s="65"/>
      <c r="V1117" s="65"/>
      <c r="W1117" s="65"/>
      <c r="X1117" s="65"/>
      <c r="Y1117" s="65"/>
      <c r="Z1117" s="65"/>
      <c r="AA1117" s="65"/>
      <c r="AB1117" s="65"/>
      <c r="AC1117" s="65"/>
      <c r="AD1117" s="65"/>
      <c r="AE1117" s="65"/>
      <c r="AF1117" s="65"/>
      <c r="AG1117" s="65"/>
      <c r="AH1117" s="65"/>
      <c r="AI1117" s="65"/>
      <c r="AJ1117" s="62"/>
      <c r="AK1117" s="11"/>
      <c r="AL1117" s="11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</row>
    <row r="1118" spans="1:86" ht="17.25">
      <c r="A1118" s="11"/>
      <c r="B1118" s="11"/>
      <c r="C1118" s="11"/>
      <c r="D1118" s="11"/>
      <c r="E1118" s="33"/>
      <c r="F1118" s="11"/>
      <c r="G1118" s="11"/>
      <c r="H1118" s="11"/>
      <c r="I1118" s="11"/>
      <c r="J1118" s="65"/>
      <c r="K1118" s="65"/>
      <c r="L1118" s="65"/>
      <c r="M1118" s="65"/>
      <c r="N1118" s="65"/>
      <c r="O1118" s="65"/>
      <c r="P1118" s="65"/>
      <c r="Q1118" s="65"/>
      <c r="R1118" s="65"/>
      <c r="S1118" s="65"/>
      <c r="T1118" s="65"/>
      <c r="U1118" s="65"/>
      <c r="V1118" s="65"/>
      <c r="W1118" s="65"/>
      <c r="X1118" s="65"/>
      <c r="Y1118" s="65"/>
      <c r="Z1118" s="65"/>
      <c r="AA1118" s="65"/>
      <c r="AB1118" s="65"/>
      <c r="AC1118" s="65"/>
      <c r="AD1118" s="65"/>
      <c r="AE1118" s="65"/>
      <c r="AF1118" s="65"/>
      <c r="AG1118" s="65"/>
      <c r="AH1118" s="65"/>
      <c r="AI1118" s="65"/>
      <c r="AJ1118" s="62"/>
      <c r="AK1118" s="11"/>
      <c r="AL1118" s="11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</row>
    <row r="1119" spans="1:86" ht="17.25">
      <c r="A1119" s="11"/>
      <c r="B1119" s="11"/>
      <c r="C1119" s="11"/>
      <c r="D1119" s="11"/>
      <c r="E1119" s="33"/>
      <c r="F1119" s="11"/>
      <c r="G1119" s="11"/>
      <c r="H1119" s="11"/>
      <c r="I1119" s="11"/>
      <c r="J1119" s="65"/>
      <c r="K1119" s="65"/>
      <c r="L1119" s="65"/>
      <c r="M1119" s="65"/>
      <c r="N1119" s="65"/>
      <c r="O1119" s="65"/>
      <c r="P1119" s="65"/>
      <c r="Q1119" s="65"/>
      <c r="R1119" s="65"/>
      <c r="S1119" s="65"/>
      <c r="T1119" s="65"/>
      <c r="U1119" s="65"/>
      <c r="V1119" s="65"/>
      <c r="W1119" s="65"/>
      <c r="X1119" s="65"/>
      <c r="Y1119" s="65"/>
      <c r="Z1119" s="65"/>
      <c r="AA1119" s="65"/>
      <c r="AB1119" s="65"/>
      <c r="AC1119" s="65"/>
      <c r="AD1119" s="65"/>
      <c r="AE1119" s="65"/>
      <c r="AF1119" s="65"/>
      <c r="AG1119" s="65"/>
      <c r="AH1119" s="65"/>
      <c r="AI1119" s="65"/>
      <c r="AJ1119" s="62"/>
      <c r="AK1119" s="11"/>
      <c r="AL1119" s="11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</row>
    <row r="1120" spans="1:86" ht="17.25">
      <c r="A1120" s="11"/>
      <c r="B1120" s="11"/>
      <c r="C1120" s="11"/>
      <c r="D1120" s="11"/>
      <c r="E1120" s="33"/>
      <c r="F1120" s="11"/>
      <c r="G1120" s="11"/>
      <c r="H1120" s="11"/>
      <c r="I1120" s="11"/>
      <c r="J1120" s="65"/>
      <c r="K1120" s="65"/>
      <c r="L1120" s="65"/>
      <c r="M1120" s="65"/>
      <c r="N1120" s="65"/>
      <c r="O1120" s="65"/>
      <c r="P1120" s="65"/>
      <c r="Q1120" s="65"/>
      <c r="R1120" s="65"/>
      <c r="S1120" s="65"/>
      <c r="T1120" s="65"/>
      <c r="U1120" s="65"/>
      <c r="V1120" s="65"/>
      <c r="W1120" s="65"/>
      <c r="X1120" s="65"/>
      <c r="Y1120" s="65"/>
      <c r="Z1120" s="65"/>
      <c r="AA1120" s="65"/>
      <c r="AB1120" s="65"/>
      <c r="AC1120" s="65"/>
      <c r="AD1120" s="65"/>
      <c r="AE1120" s="65"/>
      <c r="AF1120" s="65"/>
      <c r="AG1120" s="65"/>
      <c r="AH1120" s="65"/>
      <c r="AI1120" s="65"/>
      <c r="AJ1120" s="62"/>
      <c r="AK1120" s="11"/>
      <c r="AL1120" s="11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</row>
    <row r="1121" spans="1:86" ht="17.25">
      <c r="A1121" s="11"/>
      <c r="B1121" s="11"/>
      <c r="C1121" s="11"/>
      <c r="D1121" s="11"/>
      <c r="E1121" s="33"/>
      <c r="F1121" s="11"/>
      <c r="G1121" s="11"/>
      <c r="H1121" s="11"/>
      <c r="I1121" s="11"/>
      <c r="J1121" s="65"/>
      <c r="K1121" s="65"/>
      <c r="L1121" s="65"/>
      <c r="M1121" s="65"/>
      <c r="N1121" s="65"/>
      <c r="O1121" s="65"/>
      <c r="P1121" s="65"/>
      <c r="Q1121" s="65"/>
      <c r="R1121" s="65"/>
      <c r="S1121" s="65"/>
      <c r="T1121" s="65"/>
      <c r="U1121" s="65"/>
      <c r="V1121" s="65"/>
      <c r="W1121" s="65"/>
      <c r="X1121" s="65"/>
      <c r="Y1121" s="65"/>
      <c r="Z1121" s="65"/>
      <c r="AA1121" s="65"/>
      <c r="AB1121" s="65"/>
      <c r="AC1121" s="65"/>
      <c r="AD1121" s="65"/>
      <c r="AE1121" s="65"/>
      <c r="AF1121" s="65"/>
      <c r="AG1121" s="65"/>
      <c r="AH1121" s="65"/>
      <c r="AI1121" s="65"/>
      <c r="AJ1121" s="62"/>
      <c r="AK1121" s="11"/>
      <c r="AL1121" s="11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</row>
    <row r="1122" spans="1:86" ht="17.25">
      <c r="A1122" s="11"/>
      <c r="B1122" s="11"/>
      <c r="C1122" s="11"/>
      <c r="D1122" s="11"/>
      <c r="E1122" s="33"/>
      <c r="F1122" s="11"/>
      <c r="G1122" s="11"/>
      <c r="H1122" s="11"/>
      <c r="I1122" s="11"/>
      <c r="J1122" s="65"/>
      <c r="K1122" s="65"/>
      <c r="L1122" s="65"/>
      <c r="M1122" s="65"/>
      <c r="N1122" s="65"/>
      <c r="O1122" s="65"/>
      <c r="P1122" s="65"/>
      <c r="Q1122" s="65"/>
      <c r="R1122" s="65"/>
      <c r="S1122" s="65"/>
      <c r="T1122" s="65"/>
      <c r="U1122" s="65"/>
      <c r="V1122" s="65"/>
      <c r="W1122" s="65"/>
      <c r="X1122" s="65"/>
      <c r="Y1122" s="65"/>
      <c r="Z1122" s="65"/>
      <c r="AA1122" s="65"/>
      <c r="AB1122" s="65"/>
      <c r="AC1122" s="65"/>
      <c r="AD1122" s="65"/>
      <c r="AE1122" s="65"/>
      <c r="AF1122" s="65"/>
      <c r="AG1122" s="65"/>
      <c r="AH1122" s="65"/>
      <c r="AI1122" s="65"/>
      <c r="AJ1122" s="62"/>
      <c r="AK1122" s="11"/>
      <c r="AL1122" s="11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</row>
    <row r="1123" spans="1:86" ht="17.25">
      <c r="A1123" s="11"/>
      <c r="B1123" s="11"/>
      <c r="C1123" s="11"/>
      <c r="D1123" s="11"/>
      <c r="E1123" s="33"/>
      <c r="F1123" s="11"/>
      <c r="G1123" s="11"/>
      <c r="H1123" s="11"/>
      <c r="I1123" s="11"/>
      <c r="J1123" s="65"/>
      <c r="K1123" s="65"/>
      <c r="L1123" s="65"/>
      <c r="M1123" s="65"/>
      <c r="N1123" s="65"/>
      <c r="O1123" s="65"/>
      <c r="P1123" s="65"/>
      <c r="Q1123" s="65"/>
      <c r="R1123" s="65"/>
      <c r="S1123" s="65"/>
      <c r="T1123" s="65"/>
      <c r="U1123" s="65"/>
      <c r="V1123" s="65"/>
      <c r="W1123" s="65"/>
      <c r="X1123" s="65"/>
      <c r="Y1123" s="65"/>
      <c r="Z1123" s="65"/>
      <c r="AA1123" s="65"/>
      <c r="AB1123" s="65"/>
      <c r="AC1123" s="65"/>
      <c r="AD1123" s="65"/>
      <c r="AE1123" s="65"/>
      <c r="AF1123" s="65"/>
      <c r="AG1123" s="65"/>
      <c r="AH1123" s="65"/>
      <c r="AI1123" s="65"/>
      <c r="AJ1123" s="62"/>
      <c r="AK1123" s="11"/>
      <c r="AL1123" s="11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</row>
    <row r="1124" spans="1:86" ht="17.25">
      <c r="A1124" s="11"/>
      <c r="B1124" s="11"/>
      <c r="C1124" s="11"/>
      <c r="D1124" s="11"/>
      <c r="E1124" s="33"/>
      <c r="F1124" s="11"/>
      <c r="G1124" s="11"/>
      <c r="H1124" s="11"/>
      <c r="I1124" s="11"/>
      <c r="J1124" s="65"/>
      <c r="K1124" s="65"/>
      <c r="L1124" s="65"/>
      <c r="M1124" s="65"/>
      <c r="N1124" s="65"/>
      <c r="O1124" s="65"/>
      <c r="P1124" s="65"/>
      <c r="Q1124" s="65"/>
      <c r="R1124" s="65"/>
      <c r="S1124" s="65"/>
      <c r="T1124" s="65"/>
      <c r="U1124" s="65"/>
      <c r="V1124" s="65"/>
      <c r="W1124" s="65"/>
      <c r="X1124" s="65"/>
      <c r="Y1124" s="65"/>
      <c r="Z1124" s="65"/>
      <c r="AA1124" s="65"/>
      <c r="AB1124" s="65"/>
      <c r="AC1124" s="65"/>
      <c r="AD1124" s="65"/>
      <c r="AE1124" s="65"/>
      <c r="AF1124" s="65"/>
      <c r="AG1124" s="65"/>
      <c r="AH1124" s="65"/>
      <c r="AI1124" s="65"/>
      <c r="AJ1124" s="62"/>
      <c r="AK1124" s="11"/>
      <c r="AL1124" s="11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</row>
    <row r="1125" spans="1:86" ht="17.25">
      <c r="A1125" s="11"/>
      <c r="B1125" s="11"/>
      <c r="C1125" s="11"/>
      <c r="D1125" s="11"/>
      <c r="E1125" s="33"/>
      <c r="F1125" s="11"/>
      <c r="G1125" s="11"/>
      <c r="H1125" s="11"/>
      <c r="I1125" s="11"/>
      <c r="J1125" s="65"/>
      <c r="K1125" s="65"/>
      <c r="L1125" s="65"/>
      <c r="M1125" s="65"/>
      <c r="N1125" s="65"/>
      <c r="O1125" s="65"/>
      <c r="P1125" s="65"/>
      <c r="Q1125" s="65"/>
      <c r="R1125" s="65"/>
      <c r="S1125" s="65"/>
      <c r="T1125" s="65"/>
      <c r="U1125" s="65"/>
      <c r="V1125" s="65"/>
      <c r="W1125" s="65"/>
      <c r="X1125" s="65"/>
      <c r="Y1125" s="65"/>
      <c r="Z1125" s="65"/>
      <c r="AA1125" s="65"/>
      <c r="AB1125" s="65"/>
      <c r="AC1125" s="65"/>
      <c r="AD1125" s="65"/>
      <c r="AE1125" s="65"/>
      <c r="AF1125" s="65"/>
      <c r="AG1125" s="65"/>
      <c r="AH1125" s="65"/>
      <c r="AI1125" s="65"/>
      <c r="AJ1125" s="62"/>
      <c r="AK1125" s="11"/>
      <c r="AL1125" s="11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</row>
    <row r="1126" spans="1:86" ht="17.25">
      <c r="A1126" s="11"/>
      <c r="B1126" s="11"/>
      <c r="C1126" s="11"/>
      <c r="D1126" s="11"/>
      <c r="E1126" s="33"/>
      <c r="F1126" s="11"/>
      <c r="G1126" s="11"/>
      <c r="H1126" s="11"/>
      <c r="I1126" s="11"/>
      <c r="J1126" s="65"/>
      <c r="K1126" s="65"/>
      <c r="L1126" s="65"/>
      <c r="M1126" s="65"/>
      <c r="N1126" s="65"/>
      <c r="O1126" s="65"/>
      <c r="P1126" s="65"/>
      <c r="Q1126" s="65"/>
      <c r="R1126" s="65"/>
      <c r="S1126" s="65"/>
      <c r="T1126" s="65"/>
      <c r="U1126" s="65"/>
      <c r="V1126" s="65"/>
      <c r="W1126" s="65"/>
      <c r="X1126" s="65"/>
      <c r="Y1126" s="65"/>
      <c r="Z1126" s="65"/>
      <c r="AA1126" s="65"/>
      <c r="AB1126" s="65"/>
      <c r="AC1126" s="65"/>
      <c r="AD1126" s="65"/>
      <c r="AE1126" s="65"/>
      <c r="AF1126" s="65"/>
      <c r="AG1126" s="65"/>
      <c r="AH1126" s="65"/>
      <c r="AI1126" s="65"/>
      <c r="AJ1126" s="62"/>
      <c r="AK1126" s="11"/>
      <c r="AL1126" s="11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</row>
    <row r="1127" spans="1:86" ht="17.25">
      <c r="A1127" s="11"/>
      <c r="B1127" s="11"/>
      <c r="C1127" s="11"/>
      <c r="D1127" s="11"/>
      <c r="E1127" s="33"/>
      <c r="F1127" s="11"/>
      <c r="G1127" s="11"/>
      <c r="H1127" s="11"/>
      <c r="I1127" s="11"/>
      <c r="J1127" s="65"/>
      <c r="K1127" s="65"/>
      <c r="L1127" s="65"/>
      <c r="M1127" s="65"/>
      <c r="N1127" s="65"/>
      <c r="O1127" s="65"/>
      <c r="P1127" s="65"/>
      <c r="Q1127" s="65"/>
      <c r="R1127" s="65"/>
      <c r="S1127" s="65"/>
      <c r="T1127" s="65"/>
      <c r="U1127" s="65"/>
      <c r="V1127" s="65"/>
      <c r="W1127" s="65"/>
      <c r="X1127" s="65"/>
      <c r="Y1127" s="65"/>
      <c r="Z1127" s="65"/>
      <c r="AA1127" s="65"/>
      <c r="AB1127" s="65"/>
      <c r="AC1127" s="65"/>
      <c r="AD1127" s="65"/>
      <c r="AE1127" s="65"/>
      <c r="AF1127" s="65"/>
      <c r="AG1127" s="65"/>
      <c r="AH1127" s="65"/>
      <c r="AI1127" s="65"/>
      <c r="AJ1127" s="62"/>
      <c r="AK1127" s="11"/>
      <c r="AL1127" s="11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</row>
    <row r="1128" spans="1:86" ht="17.25">
      <c r="A1128" s="11"/>
      <c r="B1128" s="11"/>
      <c r="C1128" s="11"/>
      <c r="D1128" s="11"/>
      <c r="E1128" s="33"/>
      <c r="F1128" s="11"/>
      <c r="G1128" s="11"/>
      <c r="H1128" s="11"/>
      <c r="I1128" s="11"/>
      <c r="J1128" s="65"/>
      <c r="K1128" s="65"/>
      <c r="L1128" s="65"/>
      <c r="M1128" s="65"/>
      <c r="N1128" s="65"/>
      <c r="O1128" s="65"/>
      <c r="P1128" s="65"/>
      <c r="Q1128" s="65"/>
      <c r="R1128" s="65"/>
      <c r="S1128" s="65"/>
      <c r="T1128" s="65"/>
      <c r="U1128" s="65"/>
      <c r="V1128" s="65"/>
      <c r="W1128" s="65"/>
      <c r="X1128" s="65"/>
      <c r="Y1128" s="65"/>
      <c r="Z1128" s="65"/>
      <c r="AA1128" s="65"/>
      <c r="AB1128" s="65"/>
      <c r="AC1128" s="65"/>
      <c r="AD1128" s="65"/>
      <c r="AE1128" s="65"/>
      <c r="AF1128" s="65"/>
      <c r="AG1128" s="65"/>
      <c r="AH1128" s="65"/>
      <c r="AI1128" s="65"/>
      <c r="AJ1128" s="62"/>
      <c r="AK1128" s="11"/>
      <c r="AL1128" s="11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</row>
    <row r="1129" spans="1:86" ht="17.25">
      <c r="A1129" s="11"/>
      <c r="B1129" s="11"/>
      <c r="C1129" s="11"/>
      <c r="D1129" s="11"/>
      <c r="E1129" s="33"/>
      <c r="F1129" s="11"/>
      <c r="G1129" s="11"/>
      <c r="H1129" s="11"/>
      <c r="I1129" s="11"/>
      <c r="J1129" s="65"/>
      <c r="K1129" s="65"/>
      <c r="L1129" s="65"/>
      <c r="M1129" s="65"/>
      <c r="N1129" s="65"/>
      <c r="O1129" s="65"/>
      <c r="P1129" s="65"/>
      <c r="Q1129" s="65"/>
      <c r="R1129" s="65"/>
      <c r="S1129" s="65"/>
      <c r="T1129" s="65"/>
      <c r="U1129" s="65"/>
      <c r="V1129" s="65"/>
      <c r="W1129" s="65"/>
      <c r="X1129" s="65"/>
      <c r="Y1129" s="65"/>
      <c r="Z1129" s="65"/>
      <c r="AA1129" s="65"/>
      <c r="AB1129" s="65"/>
      <c r="AC1129" s="65"/>
      <c r="AD1129" s="65"/>
      <c r="AE1129" s="65"/>
      <c r="AF1129" s="65"/>
      <c r="AG1129" s="65"/>
      <c r="AH1129" s="65"/>
      <c r="AI1129" s="65"/>
      <c r="AJ1129" s="62"/>
      <c r="AK1129" s="11"/>
      <c r="AL1129" s="11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</row>
    <row r="1130" spans="1:86" ht="17.25">
      <c r="A1130" s="11"/>
      <c r="B1130" s="11"/>
      <c r="C1130" s="11"/>
      <c r="D1130" s="11"/>
      <c r="E1130" s="33"/>
      <c r="F1130" s="11"/>
      <c r="G1130" s="11"/>
      <c r="H1130" s="11"/>
      <c r="I1130" s="11"/>
      <c r="J1130" s="65"/>
      <c r="K1130" s="65"/>
      <c r="L1130" s="65"/>
      <c r="M1130" s="65"/>
      <c r="N1130" s="65"/>
      <c r="O1130" s="65"/>
      <c r="P1130" s="65"/>
      <c r="Q1130" s="65"/>
      <c r="R1130" s="65"/>
      <c r="S1130" s="65"/>
      <c r="T1130" s="65"/>
      <c r="U1130" s="65"/>
      <c r="V1130" s="65"/>
      <c r="W1130" s="65"/>
      <c r="X1130" s="65"/>
      <c r="Y1130" s="65"/>
      <c r="Z1130" s="65"/>
      <c r="AA1130" s="65"/>
      <c r="AB1130" s="65"/>
      <c r="AC1130" s="65"/>
      <c r="AD1130" s="65"/>
      <c r="AE1130" s="65"/>
      <c r="AF1130" s="65"/>
      <c r="AG1130" s="65"/>
      <c r="AH1130" s="65"/>
      <c r="AI1130" s="65"/>
      <c r="AJ1130" s="62"/>
      <c r="AK1130" s="11"/>
      <c r="AL1130" s="11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</row>
    <row r="1131" spans="1:86" ht="17.25">
      <c r="A1131" s="11"/>
      <c r="B1131" s="11"/>
      <c r="C1131" s="11"/>
      <c r="D1131" s="11"/>
      <c r="E1131" s="33"/>
      <c r="F1131" s="11"/>
      <c r="G1131" s="11"/>
      <c r="H1131" s="11"/>
      <c r="I1131" s="11"/>
      <c r="J1131" s="65"/>
      <c r="K1131" s="65"/>
      <c r="L1131" s="65"/>
      <c r="M1131" s="65"/>
      <c r="N1131" s="65"/>
      <c r="O1131" s="65"/>
      <c r="P1131" s="65"/>
      <c r="Q1131" s="65"/>
      <c r="R1131" s="65"/>
      <c r="S1131" s="65"/>
      <c r="T1131" s="65"/>
      <c r="U1131" s="65"/>
      <c r="V1131" s="65"/>
      <c r="W1131" s="65"/>
      <c r="X1131" s="65"/>
      <c r="Y1131" s="65"/>
      <c r="Z1131" s="65"/>
      <c r="AA1131" s="65"/>
      <c r="AB1131" s="65"/>
      <c r="AC1131" s="65"/>
      <c r="AD1131" s="65"/>
      <c r="AE1131" s="65"/>
      <c r="AF1131" s="65"/>
      <c r="AG1131" s="65"/>
      <c r="AH1131" s="65"/>
      <c r="AI1131" s="65"/>
      <c r="AJ1131" s="62"/>
      <c r="AK1131" s="11"/>
      <c r="AL1131" s="11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</row>
    <row r="1132" spans="1:86" ht="17.25">
      <c r="A1132" s="11"/>
      <c r="B1132" s="11"/>
      <c r="C1132" s="11"/>
      <c r="D1132" s="11"/>
      <c r="E1132" s="33"/>
      <c r="F1132" s="11"/>
      <c r="G1132" s="11"/>
      <c r="H1132" s="11"/>
      <c r="I1132" s="11"/>
      <c r="J1132" s="65"/>
      <c r="K1132" s="65"/>
      <c r="L1132" s="65"/>
      <c r="M1132" s="65"/>
      <c r="N1132" s="65"/>
      <c r="O1132" s="65"/>
      <c r="P1132" s="65"/>
      <c r="Q1132" s="65"/>
      <c r="R1132" s="65"/>
      <c r="S1132" s="65"/>
      <c r="T1132" s="65"/>
      <c r="U1132" s="65"/>
      <c r="V1132" s="65"/>
      <c r="W1132" s="65"/>
      <c r="X1132" s="65"/>
      <c r="Y1132" s="65"/>
      <c r="Z1132" s="65"/>
      <c r="AA1132" s="65"/>
      <c r="AB1132" s="65"/>
      <c r="AC1132" s="65"/>
      <c r="AD1132" s="65"/>
      <c r="AE1132" s="65"/>
      <c r="AF1132" s="65"/>
      <c r="AG1132" s="65"/>
      <c r="AH1132" s="65"/>
      <c r="AI1132" s="65"/>
      <c r="AJ1132" s="62"/>
      <c r="AK1132" s="11"/>
      <c r="AL1132" s="11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</row>
    <row r="1133" spans="1:86" ht="17.25">
      <c r="A1133" s="11"/>
      <c r="B1133" s="11"/>
      <c r="C1133" s="11"/>
      <c r="D1133" s="11"/>
      <c r="E1133" s="33"/>
      <c r="F1133" s="11"/>
      <c r="G1133" s="11"/>
      <c r="H1133" s="11"/>
      <c r="I1133" s="11"/>
      <c r="J1133" s="65"/>
      <c r="K1133" s="65"/>
      <c r="L1133" s="65"/>
      <c r="M1133" s="65"/>
      <c r="N1133" s="65"/>
      <c r="O1133" s="65"/>
      <c r="P1133" s="65"/>
      <c r="Q1133" s="65"/>
      <c r="R1133" s="65"/>
      <c r="S1133" s="65"/>
      <c r="T1133" s="65"/>
      <c r="U1133" s="65"/>
      <c r="V1133" s="65"/>
      <c r="W1133" s="65"/>
      <c r="X1133" s="65"/>
      <c r="Y1133" s="65"/>
      <c r="Z1133" s="65"/>
      <c r="AA1133" s="65"/>
      <c r="AB1133" s="65"/>
      <c r="AC1133" s="65"/>
      <c r="AD1133" s="65"/>
      <c r="AE1133" s="65"/>
      <c r="AF1133" s="65"/>
      <c r="AG1133" s="65"/>
      <c r="AH1133" s="65"/>
      <c r="AI1133" s="65"/>
      <c r="AJ1133" s="62"/>
      <c r="AK1133" s="11"/>
      <c r="AL1133" s="11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</row>
    <row r="1134" spans="1:86" ht="17.25">
      <c r="A1134" s="11"/>
      <c r="B1134" s="11"/>
      <c r="C1134" s="11"/>
      <c r="D1134" s="11"/>
      <c r="E1134" s="33"/>
      <c r="F1134" s="11"/>
      <c r="G1134" s="11"/>
      <c r="H1134" s="11"/>
      <c r="I1134" s="11"/>
      <c r="J1134" s="65"/>
      <c r="K1134" s="65"/>
      <c r="L1134" s="65"/>
      <c r="M1134" s="65"/>
      <c r="N1134" s="65"/>
      <c r="O1134" s="65"/>
      <c r="P1134" s="65"/>
      <c r="Q1134" s="65"/>
      <c r="R1134" s="65"/>
      <c r="S1134" s="65"/>
      <c r="T1134" s="65"/>
      <c r="U1134" s="65"/>
      <c r="V1134" s="65"/>
      <c r="W1134" s="65"/>
      <c r="X1134" s="65"/>
      <c r="Y1134" s="65"/>
      <c r="Z1134" s="65"/>
      <c r="AA1134" s="65"/>
      <c r="AB1134" s="65"/>
      <c r="AC1134" s="65"/>
      <c r="AD1134" s="65"/>
      <c r="AE1134" s="65"/>
      <c r="AF1134" s="65"/>
      <c r="AG1134" s="65"/>
      <c r="AH1134" s="65"/>
      <c r="AI1134" s="65"/>
      <c r="AJ1134" s="62"/>
      <c r="AK1134" s="11"/>
      <c r="AL1134" s="11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</row>
    <row r="1135" spans="1:86" ht="17.25">
      <c r="A1135" s="11"/>
      <c r="B1135" s="11"/>
      <c r="C1135" s="11"/>
      <c r="D1135" s="11"/>
      <c r="E1135" s="33"/>
      <c r="F1135" s="11"/>
      <c r="G1135" s="11"/>
      <c r="H1135" s="11"/>
      <c r="I1135" s="11"/>
      <c r="J1135" s="65"/>
      <c r="K1135" s="65"/>
      <c r="L1135" s="65"/>
      <c r="M1135" s="65"/>
      <c r="N1135" s="65"/>
      <c r="O1135" s="65"/>
      <c r="P1135" s="65"/>
      <c r="Q1135" s="65"/>
      <c r="R1135" s="65"/>
      <c r="S1135" s="65"/>
      <c r="T1135" s="65"/>
      <c r="U1135" s="65"/>
      <c r="V1135" s="65"/>
      <c r="W1135" s="65"/>
      <c r="X1135" s="65"/>
      <c r="Y1135" s="65"/>
      <c r="Z1135" s="65"/>
      <c r="AA1135" s="65"/>
      <c r="AB1135" s="65"/>
      <c r="AC1135" s="65"/>
      <c r="AD1135" s="65"/>
      <c r="AE1135" s="65"/>
      <c r="AF1135" s="65"/>
      <c r="AG1135" s="65"/>
      <c r="AH1135" s="65"/>
      <c r="AI1135" s="65"/>
      <c r="AJ1135" s="62"/>
      <c r="AK1135" s="11"/>
      <c r="AL1135" s="11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</row>
    <row r="1136" spans="1:86" ht="17.25">
      <c r="A1136" s="11"/>
      <c r="B1136" s="11"/>
      <c r="C1136" s="11"/>
      <c r="D1136" s="11"/>
      <c r="E1136" s="33"/>
      <c r="F1136" s="11"/>
      <c r="G1136" s="11"/>
      <c r="H1136" s="11"/>
      <c r="I1136" s="11"/>
      <c r="J1136" s="65"/>
      <c r="K1136" s="65"/>
      <c r="L1136" s="65"/>
      <c r="M1136" s="65"/>
      <c r="N1136" s="65"/>
      <c r="O1136" s="65"/>
      <c r="P1136" s="65"/>
      <c r="Q1136" s="65"/>
      <c r="R1136" s="65"/>
      <c r="S1136" s="65"/>
      <c r="T1136" s="65"/>
      <c r="U1136" s="65"/>
      <c r="V1136" s="65"/>
      <c r="W1136" s="65"/>
      <c r="X1136" s="65"/>
      <c r="Y1136" s="65"/>
      <c r="Z1136" s="65"/>
      <c r="AA1136" s="65"/>
      <c r="AB1136" s="65"/>
      <c r="AC1136" s="65"/>
      <c r="AD1136" s="65"/>
      <c r="AE1136" s="65"/>
      <c r="AF1136" s="65"/>
      <c r="AG1136" s="65"/>
      <c r="AH1136" s="65"/>
      <c r="AI1136" s="65"/>
      <c r="AJ1136" s="62"/>
      <c r="AK1136" s="11"/>
      <c r="AL1136" s="11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</row>
    <row r="1137" spans="1:86" ht="17.25">
      <c r="A1137" s="11"/>
      <c r="B1137" s="11"/>
      <c r="C1137" s="11"/>
      <c r="D1137" s="11"/>
      <c r="E1137" s="33"/>
      <c r="F1137" s="11"/>
      <c r="G1137" s="11"/>
      <c r="H1137" s="11"/>
      <c r="I1137" s="11"/>
      <c r="J1137" s="65"/>
      <c r="K1137" s="65"/>
      <c r="L1137" s="65"/>
      <c r="M1137" s="65"/>
      <c r="N1137" s="65"/>
      <c r="O1137" s="65"/>
      <c r="P1137" s="65"/>
      <c r="Q1137" s="65"/>
      <c r="R1137" s="65"/>
      <c r="S1137" s="65"/>
      <c r="T1137" s="65"/>
      <c r="U1137" s="65"/>
      <c r="V1137" s="65"/>
      <c r="W1137" s="65"/>
      <c r="X1137" s="65"/>
      <c r="Y1137" s="65"/>
      <c r="Z1137" s="65"/>
      <c r="AA1137" s="65"/>
      <c r="AB1137" s="65"/>
      <c r="AC1137" s="65"/>
      <c r="AD1137" s="65"/>
      <c r="AE1137" s="65"/>
      <c r="AF1137" s="65"/>
      <c r="AG1137" s="65"/>
      <c r="AH1137" s="65"/>
      <c r="AI1137" s="65"/>
      <c r="AJ1137" s="62"/>
      <c r="AK1137" s="11"/>
      <c r="AL1137" s="11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</row>
    <row r="1138" spans="1:86" ht="17.25">
      <c r="A1138" s="11"/>
      <c r="B1138" s="11"/>
      <c r="C1138" s="11"/>
      <c r="D1138" s="11"/>
      <c r="E1138" s="33"/>
      <c r="F1138" s="11"/>
      <c r="G1138" s="11"/>
      <c r="H1138" s="11"/>
      <c r="I1138" s="11"/>
      <c r="J1138" s="65"/>
      <c r="K1138" s="65"/>
      <c r="L1138" s="65"/>
      <c r="M1138" s="65"/>
      <c r="N1138" s="65"/>
      <c r="O1138" s="65"/>
      <c r="P1138" s="65"/>
      <c r="Q1138" s="65"/>
      <c r="R1138" s="65"/>
      <c r="S1138" s="65"/>
      <c r="T1138" s="65"/>
      <c r="U1138" s="65"/>
      <c r="V1138" s="65"/>
      <c r="W1138" s="65"/>
      <c r="X1138" s="65"/>
      <c r="Y1138" s="65"/>
      <c r="Z1138" s="65"/>
      <c r="AA1138" s="65"/>
      <c r="AB1138" s="65"/>
      <c r="AC1138" s="65"/>
      <c r="AD1138" s="65"/>
      <c r="AE1138" s="65"/>
      <c r="AF1138" s="65"/>
      <c r="AG1138" s="65"/>
      <c r="AH1138" s="65"/>
      <c r="AI1138" s="65"/>
      <c r="AJ1138" s="62"/>
      <c r="AK1138" s="11"/>
      <c r="AL1138" s="11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</row>
    <row r="1139" spans="1:86" ht="17.25">
      <c r="A1139" s="11"/>
      <c r="B1139" s="11"/>
      <c r="C1139" s="11"/>
      <c r="D1139" s="11"/>
      <c r="E1139" s="33"/>
      <c r="F1139" s="11"/>
      <c r="G1139" s="11"/>
      <c r="H1139" s="11"/>
      <c r="I1139" s="11"/>
      <c r="J1139" s="65"/>
      <c r="K1139" s="65"/>
      <c r="L1139" s="65"/>
      <c r="M1139" s="65"/>
      <c r="N1139" s="65"/>
      <c r="O1139" s="65"/>
      <c r="P1139" s="65"/>
      <c r="Q1139" s="65"/>
      <c r="R1139" s="65"/>
      <c r="S1139" s="65"/>
      <c r="T1139" s="65"/>
      <c r="U1139" s="65"/>
      <c r="V1139" s="65"/>
      <c r="W1139" s="65"/>
      <c r="X1139" s="65"/>
      <c r="Y1139" s="65"/>
      <c r="Z1139" s="65"/>
      <c r="AA1139" s="65"/>
      <c r="AB1139" s="65"/>
      <c r="AC1139" s="65"/>
      <c r="AD1139" s="65"/>
      <c r="AE1139" s="65"/>
      <c r="AF1139" s="65"/>
      <c r="AG1139" s="65"/>
      <c r="AH1139" s="65"/>
      <c r="AI1139" s="65"/>
      <c r="AJ1139" s="62"/>
      <c r="AK1139" s="11"/>
      <c r="AL1139" s="11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</row>
    <row r="1140" spans="1:86" ht="17.25">
      <c r="A1140" s="11"/>
      <c r="B1140" s="11"/>
      <c r="C1140" s="11"/>
      <c r="D1140" s="11"/>
      <c r="E1140" s="33"/>
      <c r="F1140" s="11"/>
      <c r="G1140" s="11"/>
      <c r="H1140" s="11"/>
      <c r="I1140" s="11"/>
      <c r="J1140" s="65"/>
      <c r="K1140" s="65"/>
      <c r="L1140" s="65"/>
      <c r="M1140" s="65"/>
      <c r="N1140" s="65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  <c r="AA1140" s="65"/>
      <c r="AB1140" s="65"/>
      <c r="AC1140" s="65"/>
      <c r="AD1140" s="65"/>
      <c r="AE1140" s="65"/>
      <c r="AF1140" s="65"/>
      <c r="AG1140" s="65"/>
      <c r="AH1140" s="65"/>
      <c r="AI1140" s="65"/>
      <c r="AJ1140" s="62"/>
      <c r="AK1140" s="11"/>
      <c r="AL1140" s="11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</row>
    <row r="1141" spans="1:86" ht="17.25">
      <c r="A1141" s="11"/>
      <c r="B1141" s="11"/>
      <c r="C1141" s="11"/>
      <c r="D1141" s="11"/>
      <c r="E1141" s="33"/>
      <c r="F1141" s="11"/>
      <c r="G1141" s="11"/>
      <c r="H1141" s="11"/>
      <c r="I1141" s="11"/>
      <c r="J1141" s="65"/>
      <c r="K1141" s="65"/>
      <c r="L1141" s="65"/>
      <c r="M1141" s="65"/>
      <c r="N1141" s="65"/>
      <c r="O1141" s="65"/>
      <c r="P1141" s="65"/>
      <c r="Q1141" s="65"/>
      <c r="R1141" s="65"/>
      <c r="S1141" s="65"/>
      <c r="T1141" s="65"/>
      <c r="U1141" s="65"/>
      <c r="V1141" s="65"/>
      <c r="W1141" s="65"/>
      <c r="X1141" s="65"/>
      <c r="Y1141" s="65"/>
      <c r="Z1141" s="65"/>
      <c r="AA1141" s="65"/>
      <c r="AB1141" s="65"/>
      <c r="AC1141" s="65"/>
      <c r="AD1141" s="65"/>
      <c r="AE1141" s="65"/>
      <c r="AF1141" s="65"/>
      <c r="AG1141" s="65"/>
      <c r="AH1141" s="65"/>
      <c r="AI1141" s="65"/>
      <c r="AJ1141" s="62"/>
      <c r="AK1141" s="11"/>
      <c r="AL1141" s="11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</row>
    <row r="1142" spans="1:86" ht="17.25">
      <c r="A1142" s="11"/>
      <c r="B1142" s="11"/>
      <c r="C1142" s="11"/>
      <c r="D1142" s="11"/>
      <c r="E1142" s="33"/>
      <c r="F1142" s="11"/>
      <c r="G1142" s="11"/>
      <c r="H1142" s="11"/>
      <c r="I1142" s="11"/>
      <c r="J1142" s="65"/>
      <c r="K1142" s="65"/>
      <c r="L1142" s="65"/>
      <c r="M1142" s="65"/>
      <c r="N1142" s="65"/>
      <c r="O1142" s="65"/>
      <c r="P1142" s="65"/>
      <c r="Q1142" s="65"/>
      <c r="R1142" s="65"/>
      <c r="S1142" s="65"/>
      <c r="T1142" s="65"/>
      <c r="U1142" s="65"/>
      <c r="V1142" s="65"/>
      <c r="W1142" s="65"/>
      <c r="X1142" s="65"/>
      <c r="Y1142" s="65"/>
      <c r="Z1142" s="65"/>
      <c r="AA1142" s="65"/>
      <c r="AB1142" s="65"/>
      <c r="AC1142" s="65"/>
      <c r="AD1142" s="65"/>
      <c r="AE1142" s="65"/>
      <c r="AF1142" s="65"/>
      <c r="AG1142" s="65"/>
      <c r="AH1142" s="65"/>
      <c r="AI1142" s="65"/>
      <c r="AJ1142" s="62"/>
      <c r="AK1142" s="11"/>
      <c r="AL1142" s="11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</row>
    <row r="1143" spans="1:86" ht="17.25">
      <c r="A1143" s="11"/>
      <c r="B1143" s="11"/>
      <c r="C1143" s="11"/>
      <c r="D1143" s="11"/>
      <c r="E1143" s="33"/>
      <c r="F1143" s="11"/>
      <c r="G1143" s="11"/>
      <c r="H1143" s="11"/>
      <c r="I1143" s="11"/>
      <c r="J1143" s="65"/>
      <c r="K1143" s="65"/>
      <c r="L1143" s="65"/>
      <c r="M1143" s="65"/>
      <c r="N1143" s="65"/>
      <c r="O1143" s="65"/>
      <c r="P1143" s="65"/>
      <c r="Q1143" s="65"/>
      <c r="R1143" s="65"/>
      <c r="S1143" s="65"/>
      <c r="T1143" s="65"/>
      <c r="U1143" s="65"/>
      <c r="V1143" s="65"/>
      <c r="W1143" s="65"/>
      <c r="X1143" s="65"/>
      <c r="Y1143" s="65"/>
      <c r="Z1143" s="65"/>
      <c r="AA1143" s="65"/>
      <c r="AB1143" s="65"/>
      <c r="AC1143" s="65"/>
      <c r="AD1143" s="65"/>
      <c r="AE1143" s="65"/>
      <c r="AF1143" s="65"/>
      <c r="AG1143" s="65"/>
      <c r="AH1143" s="65"/>
      <c r="AI1143" s="65"/>
      <c r="AJ1143" s="62"/>
      <c r="AK1143" s="11"/>
      <c r="AL1143" s="11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</row>
    <row r="1144" spans="1:86" ht="17.25">
      <c r="A1144" s="11"/>
      <c r="B1144" s="11"/>
      <c r="C1144" s="11"/>
      <c r="D1144" s="11"/>
      <c r="E1144" s="33"/>
      <c r="F1144" s="11"/>
      <c r="G1144" s="11"/>
      <c r="H1144" s="11"/>
      <c r="I1144" s="11"/>
      <c r="J1144" s="65"/>
      <c r="K1144" s="65"/>
      <c r="L1144" s="65"/>
      <c r="M1144" s="65"/>
      <c r="N1144" s="65"/>
      <c r="O1144" s="65"/>
      <c r="P1144" s="65"/>
      <c r="Q1144" s="65"/>
      <c r="R1144" s="65"/>
      <c r="S1144" s="65"/>
      <c r="T1144" s="65"/>
      <c r="U1144" s="65"/>
      <c r="V1144" s="65"/>
      <c r="W1144" s="65"/>
      <c r="X1144" s="65"/>
      <c r="Y1144" s="65"/>
      <c r="Z1144" s="65"/>
      <c r="AA1144" s="65"/>
      <c r="AB1144" s="65"/>
      <c r="AC1144" s="65"/>
      <c r="AD1144" s="65"/>
      <c r="AE1144" s="65"/>
      <c r="AF1144" s="65"/>
      <c r="AG1144" s="65"/>
      <c r="AH1144" s="65"/>
      <c r="AI1144" s="65"/>
      <c r="AJ1144" s="62"/>
      <c r="AK1144" s="11"/>
      <c r="AL1144" s="11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</row>
    <row r="1145" spans="1:86" ht="17.25">
      <c r="A1145" s="11"/>
      <c r="B1145" s="11"/>
      <c r="C1145" s="11"/>
      <c r="D1145" s="11"/>
      <c r="E1145" s="33"/>
      <c r="F1145" s="11"/>
      <c r="G1145" s="11"/>
      <c r="H1145" s="11"/>
      <c r="I1145" s="11"/>
      <c r="J1145" s="65"/>
      <c r="K1145" s="65"/>
      <c r="L1145" s="65"/>
      <c r="M1145" s="65"/>
      <c r="N1145" s="65"/>
      <c r="O1145" s="65"/>
      <c r="P1145" s="65"/>
      <c r="Q1145" s="65"/>
      <c r="R1145" s="65"/>
      <c r="S1145" s="65"/>
      <c r="T1145" s="65"/>
      <c r="U1145" s="65"/>
      <c r="V1145" s="65"/>
      <c r="W1145" s="65"/>
      <c r="X1145" s="65"/>
      <c r="Y1145" s="65"/>
      <c r="Z1145" s="65"/>
      <c r="AA1145" s="65"/>
      <c r="AB1145" s="65"/>
      <c r="AC1145" s="65"/>
      <c r="AD1145" s="65"/>
      <c r="AE1145" s="65"/>
      <c r="AF1145" s="65"/>
      <c r="AG1145" s="65"/>
      <c r="AH1145" s="65"/>
      <c r="AI1145" s="65"/>
      <c r="AJ1145" s="62"/>
      <c r="AK1145" s="11"/>
      <c r="AL1145" s="11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</row>
    <row r="1146" spans="1:86" ht="17.25">
      <c r="A1146" s="11"/>
      <c r="B1146" s="11"/>
      <c r="C1146" s="11"/>
      <c r="D1146" s="11"/>
      <c r="E1146" s="33"/>
      <c r="F1146" s="11"/>
      <c r="G1146" s="11"/>
      <c r="H1146" s="11"/>
      <c r="I1146" s="11"/>
      <c r="J1146" s="65"/>
      <c r="K1146" s="65"/>
      <c r="L1146" s="65"/>
      <c r="M1146" s="65"/>
      <c r="N1146" s="65"/>
      <c r="O1146" s="65"/>
      <c r="P1146" s="65"/>
      <c r="Q1146" s="65"/>
      <c r="R1146" s="65"/>
      <c r="S1146" s="65"/>
      <c r="T1146" s="65"/>
      <c r="U1146" s="65"/>
      <c r="V1146" s="65"/>
      <c r="W1146" s="65"/>
      <c r="X1146" s="65"/>
      <c r="Y1146" s="65"/>
      <c r="Z1146" s="65"/>
      <c r="AA1146" s="65"/>
      <c r="AB1146" s="65"/>
      <c r="AC1146" s="65"/>
      <c r="AD1146" s="65"/>
      <c r="AE1146" s="65"/>
      <c r="AF1146" s="65"/>
      <c r="AG1146" s="65"/>
      <c r="AH1146" s="65"/>
      <c r="AI1146" s="65"/>
      <c r="AJ1146" s="62"/>
      <c r="AK1146" s="11"/>
      <c r="AL1146" s="11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</row>
    <row r="1147" spans="1:86" ht="17.25">
      <c r="A1147" s="11"/>
      <c r="B1147" s="11"/>
      <c r="C1147" s="11"/>
      <c r="D1147" s="11"/>
      <c r="E1147" s="33"/>
      <c r="F1147" s="11"/>
      <c r="G1147" s="11"/>
      <c r="H1147" s="11"/>
      <c r="I1147" s="11"/>
      <c r="J1147" s="65"/>
      <c r="K1147" s="65"/>
      <c r="L1147" s="65"/>
      <c r="M1147" s="65"/>
      <c r="N1147" s="65"/>
      <c r="O1147" s="65"/>
      <c r="P1147" s="65"/>
      <c r="Q1147" s="65"/>
      <c r="R1147" s="65"/>
      <c r="S1147" s="65"/>
      <c r="T1147" s="65"/>
      <c r="U1147" s="65"/>
      <c r="V1147" s="65"/>
      <c r="W1147" s="65"/>
      <c r="X1147" s="65"/>
      <c r="Y1147" s="65"/>
      <c r="Z1147" s="65"/>
      <c r="AA1147" s="65"/>
      <c r="AB1147" s="65"/>
      <c r="AC1147" s="65"/>
      <c r="AD1147" s="65"/>
      <c r="AE1147" s="65"/>
      <c r="AF1147" s="65"/>
      <c r="AG1147" s="65"/>
      <c r="AH1147" s="65"/>
      <c r="AI1147" s="65"/>
      <c r="AJ1147" s="62"/>
      <c r="AK1147" s="11"/>
      <c r="AL1147" s="11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</row>
    <row r="1148" spans="1:86" ht="17.25">
      <c r="A1148" s="11"/>
      <c r="B1148" s="11"/>
      <c r="C1148" s="11"/>
      <c r="D1148" s="11"/>
      <c r="E1148" s="33"/>
      <c r="F1148" s="11"/>
      <c r="G1148" s="11"/>
      <c r="H1148" s="11"/>
      <c r="I1148" s="11"/>
      <c r="J1148" s="65"/>
      <c r="K1148" s="65"/>
      <c r="L1148" s="65"/>
      <c r="M1148" s="65"/>
      <c r="N1148" s="65"/>
      <c r="O1148" s="65"/>
      <c r="P1148" s="65"/>
      <c r="Q1148" s="65"/>
      <c r="R1148" s="65"/>
      <c r="S1148" s="65"/>
      <c r="T1148" s="65"/>
      <c r="U1148" s="65"/>
      <c r="V1148" s="65"/>
      <c r="W1148" s="65"/>
      <c r="X1148" s="65"/>
      <c r="Y1148" s="65"/>
      <c r="Z1148" s="65"/>
      <c r="AA1148" s="65"/>
      <c r="AB1148" s="65"/>
      <c r="AC1148" s="65"/>
      <c r="AD1148" s="65"/>
      <c r="AE1148" s="65"/>
      <c r="AF1148" s="65"/>
      <c r="AG1148" s="65"/>
      <c r="AH1148" s="65"/>
      <c r="AI1148" s="65"/>
      <c r="AJ1148" s="62"/>
      <c r="AK1148" s="11"/>
      <c r="AL1148" s="11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</row>
    <row r="1149" spans="1:86" ht="17.25">
      <c r="A1149" s="11"/>
      <c r="B1149" s="11"/>
      <c r="C1149" s="11"/>
      <c r="D1149" s="11"/>
      <c r="E1149" s="33"/>
      <c r="F1149" s="11"/>
      <c r="G1149" s="11"/>
      <c r="H1149" s="11"/>
      <c r="I1149" s="11"/>
      <c r="J1149" s="65"/>
      <c r="K1149" s="65"/>
      <c r="L1149" s="65"/>
      <c r="M1149" s="65"/>
      <c r="N1149" s="65"/>
      <c r="O1149" s="65"/>
      <c r="P1149" s="65"/>
      <c r="Q1149" s="65"/>
      <c r="R1149" s="65"/>
      <c r="S1149" s="65"/>
      <c r="T1149" s="65"/>
      <c r="U1149" s="65"/>
      <c r="V1149" s="65"/>
      <c r="W1149" s="65"/>
      <c r="X1149" s="65"/>
      <c r="Y1149" s="65"/>
      <c r="Z1149" s="65"/>
      <c r="AA1149" s="65"/>
      <c r="AB1149" s="65"/>
      <c r="AC1149" s="65"/>
      <c r="AD1149" s="65"/>
      <c r="AE1149" s="65"/>
      <c r="AF1149" s="65"/>
      <c r="AG1149" s="65"/>
      <c r="AH1149" s="65"/>
      <c r="AI1149" s="65"/>
      <c r="AJ1149" s="62"/>
      <c r="AK1149" s="11"/>
      <c r="AL1149" s="11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</row>
    <row r="1150" spans="1:86" ht="17.25">
      <c r="A1150" s="11"/>
      <c r="B1150" s="11"/>
      <c r="C1150" s="11"/>
      <c r="D1150" s="11"/>
      <c r="E1150" s="33"/>
      <c r="F1150" s="11"/>
      <c r="G1150" s="11"/>
      <c r="H1150" s="11"/>
      <c r="I1150" s="11"/>
      <c r="J1150" s="65"/>
      <c r="K1150" s="65"/>
      <c r="L1150" s="65"/>
      <c r="M1150" s="65"/>
      <c r="N1150" s="65"/>
      <c r="O1150" s="65"/>
      <c r="P1150" s="65"/>
      <c r="Q1150" s="65"/>
      <c r="R1150" s="65"/>
      <c r="S1150" s="65"/>
      <c r="T1150" s="65"/>
      <c r="U1150" s="65"/>
      <c r="V1150" s="65"/>
      <c r="W1150" s="65"/>
      <c r="X1150" s="65"/>
      <c r="Y1150" s="65"/>
      <c r="Z1150" s="65"/>
      <c r="AA1150" s="65"/>
      <c r="AB1150" s="65"/>
      <c r="AC1150" s="65"/>
      <c r="AD1150" s="65"/>
      <c r="AE1150" s="65"/>
      <c r="AF1150" s="65"/>
      <c r="AG1150" s="65"/>
      <c r="AH1150" s="65"/>
      <c r="AI1150" s="65"/>
      <c r="AJ1150" s="62"/>
      <c r="AK1150" s="11"/>
      <c r="AL1150" s="11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</row>
    <row r="1151" spans="1:86" ht="17.25">
      <c r="A1151" s="11"/>
      <c r="B1151" s="11"/>
      <c r="C1151" s="11"/>
      <c r="D1151" s="11"/>
      <c r="E1151" s="33"/>
      <c r="F1151" s="11"/>
      <c r="G1151" s="11"/>
      <c r="H1151" s="11"/>
      <c r="I1151" s="11"/>
      <c r="J1151" s="65"/>
      <c r="K1151" s="65"/>
      <c r="L1151" s="65"/>
      <c r="M1151" s="65"/>
      <c r="N1151" s="65"/>
      <c r="O1151" s="65"/>
      <c r="P1151" s="65"/>
      <c r="Q1151" s="65"/>
      <c r="R1151" s="65"/>
      <c r="S1151" s="65"/>
      <c r="T1151" s="65"/>
      <c r="U1151" s="65"/>
      <c r="V1151" s="65"/>
      <c r="W1151" s="65"/>
      <c r="X1151" s="65"/>
      <c r="Y1151" s="65"/>
      <c r="Z1151" s="65"/>
      <c r="AA1151" s="65"/>
      <c r="AB1151" s="65"/>
      <c r="AC1151" s="65"/>
      <c r="AD1151" s="65"/>
      <c r="AE1151" s="65"/>
      <c r="AF1151" s="65"/>
      <c r="AG1151" s="65"/>
      <c r="AH1151" s="65"/>
      <c r="AI1151" s="65"/>
      <c r="AJ1151" s="62"/>
      <c r="AK1151" s="11"/>
      <c r="AL1151" s="11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</row>
    <row r="1152" spans="1:86" ht="17.25">
      <c r="A1152" s="11"/>
      <c r="B1152" s="11"/>
      <c r="C1152" s="11"/>
      <c r="D1152" s="11"/>
      <c r="E1152" s="33"/>
      <c r="F1152" s="11"/>
      <c r="G1152" s="11"/>
      <c r="H1152" s="11"/>
      <c r="I1152" s="11"/>
      <c r="J1152" s="65"/>
      <c r="K1152" s="65"/>
      <c r="L1152" s="65"/>
      <c r="M1152" s="65"/>
      <c r="N1152" s="65"/>
      <c r="O1152" s="65"/>
      <c r="P1152" s="65"/>
      <c r="Q1152" s="65"/>
      <c r="R1152" s="65"/>
      <c r="S1152" s="65"/>
      <c r="T1152" s="65"/>
      <c r="U1152" s="65"/>
      <c r="V1152" s="65"/>
      <c r="W1152" s="65"/>
      <c r="X1152" s="65"/>
      <c r="Y1152" s="65"/>
      <c r="Z1152" s="65"/>
      <c r="AA1152" s="65"/>
      <c r="AB1152" s="65"/>
      <c r="AC1152" s="65"/>
      <c r="AD1152" s="65"/>
      <c r="AE1152" s="65"/>
      <c r="AF1152" s="65"/>
      <c r="AG1152" s="65"/>
      <c r="AH1152" s="65"/>
      <c r="AI1152" s="65"/>
      <c r="AJ1152" s="62"/>
      <c r="AK1152" s="11"/>
      <c r="AL1152" s="11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</row>
    <row r="1153" spans="1:86" ht="17.25">
      <c r="A1153" s="11"/>
      <c r="B1153" s="11"/>
      <c r="C1153" s="11"/>
      <c r="D1153" s="11"/>
      <c r="E1153" s="33"/>
      <c r="F1153" s="11"/>
      <c r="G1153" s="11"/>
      <c r="H1153" s="11"/>
      <c r="I1153" s="11"/>
      <c r="J1153" s="65"/>
      <c r="K1153" s="65"/>
      <c r="L1153" s="65"/>
      <c r="M1153" s="65"/>
      <c r="N1153" s="65"/>
      <c r="O1153" s="65"/>
      <c r="P1153" s="65"/>
      <c r="Q1153" s="65"/>
      <c r="R1153" s="65"/>
      <c r="S1153" s="65"/>
      <c r="T1153" s="65"/>
      <c r="U1153" s="65"/>
      <c r="V1153" s="65"/>
      <c r="W1153" s="65"/>
      <c r="X1153" s="65"/>
      <c r="Y1153" s="65"/>
      <c r="Z1153" s="65"/>
      <c r="AA1153" s="65"/>
      <c r="AB1153" s="65"/>
      <c r="AC1153" s="65"/>
      <c r="AD1153" s="65"/>
      <c r="AE1153" s="65"/>
      <c r="AF1153" s="65"/>
      <c r="AG1153" s="65"/>
      <c r="AH1153" s="65"/>
      <c r="AI1153" s="65"/>
      <c r="AJ1153" s="62"/>
      <c r="AK1153" s="11"/>
      <c r="AL1153" s="11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</row>
    <row r="1154" spans="1:86" ht="17.25">
      <c r="A1154" s="11"/>
      <c r="B1154" s="11"/>
      <c r="C1154" s="11"/>
      <c r="D1154" s="11"/>
      <c r="E1154" s="33"/>
      <c r="F1154" s="11"/>
      <c r="G1154" s="11"/>
      <c r="H1154" s="11"/>
      <c r="I1154" s="11"/>
      <c r="J1154" s="65"/>
      <c r="K1154" s="65"/>
      <c r="L1154" s="65"/>
      <c r="M1154" s="65"/>
      <c r="N1154" s="65"/>
      <c r="O1154" s="65"/>
      <c r="P1154" s="65"/>
      <c r="Q1154" s="65"/>
      <c r="R1154" s="65"/>
      <c r="S1154" s="65"/>
      <c r="T1154" s="65"/>
      <c r="U1154" s="65"/>
      <c r="V1154" s="65"/>
      <c r="W1154" s="65"/>
      <c r="X1154" s="65"/>
      <c r="Y1154" s="65"/>
      <c r="Z1154" s="65"/>
      <c r="AA1154" s="65"/>
      <c r="AB1154" s="65"/>
      <c r="AC1154" s="65"/>
      <c r="AD1154" s="65"/>
      <c r="AE1154" s="65"/>
      <c r="AF1154" s="65"/>
      <c r="AG1154" s="65"/>
      <c r="AH1154" s="65"/>
      <c r="AI1154" s="65"/>
      <c r="AJ1154" s="62"/>
      <c r="AK1154" s="11"/>
      <c r="AL1154" s="11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</row>
    <row r="1155" spans="1:86" ht="17.25">
      <c r="A1155" s="11"/>
      <c r="B1155" s="11"/>
      <c r="C1155" s="11"/>
      <c r="D1155" s="11"/>
      <c r="E1155" s="33"/>
      <c r="F1155" s="11"/>
      <c r="G1155" s="11"/>
      <c r="H1155" s="11"/>
      <c r="I1155" s="11"/>
      <c r="J1155" s="65"/>
      <c r="K1155" s="65"/>
      <c r="L1155" s="65"/>
      <c r="M1155" s="65"/>
      <c r="N1155" s="65"/>
      <c r="O1155" s="65"/>
      <c r="P1155" s="65"/>
      <c r="Q1155" s="65"/>
      <c r="R1155" s="65"/>
      <c r="S1155" s="65"/>
      <c r="T1155" s="65"/>
      <c r="U1155" s="65"/>
      <c r="V1155" s="65"/>
      <c r="W1155" s="65"/>
      <c r="X1155" s="65"/>
      <c r="Y1155" s="65"/>
      <c r="Z1155" s="65"/>
      <c r="AA1155" s="65"/>
      <c r="AB1155" s="65"/>
      <c r="AC1155" s="65"/>
      <c r="AD1155" s="65"/>
      <c r="AE1155" s="65"/>
      <c r="AF1155" s="65"/>
      <c r="AG1155" s="65"/>
      <c r="AH1155" s="65"/>
      <c r="AI1155" s="65"/>
      <c r="AJ1155" s="62"/>
      <c r="AK1155" s="11"/>
      <c r="AL1155" s="11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</row>
    <row r="1156" spans="1:86" ht="17.25">
      <c r="A1156" s="11"/>
      <c r="B1156" s="11"/>
      <c r="C1156" s="11"/>
      <c r="D1156" s="11"/>
      <c r="E1156" s="33"/>
      <c r="F1156" s="11"/>
      <c r="G1156" s="11"/>
      <c r="H1156" s="11"/>
      <c r="I1156" s="11"/>
      <c r="J1156" s="65"/>
      <c r="K1156" s="65"/>
      <c r="L1156" s="65"/>
      <c r="M1156" s="65"/>
      <c r="N1156" s="65"/>
      <c r="O1156" s="65"/>
      <c r="P1156" s="65"/>
      <c r="Q1156" s="65"/>
      <c r="R1156" s="65"/>
      <c r="S1156" s="65"/>
      <c r="T1156" s="65"/>
      <c r="U1156" s="65"/>
      <c r="V1156" s="65"/>
      <c r="W1156" s="65"/>
      <c r="X1156" s="65"/>
      <c r="Y1156" s="65"/>
      <c r="Z1156" s="65"/>
      <c r="AA1156" s="65"/>
      <c r="AB1156" s="65"/>
      <c r="AC1156" s="65"/>
      <c r="AD1156" s="65"/>
      <c r="AE1156" s="65"/>
      <c r="AF1156" s="65"/>
      <c r="AG1156" s="65"/>
      <c r="AH1156" s="65"/>
      <c r="AI1156" s="65"/>
      <c r="AJ1156" s="62"/>
      <c r="AK1156" s="11"/>
      <c r="AL1156" s="11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</row>
    <row r="1157" spans="1:86" ht="17.25">
      <c r="A1157" s="11"/>
      <c r="B1157" s="11"/>
      <c r="C1157" s="11"/>
      <c r="D1157" s="11"/>
      <c r="E1157" s="33"/>
      <c r="F1157" s="11"/>
      <c r="G1157" s="11"/>
      <c r="H1157" s="11"/>
      <c r="I1157" s="11"/>
      <c r="J1157" s="65"/>
      <c r="K1157" s="65"/>
      <c r="L1157" s="65"/>
      <c r="M1157" s="65"/>
      <c r="N1157" s="65"/>
      <c r="O1157" s="65"/>
      <c r="P1157" s="65"/>
      <c r="Q1157" s="65"/>
      <c r="R1157" s="65"/>
      <c r="S1157" s="65"/>
      <c r="T1157" s="65"/>
      <c r="U1157" s="65"/>
      <c r="V1157" s="65"/>
      <c r="W1157" s="65"/>
      <c r="X1157" s="65"/>
      <c r="Y1157" s="65"/>
      <c r="Z1157" s="65"/>
      <c r="AA1157" s="65"/>
      <c r="AB1157" s="65"/>
      <c r="AC1157" s="65"/>
      <c r="AD1157" s="65"/>
      <c r="AE1157" s="65"/>
      <c r="AF1157" s="65"/>
      <c r="AG1157" s="65"/>
      <c r="AH1157" s="65"/>
      <c r="AI1157" s="65"/>
      <c r="AJ1157" s="62"/>
      <c r="AK1157" s="11"/>
      <c r="AL1157" s="11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</row>
    <row r="1158" spans="1:86" ht="17.25">
      <c r="A1158" s="11"/>
      <c r="B1158" s="11"/>
      <c r="C1158" s="11"/>
      <c r="D1158" s="11"/>
      <c r="E1158" s="33"/>
      <c r="F1158" s="11"/>
      <c r="G1158" s="11"/>
      <c r="H1158" s="11"/>
      <c r="I1158" s="11"/>
      <c r="J1158" s="65"/>
      <c r="K1158" s="65"/>
      <c r="L1158" s="65"/>
      <c r="M1158" s="65"/>
      <c r="N1158" s="65"/>
      <c r="O1158" s="65"/>
      <c r="P1158" s="65"/>
      <c r="Q1158" s="65"/>
      <c r="R1158" s="65"/>
      <c r="S1158" s="65"/>
      <c r="T1158" s="65"/>
      <c r="U1158" s="65"/>
      <c r="V1158" s="65"/>
      <c r="W1158" s="65"/>
      <c r="X1158" s="65"/>
      <c r="Y1158" s="65"/>
      <c r="Z1158" s="65"/>
      <c r="AA1158" s="65"/>
      <c r="AB1158" s="65"/>
      <c r="AC1158" s="65"/>
      <c r="AD1158" s="65"/>
      <c r="AE1158" s="65"/>
      <c r="AF1158" s="65"/>
      <c r="AG1158" s="65"/>
      <c r="AH1158" s="65"/>
      <c r="AI1158" s="65"/>
      <c r="AJ1158" s="62"/>
      <c r="AK1158" s="11"/>
      <c r="AL1158" s="11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</row>
    <row r="1159" spans="1:86" ht="17.25">
      <c r="A1159" s="11"/>
      <c r="B1159" s="11"/>
      <c r="C1159" s="11"/>
      <c r="D1159" s="11"/>
      <c r="E1159" s="33"/>
      <c r="F1159" s="11"/>
      <c r="G1159" s="11"/>
      <c r="H1159" s="11"/>
      <c r="I1159" s="11"/>
      <c r="J1159" s="65"/>
      <c r="K1159" s="65"/>
      <c r="L1159" s="65"/>
      <c r="M1159" s="65"/>
      <c r="N1159" s="65"/>
      <c r="O1159" s="65"/>
      <c r="P1159" s="65"/>
      <c r="Q1159" s="65"/>
      <c r="R1159" s="65"/>
      <c r="S1159" s="65"/>
      <c r="T1159" s="65"/>
      <c r="U1159" s="65"/>
      <c r="V1159" s="65"/>
      <c r="W1159" s="65"/>
      <c r="X1159" s="65"/>
      <c r="Y1159" s="65"/>
      <c r="Z1159" s="65"/>
      <c r="AA1159" s="65"/>
      <c r="AB1159" s="65"/>
      <c r="AC1159" s="65"/>
      <c r="AD1159" s="65"/>
      <c r="AE1159" s="65"/>
      <c r="AF1159" s="65"/>
      <c r="AG1159" s="65"/>
      <c r="AH1159" s="65"/>
      <c r="AI1159" s="65"/>
      <c r="AJ1159" s="62"/>
      <c r="AK1159" s="11"/>
      <c r="AL1159" s="11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</row>
    <row r="1160" spans="1:86" ht="17.25">
      <c r="A1160" s="11"/>
      <c r="B1160" s="11"/>
      <c r="C1160" s="11"/>
      <c r="D1160" s="11"/>
      <c r="E1160" s="33"/>
      <c r="F1160" s="11"/>
      <c r="G1160" s="11"/>
      <c r="H1160" s="11"/>
      <c r="I1160" s="11"/>
      <c r="J1160" s="65"/>
      <c r="K1160" s="65"/>
      <c r="L1160" s="65"/>
      <c r="M1160" s="65"/>
      <c r="N1160" s="65"/>
      <c r="O1160" s="65"/>
      <c r="P1160" s="65"/>
      <c r="Q1160" s="65"/>
      <c r="R1160" s="65"/>
      <c r="S1160" s="65"/>
      <c r="T1160" s="65"/>
      <c r="U1160" s="65"/>
      <c r="V1160" s="65"/>
      <c r="W1160" s="65"/>
      <c r="X1160" s="65"/>
      <c r="Y1160" s="65"/>
      <c r="Z1160" s="65"/>
      <c r="AA1160" s="65"/>
      <c r="AB1160" s="65"/>
      <c r="AC1160" s="65"/>
      <c r="AD1160" s="65"/>
      <c r="AE1160" s="65"/>
      <c r="AF1160" s="65"/>
      <c r="AG1160" s="65"/>
      <c r="AH1160" s="65"/>
      <c r="AI1160" s="65"/>
      <c r="AJ1160" s="62"/>
      <c r="AK1160" s="11"/>
      <c r="AL1160" s="11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</row>
    <row r="1161" spans="1:86" ht="17.25">
      <c r="A1161" s="11"/>
      <c r="B1161" s="11"/>
      <c r="C1161" s="11"/>
      <c r="D1161" s="11"/>
      <c r="E1161" s="33"/>
      <c r="F1161" s="11"/>
      <c r="G1161" s="11"/>
      <c r="H1161" s="11"/>
      <c r="I1161" s="11"/>
      <c r="J1161" s="65"/>
      <c r="K1161" s="65"/>
      <c r="L1161" s="65"/>
      <c r="M1161" s="65"/>
      <c r="N1161" s="65"/>
      <c r="O1161" s="65"/>
      <c r="P1161" s="65"/>
      <c r="Q1161" s="65"/>
      <c r="R1161" s="65"/>
      <c r="S1161" s="65"/>
      <c r="T1161" s="65"/>
      <c r="U1161" s="65"/>
      <c r="V1161" s="65"/>
      <c r="W1161" s="65"/>
      <c r="X1161" s="65"/>
      <c r="Y1161" s="65"/>
      <c r="Z1161" s="65"/>
      <c r="AA1161" s="65"/>
      <c r="AB1161" s="65"/>
      <c r="AC1161" s="65"/>
      <c r="AD1161" s="65"/>
      <c r="AE1161" s="65"/>
      <c r="AF1161" s="65"/>
      <c r="AG1161" s="65"/>
      <c r="AH1161" s="65"/>
      <c r="AI1161" s="65"/>
      <c r="AJ1161" s="62"/>
      <c r="AK1161" s="11"/>
      <c r="AL1161" s="11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</row>
    <row r="1162" spans="1:86" ht="17.25">
      <c r="A1162" s="11"/>
      <c r="B1162" s="11"/>
      <c r="C1162" s="11"/>
      <c r="D1162" s="11"/>
      <c r="E1162" s="33"/>
      <c r="F1162" s="11"/>
      <c r="G1162" s="11"/>
      <c r="H1162" s="11"/>
      <c r="I1162" s="11"/>
      <c r="J1162" s="65"/>
      <c r="K1162" s="65"/>
      <c r="L1162" s="65"/>
      <c r="M1162" s="65"/>
      <c r="N1162" s="65"/>
      <c r="O1162" s="65"/>
      <c r="P1162" s="65"/>
      <c r="Q1162" s="65"/>
      <c r="R1162" s="65"/>
      <c r="S1162" s="65"/>
      <c r="T1162" s="65"/>
      <c r="U1162" s="65"/>
      <c r="V1162" s="65"/>
      <c r="W1162" s="65"/>
      <c r="X1162" s="65"/>
      <c r="Y1162" s="65"/>
      <c r="Z1162" s="65"/>
      <c r="AA1162" s="65"/>
      <c r="AB1162" s="65"/>
      <c r="AC1162" s="65"/>
      <c r="AD1162" s="65"/>
      <c r="AE1162" s="65"/>
      <c r="AF1162" s="65"/>
      <c r="AG1162" s="65"/>
      <c r="AH1162" s="65"/>
      <c r="AI1162" s="65"/>
      <c r="AJ1162" s="62"/>
      <c r="AK1162" s="11"/>
      <c r="AL1162" s="11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</row>
    <row r="1163" spans="1:86" ht="17.25">
      <c r="A1163" s="11"/>
      <c r="B1163" s="11"/>
      <c r="C1163" s="11"/>
      <c r="D1163" s="11"/>
      <c r="E1163" s="33"/>
      <c r="F1163" s="11"/>
      <c r="G1163" s="11"/>
      <c r="H1163" s="11"/>
      <c r="I1163" s="11"/>
      <c r="J1163" s="65"/>
      <c r="K1163" s="65"/>
      <c r="L1163" s="65"/>
      <c r="M1163" s="65"/>
      <c r="N1163" s="65"/>
      <c r="O1163" s="65"/>
      <c r="P1163" s="65"/>
      <c r="Q1163" s="65"/>
      <c r="R1163" s="65"/>
      <c r="S1163" s="65"/>
      <c r="T1163" s="65"/>
      <c r="U1163" s="65"/>
      <c r="V1163" s="65"/>
      <c r="W1163" s="65"/>
      <c r="X1163" s="65"/>
      <c r="Y1163" s="65"/>
      <c r="Z1163" s="65"/>
      <c r="AA1163" s="65"/>
      <c r="AB1163" s="65"/>
      <c r="AC1163" s="65"/>
      <c r="AD1163" s="65"/>
      <c r="AE1163" s="65"/>
      <c r="AF1163" s="65"/>
      <c r="AG1163" s="65"/>
      <c r="AH1163" s="65"/>
      <c r="AI1163" s="65"/>
      <c r="AJ1163" s="62"/>
      <c r="AK1163" s="11"/>
      <c r="AL1163" s="11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</row>
    <row r="1164" spans="1:86" ht="17.25">
      <c r="A1164" s="11"/>
      <c r="B1164" s="11"/>
      <c r="C1164" s="11"/>
      <c r="D1164" s="11"/>
      <c r="E1164" s="33"/>
      <c r="F1164" s="11"/>
      <c r="G1164" s="11"/>
      <c r="H1164" s="11"/>
      <c r="I1164" s="11"/>
      <c r="J1164" s="65"/>
      <c r="K1164" s="65"/>
      <c r="L1164" s="65"/>
      <c r="M1164" s="65"/>
      <c r="N1164" s="65"/>
      <c r="O1164" s="65"/>
      <c r="P1164" s="65"/>
      <c r="Q1164" s="65"/>
      <c r="R1164" s="65"/>
      <c r="S1164" s="65"/>
      <c r="T1164" s="65"/>
      <c r="U1164" s="65"/>
      <c r="V1164" s="65"/>
      <c r="W1164" s="65"/>
      <c r="X1164" s="65"/>
      <c r="Y1164" s="65"/>
      <c r="Z1164" s="65"/>
      <c r="AA1164" s="65"/>
      <c r="AB1164" s="65"/>
      <c r="AC1164" s="65"/>
      <c r="AD1164" s="65"/>
      <c r="AE1164" s="65"/>
      <c r="AF1164" s="65"/>
      <c r="AG1164" s="65"/>
      <c r="AH1164" s="65"/>
      <c r="AI1164" s="65"/>
      <c r="AJ1164" s="62"/>
      <c r="AK1164" s="11"/>
      <c r="AL1164" s="11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</row>
    <row r="1165" spans="1:86" ht="17.25">
      <c r="A1165" s="11"/>
      <c r="B1165" s="11"/>
      <c r="C1165" s="11"/>
      <c r="D1165" s="11"/>
      <c r="E1165" s="33"/>
      <c r="F1165" s="11"/>
      <c r="G1165" s="11"/>
      <c r="H1165" s="11"/>
      <c r="I1165" s="11"/>
      <c r="J1165" s="65"/>
      <c r="K1165" s="65"/>
      <c r="L1165" s="65"/>
      <c r="M1165" s="65"/>
      <c r="N1165" s="65"/>
      <c r="O1165" s="65"/>
      <c r="P1165" s="65"/>
      <c r="Q1165" s="65"/>
      <c r="R1165" s="65"/>
      <c r="S1165" s="65"/>
      <c r="T1165" s="65"/>
      <c r="U1165" s="65"/>
      <c r="V1165" s="65"/>
      <c r="W1165" s="65"/>
      <c r="X1165" s="65"/>
      <c r="Y1165" s="65"/>
      <c r="Z1165" s="65"/>
      <c r="AA1165" s="65"/>
      <c r="AB1165" s="65"/>
      <c r="AC1165" s="65"/>
      <c r="AD1165" s="65"/>
      <c r="AE1165" s="65"/>
      <c r="AF1165" s="65"/>
      <c r="AG1165" s="65"/>
      <c r="AH1165" s="65"/>
      <c r="AI1165" s="65"/>
      <c r="AJ1165" s="62"/>
      <c r="AK1165" s="11"/>
      <c r="AL1165" s="11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</row>
    <row r="1166" spans="1:86" ht="17.25">
      <c r="A1166" s="11"/>
      <c r="B1166" s="11"/>
      <c r="C1166" s="11"/>
      <c r="D1166" s="11"/>
      <c r="E1166" s="33"/>
      <c r="F1166" s="11"/>
      <c r="G1166" s="11"/>
      <c r="H1166" s="11"/>
      <c r="I1166" s="11"/>
      <c r="J1166" s="65"/>
      <c r="K1166" s="65"/>
      <c r="L1166" s="65"/>
      <c r="M1166" s="65"/>
      <c r="N1166" s="65"/>
      <c r="O1166" s="65"/>
      <c r="P1166" s="65"/>
      <c r="Q1166" s="65"/>
      <c r="R1166" s="65"/>
      <c r="S1166" s="65"/>
      <c r="T1166" s="65"/>
      <c r="U1166" s="65"/>
      <c r="V1166" s="65"/>
      <c r="W1166" s="65"/>
      <c r="X1166" s="65"/>
      <c r="Y1166" s="65"/>
      <c r="Z1166" s="65"/>
      <c r="AA1166" s="65"/>
      <c r="AB1166" s="65"/>
      <c r="AC1166" s="65"/>
      <c r="AD1166" s="65"/>
      <c r="AE1166" s="65"/>
      <c r="AF1166" s="65"/>
      <c r="AG1166" s="65"/>
      <c r="AH1166" s="65"/>
      <c r="AI1166" s="65"/>
      <c r="AJ1166" s="62"/>
      <c r="AK1166" s="11"/>
      <c r="AL1166" s="11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</row>
    <row r="1167" spans="1:86" ht="17.25">
      <c r="A1167" s="11"/>
      <c r="B1167" s="11"/>
      <c r="C1167" s="11"/>
      <c r="D1167" s="11"/>
      <c r="E1167" s="33"/>
      <c r="F1167" s="11"/>
      <c r="G1167" s="11"/>
      <c r="H1167" s="11"/>
      <c r="I1167" s="11"/>
      <c r="J1167" s="65"/>
      <c r="K1167" s="65"/>
      <c r="L1167" s="65"/>
      <c r="M1167" s="65"/>
      <c r="N1167" s="65"/>
      <c r="O1167" s="65"/>
      <c r="P1167" s="65"/>
      <c r="Q1167" s="65"/>
      <c r="R1167" s="65"/>
      <c r="S1167" s="65"/>
      <c r="T1167" s="65"/>
      <c r="U1167" s="65"/>
      <c r="V1167" s="65"/>
      <c r="W1167" s="65"/>
      <c r="X1167" s="65"/>
      <c r="Y1167" s="65"/>
      <c r="Z1167" s="65"/>
      <c r="AA1167" s="65"/>
      <c r="AB1167" s="65"/>
      <c r="AC1167" s="65"/>
      <c r="AD1167" s="65"/>
      <c r="AE1167" s="65"/>
      <c r="AF1167" s="65"/>
      <c r="AG1167" s="65"/>
      <c r="AH1167" s="65"/>
      <c r="AI1167" s="65"/>
      <c r="AJ1167" s="62"/>
      <c r="AK1167" s="11"/>
      <c r="AL1167" s="11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</row>
    <row r="1168" spans="1:86" ht="17.25">
      <c r="A1168" s="11"/>
      <c r="B1168" s="11"/>
      <c r="C1168" s="11"/>
      <c r="D1168" s="11"/>
      <c r="E1168" s="33"/>
      <c r="F1168" s="11"/>
      <c r="G1168" s="11"/>
      <c r="H1168" s="11"/>
      <c r="I1168" s="11"/>
      <c r="J1168" s="65"/>
      <c r="K1168" s="65"/>
      <c r="L1168" s="65"/>
      <c r="M1168" s="65"/>
      <c r="N1168" s="65"/>
      <c r="O1168" s="65"/>
      <c r="P1168" s="65"/>
      <c r="Q1168" s="65"/>
      <c r="R1168" s="65"/>
      <c r="S1168" s="65"/>
      <c r="T1168" s="65"/>
      <c r="U1168" s="65"/>
      <c r="V1168" s="65"/>
      <c r="W1168" s="65"/>
      <c r="X1168" s="65"/>
      <c r="Y1168" s="65"/>
      <c r="Z1168" s="65"/>
      <c r="AA1168" s="65"/>
      <c r="AB1168" s="65"/>
      <c r="AC1168" s="65"/>
      <c r="AD1168" s="65"/>
      <c r="AE1168" s="65"/>
      <c r="AF1168" s="65"/>
      <c r="AG1168" s="65"/>
      <c r="AH1168" s="65"/>
      <c r="AI1168" s="65"/>
      <c r="AJ1168" s="62"/>
      <c r="AK1168" s="11"/>
      <c r="AL1168" s="11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</row>
    <row r="1169" spans="1:86" ht="17.25">
      <c r="A1169" s="11"/>
      <c r="B1169" s="11"/>
      <c r="C1169" s="11"/>
      <c r="D1169" s="11"/>
      <c r="E1169" s="33"/>
      <c r="F1169" s="11"/>
      <c r="G1169" s="11"/>
      <c r="H1169" s="11"/>
      <c r="I1169" s="11"/>
      <c r="J1169" s="65"/>
      <c r="K1169" s="65"/>
      <c r="L1169" s="65"/>
      <c r="M1169" s="65"/>
      <c r="N1169" s="65"/>
      <c r="O1169" s="65"/>
      <c r="P1169" s="65"/>
      <c r="Q1169" s="65"/>
      <c r="R1169" s="65"/>
      <c r="S1169" s="65"/>
      <c r="T1169" s="65"/>
      <c r="U1169" s="65"/>
      <c r="V1169" s="65"/>
      <c r="W1169" s="65"/>
      <c r="X1169" s="65"/>
      <c r="Y1169" s="65"/>
      <c r="Z1169" s="65"/>
      <c r="AA1169" s="65"/>
      <c r="AB1169" s="65"/>
      <c r="AC1169" s="65"/>
      <c r="AD1169" s="65"/>
      <c r="AE1169" s="65"/>
      <c r="AF1169" s="65"/>
      <c r="AG1169" s="65"/>
      <c r="AH1169" s="65"/>
      <c r="AI1169" s="65"/>
      <c r="AJ1169" s="62"/>
      <c r="AK1169" s="11"/>
      <c r="AL1169" s="11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</row>
    <row r="1170" spans="1:86" ht="17.25">
      <c r="A1170" s="11"/>
      <c r="B1170" s="11"/>
      <c r="C1170" s="11"/>
      <c r="D1170" s="11"/>
      <c r="E1170" s="33"/>
      <c r="F1170" s="11"/>
      <c r="G1170" s="11"/>
      <c r="H1170" s="11"/>
      <c r="I1170" s="11"/>
      <c r="J1170" s="65"/>
      <c r="K1170" s="65"/>
      <c r="L1170" s="65"/>
      <c r="M1170" s="65"/>
      <c r="N1170" s="65"/>
      <c r="O1170" s="65"/>
      <c r="P1170" s="65"/>
      <c r="Q1170" s="65"/>
      <c r="R1170" s="65"/>
      <c r="S1170" s="65"/>
      <c r="T1170" s="65"/>
      <c r="U1170" s="65"/>
      <c r="V1170" s="65"/>
      <c r="W1170" s="65"/>
      <c r="X1170" s="65"/>
      <c r="Y1170" s="65"/>
      <c r="Z1170" s="65"/>
      <c r="AA1170" s="65"/>
      <c r="AB1170" s="65"/>
      <c r="AC1170" s="65"/>
      <c r="AD1170" s="65"/>
      <c r="AE1170" s="65"/>
      <c r="AF1170" s="65"/>
      <c r="AG1170" s="65"/>
      <c r="AH1170" s="65"/>
      <c r="AI1170" s="65"/>
      <c r="AJ1170" s="62"/>
      <c r="AK1170" s="11"/>
      <c r="AL1170" s="11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</row>
    <row r="1171" spans="1:86" ht="17.25">
      <c r="A1171" s="11"/>
      <c r="B1171" s="11"/>
      <c r="C1171" s="11"/>
      <c r="D1171" s="11"/>
      <c r="E1171" s="33"/>
      <c r="F1171" s="11"/>
      <c r="G1171" s="11"/>
      <c r="H1171" s="11"/>
      <c r="I1171" s="11"/>
      <c r="J1171" s="65"/>
      <c r="K1171" s="65"/>
      <c r="L1171" s="65"/>
      <c r="M1171" s="65"/>
      <c r="N1171" s="65"/>
      <c r="O1171" s="65"/>
      <c r="P1171" s="65"/>
      <c r="Q1171" s="65"/>
      <c r="R1171" s="65"/>
      <c r="S1171" s="65"/>
      <c r="T1171" s="65"/>
      <c r="U1171" s="65"/>
      <c r="V1171" s="65"/>
      <c r="W1171" s="65"/>
      <c r="X1171" s="65"/>
      <c r="Y1171" s="65"/>
      <c r="Z1171" s="65"/>
      <c r="AA1171" s="65"/>
      <c r="AB1171" s="65"/>
      <c r="AC1171" s="65"/>
      <c r="AD1171" s="65"/>
      <c r="AE1171" s="65"/>
      <c r="AF1171" s="65"/>
      <c r="AG1171" s="65"/>
      <c r="AH1171" s="65"/>
      <c r="AI1171" s="65"/>
      <c r="AJ1171" s="62"/>
      <c r="AK1171" s="11"/>
      <c r="AL1171" s="11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</row>
    <row r="1172" spans="1:86" ht="17.25">
      <c r="A1172" s="11"/>
      <c r="B1172" s="11"/>
      <c r="C1172" s="11"/>
      <c r="D1172" s="11"/>
      <c r="E1172" s="33"/>
      <c r="F1172" s="11"/>
      <c r="G1172" s="11"/>
      <c r="H1172" s="11"/>
      <c r="I1172" s="11"/>
      <c r="J1172" s="65"/>
      <c r="K1172" s="65"/>
      <c r="L1172" s="65"/>
      <c r="M1172" s="65"/>
      <c r="N1172" s="65"/>
      <c r="O1172" s="65"/>
      <c r="P1172" s="65"/>
      <c r="Q1172" s="65"/>
      <c r="R1172" s="65"/>
      <c r="S1172" s="65"/>
      <c r="T1172" s="65"/>
      <c r="U1172" s="65"/>
      <c r="V1172" s="65"/>
      <c r="W1172" s="65"/>
      <c r="X1172" s="65"/>
      <c r="Y1172" s="65"/>
      <c r="Z1172" s="65"/>
      <c r="AA1172" s="65"/>
      <c r="AB1172" s="65"/>
      <c r="AC1172" s="65"/>
      <c r="AD1172" s="65"/>
      <c r="AE1172" s="65"/>
      <c r="AF1172" s="65"/>
      <c r="AG1172" s="65"/>
      <c r="AH1172" s="65"/>
      <c r="AI1172" s="65"/>
      <c r="AJ1172" s="62"/>
      <c r="AK1172" s="11"/>
      <c r="AL1172" s="11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</row>
    <row r="1173" spans="1:86" ht="17.25">
      <c r="A1173" s="11"/>
      <c r="B1173" s="11"/>
      <c r="C1173" s="11"/>
      <c r="D1173" s="11"/>
      <c r="E1173" s="33"/>
      <c r="F1173" s="11"/>
      <c r="G1173" s="11"/>
      <c r="H1173" s="11"/>
      <c r="I1173" s="11"/>
      <c r="J1173" s="65"/>
      <c r="K1173" s="65"/>
      <c r="L1173" s="65"/>
      <c r="M1173" s="65"/>
      <c r="N1173" s="65"/>
      <c r="O1173" s="65"/>
      <c r="P1173" s="65"/>
      <c r="Q1173" s="65"/>
      <c r="R1173" s="65"/>
      <c r="S1173" s="65"/>
      <c r="T1173" s="65"/>
      <c r="U1173" s="65"/>
      <c r="V1173" s="65"/>
      <c r="W1173" s="65"/>
      <c r="X1173" s="65"/>
      <c r="Y1173" s="65"/>
      <c r="Z1173" s="65"/>
      <c r="AA1173" s="65"/>
      <c r="AB1173" s="65"/>
      <c r="AC1173" s="65"/>
      <c r="AD1173" s="65"/>
      <c r="AE1173" s="65"/>
      <c r="AF1173" s="65"/>
      <c r="AG1173" s="65"/>
      <c r="AH1173" s="65"/>
      <c r="AI1173" s="65"/>
      <c r="AJ1173" s="62"/>
      <c r="AK1173" s="11"/>
      <c r="AL1173" s="11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</row>
    <row r="1174" spans="1:86" ht="17.25">
      <c r="A1174" s="11"/>
      <c r="B1174" s="11"/>
      <c r="C1174" s="11"/>
      <c r="D1174" s="11"/>
      <c r="E1174" s="33"/>
      <c r="F1174" s="11"/>
      <c r="G1174" s="11"/>
      <c r="H1174" s="11"/>
      <c r="I1174" s="11"/>
      <c r="J1174" s="65"/>
      <c r="K1174" s="65"/>
      <c r="L1174" s="65"/>
      <c r="M1174" s="65"/>
      <c r="N1174" s="65"/>
      <c r="O1174" s="65"/>
      <c r="P1174" s="65"/>
      <c r="Q1174" s="65"/>
      <c r="R1174" s="65"/>
      <c r="S1174" s="65"/>
      <c r="T1174" s="65"/>
      <c r="U1174" s="65"/>
      <c r="V1174" s="65"/>
      <c r="W1174" s="65"/>
      <c r="X1174" s="65"/>
      <c r="Y1174" s="65"/>
      <c r="Z1174" s="65"/>
      <c r="AA1174" s="65"/>
      <c r="AB1174" s="65"/>
      <c r="AC1174" s="65"/>
      <c r="AD1174" s="65"/>
      <c r="AE1174" s="65"/>
      <c r="AF1174" s="65"/>
      <c r="AG1174" s="65"/>
      <c r="AH1174" s="65"/>
      <c r="AI1174" s="65"/>
      <c r="AJ1174" s="62"/>
      <c r="AK1174" s="11"/>
      <c r="AL1174" s="11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</row>
    <row r="1175" spans="1:86" ht="17.25">
      <c r="A1175" s="11"/>
      <c r="B1175" s="11"/>
      <c r="C1175" s="11"/>
      <c r="D1175" s="11"/>
      <c r="E1175" s="33"/>
      <c r="F1175" s="11"/>
      <c r="G1175" s="11"/>
      <c r="H1175" s="11"/>
      <c r="I1175" s="11"/>
      <c r="J1175" s="65"/>
      <c r="K1175" s="65"/>
      <c r="L1175" s="65"/>
      <c r="M1175" s="65"/>
      <c r="N1175" s="65"/>
      <c r="O1175" s="65"/>
      <c r="P1175" s="65"/>
      <c r="Q1175" s="65"/>
      <c r="R1175" s="65"/>
      <c r="S1175" s="65"/>
      <c r="T1175" s="65"/>
      <c r="U1175" s="65"/>
      <c r="V1175" s="65"/>
      <c r="W1175" s="65"/>
      <c r="X1175" s="65"/>
      <c r="Y1175" s="65"/>
      <c r="Z1175" s="65"/>
      <c r="AA1175" s="65"/>
      <c r="AB1175" s="65"/>
      <c r="AC1175" s="65"/>
      <c r="AD1175" s="65"/>
      <c r="AE1175" s="65"/>
      <c r="AF1175" s="65"/>
      <c r="AG1175" s="65"/>
      <c r="AH1175" s="65"/>
      <c r="AI1175" s="65"/>
      <c r="AJ1175" s="62"/>
      <c r="AK1175" s="11"/>
      <c r="AL1175" s="11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</row>
    <row r="1176" spans="1:86" ht="17.25">
      <c r="A1176" s="11"/>
      <c r="B1176" s="11"/>
      <c r="C1176" s="11"/>
      <c r="D1176" s="11"/>
      <c r="E1176" s="33"/>
      <c r="F1176" s="11"/>
      <c r="G1176" s="11"/>
      <c r="H1176" s="11"/>
      <c r="I1176" s="11"/>
      <c r="J1176" s="65"/>
      <c r="K1176" s="65"/>
      <c r="L1176" s="65"/>
      <c r="M1176" s="65"/>
      <c r="N1176" s="65"/>
      <c r="O1176" s="65"/>
      <c r="P1176" s="65"/>
      <c r="Q1176" s="65"/>
      <c r="R1176" s="65"/>
      <c r="S1176" s="65"/>
      <c r="T1176" s="65"/>
      <c r="U1176" s="65"/>
      <c r="V1176" s="65"/>
      <c r="W1176" s="65"/>
      <c r="X1176" s="65"/>
      <c r="Y1176" s="65"/>
      <c r="Z1176" s="65"/>
      <c r="AA1176" s="65"/>
      <c r="AB1176" s="65"/>
      <c r="AC1176" s="65"/>
      <c r="AD1176" s="65"/>
      <c r="AE1176" s="65"/>
      <c r="AF1176" s="65"/>
      <c r="AG1176" s="65"/>
      <c r="AH1176" s="65"/>
      <c r="AI1176" s="65"/>
      <c r="AJ1176" s="62"/>
      <c r="AK1176" s="11"/>
      <c r="AL1176" s="11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</row>
    <row r="1177" spans="1:86" ht="17.25">
      <c r="A1177" s="11"/>
      <c r="B1177" s="11"/>
      <c r="C1177" s="11"/>
      <c r="D1177" s="11"/>
      <c r="E1177" s="33"/>
      <c r="F1177" s="11"/>
      <c r="G1177" s="11"/>
      <c r="H1177" s="11"/>
      <c r="I1177" s="11"/>
      <c r="J1177" s="65"/>
      <c r="K1177" s="65"/>
      <c r="L1177" s="65"/>
      <c r="M1177" s="65"/>
      <c r="N1177" s="65"/>
      <c r="O1177" s="65"/>
      <c r="P1177" s="65"/>
      <c r="Q1177" s="65"/>
      <c r="R1177" s="65"/>
      <c r="S1177" s="65"/>
      <c r="T1177" s="65"/>
      <c r="U1177" s="65"/>
      <c r="V1177" s="65"/>
      <c r="W1177" s="65"/>
      <c r="X1177" s="65"/>
      <c r="Y1177" s="65"/>
      <c r="Z1177" s="65"/>
      <c r="AA1177" s="65"/>
      <c r="AB1177" s="65"/>
      <c r="AC1177" s="65"/>
      <c r="AD1177" s="65"/>
      <c r="AE1177" s="65"/>
      <c r="AF1177" s="65"/>
      <c r="AG1177" s="65"/>
      <c r="AH1177" s="65"/>
      <c r="AI1177" s="65"/>
      <c r="AJ1177" s="62"/>
      <c r="AK1177" s="11"/>
      <c r="AL1177" s="11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</row>
    <row r="1178" spans="1:86" ht="17.25">
      <c r="A1178" s="11"/>
      <c r="B1178" s="11"/>
      <c r="C1178" s="11"/>
      <c r="D1178" s="11"/>
      <c r="E1178" s="33"/>
      <c r="F1178" s="11"/>
      <c r="G1178" s="11"/>
      <c r="H1178" s="11"/>
      <c r="I1178" s="11"/>
      <c r="J1178" s="65"/>
      <c r="K1178" s="65"/>
      <c r="L1178" s="65"/>
      <c r="M1178" s="65"/>
      <c r="N1178" s="65"/>
      <c r="O1178" s="65"/>
      <c r="P1178" s="65"/>
      <c r="Q1178" s="65"/>
      <c r="R1178" s="65"/>
      <c r="S1178" s="65"/>
      <c r="T1178" s="65"/>
      <c r="U1178" s="65"/>
      <c r="V1178" s="65"/>
      <c r="W1178" s="65"/>
      <c r="X1178" s="65"/>
      <c r="Y1178" s="65"/>
      <c r="Z1178" s="65"/>
      <c r="AA1178" s="65"/>
      <c r="AB1178" s="65"/>
      <c r="AC1178" s="65"/>
      <c r="AD1178" s="65"/>
      <c r="AE1178" s="65"/>
      <c r="AF1178" s="65"/>
      <c r="AG1178" s="65"/>
      <c r="AH1178" s="65"/>
      <c r="AI1178" s="65"/>
      <c r="AJ1178" s="62"/>
      <c r="AK1178" s="11"/>
      <c r="AL1178" s="11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</row>
    <row r="1179" spans="1:86" ht="17.25">
      <c r="A1179" s="11"/>
      <c r="B1179" s="11"/>
      <c r="C1179" s="11"/>
      <c r="D1179" s="11"/>
      <c r="E1179" s="33"/>
      <c r="F1179" s="11"/>
      <c r="G1179" s="11"/>
      <c r="H1179" s="11"/>
      <c r="I1179" s="11"/>
      <c r="J1179" s="65"/>
      <c r="K1179" s="65"/>
      <c r="L1179" s="65"/>
      <c r="M1179" s="65"/>
      <c r="N1179" s="65"/>
      <c r="O1179" s="65"/>
      <c r="P1179" s="65"/>
      <c r="Q1179" s="65"/>
      <c r="R1179" s="65"/>
      <c r="S1179" s="65"/>
      <c r="T1179" s="65"/>
      <c r="U1179" s="65"/>
      <c r="V1179" s="65"/>
      <c r="W1179" s="65"/>
      <c r="X1179" s="65"/>
      <c r="Y1179" s="65"/>
      <c r="Z1179" s="65"/>
      <c r="AA1179" s="65"/>
      <c r="AB1179" s="65"/>
      <c r="AC1179" s="65"/>
      <c r="AD1179" s="65"/>
      <c r="AE1179" s="65"/>
      <c r="AF1179" s="65"/>
      <c r="AG1179" s="65"/>
      <c r="AH1179" s="65"/>
      <c r="AI1179" s="65"/>
      <c r="AJ1179" s="62"/>
      <c r="AK1179" s="11"/>
      <c r="AL1179" s="11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</row>
    <row r="1180" spans="1:86" ht="17.25">
      <c r="A1180" s="11"/>
      <c r="B1180" s="11"/>
      <c r="C1180" s="11"/>
      <c r="D1180" s="11"/>
      <c r="E1180" s="33"/>
      <c r="F1180" s="11"/>
      <c r="G1180" s="11"/>
      <c r="H1180" s="11"/>
      <c r="I1180" s="11"/>
      <c r="J1180" s="65"/>
      <c r="K1180" s="65"/>
      <c r="L1180" s="65"/>
      <c r="M1180" s="65"/>
      <c r="N1180" s="65"/>
      <c r="O1180" s="65"/>
      <c r="P1180" s="65"/>
      <c r="Q1180" s="65"/>
      <c r="R1180" s="65"/>
      <c r="S1180" s="65"/>
      <c r="T1180" s="65"/>
      <c r="U1180" s="65"/>
      <c r="V1180" s="65"/>
      <c r="W1180" s="65"/>
      <c r="X1180" s="65"/>
      <c r="Y1180" s="65"/>
      <c r="Z1180" s="65"/>
      <c r="AA1180" s="65"/>
      <c r="AB1180" s="65"/>
      <c r="AC1180" s="65"/>
      <c r="AD1180" s="65"/>
      <c r="AE1180" s="65"/>
      <c r="AF1180" s="65"/>
      <c r="AG1180" s="65"/>
      <c r="AH1180" s="65"/>
      <c r="AI1180" s="65"/>
      <c r="AJ1180" s="62"/>
      <c r="AK1180" s="11"/>
      <c r="AL1180" s="11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</row>
    <row r="1181" spans="1:86" ht="17.25">
      <c r="A1181" s="11"/>
      <c r="B1181" s="11"/>
      <c r="C1181" s="11"/>
      <c r="D1181" s="11"/>
      <c r="E1181" s="33"/>
      <c r="F1181" s="11"/>
      <c r="G1181" s="11"/>
      <c r="H1181" s="11"/>
      <c r="I1181" s="11"/>
      <c r="J1181" s="65"/>
      <c r="K1181" s="65"/>
      <c r="L1181" s="65"/>
      <c r="M1181" s="65"/>
      <c r="N1181" s="65"/>
      <c r="O1181" s="65"/>
      <c r="P1181" s="65"/>
      <c r="Q1181" s="65"/>
      <c r="R1181" s="65"/>
      <c r="S1181" s="65"/>
      <c r="T1181" s="65"/>
      <c r="U1181" s="65"/>
      <c r="V1181" s="65"/>
      <c r="W1181" s="65"/>
      <c r="X1181" s="65"/>
      <c r="Y1181" s="65"/>
      <c r="Z1181" s="65"/>
      <c r="AA1181" s="65"/>
      <c r="AB1181" s="65"/>
      <c r="AC1181" s="65"/>
      <c r="AD1181" s="65"/>
      <c r="AE1181" s="65"/>
      <c r="AF1181" s="65"/>
      <c r="AG1181" s="65"/>
      <c r="AH1181" s="65"/>
      <c r="AI1181" s="65"/>
      <c r="AJ1181" s="62"/>
      <c r="AK1181" s="11"/>
      <c r="AL1181" s="11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</row>
    <row r="1182" spans="1:86" ht="17.25">
      <c r="A1182" s="11"/>
      <c r="B1182" s="11"/>
      <c r="C1182" s="11"/>
      <c r="D1182" s="11"/>
      <c r="E1182" s="33"/>
      <c r="F1182" s="11"/>
      <c r="G1182" s="11"/>
      <c r="H1182" s="11"/>
      <c r="I1182" s="11"/>
      <c r="J1182" s="65"/>
      <c r="K1182" s="65"/>
      <c r="L1182" s="65"/>
      <c r="M1182" s="65"/>
      <c r="N1182" s="65"/>
      <c r="O1182" s="65"/>
      <c r="P1182" s="65"/>
      <c r="Q1182" s="65"/>
      <c r="R1182" s="65"/>
      <c r="S1182" s="65"/>
      <c r="T1182" s="65"/>
      <c r="U1182" s="65"/>
      <c r="V1182" s="65"/>
      <c r="W1182" s="65"/>
      <c r="X1182" s="65"/>
      <c r="Y1182" s="65"/>
      <c r="Z1182" s="65"/>
      <c r="AA1182" s="65"/>
      <c r="AB1182" s="65"/>
      <c r="AC1182" s="65"/>
      <c r="AD1182" s="65"/>
      <c r="AE1182" s="65"/>
      <c r="AF1182" s="65"/>
      <c r="AG1182" s="65"/>
      <c r="AH1182" s="65"/>
      <c r="AI1182" s="65"/>
      <c r="AJ1182" s="62"/>
      <c r="AK1182" s="11"/>
      <c r="AL1182" s="11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</row>
    <row r="1183" spans="1:86" ht="17.25">
      <c r="A1183" s="11"/>
      <c r="B1183" s="11"/>
      <c r="C1183" s="11"/>
      <c r="D1183" s="11"/>
      <c r="E1183" s="33"/>
      <c r="F1183" s="11"/>
      <c r="G1183" s="11"/>
      <c r="H1183" s="11"/>
      <c r="I1183" s="11"/>
      <c r="J1183" s="65"/>
      <c r="K1183" s="65"/>
      <c r="L1183" s="65"/>
      <c r="M1183" s="65"/>
      <c r="N1183" s="65"/>
      <c r="O1183" s="65"/>
      <c r="P1183" s="65"/>
      <c r="Q1183" s="65"/>
      <c r="R1183" s="65"/>
      <c r="S1183" s="65"/>
      <c r="T1183" s="65"/>
      <c r="U1183" s="65"/>
      <c r="V1183" s="65"/>
      <c r="W1183" s="65"/>
      <c r="X1183" s="65"/>
      <c r="Y1183" s="65"/>
      <c r="Z1183" s="65"/>
      <c r="AA1183" s="65"/>
      <c r="AB1183" s="65"/>
      <c r="AC1183" s="65"/>
      <c r="AD1183" s="65"/>
      <c r="AE1183" s="65"/>
      <c r="AF1183" s="65"/>
      <c r="AG1183" s="65"/>
      <c r="AH1183" s="65"/>
      <c r="AI1183" s="65"/>
      <c r="AJ1183" s="62"/>
      <c r="AK1183" s="11"/>
      <c r="AL1183" s="11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</row>
    <row r="1184" spans="1:86" ht="17.25">
      <c r="A1184" s="11"/>
      <c r="B1184" s="11"/>
      <c r="C1184" s="11"/>
      <c r="D1184" s="11"/>
      <c r="E1184" s="33"/>
      <c r="F1184" s="11"/>
      <c r="G1184" s="11"/>
      <c r="H1184" s="11"/>
      <c r="I1184" s="11"/>
      <c r="J1184" s="65"/>
      <c r="K1184" s="65"/>
      <c r="L1184" s="65"/>
      <c r="M1184" s="65"/>
      <c r="N1184" s="65"/>
      <c r="O1184" s="65"/>
      <c r="P1184" s="65"/>
      <c r="Q1184" s="65"/>
      <c r="R1184" s="65"/>
      <c r="S1184" s="65"/>
      <c r="T1184" s="65"/>
      <c r="U1184" s="65"/>
      <c r="V1184" s="65"/>
      <c r="W1184" s="65"/>
      <c r="X1184" s="65"/>
      <c r="Y1184" s="65"/>
      <c r="Z1184" s="65"/>
      <c r="AA1184" s="65"/>
      <c r="AB1184" s="65"/>
      <c r="AC1184" s="65"/>
      <c r="AD1184" s="65"/>
      <c r="AE1184" s="65"/>
      <c r="AF1184" s="65"/>
      <c r="AG1184" s="65"/>
      <c r="AH1184" s="65"/>
      <c r="AI1184" s="65"/>
      <c r="AJ1184" s="62"/>
      <c r="AK1184" s="11"/>
      <c r="AL1184" s="11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</row>
    <row r="1185" spans="1:86" ht="17.25">
      <c r="A1185" s="11"/>
      <c r="B1185" s="11"/>
      <c r="C1185" s="11"/>
      <c r="D1185" s="11"/>
      <c r="E1185" s="33"/>
      <c r="F1185" s="11"/>
      <c r="G1185" s="11"/>
      <c r="H1185" s="11"/>
      <c r="I1185" s="11"/>
      <c r="J1185" s="65"/>
      <c r="K1185" s="65"/>
      <c r="L1185" s="65"/>
      <c r="M1185" s="65"/>
      <c r="N1185" s="65"/>
      <c r="O1185" s="65"/>
      <c r="P1185" s="65"/>
      <c r="Q1185" s="65"/>
      <c r="R1185" s="65"/>
      <c r="S1185" s="65"/>
      <c r="T1185" s="65"/>
      <c r="U1185" s="65"/>
      <c r="V1185" s="65"/>
      <c r="W1185" s="65"/>
      <c r="X1185" s="65"/>
      <c r="Y1185" s="65"/>
      <c r="Z1185" s="65"/>
      <c r="AA1185" s="65"/>
      <c r="AB1185" s="65"/>
      <c r="AC1185" s="65"/>
      <c r="AD1185" s="65"/>
      <c r="AE1185" s="65"/>
      <c r="AF1185" s="65"/>
      <c r="AG1185" s="65"/>
      <c r="AH1185" s="65"/>
      <c r="AI1185" s="65"/>
      <c r="AJ1185" s="62"/>
      <c r="AK1185" s="11"/>
      <c r="AL1185" s="11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</row>
    <row r="1186" spans="1:86" ht="17.25">
      <c r="A1186" s="11"/>
      <c r="B1186" s="11"/>
      <c r="C1186" s="11"/>
      <c r="D1186" s="11"/>
      <c r="E1186" s="33"/>
      <c r="F1186" s="11"/>
      <c r="G1186" s="11"/>
      <c r="H1186" s="11"/>
      <c r="I1186" s="11"/>
      <c r="J1186" s="65"/>
      <c r="K1186" s="65"/>
      <c r="L1186" s="65"/>
      <c r="M1186" s="65"/>
      <c r="N1186" s="65"/>
      <c r="O1186" s="65"/>
      <c r="P1186" s="65"/>
      <c r="Q1186" s="65"/>
      <c r="R1186" s="65"/>
      <c r="S1186" s="65"/>
      <c r="T1186" s="65"/>
      <c r="U1186" s="65"/>
      <c r="V1186" s="65"/>
      <c r="W1186" s="65"/>
      <c r="X1186" s="65"/>
      <c r="Y1186" s="65"/>
      <c r="Z1186" s="65"/>
      <c r="AA1186" s="65"/>
      <c r="AB1186" s="65"/>
      <c r="AC1186" s="65"/>
      <c r="AD1186" s="65"/>
      <c r="AE1186" s="65"/>
      <c r="AF1186" s="65"/>
      <c r="AG1186" s="65"/>
      <c r="AH1186" s="65"/>
      <c r="AI1186" s="65"/>
      <c r="AJ1186" s="62"/>
      <c r="AK1186" s="11"/>
      <c r="AL1186" s="11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</row>
    <row r="1187" spans="1:86" ht="17.25">
      <c r="A1187" s="11"/>
      <c r="B1187" s="11"/>
      <c r="C1187" s="11"/>
      <c r="D1187" s="11"/>
      <c r="E1187" s="33"/>
      <c r="F1187" s="11"/>
      <c r="G1187" s="11"/>
      <c r="H1187" s="11"/>
      <c r="I1187" s="11"/>
      <c r="J1187" s="65"/>
      <c r="K1187" s="65"/>
      <c r="L1187" s="65"/>
      <c r="M1187" s="65"/>
      <c r="N1187" s="65"/>
      <c r="O1187" s="65"/>
      <c r="P1187" s="65"/>
      <c r="Q1187" s="65"/>
      <c r="R1187" s="65"/>
      <c r="S1187" s="65"/>
      <c r="T1187" s="65"/>
      <c r="U1187" s="65"/>
      <c r="V1187" s="65"/>
      <c r="W1187" s="65"/>
      <c r="X1187" s="65"/>
      <c r="Y1187" s="65"/>
      <c r="Z1187" s="65"/>
      <c r="AA1187" s="65"/>
      <c r="AB1187" s="65"/>
      <c r="AC1187" s="65"/>
      <c r="AD1187" s="65"/>
      <c r="AE1187" s="65"/>
      <c r="AF1187" s="65"/>
      <c r="AG1187" s="65"/>
      <c r="AH1187" s="65"/>
      <c r="AI1187" s="65"/>
      <c r="AJ1187" s="62"/>
      <c r="AK1187" s="11"/>
      <c r="AL1187" s="11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</row>
    <row r="1188" spans="1:86" ht="17.25">
      <c r="A1188" s="11"/>
      <c r="B1188" s="11"/>
      <c r="C1188" s="11"/>
      <c r="D1188" s="11"/>
      <c r="E1188" s="33"/>
      <c r="F1188" s="11"/>
      <c r="G1188" s="11"/>
      <c r="H1188" s="11"/>
      <c r="I1188" s="11"/>
      <c r="J1188" s="65"/>
      <c r="K1188" s="65"/>
      <c r="L1188" s="65"/>
      <c r="M1188" s="65"/>
      <c r="N1188" s="65"/>
      <c r="O1188" s="65"/>
      <c r="P1188" s="65"/>
      <c r="Q1188" s="65"/>
      <c r="R1188" s="65"/>
      <c r="S1188" s="65"/>
      <c r="T1188" s="65"/>
      <c r="U1188" s="65"/>
      <c r="V1188" s="65"/>
      <c r="W1188" s="65"/>
      <c r="X1188" s="65"/>
      <c r="Y1188" s="65"/>
      <c r="Z1188" s="65"/>
      <c r="AA1188" s="65"/>
      <c r="AB1188" s="65"/>
      <c r="AC1188" s="65"/>
      <c r="AD1188" s="65"/>
      <c r="AE1188" s="65"/>
      <c r="AF1188" s="65"/>
      <c r="AG1188" s="65"/>
      <c r="AH1188" s="65"/>
      <c r="AI1188" s="65"/>
      <c r="AJ1188" s="62"/>
      <c r="AK1188" s="11"/>
      <c r="AL1188" s="11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</row>
    <row r="1189" spans="1:86" ht="17.25">
      <c r="A1189" s="11"/>
      <c r="B1189" s="11"/>
      <c r="C1189" s="11"/>
      <c r="D1189" s="11"/>
      <c r="E1189" s="33"/>
      <c r="F1189" s="11"/>
      <c r="G1189" s="11"/>
      <c r="H1189" s="11"/>
      <c r="I1189" s="11"/>
      <c r="J1189" s="65"/>
      <c r="K1189" s="65"/>
      <c r="L1189" s="65"/>
      <c r="M1189" s="65"/>
      <c r="N1189" s="65"/>
      <c r="O1189" s="65"/>
      <c r="P1189" s="65"/>
      <c r="Q1189" s="65"/>
      <c r="R1189" s="65"/>
      <c r="S1189" s="65"/>
      <c r="T1189" s="65"/>
      <c r="U1189" s="65"/>
      <c r="V1189" s="65"/>
      <c r="W1189" s="65"/>
      <c r="X1189" s="65"/>
      <c r="Y1189" s="65"/>
      <c r="Z1189" s="65"/>
      <c r="AA1189" s="65"/>
      <c r="AB1189" s="65"/>
      <c r="AC1189" s="65"/>
      <c r="AD1189" s="65"/>
      <c r="AE1189" s="65"/>
      <c r="AF1189" s="65"/>
      <c r="AG1189" s="65"/>
      <c r="AH1189" s="65"/>
      <c r="AI1189" s="65"/>
      <c r="AJ1189" s="62"/>
      <c r="AK1189" s="11"/>
      <c r="AL1189" s="11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</row>
    <row r="1190" spans="1:86" ht="17.25">
      <c r="A1190" s="11"/>
      <c r="B1190" s="11"/>
      <c r="C1190" s="11"/>
      <c r="D1190" s="11"/>
      <c r="E1190" s="33"/>
      <c r="F1190" s="11"/>
      <c r="G1190" s="11"/>
      <c r="H1190" s="11"/>
      <c r="I1190" s="11"/>
      <c r="J1190" s="65"/>
      <c r="K1190" s="65"/>
      <c r="L1190" s="65"/>
      <c r="M1190" s="65"/>
      <c r="N1190" s="65"/>
      <c r="O1190" s="65"/>
      <c r="P1190" s="65"/>
      <c r="Q1190" s="65"/>
      <c r="R1190" s="65"/>
      <c r="S1190" s="65"/>
      <c r="T1190" s="65"/>
      <c r="U1190" s="65"/>
      <c r="V1190" s="65"/>
      <c r="W1190" s="65"/>
      <c r="X1190" s="65"/>
      <c r="Y1190" s="65"/>
      <c r="Z1190" s="65"/>
      <c r="AA1190" s="65"/>
      <c r="AB1190" s="65"/>
      <c r="AC1190" s="65"/>
      <c r="AD1190" s="65"/>
      <c r="AE1190" s="65"/>
      <c r="AF1190" s="65"/>
      <c r="AG1190" s="65"/>
      <c r="AH1190" s="65"/>
      <c r="AI1190" s="65"/>
      <c r="AJ1190" s="62"/>
      <c r="AK1190" s="11"/>
      <c r="AL1190" s="11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</row>
    <row r="1191" spans="1:86" ht="17.25">
      <c r="A1191" s="11"/>
      <c r="B1191" s="11"/>
      <c r="C1191" s="11"/>
      <c r="D1191" s="11"/>
      <c r="E1191" s="33"/>
      <c r="F1191" s="11"/>
      <c r="G1191" s="11"/>
      <c r="H1191" s="11"/>
      <c r="I1191" s="11"/>
      <c r="J1191" s="65"/>
      <c r="K1191" s="65"/>
      <c r="L1191" s="65"/>
      <c r="M1191" s="65"/>
      <c r="N1191" s="65"/>
      <c r="O1191" s="65"/>
      <c r="P1191" s="65"/>
      <c r="Q1191" s="65"/>
      <c r="R1191" s="65"/>
      <c r="S1191" s="65"/>
      <c r="T1191" s="65"/>
      <c r="U1191" s="65"/>
      <c r="V1191" s="65"/>
      <c r="W1191" s="65"/>
      <c r="X1191" s="65"/>
      <c r="Y1191" s="65"/>
      <c r="Z1191" s="65"/>
      <c r="AA1191" s="65"/>
      <c r="AB1191" s="65"/>
      <c r="AC1191" s="65"/>
      <c r="AD1191" s="65"/>
      <c r="AE1191" s="65"/>
      <c r="AF1191" s="65"/>
      <c r="AG1191" s="65"/>
      <c r="AH1191" s="65"/>
      <c r="AI1191" s="65"/>
      <c r="AJ1191" s="62"/>
      <c r="AK1191" s="11"/>
      <c r="AL1191" s="11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</row>
    <row r="1192" spans="1:86" ht="17.25">
      <c r="A1192" s="11"/>
      <c r="B1192" s="11"/>
      <c r="C1192" s="11"/>
      <c r="D1192" s="11"/>
      <c r="E1192" s="33"/>
      <c r="F1192" s="11"/>
      <c r="G1192" s="11"/>
      <c r="H1192" s="11"/>
      <c r="I1192" s="11"/>
      <c r="J1192" s="65"/>
      <c r="K1192" s="65"/>
      <c r="L1192" s="65"/>
      <c r="M1192" s="65"/>
      <c r="N1192" s="65"/>
      <c r="O1192" s="65"/>
      <c r="P1192" s="65"/>
      <c r="Q1192" s="65"/>
      <c r="R1192" s="65"/>
      <c r="S1192" s="65"/>
      <c r="T1192" s="65"/>
      <c r="U1192" s="65"/>
      <c r="V1192" s="65"/>
      <c r="W1192" s="65"/>
      <c r="X1192" s="65"/>
      <c r="Y1192" s="65"/>
      <c r="Z1192" s="65"/>
      <c r="AA1192" s="65"/>
      <c r="AB1192" s="65"/>
      <c r="AC1192" s="65"/>
      <c r="AD1192" s="65"/>
      <c r="AE1192" s="65"/>
      <c r="AF1192" s="65"/>
      <c r="AG1192" s="65"/>
      <c r="AH1192" s="65"/>
      <c r="AI1192" s="65"/>
      <c r="AJ1192" s="62"/>
      <c r="AK1192" s="11"/>
      <c r="AL1192" s="11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</row>
    <row r="1193" spans="1:86" ht="17.25">
      <c r="A1193" s="11"/>
      <c r="B1193" s="11"/>
      <c r="C1193" s="11"/>
      <c r="D1193" s="11"/>
      <c r="E1193" s="33"/>
      <c r="F1193" s="11"/>
      <c r="G1193" s="11"/>
      <c r="H1193" s="11"/>
      <c r="I1193" s="11"/>
      <c r="J1193" s="65"/>
      <c r="K1193" s="65"/>
      <c r="L1193" s="65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65"/>
      <c r="AG1193" s="65"/>
      <c r="AH1193" s="65"/>
      <c r="AI1193" s="65"/>
      <c r="AJ1193" s="62"/>
      <c r="AK1193" s="11"/>
      <c r="AL1193" s="11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</row>
    <row r="1194" spans="1:86" ht="17.25">
      <c r="A1194" s="11"/>
      <c r="B1194" s="11"/>
      <c r="C1194" s="11"/>
      <c r="D1194" s="11"/>
      <c r="E1194" s="33"/>
      <c r="F1194" s="11"/>
      <c r="G1194" s="11"/>
      <c r="H1194" s="11"/>
      <c r="I1194" s="11"/>
      <c r="J1194" s="65"/>
      <c r="K1194" s="65"/>
      <c r="L1194" s="65"/>
      <c r="M1194" s="65"/>
      <c r="N1194" s="65"/>
      <c r="O1194" s="65"/>
      <c r="P1194" s="65"/>
      <c r="Q1194" s="65"/>
      <c r="R1194" s="65"/>
      <c r="S1194" s="65"/>
      <c r="T1194" s="65"/>
      <c r="U1194" s="65"/>
      <c r="V1194" s="65"/>
      <c r="W1194" s="65"/>
      <c r="X1194" s="65"/>
      <c r="Y1194" s="65"/>
      <c r="Z1194" s="65"/>
      <c r="AA1194" s="65"/>
      <c r="AB1194" s="65"/>
      <c r="AC1194" s="65"/>
      <c r="AD1194" s="65"/>
      <c r="AE1194" s="65"/>
      <c r="AF1194" s="65"/>
      <c r="AG1194" s="65"/>
      <c r="AH1194" s="65"/>
      <c r="AI1194" s="65"/>
      <c r="AJ1194" s="62"/>
      <c r="AK1194" s="11"/>
      <c r="AL1194" s="11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</row>
    <row r="1195" spans="1:86" ht="17.25">
      <c r="A1195" s="11"/>
      <c r="B1195" s="11"/>
      <c r="C1195" s="11"/>
      <c r="D1195" s="11"/>
      <c r="E1195" s="33"/>
      <c r="F1195" s="11"/>
      <c r="G1195" s="11"/>
      <c r="H1195" s="11"/>
      <c r="I1195" s="11"/>
      <c r="J1195" s="65"/>
      <c r="K1195" s="65"/>
      <c r="L1195" s="65"/>
      <c r="M1195" s="65"/>
      <c r="N1195" s="65"/>
      <c r="O1195" s="65"/>
      <c r="P1195" s="65"/>
      <c r="Q1195" s="65"/>
      <c r="R1195" s="65"/>
      <c r="S1195" s="65"/>
      <c r="T1195" s="65"/>
      <c r="U1195" s="65"/>
      <c r="V1195" s="65"/>
      <c r="W1195" s="65"/>
      <c r="X1195" s="65"/>
      <c r="Y1195" s="65"/>
      <c r="Z1195" s="65"/>
      <c r="AA1195" s="65"/>
      <c r="AB1195" s="65"/>
      <c r="AC1195" s="65"/>
      <c r="AD1195" s="65"/>
      <c r="AE1195" s="65"/>
      <c r="AF1195" s="65"/>
      <c r="AG1195" s="65"/>
      <c r="AH1195" s="65"/>
      <c r="AI1195" s="65"/>
      <c r="AJ1195" s="62"/>
      <c r="AK1195" s="11"/>
      <c r="AL1195" s="11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</row>
    <row r="1196" spans="1:86" ht="17.25">
      <c r="A1196" s="11"/>
      <c r="B1196" s="11"/>
      <c r="C1196" s="11"/>
      <c r="D1196" s="11"/>
      <c r="E1196" s="33"/>
      <c r="F1196" s="11"/>
      <c r="G1196" s="11"/>
      <c r="H1196" s="11"/>
      <c r="I1196" s="11"/>
      <c r="J1196" s="65"/>
      <c r="K1196" s="65"/>
      <c r="L1196" s="65"/>
      <c r="M1196" s="65"/>
      <c r="N1196" s="65"/>
      <c r="O1196" s="65"/>
      <c r="P1196" s="65"/>
      <c r="Q1196" s="65"/>
      <c r="R1196" s="65"/>
      <c r="S1196" s="65"/>
      <c r="T1196" s="65"/>
      <c r="U1196" s="65"/>
      <c r="V1196" s="65"/>
      <c r="W1196" s="65"/>
      <c r="X1196" s="65"/>
      <c r="Y1196" s="65"/>
      <c r="Z1196" s="65"/>
      <c r="AA1196" s="65"/>
      <c r="AB1196" s="65"/>
      <c r="AC1196" s="65"/>
      <c r="AD1196" s="65"/>
      <c r="AE1196" s="65"/>
      <c r="AF1196" s="65"/>
      <c r="AG1196" s="65"/>
      <c r="AH1196" s="65"/>
      <c r="AI1196" s="65"/>
      <c r="AJ1196" s="62"/>
      <c r="AK1196" s="11"/>
      <c r="AL1196" s="11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</row>
    <row r="1197" spans="1:86" ht="17.25">
      <c r="A1197" s="11"/>
      <c r="B1197" s="11"/>
      <c r="C1197" s="11"/>
      <c r="D1197" s="11"/>
      <c r="E1197" s="33"/>
      <c r="F1197" s="11"/>
      <c r="G1197" s="11"/>
      <c r="H1197" s="11"/>
      <c r="I1197" s="11"/>
      <c r="J1197" s="65"/>
      <c r="K1197" s="65"/>
      <c r="L1197" s="65"/>
      <c r="M1197" s="65"/>
      <c r="N1197" s="65"/>
      <c r="O1197" s="65"/>
      <c r="P1197" s="65"/>
      <c r="Q1197" s="65"/>
      <c r="R1197" s="65"/>
      <c r="S1197" s="65"/>
      <c r="T1197" s="65"/>
      <c r="U1197" s="65"/>
      <c r="V1197" s="65"/>
      <c r="W1197" s="65"/>
      <c r="X1197" s="65"/>
      <c r="Y1197" s="65"/>
      <c r="Z1197" s="65"/>
      <c r="AA1197" s="65"/>
      <c r="AB1197" s="65"/>
      <c r="AC1197" s="65"/>
      <c r="AD1197" s="65"/>
      <c r="AE1197" s="65"/>
      <c r="AF1197" s="65"/>
      <c r="AG1197" s="65"/>
      <c r="AH1197" s="65"/>
      <c r="AI1197" s="65"/>
      <c r="AJ1197" s="62"/>
      <c r="AK1197" s="11"/>
      <c r="AL1197" s="11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</row>
    <row r="1198" spans="1:86" ht="17.25">
      <c r="A1198" s="11"/>
      <c r="B1198" s="11"/>
      <c r="C1198" s="11"/>
      <c r="D1198" s="11"/>
      <c r="E1198" s="33"/>
      <c r="F1198" s="11"/>
      <c r="G1198" s="11"/>
      <c r="H1198" s="11"/>
      <c r="I1198" s="11"/>
      <c r="J1198" s="65"/>
      <c r="K1198" s="65"/>
      <c r="L1198" s="65"/>
      <c r="M1198" s="65"/>
      <c r="N1198" s="65"/>
      <c r="O1198" s="65"/>
      <c r="P1198" s="65"/>
      <c r="Q1198" s="65"/>
      <c r="R1198" s="65"/>
      <c r="S1198" s="65"/>
      <c r="T1198" s="65"/>
      <c r="U1198" s="65"/>
      <c r="V1198" s="65"/>
      <c r="W1198" s="65"/>
      <c r="X1198" s="65"/>
      <c r="Y1198" s="65"/>
      <c r="Z1198" s="65"/>
      <c r="AA1198" s="65"/>
      <c r="AB1198" s="65"/>
      <c r="AC1198" s="65"/>
      <c r="AD1198" s="65"/>
      <c r="AE1198" s="65"/>
      <c r="AF1198" s="65"/>
      <c r="AG1198" s="65"/>
      <c r="AH1198" s="65"/>
      <c r="AI1198" s="65"/>
      <c r="AJ1198" s="62"/>
      <c r="AK1198" s="11"/>
      <c r="AL1198" s="11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</row>
    <row r="1199" spans="1:86" ht="17.25">
      <c r="A1199" s="11"/>
      <c r="B1199" s="11"/>
      <c r="C1199" s="11"/>
      <c r="D1199" s="11"/>
      <c r="E1199" s="33"/>
      <c r="F1199" s="11"/>
      <c r="G1199" s="11"/>
      <c r="H1199" s="11"/>
      <c r="I1199" s="11"/>
      <c r="J1199" s="65"/>
      <c r="K1199" s="65"/>
      <c r="L1199" s="65"/>
      <c r="M1199" s="65"/>
      <c r="N1199" s="65"/>
      <c r="O1199" s="65"/>
      <c r="P1199" s="65"/>
      <c r="Q1199" s="65"/>
      <c r="R1199" s="65"/>
      <c r="S1199" s="65"/>
      <c r="T1199" s="65"/>
      <c r="U1199" s="65"/>
      <c r="V1199" s="65"/>
      <c r="W1199" s="65"/>
      <c r="X1199" s="65"/>
      <c r="Y1199" s="65"/>
      <c r="Z1199" s="65"/>
      <c r="AA1199" s="65"/>
      <c r="AB1199" s="65"/>
      <c r="AC1199" s="65"/>
      <c r="AD1199" s="65"/>
      <c r="AE1199" s="65"/>
      <c r="AF1199" s="65"/>
      <c r="AG1199" s="65"/>
      <c r="AH1199" s="65"/>
      <c r="AI1199" s="65"/>
      <c r="AJ1199" s="62"/>
      <c r="AK1199" s="11"/>
      <c r="AL1199" s="11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</row>
    <row r="1200" spans="1:86" ht="17.25">
      <c r="A1200" s="11"/>
      <c r="B1200" s="11"/>
      <c r="C1200" s="11"/>
      <c r="D1200" s="11"/>
      <c r="E1200" s="33"/>
      <c r="F1200" s="11"/>
      <c r="G1200" s="11"/>
      <c r="H1200" s="11"/>
      <c r="I1200" s="11"/>
      <c r="J1200" s="65"/>
      <c r="K1200" s="65"/>
      <c r="L1200" s="65"/>
      <c r="M1200" s="65"/>
      <c r="N1200" s="65"/>
      <c r="O1200" s="65"/>
      <c r="P1200" s="65"/>
      <c r="Q1200" s="65"/>
      <c r="R1200" s="65"/>
      <c r="S1200" s="65"/>
      <c r="T1200" s="65"/>
      <c r="U1200" s="65"/>
      <c r="V1200" s="65"/>
      <c r="W1200" s="65"/>
      <c r="X1200" s="65"/>
      <c r="Y1200" s="65"/>
      <c r="Z1200" s="65"/>
      <c r="AA1200" s="65"/>
      <c r="AB1200" s="65"/>
      <c r="AC1200" s="65"/>
      <c r="AD1200" s="65"/>
      <c r="AE1200" s="65"/>
      <c r="AF1200" s="65"/>
      <c r="AG1200" s="65"/>
      <c r="AH1200" s="65"/>
      <c r="AI1200" s="65"/>
      <c r="AJ1200" s="62"/>
      <c r="AK1200" s="11"/>
      <c r="AL1200" s="11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</row>
    <row r="1201" spans="1:86" ht="17.25">
      <c r="A1201" s="11"/>
      <c r="B1201" s="11"/>
      <c r="C1201" s="11"/>
      <c r="D1201" s="11"/>
      <c r="E1201" s="33"/>
      <c r="F1201" s="11"/>
      <c r="G1201" s="11"/>
      <c r="H1201" s="11"/>
      <c r="I1201" s="11"/>
      <c r="J1201" s="65"/>
      <c r="K1201" s="65"/>
      <c r="L1201" s="65"/>
      <c r="M1201" s="65"/>
      <c r="N1201" s="65"/>
      <c r="O1201" s="65"/>
      <c r="P1201" s="65"/>
      <c r="Q1201" s="65"/>
      <c r="R1201" s="65"/>
      <c r="S1201" s="65"/>
      <c r="T1201" s="65"/>
      <c r="U1201" s="65"/>
      <c r="V1201" s="65"/>
      <c r="W1201" s="65"/>
      <c r="X1201" s="65"/>
      <c r="Y1201" s="65"/>
      <c r="Z1201" s="65"/>
      <c r="AA1201" s="65"/>
      <c r="AB1201" s="65"/>
      <c r="AC1201" s="65"/>
      <c r="AD1201" s="65"/>
      <c r="AE1201" s="65"/>
      <c r="AF1201" s="65"/>
      <c r="AG1201" s="65"/>
      <c r="AH1201" s="65"/>
      <c r="AI1201" s="65"/>
      <c r="AJ1201" s="62"/>
      <c r="AK1201" s="11"/>
      <c r="AL1201" s="11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</row>
    <row r="1202" spans="1:86" ht="17.25">
      <c r="A1202" s="11"/>
      <c r="B1202" s="11"/>
      <c r="C1202" s="11"/>
      <c r="D1202" s="11"/>
      <c r="E1202" s="33"/>
      <c r="F1202" s="11"/>
      <c r="G1202" s="11"/>
      <c r="H1202" s="11"/>
      <c r="I1202" s="11"/>
      <c r="J1202" s="65"/>
      <c r="K1202" s="65"/>
      <c r="L1202" s="65"/>
      <c r="M1202" s="65"/>
      <c r="N1202" s="65"/>
      <c r="O1202" s="65"/>
      <c r="P1202" s="65"/>
      <c r="Q1202" s="65"/>
      <c r="R1202" s="65"/>
      <c r="S1202" s="65"/>
      <c r="T1202" s="65"/>
      <c r="U1202" s="65"/>
      <c r="V1202" s="65"/>
      <c r="W1202" s="65"/>
      <c r="X1202" s="65"/>
      <c r="Y1202" s="65"/>
      <c r="Z1202" s="65"/>
      <c r="AA1202" s="65"/>
      <c r="AB1202" s="65"/>
      <c r="AC1202" s="65"/>
      <c r="AD1202" s="65"/>
      <c r="AE1202" s="65"/>
      <c r="AF1202" s="65"/>
      <c r="AG1202" s="65"/>
      <c r="AH1202" s="65"/>
      <c r="AI1202" s="65"/>
      <c r="AJ1202" s="62"/>
      <c r="AK1202" s="11"/>
      <c r="AL1202" s="11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</row>
    <row r="1203" spans="1:86" ht="17.25">
      <c r="A1203" s="11"/>
      <c r="B1203" s="11"/>
      <c r="C1203" s="11"/>
      <c r="D1203" s="11"/>
      <c r="E1203" s="33"/>
      <c r="F1203" s="11"/>
      <c r="G1203" s="11"/>
      <c r="H1203" s="11"/>
      <c r="I1203" s="11"/>
      <c r="J1203" s="65"/>
      <c r="K1203" s="65"/>
      <c r="L1203" s="65"/>
      <c r="M1203" s="65"/>
      <c r="N1203" s="65"/>
      <c r="O1203" s="65"/>
      <c r="P1203" s="65"/>
      <c r="Q1203" s="65"/>
      <c r="R1203" s="65"/>
      <c r="S1203" s="65"/>
      <c r="T1203" s="65"/>
      <c r="U1203" s="65"/>
      <c r="V1203" s="65"/>
      <c r="W1203" s="65"/>
      <c r="X1203" s="65"/>
      <c r="Y1203" s="65"/>
      <c r="Z1203" s="65"/>
      <c r="AA1203" s="65"/>
      <c r="AB1203" s="65"/>
      <c r="AC1203" s="65"/>
      <c r="AD1203" s="65"/>
      <c r="AE1203" s="65"/>
      <c r="AF1203" s="65"/>
      <c r="AG1203" s="65"/>
      <c r="AH1203" s="65"/>
      <c r="AI1203" s="65"/>
      <c r="AJ1203" s="62"/>
      <c r="AK1203" s="11"/>
      <c r="AL1203" s="11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</row>
    <row r="1204" spans="1:86" ht="17.25">
      <c r="A1204" s="11"/>
      <c r="B1204" s="11"/>
      <c r="C1204" s="11"/>
      <c r="D1204" s="11"/>
      <c r="E1204" s="33"/>
      <c r="F1204" s="11"/>
      <c r="G1204" s="11"/>
      <c r="H1204" s="11"/>
      <c r="I1204" s="11"/>
      <c r="J1204" s="65"/>
      <c r="K1204" s="65"/>
      <c r="L1204" s="65"/>
      <c r="M1204" s="65"/>
      <c r="N1204" s="65"/>
      <c r="O1204" s="65"/>
      <c r="P1204" s="65"/>
      <c r="Q1204" s="65"/>
      <c r="R1204" s="65"/>
      <c r="S1204" s="65"/>
      <c r="T1204" s="65"/>
      <c r="U1204" s="65"/>
      <c r="V1204" s="65"/>
      <c r="W1204" s="65"/>
      <c r="X1204" s="65"/>
      <c r="Y1204" s="65"/>
      <c r="Z1204" s="65"/>
      <c r="AA1204" s="65"/>
      <c r="AB1204" s="65"/>
      <c r="AC1204" s="65"/>
      <c r="AD1204" s="65"/>
      <c r="AE1204" s="65"/>
      <c r="AF1204" s="65"/>
      <c r="AG1204" s="65"/>
      <c r="AH1204" s="65"/>
      <c r="AI1204" s="65"/>
      <c r="AJ1204" s="62"/>
      <c r="AK1204" s="11"/>
      <c r="AL1204" s="11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</row>
    <row r="1205" spans="1:86" ht="17.25">
      <c r="A1205" s="11"/>
      <c r="B1205" s="11"/>
      <c r="C1205" s="11"/>
      <c r="D1205" s="11"/>
      <c r="E1205" s="33"/>
      <c r="F1205" s="11"/>
      <c r="G1205" s="11"/>
      <c r="H1205" s="11"/>
      <c r="I1205" s="11"/>
      <c r="J1205" s="65"/>
      <c r="K1205" s="65"/>
      <c r="L1205" s="65"/>
      <c r="M1205" s="65"/>
      <c r="N1205" s="65"/>
      <c r="O1205" s="65"/>
      <c r="P1205" s="65"/>
      <c r="Q1205" s="65"/>
      <c r="R1205" s="65"/>
      <c r="S1205" s="65"/>
      <c r="T1205" s="65"/>
      <c r="U1205" s="65"/>
      <c r="V1205" s="65"/>
      <c r="W1205" s="65"/>
      <c r="X1205" s="65"/>
      <c r="Y1205" s="65"/>
      <c r="Z1205" s="65"/>
      <c r="AA1205" s="65"/>
      <c r="AB1205" s="65"/>
      <c r="AC1205" s="65"/>
      <c r="AD1205" s="65"/>
      <c r="AE1205" s="65"/>
      <c r="AF1205" s="65"/>
      <c r="AG1205" s="65"/>
      <c r="AH1205" s="65"/>
      <c r="AI1205" s="65"/>
      <c r="AJ1205" s="62"/>
      <c r="AK1205" s="11"/>
      <c r="AL1205" s="11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</row>
    <row r="1206" spans="1:86" ht="17.25">
      <c r="A1206" s="11"/>
      <c r="B1206" s="11"/>
      <c r="C1206" s="11"/>
      <c r="D1206" s="11"/>
      <c r="E1206" s="33"/>
      <c r="F1206" s="11"/>
      <c r="G1206" s="11"/>
      <c r="H1206" s="11"/>
      <c r="I1206" s="11"/>
      <c r="J1206" s="65"/>
      <c r="K1206" s="65"/>
      <c r="L1206" s="65"/>
      <c r="M1206" s="65"/>
      <c r="N1206" s="65"/>
      <c r="O1206" s="65"/>
      <c r="P1206" s="65"/>
      <c r="Q1206" s="65"/>
      <c r="R1206" s="65"/>
      <c r="S1206" s="65"/>
      <c r="T1206" s="65"/>
      <c r="U1206" s="65"/>
      <c r="V1206" s="65"/>
      <c r="W1206" s="65"/>
      <c r="X1206" s="65"/>
      <c r="Y1206" s="65"/>
      <c r="Z1206" s="65"/>
      <c r="AA1206" s="65"/>
      <c r="AB1206" s="65"/>
      <c r="AC1206" s="65"/>
      <c r="AD1206" s="65"/>
      <c r="AE1206" s="65"/>
      <c r="AF1206" s="65"/>
      <c r="AG1206" s="65"/>
      <c r="AH1206" s="65"/>
      <c r="AI1206" s="65"/>
      <c r="AJ1206" s="62"/>
      <c r="AK1206" s="11"/>
      <c r="AL1206" s="11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</row>
    <row r="1207" spans="1:86" ht="17.25">
      <c r="A1207" s="11"/>
      <c r="B1207" s="11"/>
      <c r="C1207" s="11"/>
      <c r="D1207" s="11"/>
      <c r="E1207" s="33"/>
      <c r="F1207" s="11"/>
      <c r="G1207" s="11"/>
      <c r="H1207" s="11"/>
      <c r="I1207" s="11"/>
      <c r="J1207" s="65"/>
      <c r="K1207" s="65"/>
      <c r="L1207" s="65"/>
      <c r="M1207" s="65"/>
      <c r="N1207" s="65"/>
      <c r="O1207" s="65"/>
      <c r="P1207" s="65"/>
      <c r="Q1207" s="65"/>
      <c r="R1207" s="65"/>
      <c r="S1207" s="65"/>
      <c r="T1207" s="65"/>
      <c r="U1207" s="65"/>
      <c r="V1207" s="65"/>
      <c r="W1207" s="65"/>
      <c r="X1207" s="65"/>
      <c r="Y1207" s="65"/>
      <c r="Z1207" s="65"/>
      <c r="AA1207" s="65"/>
      <c r="AB1207" s="65"/>
      <c r="AC1207" s="65"/>
      <c r="AD1207" s="65"/>
      <c r="AE1207" s="65"/>
      <c r="AF1207" s="65"/>
      <c r="AG1207" s="65"/>
      <c r="AH1207" s="65"/>
      <c r="AI1207" s="65"/>
      <c r="AJ1207" s="62"/>
      <c r="AK1207" s="11"/>
      <c r="AL1207" s="11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</row>
    <row r="1208" spans="1:86" ht="17.25">
      <c r="A1208" s="11"/>
      <c r="B1208" s="11"/>
      <c r="C1208" s="11"/>
      <c r="D1208" s="11"/>
      <c r="E1208" s="33"/>
      <c r="F1208" s="11"/>
      <c r="G1208" s="11"/>
      <c r="H1208" s="11"/>
      <c r="I1208" s="11"/>
      <c r="J1208" s="65"/>
      <c r="K1208" s="65"/>
      <c r="L1208" s="65"/>
      <c r="M1208" s="65"/>
      <c r="N1208" s="65"/>
      <c r="O1208" s="65"/>
      <c r="P1208" s="65"/>
      <c r="Q1208" s="65"/>
      <c r="R1208" s="65"/>
      <c r="S1208" s="65"/>
      <c r="T1208" s="65"/>
      <c r="U1208" s="65"/>
      <c r="V1208" s="65"/>
      <c r="W1208" s="65"/>
      <c r="X1208" s="65"/>
      <c r="Y1208" s="65"/>
      <c r="Z1208" s="65"/>
      <c r="AA1208" s="65"/>
      <c r="AB1208" s="65"/>
      <c r="AC1208" s="65"/>
      <c r="AD1208" s="65"/>
      <c r="AE1208" s="65"/>
      <c r="AF1208" s="65"/>
      <c r="AG1208" s="65"/>
      <c r="AH1208" s="65"/>
      <c r="AI1208" s="65"/>
      <c r="AJ1208" s="62"/>
      <c r="AK1208" s="11"/>
      <c r="AL1208" s="11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</row>
    <row r="1209" spans="1:86" ht="17.25">
      <c r="A1209" s="11"/>
      <c r="B1209" s="11"/>
      <c r="C1209" s="11"/>
      <c r="D1209" s="11"/>
      <c r="E1209" s="33"/>
      <c r="F1209" s="11"/>
      <c r="G1209" s="11"/>
      <c r="H1209" s="11"/>
      <c r="I1209" s="11"/>
      <c r="J1209" s="65"/>
      <c r="K1209" s="65"/>
      <c r="L1209" s="65"/>
      <c r="M1209" s="65"/>
      <c r="N1209" s="65"/>
      <c r="O1209" s="65"/>
      <c r="P1209" s="65"/>
      <c r="Q1209" s="65"/>
      <c r="R1209" s="65"/>
      <c r="S1209" s="65"/>
      <c r="T1209" s="65"/>
      <c r="U1209" s="65"/>
      <c r="V1209" s="65"/>
      <c r="W1209" s="65"/>
      <c r="X1209" s="65"/>
      <c r="Y1209" s="65"/>
      <c r="Z1209" s="65"/>
      <c r="AA1209" s="65"/>
      <c r="AB1209" s="65"/>
      <c r="AC1209" s="65"/>
      <c r="AD1209" s="65"/>
      <c r="AE1209" s="65"/>
      <c r="AF1209" s="65"/>
      <c r="AG1209" s="65"/>
      <c r="AH1209" s="65"/>
      <c r="AI1209" s="65"/>
      <c r="AJ1209" s="62"/>
      <c r="AK1209" s="11"/>
      <c r="AL1209" s="11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</row>
    <row r="1210" spans="1:86" ht="17.25">
      <c r="A1210" s="11"/>
      <c r="B1210" s="11"/>
      <c r="C1210" s="11"/>
      <c r="D1210" s="11"/>
      <c r="E1210" s="33"/>
      <c r="F1210" s="11"/>
      <c r="G1210" s="11"/>
      <c r="H1210" s="11"/>
      <c r="I1210" s="11"/>
      <c r="J1210" s="65"/>
      <c r="K1210" s="65"/>
      <c r="L1210" s="65"/>
      <c r="M1210" s="65"/>
      <c r="N1210" s="65"/>
      <c r="O1210" s="65"/>
      <c r="P1210" s="65"/>
      <c r="Q1210" s="65"/>
      <c r="R1210" s="65"/>
      <c r="S1210" s="65"/>
      <c r="T1210" s="65"/>
      <c r="U1210" s="65"/>
      <c r="V1210" s="65"/>
      <c r="W1210" s="65"/>
      <c r="X1210" s="65"/>
      <c r="Y1210" s="65"/>
      <c r="Z1210" s="65"/>
      <c r="AA1210" s="65"/>
      <c r="AB1210" s="65"/>
      <c r="AC1210" s="65"/>
      <c r="AD1210" s="65"/>
      <c r="AE1210" s="65"/>
      <c r="AF1210" s="65"/>
      <c r="AG1210" s="65"/>
      <c r="AH1210" s="65"/>
      <c r="AI1210" s="65"/>
      <c r="AJ1210" s="62"/>
      <c r="AK1210" s="11"/>
      <c r="AL1210" s="11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</row>
    <row r="1211" spans="1:86" ht="17.25">
      <c r="A1211" s="11"/>
      <c r="B1211" s="11"/>
      <c r="C1211" s="11"/>
      <c r="D1211" s="11"/>
      <c r="E1211" s="33"/>
      <c r="F1211" s="11"/>
      <c r="G1211" s="11"/>
      <c r="H1211" s="11"/>
      <c r="I1211" s="11"/>
      <c r="J1211" s="65"/>
      <c r="K1211" s="65"/>
      <c r="L1211" s="65"/>
      <c r="M1211" s="65"/>
      <c r="N1211" s="65"/>
      <c r="O1211" s="65"/>
      <c r="P1211" s="65"/>
      <c r="Q1211" s="65"/>
      <c r="R1211" s="65"/>
      <c r="S1211" s="65"/>
      <c r="T1211" s="65"/>
      <c r="U1211" s="65"/>
      <c r="V1211" s="65"/>
      <c r="W1211" s="65"/>
      <c r="X1211" s="65"/>
      <c r="Y1211" s="65"/>
      <c r="Z1211" s="65"/>
      <c r="AA1211" s="65"/>
      <c r="AB1211" s="65"/>
      <c r="AC1211" s="65"/>
      <c r="AD1211" s="65"/>
      <c r="AE1211" s="65"/>
      <c r="AF1211" s="65"/>
      <c r="AG1211" s="65"/>
      <c r="AH1211" s="65"/>
      <c r="AI1211" s="65"/>
      <c r="AJ1211" s="62"/>
      <c r="AK1211" s="11"/>
      <c r="AL1211" s="11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</row>
    <row r="1212" spans="1:86" ht="17.25">
      <c r="A1212" s="11"/>
      <c r="B1212" s="11"/>
      <c r="C1212" s="11"/>
      <c r="D1212" s="11"/>
      <c r="E1212" s="33"/>
      <c r="F1212" s="11"/>
      <c r="G1212" s="11"/>
      <c r="H1212" s="11"/>
      <c r="I1212" s="11"/>
      <c r="J1212" s="65"/>
      <c r="K1212" s="65"/>
      <c r="L1212" s="65"/>
      <c r="M1212" s="65"/>
      <c r="N1212" s="65"/>
      <c r="O1212" s="65"/>
      <c r="P1212" s="65"/>
      <c r="Q1212" s="65"/>
      <c r="R1212" s="65"/>
      <c r="S1212" s="65"/>
      <c r="T1212" s="65"/>
      <c r="U1212" s="65"/>
      <c r="V1212" s="65"/>
      <c r="W1212" s="65"/>
      <c r="X1212" s="65"/>
      <c r="Y1212" s="65"/>
      <c r="Z1212" s="65"/>
      <c r="AA1212" s="65"/>
      <c r="AB1212" s="65"/>
      <c r="AC1212" s="65"/>
      <c r="AD1212" s="65"/>
      <c r="AE1212" s="65"/>
      <c r="AF1212" s="65"/>
      <c r="AG1212" s="65"/>
      <c r="AH1212" s="65"/>
      <c r="AI1212" s="65"/>
      <c r="AJ1212" s="62"/>
      <c r="AK1212" s="11"/>
      <c r="AL1212" s="11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</row>
    <row r="1213" spans="1:86" ht="17.25">
      <c r="A1213" s="11"/>
      <c r="B1213" s="11"/>
      <c r="C1213" s="11"/>
      <c r="D1213" s="11"/>
      <c r="E1213" s="33"/>
      <c r="F1213" s="11"/>
      <c r="G1213" s="11"/>
      <c r="H1213" s="11"/>
      <c r="I1213" s="11"/>
      <c r="J1213" s="65"/>
      <c r="K1213" s="65"/>
      <c r="L1213" s="65"/>
      <c r="M1213" s="65"/>
      <c r="N1213" s="65"/>
      <c r="O1213" s="65"/>
      <c r="P1213" s="65"/>
      <c r="Q1213" s="65"/>
      <c r="R1213" s="65"/>
      <c r="S1213" s="65"/>
      <c r="T1213" s="65"/>
      <c r="U1213" s="65"/>
      <c r="V1213" s="65"/>
      <c r="W1213" s="65"/>
      <c r="X1213" s="65"/>
      <c r="Y1213" s="65"/>
      <c r="Z1213" s="65"/>
      <c r="AA1213" s="65"/>
      <c r="AB1213" s="65"/>
      <c r="AC1213" s="65"/>
      <c r="AD1213" s="65"/>
      <c r="AE1213" s="65"/>
      <c r="AF1213" s="65"/>
      <c r="AG1213" s="65"/>
      <c r="AH1213" s="65"/>
      <c r="AI1213" s="65"/>
      <c r="AJ1213" s="62"/>
      <c r="AK1213" s="11"/>
      <c r="AL1213" s="11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</row>
    <row r="1214" spans="1:86" ht="17.25">
      <c r="A1214" s="11"/>
      <c r="B1214" s="11"/>
      <c r="C1214" s="11"/>
      <c r="D1214" s="11"/>
      <c r="E1214" s="33"/>
      <c r="F1214" s="11"/>
      <c r="G1214" s="11"/>
      <c r="H1214" s="11"/>
      <c r="I1214" s="11"/>
      <c r="J1214" s="65"/>
      <c r="K1214" s="65"/>
      <c r="L1214" s="65"/>
      <c r="M1214" s="65"/>
      <c r="N1214" s="65"/>
      <c r="O1214" s="65"/>
      <c r="P1214" s="65"/>
      <c r="Q1214" s="65"/>
      <c r="R1214" s="65"/>
      <c r="S1214" s="65"/>
      <c r="T1214" s="65"/>
      <c r="U1214" s="65"/>
      <c r="V1214" s="65"/>
      <c r="W1214" s="65"/>
      <c r="X1214" s="65"/>
      <c r="Y1214" s="65"/>
      <c r="Z1214" s="65"/>
      <c r="AA1214" s="65"/>
      <c r="AB1214" s="65"/>
      <c r="AC1214" s="65"/>
      <c r="AD1214" s="65"/>
      <c r="AE1214" s="65"/>
      <c r="AF1214" s="65"/>
      <c r="AG1214" s="65"/>
      <c r="AH1214" s="65"/>
      <c r="AI1214" s="65"/>
      <c r="AJ1214" s="62"/>
      <c r="AK1214" s="11"/>
      <c r="AL1214" s="11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</row>
    <row r="1215" spans="1:86" ht="17.25">
      <c r="A1215" s="11"/>
      <c r="B1215" s="11"/>
      <c r="C1215" s="11"/>
      <c r="D1215" s="11"/>
      <c r="E1215" s="33"/>
      <c r="F1215" s="11"/>
      <c r="G1215" s="11"/>
      <c r="H1215" s="11"/>
      <c r="I1215" s="11"/>
      <c r="J1215" s="65"/>
      <c r="K1215" s="65"/>
      <c r="L1215" s="65"/>
      <c r="M1215" s="65"/>
      <c r="N1215" s="65"/>
      <c r="O1215" s="65"/>
      <c r="P1215" s="65"/>
      <c r="Q1215" s="65"/>
      <c r="R1215" s="65"/>
      <c r="S1215" s="65"/>
      <c r="T1215" s="65"/>
      <c r="U1215" s="65"/>
      <c r="V1215" s="65"/>
      <c r="W1215" s="65"/>
      <c r="X1215" s="65"/>
      <c r="Y1215" s="65"/>
      <c r="Z1215" s="65"/>
      <c r="AA1215" s="65"/>
      <c r="AB1215" s="65"/>
      <c r="AC1215" s="65"/>
      <c r="AD1215" s="65"/>
      <c r="AE1215" s="65"/>
      <c r="AF1215" s="65"/>
      <c r="AG1215" s="65"/>
      <c r="AH1215" s="65"/>
      <c r="AI1215" s="65"/>
      <c r="AJ1215" s="62"/>
      <c r="AK1215" s="11"/>
      <c r="AL1215" s="11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</row>
    <row r="1216" spans="1:86" ht="17.25">
      <c r="A1216" s="11"/>
      <c r="B1216" s="11"/>
      <c r="C1216" s="11"/>
      <c r="D1216" s="11"/>
      <c r="E1216" s="33"/>
      <c r="F1216" s="11"/>
      <c r="G1216" s="11"/>
      <c r="H1216" s="11"/>
      <c r="I1216" s="11"/>
      <c r="J1216" s="65"/>
      <c r="K1216" s="65"/>
      <c r="L1216" s="65"/>
      <c r="M1216" s="65"/>
      <c r="N1216" s="65"/>
      <c r="O1216" s="65"/>
      <c r="P1216" s="65"/>
      <c r="Q1216" s="65"/>
      <c r="R1216" s="65"/>
      <c r="S1216" s="65"/>
      <c r="T1216" s="65"/>
      <c r="U1216" s="65"/>
      <c r="V1216" s="65"/>
      <c r="W1216" s="65"/>
      <c r="X1216" s="65"/>
      <c r="Y1216" s="65"/>
      <c r="Z1216" s="65"/>
      <c r="AA1216" s="65"/>
      <c r="AB1216" s="65"/>
      <c r="AC1216" s="65"/>
      <c r="AD1216" s="65"/>
      <c r="AE1216" s="65"/>
      <c r="AF1216" s="65"/>
      <c r="AG1216" s="65"/>
      <c r="AH1216" s="65"/>
      <c r="AI1216" s="65"/>
      <c r="AJ1216" s="62"/>
      <c r="AK1216" s="11"/>
      <c r="AL1216" s="11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</row>
    <row r="1217" spans="1:86" ht="17.25">
      <c r="A1217" s="11"/>
      <c r="B1217" s="11"/>
      <c r="C1217" s="11"/>
      <c r="D1217" s="11"/>
      <c r="E1217" s="33"/>
      <c r="F1217" s="11"/>
      <c r="G1217" s="11"/>
      <c r="H1217" s="11"/>
      <c r="I1217" s="11"/>
      <c r="J1217" s="65"/>
      <c r="K1217" s="65"/>
      <c r="L1217" s="65"/>
      <c r="M1217" s="65"/>
      <c r="N1217" s="65"/>
      <c r="O1217" s="65"/>
      <c r="P1217" s="65"/>
      <c r="Q1217" s="65"/>
      <c r="R1217" s="65"/>
      <c r="S1217" s="65"/>
      <c r="T1217" s="65"/>
      <c r="U1217" s="65"/>
      <c r="V1217" s="65"/>
      <c r="W1217" s="65"/>
      <c r="X1217" s="65"/>
      <c r="Y1217" s="65"/>
      <c r="Z1217" s="65"/>
      <c r="AA1217" s="65"/>
      <c r="AB1217" s="65"/>
      <c r="AC1217" s="65"/>
      <c r="AD1217" s="65"/>
      <c r="AE1217" s="65"/>
      <c r="AF1217" s="65"/>
      <c r="AG1217" s="65"/>
      <c r="AH1217" s="65"/>
      <c r="AI1217" s="65"/>
      <c r="AJ1217" s="62"/>
      <c r="AK1217" s="11"/>
      <c r="AL1217" s="11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</row>
    <row r="1218" spans="1:86" ht="17.25">
      <c r="A1218" s="11"/>
      <c r="B1218" s="11"/>
      <c r="C1218" s="11"/>
      <c r="D1218" s="11"/>
      <c r="E1218" s="33"/>
      <c r="F1218" s="11"/>
      <c r="G1218" s="11"/>
      <c r="H1218" s="11"/>
      <c r="I1218" s="11"/>
      <c r="J1218" s="65"/>
      <c r="K1218" s="65"/>
      <c r="L1218" s="65"/>
      <c r="M1218" s="65"/>
      <c r="N1218" s="65"/>
      <c r="O1218" s="65"/>
      <c r="P1218" s="65"/>
      <c r="Q1218" s="65"/>
      <c r="R1218" s="65"/>
      <c r="S1218" s="65"/>
      <c r="T1218" s="65"/>
      <c r="U1218" s="65"/>
      <c r="V1218" s="65"/>
      <c r="W1218" s="65"/>
      <c r="X1218" s="65"/>
      <c r="Y1218" s="65"/>
      <c r="Z1218" s="65"/>
      <c r="AA1218" s="65"/>
      <c r="AB1218" s="65"/>
      <c r="AC1218" s="65"/>
      <c r="AD1218" s="65"/>
      <c r="AE1218" s="65"/>
      <c r="AF1218" s="65"/>
      <c r="AG1218" s="65"/>
      <c r="AH1218" s="65"/>
      <c r="AI1218" s="65"/>
      <c r="AJ1218" s="62"/>
      <c r="AK1218" s="11"/>
      <c r="AL1218" s="11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</row>
    <row r="1219" spans="1:86" ht="17.25">
      <c r="A1219" s="11"/>
      <c r="B1219" s="11"/>
      <c r="C1219" s="11"/>
      <c r="D1219" s="11"/>
      <c r="E1219" s="33"/>
      <c r="F1219" s="11"/>
      <c r="G1219" s="11"/>
      <c r="H1219" s="11"/>
      <c r="I1219" s="11"/>
      <c r="J1219" s="65"/>
      <c r="K1219" s="65"/>
      <c r="L1219" s="65"/>
      <c r="M1219" s="65"/>
      <c r="N1219" s="65"/>
      <c r="O1219" s="65"/>
      <c r="P1219" s="65"/>
      <c r="Q1219" s="65"/>
      <c r="R1219" s="65"/>
      <c r="S1219" s="65"/>
      <c r="T1219" s="65"/>
      <c r="U1219" s="65"/>
      <c r="V1219" s="65"/>
      <c r="W1219" s="65"/>
      <c r="X1219" s="65"/>
      <c r="Y1219" s="65"/>
      <c r="Z1219" s="65"/>
      <c r="AA1219" s="65"/>
      <c r="AB1219" s="65"/>
      <c r="AC1219" s="65"/>
      <c r="AD1219" s="65"/>
      <c r="AE1219" s="65"/>
      <c r="AF1219" s="65"/>
      <c r="AG1219" s="65"/>
      <c r="AH1219" s="65"/>
      <c r="AI1219" s="65"/>
      <c r="AJ1219" s="62"/>
      <c r="AK1219" s="11"/>
      <c r="AL1219" s="11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</row>
    <row r="1220" spans="1:86" ht="17.25">
      <c r="A1220" s="11"/>
      <c r="B1220" s="11"/>
      <c r="C1220" s="11"/>
      <c r="D1220" s="11"/>
      <c r="E1220" s="33"/>
      <c r="F1220" s="11"/>
      <c r="G1220" s="11"/>
      <c r="H1220" s="11"/>
      <c r="I1220" s="11"/>
      <c r="J1220" s="65"/>
      <c r="K1220" s="65"/>
      <c r="L1220" s="65"/>
      <c r="M1220" s="65"/>
      <c r="N1220" s="65"/>
      <c r="O1220" s="65"/>
      <c r="P1220" s="65"/>
      <c r="Q1220" s="65"/>
      <c r="R1220" s="65"/>
      <c r="S1220" s="65"/>
      <c r="T1220" s="65"/>
      <c r="U1220" s="65"/>
      <c r="V1220" s="65"/>
      <c r="W1220" s="65"/>
      <c r="X1220" s="65"/>
      <c r="Y1220" s="65"/>
      <c r="Z1220" s="65"/>
      <c r="AA1220" s="65"/>
      <c r="AB1220" s="65"/>
      <c r="AC1220" s="65"/>
      <c r="AD1220" s="65"/>
      <c r="AE1220" s="65"/>
      <c r="AF1220" s="65"/>
      <c r="AG1220" s="65"/>
      <c r="AH1220" s="65"/>
      <c r="AI1220" s="65"/>
      <c r="AJ1220" s="62"/>
      <c r="AK1220" s="11"/>
      <c r="AL1220" s="11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</row>
    <row r="1221" spans="1:86" ht="17.25">
      <c r="A1221" s="11"/>
      <c r="B1221" s="11"/>
      <c r="C1221" s="11"/>
      <c r="D1221" s="11"/>
      <c r="E1221" s="33"/>
      <c r="F1221" s="11"/>
      <c r="G1221" s="11"/>
      <c r="H1221" s="11"/>
      <c r="I1221" s="11"/>
      <c r="J1221" s="65"/>
      <c r="K1221" s="65"/>
      <c r="L1221" s="65"/>
      <c r="M1221" s="65"/>
      <c r="N1221" s="65"/>
      <c r="O1221" s="65"/>
      <c r="P1221" s="65"/>
      <c r="Q1221" s="65"/>
      <c r="R1221" s="65"/>
      <c r="S1221" s="65"/>
      <c r="T1221" s="65"/>
      <c r="U1221" s="65"/>
      <c r="V1221" s="65"/>
      <c r="W1221" s="65"/>
      <c r="X1221" s="65"/>
      <c r="Y1221" s="65"/>
      <c r="Z1221" s="65"/>
      <c r="AA1221" s="65"/>
      <c r="AB1221" s="65"/>
      <c r="AC1221" s="65"/>
      <c r="AD1221" s="65"/>
      <c r="AE1221" s="65"/>
      <c r="AF1221" s="65"/>
      <c r="AG1221" s="65"/>
      <c r="AH1221" s="65"/>
      <c r="AI1221" s="65"/>
      <c r="AJ1221" s="62"/>
      <c r="AK1221" s="11"/>
      <c r="AL1221" s="11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</row>
    <row r="1222" spans="1:86" ht="17.25">
      <c r="A1222" s="11"/>
      <c r="B1222" s="11"/>
      <c r="C1222" s="11"/>
      <c r="D1222" s="11"/>
      <c r="E1222" s="33"/>
      <c r="F1222" s="11"/>
      <c r="G1222" s="11"/>
      <c r="H1222" s="11"/>
      <c r="I1222" s="11"/>
      <c r="J1222" s="65"/>
      <c r="K1222" s="65"/>
      <c r="L1222" s="65"/>
      <c r="M1222" s="65"/>
      <c r="N1222" s="65"/>
      <c r="O1222" s="65"/>
      <c r="P1222" s="65"/>
      <c r="Q1222" s="65"/>
      <c r="R1222" s="65"/>
      <c r="S1222" s="65"/>
      <c r="T1222" s="65"/>
      <c r="U1222" s="65"/>
      <c r="V1222" s="65"/>
      <c r="W1222" s="65"/>
      <c r="X1222" s="65"/>
      <c r="Y1222" s="65"/>
      <c r="Z1222" s="65"/>
      <c r="AA1222" s="65"/>
      <c r="AB1222" s="65"/>
      <c r="AC1222" s="65"/>
      <c r="AD1222" s="65"/>
      <c r="AE1222" s="65"/>
      <c r="AF1222" s="65"/>
      <c r="AG1222" s="65"/>
      <c r="AH1222" s="65"/>
      <c r="AI1222" s="65"/>
      <c r="AJ1222" s="62"/>
      <c r="AK1222" s="11"/>
      <c r="AL1222" s="11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</row>
    <row r="1223" spans="1:86" ht="17.25">
      <c r="A1223" s="11"/>
      <c r="B1223" s="11"/>
      <c r="C1223" s="11"/>
      <c r="D1223" s="11"/>
      <c r="E1223" s="33"/>
      <c r="F1223" s="11"/>
      <c r="G1223" s="11"/>
      <c r="H1223" s="11"/>
      <c r="I1223" s="11"/>
      <c r="J1223" s="65"/>
      <c r="K1223" s="65"/>
      <c r="L1223" s="65"/>
      <c r="M1223" s="65"/>
      <c r="N1223" s="65"/>
      <c r="O1223" s="65"/>
      <c r="P1223" s="65"/>
      <c r="Q1223" s="65"/>
      <c r="R1223" s="65"/>
      <c r="S1223" s="65"/>
      <c r="T1223" s="65"/>
      <c r="U1223" s="65"/>
      <c r="V1223" s="65"/>
      <c r="W1223" s="65"/>
      <c r="X1223" s="65"/>
      <c r="Y1223" s="65"/>
      <c r="Z1223" s="65"/>
      <c r="AA1223" s="65"/>
      <c r="AB1223" s="65"/>
      <c r="AC1223" s="65"/>
      <c r="AD1223" s="65"/>
      <c r="AE1223" s="65"/>
      <c r="AF1223" s="65"/>
      <c r="AG1223" s="65"/>
      <c r="AH1223" s="65"/>
      <c r="AI1223" s="65"/>
      <c r="AJ1223" s="62"/>
      <c r="AK1223" s="11"/>
      <c r="AL1223" s="11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</row>
    <row r="1224" spans="1:86" ht="17.25">
      <c r="A1224" s="11"/>
      <c r="B1224" s="11"/>
      <c r="C1224" s="11"/>
      <c r="D1224" s="11"/>
      <c r="E1224" s="33"/>
      <c r="F1224" s="11"/>
      <c r="G1224" s="11"/>
      <c r="H1224" s="11"/>
      <c r="I1224" s="11"/>
      <c r="J1224" s="65"/>
      <c r="K1224" s="65"/>
      <c r="L1224" s="65"/>
      <c r="M1224" s="65"/>
      <c r="N1224" s="65"/>
      <c r="O1224" s="65"/>
      <c r="P1224" s="65"/>
      <c r="Q1224" s="65"/>
      <c r="R1224" s="65"/>
      <c r="S1224" s="65"/>
      <c r="T1224" s="65"/>
      <c r="U1224" s="65"/>
      <c r="V1224" s="65"/>
      <c r="W1224" s="65"/>
      <c r="X1224" s="65"/>
      <c r="Y1224" s="65"/>
      <c r="Z1224" s="65"/>
      <c r="AA1224" s="65"/>
      <c r="AB1224" s="65"/>
      <c r="AC1224" s="65"/>
      <c r="AD1224" s="65"/>
      <c r="AE1224" s="65"/>
      <c r="AF1224" s="65"/>
      <c r="AG1224" s="65"/>
      <c r="AH1224" s="65"/>
      <c r="AI1224" s="65"/>
      <c r="AJ1224" s="62"/>
      <c r="AK1224" s="11"/>
      <c r="AL1224" s="11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</row>
    <row r="1225" spans="1:86" ht="17.25">
      <c r="A1225" s="11"/>
      <c r="B1225" s="11"/>
      <c r="C1225" s="11"/>
      <c r="D1225" s="11"/>
      <c r="E1225" s="33"/>
      <c r="F1225" s="11"/>
      <c r="G1225" s="11"/>
      <c r="H1225" s="11"/>
      <c r="I1225" s="11"/>
      <c r="J1225" s="65"/>
      <c r="K1225" s="65"/>
      <c r="L1225" s="65"/>
      <c r="M1225" s="65"/>
      <c r="N1225" s="65"/>
      <c r="O1225" s="65"/>
      <c r="P1225" s="65"/>
      <c r="Q1225" s="65"/>
      <c r="R1225" s="65"/>
      <c r="S1225" s="65"/>
      <c r="T1225" s="65"/>
      <c r="U1225" s="65"/>
      <c r="V1225" s="65"/>
      <c r="W1225" s="65"/>
      <c r="X1225" s="65"/>
      <c r="Y1225" s="65"/>
      <c r="Z1225" s="65"/>
      <c r="AA1225" s="65"/>
      <c r="AB1225" s="65"/>
      <c r="AC1225" s="65"/>
      <c r="AD1225" s="65"/>
      <c r="AE1225" s="65"/>
      <c r="AF1225" s="65"/>
      <c r="AG1225" s="65"/>
      <c r="AH1225" s="65"/>
      <c r="AI1225" s="65"/>
      <c r="AJ1225" s="62"/>
      <c r="AK1225" s="11"/>
      <c r="AL1225" s="11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</row>
    <row r="1226" spans="1:86" ht="17.25">
      <c r="A1226" s="11"/>
      <c r="B1226" s="11"/>
      <c r="C1226" s="11"/>
      <c r="D1226" s="11"/>
      <c r="E1226" s="33"/>
      <c r="F1226" s="11"/>
      <c r="G1226" s="11"/>
      <c r="H1226" s="11"/>
      <c r="I1226" s="11"/>
      <c r="J1226" s="65"/>
      <c r="K1226" s="65"/>
      <c r="L1226" s="65"/>
      <c r="M1226" s="65"/>
      <c r="N1226" s="65"/>
      <c r="O1226" s="65"/>
      <c r="P1226" s="65"/>
      <c r="Q1226" s="65"/>
      <c r="R1226" s="65"/>
      <c r="S1226" s="65"/>
      <c r="T1226" s="65"/>
      <c r="U1226" s="65"/>
      <c r="V1226" s="65"/>
      <c r="W1226" s="65"/>
      <c r="X1226" s="65"/>
      <c r="Y1226" s="65"/>
      <c r="Z1226" s="65"/>
      <c r="AA1226" s="65"/>
      <c r="AB1226" s="65"/>
      <c r="AC1226" s="65"/>
      <c r="AD1226" s="65"/>
      <c r="AE1226" s="65"/>
      <c r="AF1226" s="65"/>
      <c r="AG1226" s="65"/>
      <c r="AH1226" s="65"/>
      <c r="AI1226" s="65"/>
      <c r="AJ1226" s="62"/>
      <c r="AK1226" s="11"/>
      <c r="AL1226" s="11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</row>
    <row r="1227" spans="1:86" ht="17.25">
      <c r="A1227" s="11"/>
      <c r="B1227" s="11"/>
      <c r="C1227" s="11"/>
      <c r="D1227" s="11"/>
      <c r="E1227" s="33"/>
      <c r="F1227" s="11"/>
      <c r="G1227" s="11"/>
      <c r="H1227" s="11"/>
      <c r="I1227" s="11"/>
      <c r="J1227" s="65"/>
      <c r="K1227" s="65"/>
      <c r="L1227" s="65"/>
      <c r="M1227" s="65"/>
      <c r="N1227" s="65"/>
      <c r="O1227" s="65"/>
      <c r="P1227" s="65"/>
      <c r="Q1227" s="65"/>
      <c r="R1227" s="65"/>
      <c r="S1227" s="65"/>
      <c r="T1227" s="65"/>
      <c r="U1227" s="65"/>
      <c r="V1227" s="65"/>
      <c r="W1227" s="65"/>
      <c r="X1227" s="65"/>
      <c r="Y1227" s="65"/>
      <c r="Z1227" s="65"/>
      <c r="AA1227" s="65"/>
      <c r="AB1227" s="65"/>
      <c r="AC1227" s="65"/>
      <c r="AD1227" s="65"/>
      <c r="AE1227" s="65"/>
      <c r="AF1227" s="65"/>
      <c r="AG1227" s="65"/>
      <c r="AH1227" s="65"/>
      <c r="AI1227" s="65"/>
      <c r="AJ1227" s="62"/>
      <c r="AK1227" s="11"/>
      <c r="AL1227" s="11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</row>
    <row r="1228" spans="1:86" ht="17.25">
      <c r="A1228" s="11"/>
      <c r="B1228" s="11"/>
      <c r="C1228" s="11"/>
      <c r="D1228" s="11"/>
      <c r="E1228" s="33"/>
      <c r="F1228" s="11"/>
      <c r="G1228" s="11"/>
      <c r="H1228" s="11"/>
      <c r="I1228" s="11"/>
      <c r="J1228" s="65"/>
      <c r="K1228" s="65"/>
      <c r="L1228" s="65"/>
      <c r="M1228" s="65"/>
      <c r="N1228" s="65"/>
      <c r="O1228" s="65"/>
      <c r="P1228" s="65"/>
      <c r="Q1228" s="65"/>
      <c r="R1228" s="65"/>
      <c r="S1228" s="65"/>
      <c r="T1228" s="65"/>
      <c r="U1228" s="65"/>
      <c r="V1228" s="65"/>
      <c r="W1228" s="65"/>
      <c r="X1228" s="65"/>
      <c r="Y1228" s="65"/>
      <c r="Z1228" s="65"/>
      <c r="AA1228" s="65"/>
      <c r="AB1228" s="65"/>
      <c r="AC1228" s="65"/>
      <c r="AD1228" s="65"/>
      <c r="AE1228" s="65"/>
      <c r="AF1228" s="65"/>
      <c r="AG1228" s="65"/>
      <c r="AH1228" s="65"/>
      <c r="AI1228" s="65"/>
      <c r="AJ1228" s="62"/>
      <c r="AK1228" s="11"/>
      <c r="AL1228" s="11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</row>
    <row r="1229" spans="1:86" ht="17.25">
      <c r="A1229" s="11"/>
      <c r="B1229" s="11"/>
      <c r="C1229" s="11"/>
      <c r="D1229" s="11"/>
      <c r="E1229" s="33"/>
      <c r="F1229" s="11"/>
      <c r="G1229" s="11"/>
      <c r="H1229" s="11"/>
      <c r="I1229" s="11"/>
      <c r="J1229" s="65"/>
      <c r="K1229" s="65"/>
      <c r="L1229" s="65"/>
      <c r="M1229" s="65"/>
      <c r="N1229" s="65"/>
      <c r="O1229" s="65"/>
      <c r="P1229" s="65"/>
      <c r="Q1229" s="65"/>
      <c r="R1229" s="65"/>
      <c r="S1229" s="65"/>
      <c r="T1229" s="65"/>
      <c r="U1229" s="65"/>
      <c r="V1229" s="65"/>
      <c r="W1229" s="65"/>
      <c r="X1229" s="65"/>
      <c r="Y1229" s="65"/>
      <c r="Z1229" s="65"/>
      <c r="AA1229" s="65"/>
      <c r="AB1229" s="65"/>
      <c r="AC1229" s="65"/>
      <c r="AD1229" s="65"/>
      <c r="AE1229" s="65"/>
      <c r="AF1229" s="65"/>
      <c r="AG1229" s="65"/>
      <c r="AH1229" s="65"/>
      <c r="AI1229" s="65"/>
      <c r="AJ1229" s="62"/>
      <c r="AK1229" s="11"/>
      <c r="AL1229" s="11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</row>
    <row r="1230" spans="1:86" ht="17.25">
      <c r="A1230" s="11"/>
      <c r="B1230" s="11"/>
      <c r="C1230" s="11"/>
      <c r="D1230" s="11"/>
      <c r="E1230" s="33"/>
      <c r="F1230" s="11"/>
      <c r="G1230" s="11"/>
      <c r="H1230" s="11"/>
      <c r="I1230" s="11"/>
      <c r="J1230" s="65"/>
      <c r="K1230" s="65"/>
      <c r="L1230" s="65"/>
      <c r="M1230" s="65"/>
      <c r="N1230" s="65"/>
      <c r="O1230" s="65"/>
      <c r="P1230" s="65"/>
      <c r="Q1230" s="65"/>
      <c r="R1230" s="65"/>
      <c r="S1230" s="65"/>
      <c r="T1230" s="65"/>
      <c r="U1230" s="65"/>
      <c r="V1230" s="65"/>
      <c r="W1230" s="65"/>
      <c r="X1230" s="65"/>
      <c r="Y1230" s="65"/>
      <c r="Z1230" s="65"/>
      <c r="AA1230" s="65"/>
      <c r="AB1230" s="65"/>
      <c r="AC1230" s="65"/>
      <c r="AD1230" s="65"/>
      <c r="AE1230" s="65"/>
      <c r="AF1230" s="65"/>
      <c r="AG1230" s="65"/>
      <c r="AH1230" s="65"/>
      <c r="AI1230" s="65"/>
      <c r="AJ1230" s="62"/>
      <c r="AK1230" s="11"/>
      <c r="AL1230" s="11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</row>
    <row r="1231" spans="1:86" ht="17.25">
      <c r="A1231" s="11"/>
      <c r="B1231" s="11"/>
      <c r="C1231" s="11"/>
      <c r="D1231" s="11"/>
      <c r="E1231" s="33"/>
      <c r="F1231" s="11"/>
      <c r="G1231" s="11"/>
      <c r="H1231" s="11"/>
      <c r="I1231" s="11"/>
      <c r="J1231" s="65"/>
      <c r="K1231" s="65"/>
      <c r="L1231" s="65"/>
      <c r="M1231" s="65"/>
      <c r="N1231" s="65"/>
      <c r="O1231" s="65"/>
      <c r="P1231" s="65"/>
      <c r="Q1231" s="65"/>
      <c r="R1231" s="65"/>
      <c r="S1231" s="65"/>
      <c r="T1231" s="65"/>
      <c r="U1231" s="65"/>
      <c r="V1231" s="65"/>
      <c r="W1231" s="65"/>
      <c r="X1231" s="65"/>
      <c r="Y1231" s="65"/>
      <c r="Z1231" s="65"/>
      <c r="AA1231" s="65"/>
      <c r="AB1231" s="65"/>
      <c r="AC1231" s="65"/>
      <c r="AD1231" s="65"/>
      <c r="AE1231" s="65"/>
      <c r="AF1231" s="65"/>
      <c r="AG1231" s="65"/>
      <c r="AH1231" s="65"/>
      <c r="AI1231" s="65"/>
      <c r="AJ1231" s="62"/>
      <c r="AK1231" s="11"/>
      <c r="AL1231" s="11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</row>
    <row r="1232" spans="1:86" ht="17.25">
      <c r="A1232" s="11"/>
      <c r="B1232" s="11"/>
      <c r="C1232" s="11"/>
      <c r="D1232" s="11"/>
      <c r="E1232" s="33"/>
      <c r="F1232" s="11"/>
      <c r="G1232" s="11"/>
      <c r="H1232" s="11"/>
      <c r="I1232" s="11"/>
      <c r="J1232" s="65"/>
      <c r="K1232" s="65"/>
      <c r="L1232" s="65"/>
      <c r="M1232" s="65"/>
      <c r="N1232" s="65"/>
      <c r="O1232" s="65"/>
      <c r="P1232" s="65"/>
      <c r="Q1232" s="65"/>
      <c r="R1232" s="65"/>
      <c r="S1232" s="65"/>
      <c r="T1232" s="65"/>
      <c r="U1232" s="65"/>
      <c r="V1232" s="65"/>
      <c r="W1232" s="65"/>
      <c r="X1232" s="65"/>
      <c r="Y1232" s="65"/>
      <c r="Z1232" s="65"/>
      <c r="AA1232" s="65"/>
      <c r="AB1232" s="65"/>
      <c r="AC1232" s="65"/>
      <c r="AD1232" s="65"/>
      <c r="AE1232" s="65"/>
      <c r="AF1232" s="65"/>
      <c r="AG1232" s="65"/>
      <c r="AH1232" s="65"/>
      <c r="AI1232" s="65"/>
      <c r="AJ1232" s="62"/>
      <c r="AK1232" s="11"/>
      <c r="AL1232" s="11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</row>
    <row r="1233" spans="1:86" ht="17.25">
      <c r="A1233" s="11"/>
      <c r="B1233" s="11"/>
      <c r="C1233" s="11"/>
      <c r="D1233" s="11"/>
      <c r="E1233" s="33"/>
      <c r="F1233" s="11"/>
      <c r="G1233" s="11"/>
      <c r="H1233" s="11"/>
      <c r="I1233" s="11"/>
      <c r="J1233" s="65"/>
      <c r="K1233" s="65"/>
      <c r="L1233" s="65"/>
      <c r="M1233" s="65"/>
      <c r="N1233" s="65"/>
      <c r="O1233" s="65"/>
      <c r="P1233" s="65"/>
      <c r="Q1233" s="65"/>
      <c r="R1233" s="65"/>
      <c r="S1233" s="65"/>
      <c r="T1233" s="65"/>
      <c r="U1233" s="65"/>
      <c r="V1233" s="65"/>
      <c r="W1233" s="65"/>
      <c r="X1233" s="65"/>
      <c r="Y1233" s="65"/>
      <c r="Z1233" s="65"/>
      <c r="AA1233" s="65"/>
      <c r="AB1233" s="65"/>
      <c r="AC1233" s="65"/>
      <c r="AD1233" s="65"/>
      <c r="AE1233" s="65"/>
      <c r="AF1233" s="65"/>
      <c r="AG1233" s="65"/>
      <c r="AH1233" s="65"/>
      <c r="AI1233" s="65"/>
      <c r="AJ1233" s="62"/>
      <c r="AK1233" s="11"/>
      <c r="AL1233" s="11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</row>
    <row r="1234" spans="1:86" ht="17.25">
      <c r="A1234" s="11"/>
      <c r="B1234" s="11"/>
      <c r="C1234" s="11"/>
      <c r="D1234" s="11"/>
      <c r="E1234" s="33"/>
      <c r="F1234" s="11"/>
      <c r="G1234" s="11"/>
      <c r="H1234" s="11"/>
      <c r="I1234" s="11"/>
      <c r="J1234" s="65"/>
      <c r="K1234" s="65"/>
      <c r="L1234" s="65"/>
      <c r="M1234" s="65"/>
      <c r="N1234" s="65"/>
      <c r="O1234" s="65"/>
      <c r="P1234" s="65"/>
      <c r="Q1234" s="65"/>
      <c r="R1234" s="65"/>
      <c r="S1234" s="65"/>
      <c r="T1234" s="65"/>
      <c r="U1234" s="65"/>
      <c r="V1234" s="65"/>
      <c r="W1234" s="65"/>
      <c r="X1234" s="65"/>
      <c r="Y1234" s="65"/>
      <c r="Z1234" s="65"/>
      <c r="AA1234" s="65"/>
      <c r="AB1234" s="65"/>
      <c r="AC1234" s="65"/>
      <c r="AD1234" s="65"/>
      <c r="AE1234" s="65"/>
      <c r="AF1234" s="65"/>
      <c r="AG1234" s="65"/>
      <c r="AH1234" s="65"/>
      <c r="AI1234" s="65"/>
      <c r="AJ1234" s="62"/>
      <c r="AK1234" s="11"/>
      <c r="AL1234" s="11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</row>
    <row r="1235" spans="1:86" ht="17.25">
      <c r="A1235" s="11"/>
      <c r="B1235" s="11"/>
      <c r="C1235" s="11"/>
      <c r="D1235" s="11"/>
      <c r="E1235" s="33"/>
      <c r="F1235" s="11"/>
      <c r="G1235" s="11"/>
      <c r="H1235" s="11"/>
      <c r="I1235" s="11"/>
      <c r="J1235" s="65"/>
      <c r="K1235" s="65"/>
      <c r="L1235" s="65"/>
      <c r="M1235" s="65"/>
      <c r="N1235" s="65"/>
      <c r="O1235" s="65"/>
      <c r="P1235" s="65"/>
      <c r="Q1235" s="65"/>
      <c r="R1235" s="65"/>
      <c r="S1235" s="65"/>
      <c r="T1235" s="65"/>
      <c r="U1235" s="65"/>
      <c r="V1235" s="65"/>
      <c r="W1235" s="65"/>
      <c r="X1235" s="65"/>
      <c r="Y1235" s="65"/>
      <c r="Z1235" s="65"/>
      <c r="AA1235" s="65"/>
      <c r="AB1235" s="65"/>
      <c r="AC1235" s="65"/>
      <c r="AD1235" s="65"/>
      <c r="AE1235" s="65"/>
      <c r="AF1235" s="65"/>
      <c r="AG1235" s="65"/>
      <c r="AH1235" s="65"/>
      <c r="AI1235" s="65"/>
      <c r="AJ1235" s="62"/>
      <c r="AK1235" s="11"/>
      <c r="AL1235" s="11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</row>
    <row r="1236" spans="1:86" ht="17.25">
      <c r="A1236" s="11"/>
      <c r="B1236" s="11"/>
      <c r="C1236" s="11"/>
      <c r="D1236" s="11"/>
      <c r="E1236" s="33"/>
      <c r="F1236" s="11"/>
      <c r="G1236" s="11"/>
      <c r="H1236" s="11"/>
      <c r="I1236" s="11"/>
      <c r="J1236" s="65"/>
      <c r="K1236" s="65"/>
      <c r="L1236" s="65"/>
      <c r="M1236" s="65"/>
      <c r="N1236" s="65"/>
      <c r="O1236" s="65"/>
      <c r="P1236" s="65"/>
      <c r="Q1236" s="65"/>
      <c r="R1236" s="65"/>
      <c r="S1236" s="65"/>
      <c r="T1236" s="65"/>
      <c r="U1236" s="65"/>
      <c r="V1236" s="65"/>
      <c r="W1236" s="65"/>
      <c r="X1236" s="65"/>
      <c r="Y1236" s="65"/>
      <c r="Z1236" s="65"/>
      <c r="AA1236" s="65"/>
      <c r="AB1236" s="65"/>
      <c r="AC1236" s="65"/>
      <c r="AD1236" s="65"/>
      <c r="AE1236" s="65"/>
      <c r="AF1236" s="65"/>
      <c r="AG1236" s="65"/>
      <c r="AH1236" s="65"/>
      <c r="AI1236" s="65"/>
      <c r="AJ1236" s="62"/>
      <c r="AK1236" s="11"/>
      <c r="AL1236" s="11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</row>
    <row r="1237" spans="1:86" ht="17.25">
      <c r="A1237" s="11"/>
      <c r="B1237" s="11"/>
      <c r="C1237" s="11"/>
      <c r="D1237" s="11"/>
      <c r="E1237" s="33"/>
      <c r="F1237" s="11"/>
      <c r="G1237" s="11"/>
      <c r="H1237" s="11"/>
      <c r="I1237" s="11"/>
      <c r="J1237" s="65"/>
      <c r="K1237" s="65"/>
      <c r="L1237" s="65"/>
      <c r="M1237" s="65"/>
      <c r="N1237" s="65"/>
      <c r="O1237" s="65"/>
      <c r="P1237" s="65"/>
      <c r="Q1237" s="65"/>
      <c r="R1237" s="65"/>
      <c r="S1237" s="65"/>
      <c r="T1237" s="65"/>
      <c r="U1237" s="65"/>
      <c r="V1237" s="65"/>
      <c r="W1237" s="65"/>
      <c r="X1237" s="65"/>
      <c r="Y1237" s="65"/>
      <c r="Z1237" s="65"/>
      <c r="AA1237" s="65"/>
      <c r="AB1237" s="65"/>
      <c r="AC1237" s="65"/>
      <c r="AD1237" s="65"/>
      <c r="AE1237" s="65"/>
      <c r="AF1237" s="65"/>
      <c r="AG1237" s="65"/>
      <c r="AH1237" s="65"/>
      <c r="AI1237" s="65"/>
      <c r="AJ1237" s="62"/>
      <c r="AK1237" s="11"/>
      <c r="AL1237" s="11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</row>
    <row r="1238" spans="1:86" ht="17.25">
      <c r="A1238" s="11"/>
      <c r="B1238" s="11"/>
      <c r="C1238" s="11"/>
      <c r="D1238" s="11"/>
      <c r="E1238" s="33"/>
      <c r="F1238" s="11"/>
      <c r="G1238" s="11"/>
      <c r="H1238" s="11"/>
      <c r="I1238" s="11"/>
      <c r="J1238" s="65"/>
      <c r="K1238" s="65"/>
      <c r="L1238" s="65"/>
      <c r="M1238" s="65"/>
      <c r="N1238" s="65"/>
      <c r="O1238" s="65"/>
      <c r="P1238" s="65"/>
      <c r="Q1238" s="65"/>
      <c r="R1238" s="65"/>
      <c r="S1238" s="65"/>
      <c r="T1238" s="65"/>
      <c r="U1238" s="65"/>
      <c r="V1238" s="65"/>
      <c r="W1238" s="65"/>
      <c r="X1238" s="65"/>
      <c r="Y1238" s="65"/>
      <c r="Z1238" s="65"/>
      <c r="AA1238" s="65"/>
      <c r="AB1238" s="65"/>
      <c r="AC1238" s="65"/>
      <c r="AD1238" s="65"/>
      <c r="AE1238" s="65"/>
      <c r="AF1238" s="65"/>
      <c r="AG1238" s="65"/>
      <c r="AH1238" s="65"/>
      <c r="AI1238" s="65"/>
      <c r="AJ1238" s="62"/>
      <c r="AK1238" s="11"/>
      <c r="AL1238" s="11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</row>
    <row r="1239" spans="1:86" ht="17.25">
      <c r="A1239" s="11"/>
      <c r="B1239" s="11"/>
      <c r="C1239" s="11"/>
      <c r="D1239" s="11"/>
      <c r="E1239" s="33"/>
      <c r="F1239" s="11"/>
      <c r="G1239" s="11"/>
      <c r="H1239" s="11"/>
      <c r="I1239" s="11"/>
      <c r="J1239" s="65"/>
      <c r="K1239" s="65"/>
      <c r="L1239" s="65"/>
      <c r="M1239" s="65"/>
      <c r="N1239" s="65"/>
      <c r="O1239" s="65"/>
      <c r="P1239" s="65"/>
      <c r="Q1239" s="65"/>
      <c r="R1239" s="65"/>
      <c r="S1239" s="65"/>
      <c r="T1239" s="65"/>
      <c r="U1239" s="65"/>
      <c r="V1239" s="65"/>
      <c r="W1239" s="65"/>
      <c r="X1239" s="65"/>
      <c r="Y1239" s="65"/>
      <c r="Z1239" s="65"/>
      <c r="AA1239" s="65"/>
      <c r="AB1239" s="65"/>
      <c r="AC1239" s="65"/>
      <c r="AD1239" s="65"/>
      <c r="AE1239" s="65"/>
      <c r="AF1239" s="65"/>
      <c r="AG1239" s="65"/>
      <c r="AH1239" s="65"/>
      <c r="AI1239" s="65"/>
      <c r="AJ1239" s="62"/>
      <c r="AK1239" s="11"/>
      <c r="AL1239" s="11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</row>
    <row r="1240" spans="1:86" ht="17.25">
      <c r="A1240" s="11"/>
      <c r="B1240" s="11"/>
      <c r="C1240" s="11"/>
      <c r="D1240" s="11"/>
      <c r="E1240" s="33"/>
      <c r="F1240" s="11"/>
      <c r="G1240" s="11"/>
      <c r="H1240" s="11"/>
      <c r="I1240" s="11"/>
      <c r="J1240" s="65"/>
      <c r="K1240" s="65"/>
      <c r="L1240" s="65"/>
      <c r="M1240" s="65"/>
      <c r="N1240" s="65"/>
      <c r="O1240" s="65"/>
      <c r="P1240" s="65"/>
      <c r="Q1240" s="65"/>
      <c r="R1240" s="65"/>
      <c r="S1240" s="65"/>
      <c r="T1240" s="65"/>
      <c r="U1240" s="65"/>
      <c r="V1240" s="65"/>
      <c r="W1240" s="65"/>
      <c r="X1240" s="65"/>
      <c r="Y1240" s="65"/>
      <c r="Z1240" s="65"/>
      <c r="AA1240" s="65"/>
      <c r="AB1240" s="65"/>
      <c r="AC1240" s="65"/>
      <c r="AD1240" s="65"/>
      <c r="AE1240" s="65"/>
      <c r="AF1240" s="65"/>
      <c r="AG1240" s="65"/>
      <c r="AH1240" s="65"/>
      <c r="AI1240" s="65"/>
      <c r="AJ1240" s="62"/>
      <c r="AK1240" s="11"/>
      <c r="AL1240" s="11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</row>
    <row r="1241" spans="1:86" ht="17.25">
      <c r="A1241" s="11"/>
      <c r="B1241" s="11"/>
      <c r="C1241" s="11"/>
      <c r="D1241" s="11"/>
      <c r="E1241" s="33"/>
      <c r="F1241" s="11"/>
      <c r="G1241" s="11"/>
      <c r="H1241" s="11"/>
      <c r="I1241" s="11"/>
      <c r="J1241" s="65"/>
      <c r="K1241" s="65"/>
      <c r="L1241" s="65"/>
      <c r="M1241" s="65"/>
      <c r="N1241" s="65"/>
      <c r="O1241" s="65"/>
      <c r="P1241" s="65"/>
      <c r="Q1241" s="65"/>
      <c r="R1241" s="65"/>
      <c r="S1241" s="65"/>
      <c r="T1241" s="65"/>
      <c r="U1241" s="65"/>
      <c r="V1241" s="65"/>
      <c r="W1241" s="65"/>
      <c r="X1241" s="65"/>
      <c r="Y1241" s="65"/>
      <c r="Z1241" s="65"/>
      <c r="AA1241" s="65"/>
      <c r="AB1241" s="65"/>
      <c r="AC1241" s="65"/>
      <c r="AD1241" s="65"/>
      <c r="AE1241" s="65"/>
      <c r="AF1241" s="65"/>
      <c r="AG1241" s="65"/>
      <c r="AH1241" s="65"/>
      <c r="AI1241" s="65"/>
      <c r="AJ1241" s="62"/>
      <c r="AK1241" s="11"/>
      <c r="AL1241" s="11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</row>
    <row r="1242" spans="1:86" ht="17.25">
      <c r="A1242" s="11"/>
      <c r="B1242" s="11"/>
      <c r="C1242" s="11"/>
      <c r="D1242" s="11"/>
      <c r="E1242" s="33"/>
      <c r="F1242" s="11"/>
      <c r="G1242" s="11"/>
      <c r="H1242" s="11"/>
      <c r="I1242" s="11"/>
      <c r="J1242" s="65"/>
      <c r="K1242" s="65"/>
      <c r="L1242" s="65"/>
      <c r="M1242" s="65"/>
      <c r="N1242" s="65"/>
      <c r="O1242" s="65"/>
      <c r="P1242" s="65"/>
      <c r="Q1242" s="65"/>
      <c r="R1242" s="65"/>
      <c r="S1242" s="65"/>
      <c r="T1242" s="65"/>
      <c r="U1242" s="65"/>
      <c r="V1242" s="65"/>
      <c r="W1242" s="65"/>
      <c r="X1242" s="65"/>
      <c r="Y1242" s="65"/>
      <c r="Z1242" s="65"/>
      <c r="AA1242" s="65"/>
      <c r="AB1242" s="65"/>
      <c r="AC1242" s="65"/>
      <c r="AD1242" s="65"/>
      <c r="AE1242" s="65"/>
      <c r="AF1242" s="65"/>
      <c r="AG1242" s="65"/>
      <c r="AH1242" s="65"/>
      <c r="AI1242" s="65"/>
      <c r="AJ1242" s="62"/>
      <c r="AK1242" s="11"/>
      <c r="AL1242" s="11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</row>
    <row r="1243" spans="1:86" ht="17.25">
      <c r="A1243" s="11"/>
      <c r="B1243" s="11"/>
      <c r="C1243" s="11"/>
      <c r="D1243" s="11"/>
      <c r="E1243" s="33"/>
      <c r="F1243" s="11"/>
      <c r="G1243" s="11"/>
      <c r="H1243" s="11"/>
      <c r="I1243" s="11"/>
      <c r="J1243" s="65"/>
      <c r="K1243" s="65"/>
      <c r="L1243" s="65"/>
      <c r="M1243" s="65"/>
      <c r="N1243" s="65"/>
      <c r="O1243" s="65"/>
      <c r="P1243" s="65"/>
      <c r="Q1243" s="65"/>
      <c r="R1243" s="65"/>
      <c r="S1243" s="65"/>
      <c r="T1243" s="65"/>
      <c r="U1243" s="65"/>
      <c r="V1243" s="65"/>
      <c r="W1243" s="65"/>
      <c r="X1243" s="65"/>
      <c r="Y1243" s="65"/>
      <c r="Z1243" s="65"/>
      <c r="AA1243" s="65"/>
      <c r="AB1243" s="65"/>
      <c r="AC1243" s="65"/>
      <c r="AD1243" s="65"/>
      <c r="AE1243" s="65"/>
      <c r="AF1243" s="65"/>
      <c r="AG1243" s="65"/>
      <c r="AH1243" s="65"/>
      <c r="AI1243" s="65"/>
      <c r="AJ1243" s="62"/>
      <c r="AK1243" s="11"/>
      <c r="AL1243" s="11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</row>
    <row r="1244" spans="1:86" ht="17.25">
      <c r="A1244" s="11"/>
      <c r="B1244" s="11"/>
      <c r="C1244" s="11"/>
      <c r="D1244" s="11"/>
      <c r="E1244" s="33"/>
      <c r="F1244" s="11"/>
      <c r="G1244" s="11"/>
      <c r="H1244" s="11"/>
      <c r="I1244" s="11"/>
      <c r="J1244" s="65"/>
      <c r="K1244" s="65"/>
      <c r="L1244" s="65"/>
      <c r="M1244" s="65"/>
      <c r="N1244" s="65"/>
      <c r="O1244" s="65"/>
      <c r="P1244" s="65"/>
      <c r="Q1244" s="65"/>
      <c r="R1244" s="65"/>
      <c r="S1244" s="65"/>
      <c r="T1244" s="65"/>
      <c r="U1244" s="65"/>
      <c r="V1244" s="65"/>
      <c r="W1244" s="65"/>
      <c r="X1244" s="65"/>
      <c r="Y1244" s="65"/>
      <c r="Z1244" s="65"/>
      <c r="AA1244" s="65"/>
      <c r="AB1244" s="65"/>
      <c r="AC1244" s="65"/>
      <c r="AD1244" s="65"/>
      <c r="AE1244" s="65"/>
      <c r="AF1244" s="65"/>
      <c r="AG1244" s="65"/>
      <c r="AH1244" s="65"/>
      <c r="AI1244" s="65"/>
      <c r="AJ1244" s="62"/>
      <c r="AK1244" s="11"/>
      <c r="AL1244" s="11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</row>
    <row r="1245" spans="1:86" ht="17.25">
      <c r="A1245" s="11"/>
      <c r="B1245" s="11"/>
      <c r="C1245" s="11"/>
      <c r="D1245" s="11"/>
      <c r="E1245" s="33"/>
      <c r="F1245" s="11"/>
      <c r="G1245" s="11"/>
      <c r="H1245" s="11"/>
      <c r="I1245" s="11"/>
      <c r="J1245" s="65"/>
      <c r="K1245" s="65"/>
      <c r="L1245" s="65"/>
      <c r="M1245" s="65"/>
      <c r="N1245" s="65"/>
      <c r="O1245" s="65"/>
      <c r="P1245" s="65"/>
      <c r="Q1245" s="65"/>
      <c r="R1245" s="65"/>
      <c r="S1245" s="65"/>
      <c r="T1245" s="65"/>
      <c r="U1245" s="65"/>
      <c r="V1245" s="65"/>
      <c r="W1245" s="65"/>
      <c r="X1245" s="65"/>
      <c r="Y1245" s="65"/>
      <c r="Z1245" s="65"/>
      <c r="AA1245" s="65"/>
      <c r="AB1245" s="65"/>
      <c r="AC1245" s="65"/>
      <c r="AD1245" s="65"/>
      <c r="AE1245" s="65"/>
      <c r="AF1245" s="65"/>
      <c r="AG1245" s="65"/>
      <c r="AH1245" s="65"/>
      <c r="AI1245" s="65"/>
      <c r="AJ1245" s="62"/>
      <c r="AK1245" s="11"/>
      <c r="AL1245" s="11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</row>
    <row r="1246" spans="1:86" ht="17.25">
      <c r="A1246" s="11"/>
      <c r="B1246" s="11"/>
      <c r="C1246" s="11"/>
      <c r="D1246" s="11"/>
      <c r="E1246" s="33"/>
      <c r="F1246" s="11"/>
      <c r="G1246" s="11"/>
      <c r="H1246" s="11"/>
      <c r="I1246" s="11"/>
      <c r="J1246" s="65"/>
      <c r="K1246" s="65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65"/>
      <c r="AG1246" s="65"/>
      <c r="AH1246" s="65"/>
      <c r="AI1246" s="65"/>
      <c r="AJ1246" s="62"/>
      <c r="AK1246" s="11"/>
      <c r="AL1246" s="11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</row>
    <row r="1247" spans="1:86" ht="17.25">
      <c r="A1247" s="11"/>
      <c r="B1247" s="11"/>
      <c r="C1247" s="11"/>
      <c r="D1247" s="11"/>
      <c r="E1247" s="33"/>
      <c r="F1247" s="11"/>
      <c r="G1247" s="11"/>
      <c r="H1247" s="11"/>
      <c r="I1247" s="11"/>
      <c r="J1247" s="65"/>
      <c r="K1247" s="65"/>
      <c r="L1247" s="65"/>
      <c r="M1247" s="65"/>
      <c r="N1247" s="65"/>
      <c r="O1247" s="65"/>
      <c r="P1247" s="65"/>
      <c r="Q1247" s="65"/>
      <c r="R1247" s="65"/>
      <c r="S1247" s="65"/>
      <c r="T1247" s="65"/>
      <c r="U1247" s="65"/>
      <c r="V1247" s="65"/>
      <c r="W1247" s="65"/>
      <c r="X1247" s="65"/>
      <c r="Y1247" s="65"/>
      <c r="Z1247" s="65"/>
      <c r="AA1247" s="65"/>
      <c r="AB1247" s="65"/>
      <c r="AC1247" s="65"/>
      <c r="AD1247" s="65"/>
      <c r="AE1247" s="65"/>
      <c r="AF1247" s="65"/>
      <c r="AG1247" s="65"/>
      <c r="AH1247" s="65"/>
      <c r="AI1247" s="65"/>
      <c r="AJ1247" s="62"/>
      <c r="AK1247" s="11"/>
      <c r="AL1247" s="11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</row>
    <row r="1248" spans="1:86" ht="17.25">
      <c r="A1248" s="11"/>
      <c r="B1248" s="11"/>
      <c r="C1248" s="11"/>
      <c r="D1248" s="11"/>
      <c r="E1248" s="33"/>
      <c r="F1248" s="11"/>
      <c r="G1248" s="11"/>
      <c r="H1248" s="11"/>
      <c r="I1248" s="11"/>
      <c r="J1248" s="65"/>
      <c r="K1248" s="65"/>
      <c r="L1248" s="65"/>
      <c r="M1248" s="65"/>
      <c r="N1248" s="65"/>
      <c r="O1248" s="65"/>
      <c r="P1248" s="65"/>
      <c r="Q1248" s="65"/>
      <c r="R1248" s="65"/>
      <c r="S1248" s="65"/>
      <c r="T1248" s="65"/>
      <c r="U1248" s="65"/>
      <c r="V1248" s="65"/>
      <c r="W1248" s="65"/>
      <c r="X1248" s="65"/>
      <c r="Y1248" s="65"/>
      <c r="Z1248" s="65"/>
      <c r="AA1248" s="65"/>
      <c r="AB1248" s="65"/>
      <c r="AC1248" s="65"/>
      <c r="AD1248" s="65"/>
      <c r="AE1248" s="65"/>
      <c r="AF1248" s="65"/>
      <c r="AG1248" s="65"/>
      <c r="AH1248" s="65"/>
      <c r="AI1248" s="65"/>
      <c r="AJ1248" s="62"/>
      <c r="AK1248" s="11"/>
      <c r="AL1248" s="11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</row>
    <row r="1249" spans="1:86" ht="17.25">
      <c r="A1249" s="11"/>
      <c r="B1249" s="11"/>
      <c r="C1249" s="11"/>
      <c r="D1249" s="11"/>
      <c r="E1249" s="33"/>
      <c r="F1249" s="11"/>
      <c r="G1249" s="11"/>
      <c r="H1249" s="11"/>
      <c r="I1249" s="11"/>
      <c r="J1249" s="65"/>
      <c r="K1249" s="65"/>
      <c r="L1249" s="65"/>
      <c r="M1249" s="65"/>
      <c r="N1249" s="65"/>
      <c r="O1249" s="65"/>
      <c r="P1249" s="65"/>
      <c r="Q1249" s="65"/>
      <c r="R1249" s="65"/>
      <c r="S1249" s="65"/>
      <c r="T1249" s="65"/>
      <c r="U1249" s="65"/>
      <c r="V1249" s="65"/>
      <c r="W1249" s="65"/>
      <c r="X1249" s="65"/>
      <c r="Y1249" s="65"/>
      <c r="Z1249" s="65"/>
      <c r="AA1249" s="65"/>
      <c r="AB1249" s="65"/>
      <c r="AC1249" s="65"/>
      <c r="AD1249" s="65"/>
      <c r="AE1249" s="65"/>
      <c r="AF1249" s="65"/>
      <c r="AG1249" s="65"/>
      <c r="AH1249" s="65"/>
      <c r="AI1249" s="65"/>
      <c r="AJ1249" s="62"/>
      <c r="AK1249" s="11"/>
      <c r="AL1249" s="11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</row>
    <row r="1250" spans="1:86" ht="17.25">
      <c r="A1250" s="11"/>
      <c r="B1250" s="11"/>
      <c r="C1250" s="11"/>
      <c r="D1250" s="11"/>
      <c r="E1250" s="33"/>
      <c r="F1250" s="11"/>
      <c r="G1250" s="11"/>
      <c r="H1250" s="11"/>
      <c r="I1250" s="11"/>
      <c r="J1250" s="65"/>
      <c r="K1250" s="65"/>
      <c r="L1250" s="65"/>
      <c r="M1250" s="65"/>
      <c r="N1250" s="65"/>
      <c r="O1250" s="65"/>
      <c r="P1250" s="65"/>
      <c r="Q1250" s="65"/>
      <c r="R1250" s="65"/>
      <c r="S1250" s="65"/>
      <c r="T1250" s="65"/>
      <c r="U1250" s="65"/>
      <c r="V1250" s="65"/>
      <c r="W1250" s="65"/>
      <c r="X1250" s="65"/>
      <c r="Y1250" s="65"/>
      <c r="Z1250" s="65"/>
      <c r="AA1250" s="65"/>
      <c r="AB1250" s="65"/>
      <c r="AC1250" s="65"/>
      <c r="AD1250" s="65"/>
      <c r="AE1250" s="65"/>
      <c r="AF1250" s="65"/>
      <c r="AG1250" s="65"/>
      <c r="AH1250" s="65"/>
      <c r="AI1250" s="65"/>
      <c r="AJ1250" s="62"/>
      <c r="AK1250" s="11"/>
      <c r="AL1250" s="11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</row>
    <row r="1251" spans="1:86" ht="17.25">
      <c r="A1251" s="11"/>
      <c r="B1251" s="11"/>
      <c r="C1251" s="11"/>
      <c r="D1251" s="11"/>
      <c r="E1251" s="33"/>
      <c r="F1251" s="11"/>
      <c r="G1251" s="11"/>
      <c r="H1251" s="11"/>
      <c r="I1251" s="11"/>
      <c r="J1251" s="65"/>
      <c r="K1251" s="65"/>
      <c r="L1251" s="65"/>
      <c r="M1251" s="65"/>
      <c r="N1251" s="65"/>
      <c r="O1251" s="65"/>
      <c r="P1251" s="65"/>
      <c r="Q1251" s="65"/>
      <c r="R1251" s="65"/>
      <c r="S1251" s="65"/>
      <c r="T1251" s="65"/>
      <c r="U1251" s="65"/>
      <c r="V1251" s="65"/>
      <c r="W1251" s="65"/>
      <c r="X1251" s="65"/>
      <c r="Y1251" s="65"/>
      <c r="Z1251" s="65"/>
      <c r="AA1251" s="65"/>
      <c r="AB1251" s="65"/>
      <c r="AC1251" s="65"/>
      <c r="AD1251" s="65"/>
      <c r="AE1251" s="65"/>
      <c r="AF1251" s="65"/>
      <c r="AG1251" s="65"/>
      <c r="AH1251" s="65"/>
      <c r="AI1251" s="65"/>
      <c r="AJ1251" s="62"/>
      <c r="AK1251" s="11"/>
      <c r="AL1251" s="11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</row>
    <row r="1252" spans="1:86" ht="17.25">
      <c r="A1252" s="11"/>
      <c r="B1252" s="11"/>
      <c r="C1252" s="11"/>
      <c r="D1252" s="11"/>
      <c r="E1252" s="33"/>
      <c r="F1252" s="11"/>
      <c r="G1252" s="11"/>
      <c r="H1252" s="11"/>
      <c r="I1252" s="11"/>
      <c r="J1252" s="65"/>
      <c r="K1252" s="65"/>
      <c r="L1252" s="65"/>
      <c r="M1252" s="65"/>
      <c r="N1252" s="65"/>
      <c r="O1252" s="65"/>
      <c r="P1252" s="65"/>
      <c r="Q1252" s="65"/>
      <c r="R1252" s="65"/>
      <c r="S1252" s="65"/>
      <c r="T1252" s="65"/>
      <c r="U1252" s="65"/>
      <c r="V1252" s="65"/>
      <c r="W1252" s="65"/>
      <c r="X1252" s="65"/>
      <c r="Y1252" s="65"/>
      <c r="Z1252" s="65"/>
      <c r="AA1252" s="65"/>
      <c r="AB1252" s="65"/>
      <c r="AC1252" s="65"/>
      <c r="AD1252" s="65"/>
      <c r="AE1252" s="65"/>
      <c r="AF1252" s="65"/>
      <c r="AG1252" s="65"/>
      <c r="AH1252" s="65"/>
      <c r="AI1252" s="65"/>
      <c r="AJ1252" s="62"/>
      <c r="AK1252" s="11"/>
      <c r="AL1252" s="11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</row>
    <row r="1253" spans="1:86" ht="17.25">
      <c r="A1253" s="11"/>
      <c r="B1253" s="11"/>
      <c r="C1253" s="11"/>
      <c r="D1253" s="11"/>
      <c r="E1253" s="33"/>
      <c r="F1253" s="11"/>
      <c r="G1253" s="11"/>
      <c r="H1253" s="11"/>
      <c r="I1253" s="11"/>
      <c r="J1253" s="65"/>
      <c r="K1253" s="65"/>
      <c r="L1253" s="65"/>
      <c r="M1253" s="65"/>
      <c r="N1253" s="65"/>
      <c r="O1253" s="65"/>
      <c r="P1253" s="65"/>
      <c r="Q1253" s="65"/>
      <c r="R1253" s="65"/>
      <c r="S1253" s="65"/>
      <c r="T1253" s="65"/>
      <c r="U1253" s="65"/>
      <c r="V1253" s="65"/>
      <c r="W1253" s="65"/>
      <c r="X1253" s="65"/>
      <c r="Y1253" s="65"/>
      <c r="Z1253" s="65"/>
      <c r="AA1253" s="65"/>
      <c r="AB1253" s="65"/>
      <c r="AC1253" s="65"/>
      <c r="AD1253" s="65"/>
      <c r="AE1253" s="65"/>
      <c r="AF1253" s="65"/>
      <c r="AG1253" s="65"/>
      <c r="AH1253" s="65"/>
      <c r="AI1253" s="65"/>
      <c r="AJ1253" s="62"/>
      <c r="AK1253" s="11"/>
      <c r="AL1253" s="11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</row>
    <row r="1254" spans="1:86" ht="17.25">
      <c r="A1254" s="11"/>
      <c r="B1254" s="11"/>
      <c r="C1254" s="11"/>
      <c r="D1254" s="11"/>
      <c r="E1254" s="33"/>
      <c r="F1254" s="11"/>
      <c r="G1254" s="11"/>
      <c r="H1254" s="11"/>
      <c r="I1254" s="11"/>
      <c r="J1254" s="65"/>
      <c r="K1254" s="65"/>
      <c r="L1254" s="65"/>
      <c r="M1254" s="65"/>
      <c r="N1254" s="65"/>
      <c r="O1254" s="65"/>
      <c r="P1254" s="65"/>
      <c r="Q1254" s="65"/>
      <c r="R1254" s="65"/>
      <c r="S1254" s="65"/>
      <c r="T1254" s="65"/>
      <c r="U1254" s="65"/>
      <c r="V1254" s="65"/>
      <c r="W1254" s="65"/>
      <c r="X1254" s="65"/>
      <c r="Y1254" s="65"/>
      <c r="Z1254" s="65"/>
      <c r="AA1254" s="65"/>
      <c r="AB1254" s="65"/>
      <c r="AC1254" s="65"/>
      <c r="AD1254" s="65"/>
      <c r="AE1254" s="65"/>
      <c r="AF1254" s="65"/>
      <c r="AG1254" s="65"/>
      <c r="AH1254" s="65"/>
      <c r="AI1254" s="65"/>
      <c r="AJ1254" s="62"/>
      <c r="AK1254" s="11"/>
      <c r="AL1254" s="11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</row>
    <row r="1255" spans="1:86" ht="17.25">
      <c r="A1255" s="11"/>
      <c r="B1255" s="11"/>
      <c r="C1255" s="11"/>
      <c r="D1255" s="11"/>
      <c r="E1255" s="33"/>
      <c r="F1255" s="11"/>
      <c r="G1255" s="11"/>
      <c r="H1255" s="11"/>
      <c r="I1255" s="11"/>
      <c r="J1255" s="65"/>
      <c r="K1255" s="65"/>
      <c r="L1255" s="65"/>
      <c r="M1255" s="65"/>
      <c r="N1255" s="65"/>
      <c r="O1255" s="65"/>
      <c r="P1255" s="65"/>
      <c r="Q1255" s="65"/>
      <c r="R1255" s="65"/>
      <c r="S1255" s="65"/>
      <c r="T1255" s="65"/>
      <c r="U1255" s="65"/>
      <c r="V1255" s="65"/>
      <c r="W1255" s="65"/>
      <c r="X1255" s="65"/>
      <c r="Y1255" s="65"/>
      <c r="Z1255" s="65"/>
      <c r="AA1255" s="65"/>
      <c r="AB1255" s="65"/>
      <c r="AC1255" s="65"/>
      <c r="AD1255" s="65"/>
      <c r="AE1255" s="65"/>
      <c r="AF1255" s="65"/>
      <c r="AG1255" s="65"/>
      <c r="AH1255" s="65"/>
      <c r="AI1255" s="65"/>
      <c r="AJ1255" s="62"/>
      <c r="AK1255" s="11"/>
      <c r="AL1255" s="11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</row>
    <row r="1256" spans="1:86" ht="17.25">
      <c r="A1256" s="11"/>
      <c r="B1256" s="11"/>
      <c r="C1256" s="11"/>
      <c r="D1256" s="11"/>
      <c r="E1256" s="33"/>
      <c r="F1256" s="11"/>
      <c r="G1256" s="11"/>
      <c r="H1256" s="11"/>
      <c r="I1256" s="11"/>
      <c r="J1256" s="65"/>
      <c r="K1256" s="65"/>
      <c r="L1256" s="65"/>
      <c r="M1256" s="65"/>
      <c r="N1256" s="65"/>
      <c r="O1256" s="65"/>
      <c r="P1256" s="65"/>
      <c r="Q1256" s="65"/>
      <c r="R1256" s="65"/>
      <c r="S1256" s="65"/>
      <c r="T1256" s="65"/>
      <c r="U1256" s="65"/>
      <c r="V1256" s="65"/>
      <c r="W1256" s="65"/>
      <c r="X1256" s="65"/>
      <c r="Y1256" s="65"/>
      <c r="Z1256" s="65"/>
      <c r="AA1256" s="65"/>
      <c r="AB1256" s="65"/>
      <c r="AC1256" s="65"/>
      <c r="AD1256" s="65"/>
      <c r="AE1256" s="65"/>
      <c r="AF1256" s="65"/>
      <c r="AG1256" s="65"/>
      <c r="AH1256" s="65"/>
      <c r="AI1256" s="65"/>
      <c r="AJ1256" s="62"/>
      <c r="AK1256" s="11"/>
      <c r="AL1256" s="11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</row>
    <row r="1257" spans="1:86" ht="17.25">
      <c r="A1257" s="11"/>
      <c r="B1257" s="11"/>
      <c r="C1257" s="11"/>
      <c r="D1257" s="11"/>
      <c r="E1257" s="33"/>
      <c r="F1257" s="11"/>
      <c r="G1257" s="11"/>
      <c r="H1257" s="11"/>
      <c r="I1257" s="11"/>
      <c r="J1257" s="65"/>
      <c r="K1257" s="65"/>
      <c r="L1257" s="65"/>
      <c r="M1257" s="65"/>
      <c r="N1257" s="65"/>
      <c r="O1257" s="65"/>
      <c r="P1257" s="65"/>
      <c r="Q1257" s="65"/>
      <c r="R1257" s="65"/>
      <c r="S1257" s="65"/>
      <c r="T1257" s="65"/>
      <c r="U1257" s="65"/>
      <c r="V1257" s="65"/>
      <c r="W1257" s="65"/>
      <c r="X1257" s="65"/>
      <c r="Y1257" s="65"/>
      <c r="Z1257" s="65"/>
      <c r="AA1257" s="65"/>
      <c r="AB1257" s="65"/>
      <c r="AC1257" s="65"/>
      <c r="AD1257" s="65"/>
      <c r="AE1257" s="65"/>
      <c r="AF1257" s="65"/>
      <c r="AG1257" s="65"/>
      <c r="AH1257" s="65"/>
      <c r="AI1257" s="65"/>
      <c r="AJ1257" s="62"/>
      <c r="AK1257" s="11"/>
      <c r="AL1257" s="11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</row>
    <row r="1258" spans="1:86" ht="17.25">
      <c r="A1258" s="11"/>
      <c r="B1258" s="11"/>
      <c r="C1258" s="11"/>
      <c r="D1258" s="11"/>
      <c r="E1258" s="33"/>
      <c r="F1258" s="11"/>
      <c r="G1258" s="11"/>
      <c r="H1258" s="11"/>
      <c r="I1258" s="11"/>
      <c r="J1258" s="65"/>
      <c r="K1258" s="65"/>
      <c r="L1258" s="65"/>
      <c r="M1258" s="65"/>
      <c r="N1258" s="65"/>
      <c r="O1258" s="65"/>
      <c r="P1258" s="65"/>
      <c r="Q1258" s="65"/>
      <c r="R1258" s="65"/>
      <c r="S1258" s="65"/>
      <c r="T1258" s="65"/>
      <c r="U1258" s="65"/>
      <c r="V1258" s="65"/>
      <c r="W1258" s="65"/>
      <c r="X1258" s="65"/>
      <c r="Y1258" s="65"/>
      <c r="Z1258" s="65"/>
      <c r="AA1258" s="65"/>
      <c r="AB1258" s="65"/>
      <c r="AC1258" s="65"/>
      <c r="AD1258" s="65"/>
      <c r="AE1258" s="65"/>
      <c r="AF1258" s="65"/>
      <c r="AG1258" s="65"/>
      <c r="AH1258" s="65"/>
      <c r="AI1258" s="65"/>
      <c r="AJ1258" s="62"/>
      <c r="AK1258" s="11"/>
      <c r="AL1258" s="11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</row>
    <row r="1259" spans="1:86" ht="17.25">
      <c r="A1259" s="11"/>
      <c r="B1259" s="11"/>
      <c r="C1259" s="11"/>
      <c r="D1259" s="11"/>
      <c r="E1259" s="33"/>
      <c r="F1259" s="11"/>
      <c r="G1259" s="11"/>
      <c r="H1259" s="11"/>
      <c r="I1259" s="11"/>
      <c r="J1259" s="65"/>
      <c r="K1259" s="65"/>
      <c r="L1259" s="65"/>
      <c r="M1259" s="65"/>
      <c r="N1259" s="65"/>
      <c r="O1259" s="65"/>
      <c r="P1259" s="65"/>
      <c r="Q1259" s="65"/>
      <c r="R1259" s="65"/>
      <c r="S1259" s="65"/>
      <c r="T1259" s="65"/>
      <c r="U1259" s="65"/>
      <c r="V1259" s="65"/>
      <c r="W1259" s="65"/>
      <c r="X1259" s="65"/>
      <c r="Y1259" s="65"/>
      <c r="Z1259" s="65"/>
      <c r="AA1259" s="65"/>
      <c r="AB1259" s="65"/>
      <c r="AC1259" s="65"/>
      <c r="AD1259" s="65"/>
      <c r="AE1259" s="65"/>
      <c r="AF1259" s="65"/>
      <c r="AG1259" s="65"/>
      <c r="AH1259" s="65"/>
      <c r="AI1259" s="65"/>
      <c r="AJ1259" s="62"/>
      <c r="AK1259" s="11"/>
      <c r="AL1259" s="11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</row>
    <row r="1260" spans="1:86" ht="17.25">
      <c r="A1260" s="11"/>
      <c r="B1260" s="11"/>
      <c r="C1260" s="11"/>
      <c r="D1260" s="11"/>
      <c r="E1260" s="33"/>
      <c r="F1260" s="11"/>
      <c r="G1260" s="11"/>
      <c r="H1260" s="11"/>
      <c r="I1260" s="11"/>
      <c r="J1260" s="65"/>
      <c r="K1260" s="65"/>
      <c r="L1260" s="65"/>
      <c r="M1260" s="65"/>
      <c r="N1260" s="65"/>
      <c r="O1260" s="65"/>
      <c r="P1260" s="65"/>
      <c r="Q1260" s="65"/>
      <c r="R1260" s="65"/>
      <c r="S1260" s="65"/>
      <c r="T1260" s="65"/>
      <c r="U1260" s="65"/>
      <c r="V1260" s="65"/>
      <c r="W1260" s="65"/>
      <c r="X1260" s="65"/>
      <c r="Y1260" s="65"/>
      <c r="Z1260" s="65"/>
      <c r="AA1260" s="65"/>
      <c r="AB1260" s="65"/>
      <c r="AC1260" s="65"/>
      <c r="AD1260" s="65"/>
      <c r="AE1260" s="65"/>
      <c r="AF1260" s="65"/>
      <c r="AG1260" s="65"/>
      <c r="AH1260" s="65"/>
      <c r="AI1260" s="65"/>
      <c r="AJ1260" s="62"/>
      <c r="AK1260" s="11"/>
      <c r="AL1260" s="11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</row>
    <row r="1261" spans="1:86" ht="17.25">
      <c r="A1261" s="11"/>
      <c r="B1261" s="11"/>
      <c r="C1261" s="11"/>
      <c r="D1261" s="11"/>
      <c r="E1261" s="33"/>
      <c r="F1261" s="11"/>
      <c r="G1261" s="11"/>
      <c r="H1261" s="11"/>
      <c r="I1261" s="11"/>
      <c r="J1261" s="65"/>
      <c r="K1261" s="65"/>
      <c r="L1261" s="65"/>
      <c r="M1261" s="65"/>
      <c r="N1261" s="65"/>
      <c r="O1261" s="65"/>
      <c r="P1261" s="65"/>
      <c r="Q1261" s="65"/>
      <c r="R1261" s="65"/>
      <c r="S1261" s="65"/>
      <c r="T1261" s="65"/>
      <c r="U1261" s="65"/>
      <c r="V1261" s="65"/>
      <c r="W1261" s="65"/>
      <c r="X1261" s="65"/>
      <c r="Y1261" s="65"/>
      <c r="Z1261" s="65"/>
      <c r="AA1261" s="65"/>
      <c r="AB1261" s="65"/>
      <c r="AC1261" s="65"/>
      <c r="AD1261" s="65"/>
      <c r="AE1261" s="65"/>
      <c r="AF1261" s="65"/>
      <c r="AG1261" s="65"/>
      <c r="AH1261" s="65"/>
      <c r="AI1261" s="65"/>
      <c r="AJ1261" s="62"/>
      <c r="AK1261" s="11"/>
      <c r="AL1261" s="11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</row>
    <row r="1262" spans="1:86" ht="17.25">
      <c r="A1262" s="11"/>
      <c r="B1262" s="11"/>
      <c r="C1262" s="11"/>
      <c r="D1262" s="11"/>
      <c r="E1262" s="33"/>
      <c r="F1262" s="11"/>
      <c r="G1262" s="11"/>
      <c r="H1262" s="11"/>
      <c r="I1262" s="11"/>
      <c r="J1262" s="65"/>
      <c r="K1262" s="65"/>
      <c r="L1262" s="65"/>
      <c r="M1262" s="65"/>
      <c r="N1262" s="65"/>
      <c r="O1262" s="65"/>
      <c r="P1262" s="65"/>
      <c r="Q1262" s="65"/>
      <c r="R1262" s="65"/>
      <c r="S1262" s="65"/>
      <c r="T1262" s="65"/>
      <c r="U1262" s="65"/>
      <c r="V1262" s="65"/>
      <c r="W1262" s="65"/>
      <c r="X1262" s="65"/>
      <c r="Y1262" s="65"/>
      <c r="Z1262" s="65"/>
      <c r="AA1262" s="65"/>
      <c r="AB1262" s="65"/>
      <c r="AC1262" s="65"/>
      <c r="AD1262" s="65"/>
      <c r="AE1262" s="65"/>
      <c r="AF1262" s="65"/>
      <c r="AG1262" s="65"/>
      <c r="AH1262" s="65"/>
      <c r="AI1262" s="65"/>
      <c r="AJ1262" s="62"/>
      <c r="AK1262" s="11"/>
      <c r="AL1262" s="11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</row>
    <row r="1263" spans="1:86" ht="17.25">
      <c r="A1263" s="11"/>
      <c r="B1263" s="11"/>
      <c r="C1263" s="11"/>
      <c r="D1263" s="11"/>
      <c r="E1263" s="33"/>
      <c r="F1263" s="11"/>
      <c r="G1263" s="11"/>
      <c r="H1263" s="11"/>
      <c r="I1263" s="11"/>
      <c r="J1263" s="65"/>
      <c r="K1263" s="65"/>
      <c r="L1263" s="65"/>
      <c r="M1263" s="65"/>
      <c r="N1263" s="65"/>
      <c r="O1263" s="65"/>
      <c r="P1263" s="65"/>
      <c r="Q1263" s="65"/>
      <c r="R1263" s="65"/>
      <c r="S1263" s="65"/>
      <c r="T1263" s="65"/>
      <c r="U1263" s="65"/>
      <c r="V1263" s="65"/>
      <c r="W1263" s="65"/>
      <c r="X1263" s="65"/>
      <c r="Y1263" s="65"/>
      <c r="Z1263" s="65"/>
      <c r="AA1263" s="65"/>
      <c r="AB1263" s="65"/>
      <c r="AC1263" s="65"/>
      <c r="AD1263" s="65"/>
      <c r="AE1263" s="65"/>
      <c r="AF1263" s="65"/>
      <c r="AG1263" s="65"/>
      <c r="AH1263" s="65"/>
      <c r="AI1263" s="65"/>
      <c r="AJ1263" s="62"/>
      <c r="AK1263" s="11"/>
      <c r="AL1263" s="11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</row>
    <row r="1264" spans="1:86" ht="17.25">
      <c r="A1264" s="11"/>
      <c r="B1264" s="11"/>
      <c r="C1264" s="11"/>
      <c r="D1264" s="11"/>
      <c r="E1264" s="33"/>
      <c r="F1264" s="11"/>
      <c r="G1264" s="11"/>
      <c r="H1264" s="11"/>
      <c r="I1264" s="11"/>
      <c r="J1264" s="65"/>
      <c r="K1264" s="65"/>
      <c r="L1264" s="65"/>
      <c r="M1264" s="65"/>
      <c r="N1264" s="65"/>
      <c r="O1264" s="65"/>
      <c r="P1264" s="65"/>
      <c r="Q1264" s="65"/>
      <c r="R1264" s="65"/>
      <c r="S1264" s="65"/>
      <c r="T1264" s="65"/>
      <c r="U1264" s="65"/>
      <c r="V1264" s="65"/>
      <c r="W1264" s="65"/>
      <c r="X1264" s="65"/>
      <c r="Y1264" s="65"/>
      <c r="Z1264" s="65"/>
      <c r="AA1264" s="65"/>
      <c r="AB1264" s="65"/>
      <c r="AC1264" s="65"/>
      <c r="AD1264" s="65"/>
      <c r="AE1264" s="65"/>
      <c r="AF1264" s="65"/>
      <c r="AG1264" s="65"/>
      <c r="AH1264" s="65"/>
      <c r="AI1264" s="65"/>
      <c r="AJ1264" s="62"/>
      <c r="AK1264" s="11"/>
      <c r="AL1264" s="11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</row>
    <row r="1265" spans="1:86" ht="17.25">
      <c r="A1265" s="11"/>
      <c r="B1265" s="11"/>
      <c r="C1265" s="11"/>
      <c r="D1265" s="11"/>
      <c r="E1265" s="33"/>
      <c r="F1265" s="11"/>
      <c r="G1265" s="11"/>
      <c r="H1265" s="11"/>
      <c r="I1265" s="11"/>
      <c r="J1265" s="65"/>
      <c r="K1265" s="65"/>
      <c r="L1265" s="65"/>
      <c r="M1265" s="65"/>
      <c r="N1265" s="65"/>
      <c r="O1265" s="65"/>
      <c r="P1265" s="65"/>
      <c r="Q1265" s="65"/>
      <c r="R1265" s="65"/>
      <c r="S1265" s="65"/>
      <c r="T1265" s="65"/>
      <c r="U1265" s="65"/>
      <c r="V1265" s="65"/>
      <c r="W1265" s="65"/>
      <c r="X1265" s="65"/>
      <c r="Y1265" s="65"/>
      <c r="Z1265" s="65"/>
      <c r="AA1265" s="65"/>
      <c r="AB1265" s="65"/>
      <c r="AC1265" s="65"/>
      <c r="AD1265" s="65"/>
      <c r="AE1265" s="65"/>
      <c r="AF1265" s="65"/>
      <c r="AG1265" s="65"/>
      <c r="AH1265" s="65"/>
      <c r="AI1265" s="65"/>
      <c r="AJ1265" s="62"/>
      <c r="AK1265" s="11"/>
      <c r="AL1265" s="11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</row>
    <row r="1266" spans="1:86" ht="17.25">
      <c r="A1266" s="11"/>
      <c r="B1266" s="11"/>
      <c r="C1266" s="11"/>
      <c r="D1266" s="11"/>
      <c r="E1266" s="33"/>
      <c r="F1266" s="11"/>
      <c r="G1266" s="11"/>
      <c r="H1266" s="11"/>
      <c r="I1266" s="11"/>
      <c r="J1266" s="65"/>
      <c r="K1266" s="65"/>
      <c r="L1266" s="65"/>
      <c r="M1266" s="65"/>
      <c r="N1266" s="65"/>
      <c r="O1266" s="65"/>
      <c r="P1266" s="65"/>
      <c r="Q1266" s="65"/>
      <c r="R1266" s="65"/>
      <c r="S1266" s="65"/>
      <c r="T1266" s="65"/>
      <c r="U1266" s="65"/>
      <c r="V1266" s="65"/>
      <c r="W1266" s="65"/>
      <c r="X1266" s="65"/>
      <c r="Y1266" s="65"/>
      <c r="Z1266" s="65"/>
      <c r="AA1266" s="65"/>
      <c r="AB1266" s="65"/>
      <c r="AC1266" s="65"/>
      <c r="AD1266" s="65"/>
      <c r="AE1266" s="65"/>
      <c r="AF1266" s="65"/>
      <c r="AG1266" s="65"/>
      <c r="AH1266" s="65"/>
      <c r="AI1266" s="65"/>
      <c r="AJ1266" s="62"/>
      <c r="AK1266" s="11"/>
      <c r="AL1266" s="11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</row>
    <row r="1267" spans="1:86" ht="17.25">
      <c r="A1267" s="11"/>
      <c r="B1267" s="11"/>
      <c r="C1267" s="11"/>
      <c r="D1267" s="11"/>
      <c r="E1267" s="33"/>
      <c r="F1267" s="11"/>
      <c r="G1267" s="11"/>
      <c r="H1267" s="11"/>
      <c r="I1267" s="11"/>
      <c r="J1267" s="65"/>
      <c r="K1267" s="65"/>
      <c r="L1267" s="65"/>
      <c r="M1267" s="65"/>
      <c r="N1267" s="65"/>
      <c r="O1267" s="65"/>
      <c r="P1267" s="65"/>
      <c r="Q1267" s="65"/>
      <c r="R1267" s="65"/>
      <c r="S1267" s="65"/>
      <c r="T1267" s="65"/>
      <c r="U1267" s="65"/>
      <c r="V1267" s="65"/>
      <c r="W1267" s="65"/>
      <c r="X1267" s="65"/>
      <c r="Y1267" s="65"/>
      <c r="Z1267" s="65"/>
      <c r="AA1267" s="65"/>
      <c r="AB1267" s="65"/>
      <c r="AC1267" s="65"/>
      <c r="AD1267" s="65"/>
      <c r="AE1267" s="65"/>
      <c r="AF1267" s="65"/>
      <c r="AG1267" s="65"/>
      <c r="AH1267" s="65"/>
      <c r="AI1267" s="65"/>
      <c r="AJ1267" s="62"/>
      <c r="AK1267" s="11"/>
      <c r="AL1267" s="11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</row>
    <row r="1268" spans="1:86" ht="17.25">
      <c r="A1268" s="11"/>
      <c r="B1268" s="11"/>
      <c r="C1268" s="11"/>
      <c r="D1268" s="11"/>
      <c r="E1268" s="33"/>
      <c r="F1268" s="11"/>
      <c r="G1268" s="11"/>
      <c r="H1268" s="11"/>
      <c r="I1268" s="11"/>
      <c r="J1268" s="65"/>
      <c r="K1268" s="65"/>
      <c r="L1268" s="65"/>
      <c r="M1268" s="65"/>
      <c r="N1268" s="65"/>
      <c r="O1268" s="65"/>
      <c r="P1268" s="65"/>
      <c r="Q1268" s="65"/>
      <c r="R1268" s="65"/>
      <c r="S1268" s="65"/>
      <c r="T1268" s="65"/>
      <c r="U1268" s="65"/>
      <c r="V1268" s="65"/>
      <c r="W1268" s="65"/>
      <c r="X1268" s="65"/>
      <c r="Y1268" s="65"/>
      <c r="Z1268" s="65"/>
      <c r="AA1268" s="65"/>
      <c r="AB1268" s="65"/>
      <c r="AC1268" s="65"/>
      <c r="AD1268" s="65"/>
      <c r="AE1268" s="65"/>
      <c r="AF1268" s="65"/>
      <c r="AG1268" s="65"/>
      <c r="AH1268" s="65"/>
      <c r="AI1268" s="65"/>
      <c r="AJ1268" s="62"/>
      <c r="AK1268" s="11"/>
      <c r="AL1268" s="11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</row>
    <row r="1269" spans="1:86" ht="17.25">
      <c r="A1269" s="11"/>
      <c r="B1269" s="11"/>
      <c r="C1269" s="11"/>
      <c r="D1269" s="11"/>
      <c r="E1269" s="33"/>
      <c r="F1269" s="11"/>
      <c r="G1269" s="11"/>
      <c r="H1269" s="11"/>
      <c r="I1269" s="11"/>
      <c r="J1269" s="65"/>
      <c r="K1269" s="65"/>
      <c r="L1269" s="65"/>
      <c r="M1269" s="65"/>
      <c r="N1269" s="65"/>
      <c r="O1269" s="65"/>
      <c r="P1269" s="65"/>
      <c r="Q1269" s="65"/>
      <c r="R1269" s="65"/>
      <c r="S1269" s="65"/>
      <c r="T1269" s="65"/>
      <c r="U1269" s="65"/>
      <c r="V1269" s="65"/>
      <c r="W1269" s="65"/>
      <c r="X1269" s="65"/>
      <c r="Y1269" s="65"/>
      <c r="Z1269" s="65"/>
      <c r="AA1269" s="65"/>
      <c r="AB1269" s="65"/>
      <c r="AC1269" s="65"/>
      <c r="AD1269" s="65"/>
      <c r="AE1269" s="65"/>
      <c r="AF1269" s="65"/>
      <c r="AG1269" s="65"/>
      <c r="AH1269" s="65"/>
      <c r="AI1269" s="65"/>
      <c r="AJ1269" s="62"/>
      <c r="AK1269" s="11"/>
      <c r="AL1269" s="11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</row>
    <row r="1270" spans="1:86" ht="17.25">
      <c r="A1270" s="11"/>
      <c r="B1270" s="11"/>
      <c r="C1270" s="11"/>
      <c r="D1270" s="11"/>
      <c r="E1270" s="33"/>
      <c r="F1270" s="11"/>
      <c r="G1270" s="11"/>
      <c r="H1270" s="11"/>
      <c r="I1270" s="11"/>
      <c r="J1270" s="65"/>
      <c r="K1270" s="65"/>
      <c r="L1270" s="65"/>
      <c r="M1270" s="65"/>
      <c r="N1270" s="65"/>
      <c r="O1270" s="65"/>
      <c r="P1270" s="65"/>
      <c r="Q1270" s="65"/>
      <c r="R1270" s="65"/>
      <c r="S1270" s="65"/>
      <c r="T1270" s="65"/>
      <c r="U1270" s="65"/>
      <c r="V1270" s="65"/>
      <c r="W1270" s="65"/>
      <c r="X1270" s="65"/>
      <c r="Y1270" s="65"/>
      <c r="Z1270" s="65"/>
      <c r="AA1270" s="65"/>
      <c r="AB1270" s="65"/>
      <c r="AC1270" s="65"/>
      <c r="AD1270" s="65"/>
      <c r="AE1270" s="65"/>
      <c r="AF1270" s="65"/>
      <c r="AG1270" s="65"/>
      <c r="AH1270" s="65"/>
      <c r="AI1270" s="65"/>
      <c r="AJ1270" s="62"/>
      <c r="AK1270" s="11"/>
      <c r="AL1270" s="11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</row>
    <row r="1271" spans="1:86" ht="17.25">
      <c r="A1271" s="11"/>
      <c r="B1271" s="11"/>
      <c r="C1271" s="11"/>
      <c r="D1271" s="11"/>
      <c r="E1271" s="33"/>
      <c r="F1271" s="11"/>
      <c r="G1271" s="11"/>
      <c r="H1271" s="11"/>
      <c r="I1271" s="11"/>
      <c r="J1271" s="65"/>
      <c r="K1271" s="65"/>
      <c r="L1271" s="65"/>
      <c r="M1271" s="65"/>
      <c r="N1271" s="65"/>
      <c r="O1271" s="65"/>
      <c r="P1271" s="65"/>
      <c r="Q1271" s="65"/>
      <c r="R1271" s="65"/>
      <c r="S1271" s="65"/>
      <c r="T1271" s="65"/>
      <c r="U1271" s="65"/>
      <c r="V1271" s="65"/>
      <c r="W1271" s="65"/>
      <c r="X1271" s="65"/>
      <c r="Y1271" s="65"/>
      <c r="Z1271" s="65"/>
      <c r="AA1271" s="65"/>
      <c r="AB1271" s="65"/>
      <c r="AC1271" s="65"/>
      <c r="AD1271" s="65"/>
      <c r="AE1271" s="65"/>
      <c r="AF1271" s="65"/>
      <c r="AG1271" s="65"/>
      <c r="AH1271" s="65"/>
      <c r="AI1271" s="65"/>
      <c r="AJ1271" s="62"/>
      <c r="AK1271" s="11"/>
      <c r="AL1271" s="11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</row>
    <row r="1272" spans="1:86" ht="17.25">
      <c r="A1272" s="11"/>
      <c r="B1272" s="11"/>
      <c r="C1272" s="11"/>
      <c r="D1272" s="11"/>
      <c r="E1272" s="33"/>
      <c r="F1272" s="11"/>
      <c r="G1272" s="11"/>
      <c r="H1272" s="11"/>
      <c r="I1272" s="11"/>
      <c r="J1272" s="65"/>
      <c r="K1272" s="65"/>
      <c r="L1272" s="65"/>
      <c r="M1272" s="65"/>
      <c r="N1272" s="65"/>
      <c r="O1272" s="65"/>
      <c r="P1272" s="65"/>
      <c r="Q1272" s="65"/>
      <c r="R1272" s="65"/>
      <c r="S1272" s="65"/>
      <c r="T1272" s="65"/>
      <c r="U1272" s="65"/>
      <c r="V1272" s="65"/>
      <c r="W1272" s="65"/>
      <c r="X1272" s="65"/>
      <c r="Y1272" s="65"/>
      <c r="Z1272" s="65"/>
      <c r="AA1272" s="65"/>
      <c r="AB1272" s="65"/>
      <c r="AC1272" s="65"/>
      <c r="AD1272" s="65"/>
      <c r="AE1272" s="65"/>
      <c r="AF1272" s="65"/>
      <c r="AG1272" s="65"/>
      <c r="AH1272" s="65"/>
      <c r="AI1272" s="65"/>
      <c r="AJ1272" s="62"/>
      <c r="AK1272" s="11"/>
      <c r="AL1272" s="11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</row>
    <row r="1273" spans="1:86" ht="17.25">
      <c r="A1273" s="11"/>
      <c r="B1273" s="11"/>
      <c r="C1273" s="11"/>
      <c r="D1273" s="11"/>
      <c r="E1273" s="33"/>
      <c r="F1273" s="11"/>
      <c r="G1273" s="11"/>
      <c r="H1273" s="11"/>
      <c r="I1273" s="11"/>
      <c r="J1273" s="65"/>
      <c r="K1273" s="65"/>
      <c r="L1273" s="65"/>
      <c r="M1273" s="65"/>
      <c r="N1273" s="65"/>
      <c r="O1273" s="65"/>
      <c r="P1273" s="65"/>
      <c r="Q1273" s="65"/>
      <c r="R1273" s="65"/>
      <c r="S1273" s="65"/>
      <c r="T1273" s="65"/>
      <c r="U1273" s="65"/>
      <c r="V1273" s="65"/>
      <c r="W1273" s="65"/>
      <c r="X1273" s="65"/>
      <c r="Y1273" s="65"/>
      <c r="Z1273" s="65"/>
      <c r="AA1273" s="65"/>
      <c r="AB1273" s="65"/>
      <c r="AC1273" s="65"/>
      <c r="AD1273" s="65"/>
      <c r="AE1273" s="65"/>
      <c r="AF1273" s="65"/>
      <c r="AG1273" s="65"/>
      <c r="AH1273" s="65"/>
      <c r="AI1273" s="65"/>
      <c r="AJ1273" s="62"/>
      <c r="AK1273" s="11"/>
      <c r="AL1273" s="11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</row>
    <row r="1274" spans="1:86" ht="17.25">
      <c r="A1274" s="11"/>
      <c r="B1274" s="11"/>
      <c r="C1274" s="11"/>
      <c r="D1274" s="11"/>
      <c r="E1274" s="33"/>
      <c r="F1274" s="11"/>
      <c r="G1274" s="11"/>
      <c r="H1274" s="11"/>
      <c r="I1274" s="11"/>
      <c r="J1274" s="65"/>
      <c r="K1274" s="65"/>
      <c r="L1274" s="65"/>
      <c r="M1274" s="65"/>
      <c r="N1274" s="65"/>
      <c r="O1274" s="65"/>
      <c r="P1274" s="65"/>
      <c r="Q1274" s="65"/>
      <c r="R1274" s="65"/>
      <c r="S1274" s="65"/>
      <c r="T1274" s="65"/>
      <c r="U1274" s="65"/>
      <c r="V1274" s="65"/>
      <c r="W1274" s="65"/>
      <c r="X1274" s="65"/>
      <c r="Y1274" s="65"/>
      <c r="Z1274" s="65"/>
      <c r="AA1274" s="65"/>
      <c r="AB1274" s="65"/>
      <c r="AC1274" s="65"/>
      <c r="AD1274" s="65"/>
      <c r="AE1274" s="65"/>
      <c r="AF1274" s="65"/>
      <c r="AG1274" s="65"/>
      <c r="AH1274" s="65"/>
      <c r="AI1274" s="65"/>
      <c r="AJ1274" s="62"/>
      <c r="AK1274" s="11"/>
      <c r="AL1274" s="11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</row>
    <row r="1275" spans="1:86" ht="17.25">
      <c r="A1275" s="11"/>
      <c r="B1275" s="11"/>
      <c r="C1275" s="11"/>
      <c r="D1275" s="11"/>
      <c r="E1275" s="33"/>
      <c r="F1275" s="11"/>
      <c r="G1275" s="11"/>
      <c r="H1275" s="11"/>
      <c r="I1275" s="11"/>
      <c r="J1275" s="65"/>
      <c r="K1275" s="65"/>
      <c r="L1275" s="65"/>
      <c r="M1275" s="65"/>
      <c r="N1275" s="65"/>
      <c r="O1275" s="65"/>
      <c r="P1275" s="65"/>
      <c r="Q1275" s="65"/>
      <c r="R1275" s="65"/>
      <c r="S1275" s="65"/>
      <c r="T1275" s="65"/>
      <c r="U1275" s="65"/>
      <c r="V1275" s="65"/>
      <c r="W1275" s="65"/>
      <c r="X1275" s="65"/>
      <c r="Y1275" s="65"/>
      <c r="Z1275" s="65"/>
      <c r="AA1275" s="65"/>
      <c r="AB1275" s="65"/>
      <c r="AC1275" s="65"/>
      <c r="AD1275" s="65"/>
      <c r="AE1275" s="65"/>
      <c r="AF1275" s="65"/>
      <c r="AG1275" s="65"/>
      <c r="AH1275" s="65"/>
      <c r="AI1275" s="65"/>
      <c r="AJ1275" s="62"/>
      <c r="AK1275" s="11"/>
      <c r="AL1275" s="11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</row>
    <row r="1276" spans="1:86" ht="17.25">
      <c r="A1276" s="11"/>
      <c r="B1276" s="11"/>
      <c r="C1276" s="11"/>
      <c r="D1276" s="11"/>
      <c r="E1276" s="33"/>
      <c r="F1276" s="11"/>
      <c r="G1276" s="11"/>
      <c r="H1276" s="11"/>
      <c r="I1276" s="11"/>
      <c r="J1276" s="65"/>
      <c r="K1276" s="65"/>
      <c r="L1276" s="65"/>
      <c r="M1276" s="65"/>
      <c r="N1276" s="65"/>
      <c r="O1276" s="65"/>
      <c r="P1276" s="65"/>
      <c r="Q1276" s="65"/>
      <c r="R1276" s="65"/>
      <c r="S1276" s="65"/>
      <c r="T1276" s="65"/>
      <c r="U1276" s="65"/>
      <c r="V1276" s="65"/>
      <c r="W1276" s="65"/>
      <c r="X1276" s="65"/>
      <c r="Y1276" s="65"/>
      <c r="Z1276" s="65"/>
      <c r="AA1276" s="65"/>
      <c r="AB1276" s="65"/>
      <c r="AC1276" s="65"/>
      <c r="AD1276" s="65"/>
      <c r="AE1276" s="65"/>
      <c r="AF1276" s="65"/>
      <c r="AG1276" s="65"/>
      <c r="AH1276" s="65"/>
      <c r="AI1276" s="65"/>
      <c r="AJ1276" s="62"/>
      <c r="AK1276" s="11"/>
      <c r="AL1276" s="11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</row>
    <row r="1277" spans="1:86" ht="17.25">
      <c r="A1277" s="11"/>
      <c r="B1277" s="11"/>
      <c r="C1277" s="11"/>
      <c r="D1277" s="11"/>
      <c r="E1277" s="33"/>
      <c r="F1277" s="11"/>
      <c r="G1277" s="11"/>
      <c r="H1277" s="11"/>
      <c r="I1277" s="11"/>
      <c r="J1277" s="65"/>
      <c r="K1277" s="65"/>
      <c r="L1277" s="65"/>
      <c r="M1277" s="65"/>
      <c r="N1277" s="65"/>
      <c r="O1277" s="65"/>
      <c r="P1277" s="65"/>
      <c r="Q1277" s="65"/>
      <c r="R1277" s="65"/>
      <c r="S1277" s="65"/>
      <c r="T1277" s="65"/>
      <c r="U1277" s="65"/>
      <c r="V1277" s="65"/>
      <c r="W1277" s="65"/>
      <c r="X1277" s="65"/>
      <c r="Y1277" s="65"/>
      <c r="Z1277" s="65"/>
      <c r="AA1277" s="65"/>
      <c r="AB1277" s="65"/>
      <c r="AC1277" s="65"/>
      <c r="AD1277" s="65"/>
      <c r="AE1277" s="65"/>
      <c r="AF1277" s="65"/>
      <c r="AG1277" s="65"/>
      <c r="AH1277" s="65"/>
      <c r="AI1277" s="65"/>
      <c r="AJ1277" s="62"/>
      <c r="AK1277" s="11"/>
      <c r="AL1277" s="11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</row>
    <row r="1278" spans="1:86" ht="17.25">
      <c r="A1278" s="11"/>
      <c r="B1278" s="11"/>
      <c r="C1278" s="11"/>
      <c r="D1278" s="11"/>
      <c r="E1278" s="33"/>
      <c r="F1278" s="11"/>
      <c r="G1278" s="11"/>
      <c r="H1278" s="11"/>
      <c r="I1278" s="11"/>
      <c r="J1278" s="65"/>
      <c r="K1278" s="65"/>
      <c r="L1278" s="65"/>
      <c r="M1278" s="65"/>
      <c r="N1278" s="65"/>
      <c r="O1278" s="65"/>
      <c r="P1278" s="65"/>
      <c r="Q1278" s="65"/>
      <c r="R1278" s="65"/>
      <c r="S1278" s="65"/>
      <c r="T1278" s="65"/>
      <c r="U1278" s="65"/>
      <c r="V1278" s="65"/>
      <c r="W1278" s="65"/>
      <c r="X1278" s="65"/>
      <c r="Y1278" s="65"/>
      <c r="Z1278" s="65"/>
      <c r="AA1278" s="65"/>
      <c r="AB1278" s="65"/>
      <c r="AC1278" s="65"/>
      <c r="AD1278" s="65"/>
      <c r="AE1278" s="65"/>
      <c r="AF1278" s="65"/>
      <c r="AG1278" s="65"/>
      <c r="AH1278" s="65"/>
      <c r="AI1278" s="65"/>
      <c r="AJ1278" s="62"/>
      <c r="AK1278" s="11"/>
      <c r="AL1278" s="11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</row>
    <row r="1279" spans="1:86" ht="17.25">
      <c r="A1279" s="11"/>
      <c r="B1279" s="11"/>
      <c r="C1279" s="11"/>
      <c r="D1279" s="11"/>
      <c r="E1279" s="33"/>
      <c r="F1279" s="11"/>
      <c r="G1279" s="11"/>
      <c r="H1279" s="11"/>
      <c r="I1279" s="11"/>
      <c r="J1279" s="65"/>
      <c r="K1279" s="65"/>
      <c r="L1279" s="65"/>
      <c r="M1279" s="65"/>
      <c r="N1279" s="65"/>
      <c r="O1279" s="65"/>
      <c r="P1279" s="65"/>
      <c r="Q1279" s="65"/>
      <c r="R1279" s="65"/>
      <c r="S1279" s="65"/>
      <c r="T1279" s="65"/>
      <c r="U1279" s="65"/>
      <c r="V1279" s="65"/>
      <c r="W1279" s="65"/>
      <c r="X1279" s="65"/>
      <c r="Y1279" s="65"/>
      <c r="Z1279" s="65"/>
      <c r="AA1279" s="65"/>
      <c r="AB1279" s="65"/>
      <c r="AC1279" s="65"/>
      <c r="AD1279" s="65"/>
      <c r="AE1279" s="65"/>
      <c r="AF1279" s="65"/>
      <c r="AG1279" s="65"/>
      <c r="AH1279" s="65"/>
      <c r="AI1279" s="65"/>
      <c r="AJ1279" s="62"/>
      <c r="AK1279" s="11"/>
      <c r="AL1279" s="11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</row>
    <row r="1280" spans="1:86" ht="17.25">
      <c r="A1280" s="11"/>
      <c r="B1280" s="11"/>
      <c r="C1280" s="11"/>
      <c r="D1280" s="11"/>
      <c r="E1280" s="33"/>
      <c r="F1280" s="11"/>
      <c r="G1280" s="11"/>
      <c r="H1280" s="11"/>
      <c r="I1280" s="11"/>
      <c r="J1280" s="65"/>
      <c r="K1280" s="65"/>
      <c r="L1280" s="65"/>
      <c r="M1280" s="65"/>
      <c r="N1280" s="65"/>
      <c r="O1280" s="65"/>
      <c r="P1280" s="65"/>
      <c r="Q1280" s="65"/>
      <c r="R1280" s="65"/>
      <c r="S1280" s="65"/>
      <c r="T1280" s="65"/>
      <c r="U1280" s="65"/>
      <c r="V1280" s="65"/>
      <c r="W1280" s="65"/>
      <c r="X1280" s="65"/>
      <c r="Y1280" s="65"/>
      <c r="Z1280" s="65"/>
      <c r="AA1280" s="65"/>
      <c r="AB1280" s="65"/>
      <c r="AC1280" s="65"/>
      <c r="AD1280" s="65"/>
      <c r="AE1280" s="65"/>
      <c r="AF1280" s="65"/>
      <c r="AG1280" s="65"/>
      <c r="AH1280" s="65"/>
      <c r="AI1280" s="65"/>
      <c r="AJ1280" s="62"/>
      <c r="AK1280" s="11"/>
      <c r="AL1280" s="11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</row>
    <row r="1281" spans="1:86" ht="17.25">
      <c r="A1281" s="11"/>
      <c r="B1281" s="11"/>
      <c r="C1281" s="11"/>
      <c r="D1281" s="11"/>
      <c r="E1281" s="33"/>
      <c r="F1281" s="11"/>
      <c r="G1281" s="11"/>
      <c r="H1281" s="11"/>
      <c r="I1281" s="11"/>
      <c r="J1281" s="65"/>
      <c r="K1281" s="65"/>
      <c r="L1281" s="65"/>
      <c r="M1281" s="65"/>
      <c r="N1281" s="65"/>
      <c r="O1281" s="65"/>
      <c r="P1281" s="65"/>
      <c r="Q1281" s="65"/>
      <c r="R1281" s="65"/>
      <c r="S1281" s="65"/>
      <c r="T1281" s="65"/>
      <c r="U1281" s="65"/>
      <c r="V1281" s="65"/>
      <c r="W1281" s="65"/>
      <c r="X1281" s="65"/>
      <c r="Y1281" s="65"/>
      <c r="Z1281" s="65"/>
      <c r="AA1281" s="65"/>
      <c r="AB1281" s="65"/>
      <c r="AC1281" s="65"/>
      <c r="AD1281" s="65"/>
      <c r="AE1281" s="65"/>
      <c r="AF1281" s="65"/>
      <c r="AG1281" s="65"/>
      <c r="AH1281" s="65"/>
      <c r="AI1281" s="65"/>
      <c r="AJ1281" s="62"/>
      <c r="AK1281" s="11"/>
      <c r="AL1281" s="11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</row>
    <row r="1282" spans="1:86" ht="17.25">
      <c r="A1282" s="11"/>
      <c r="B1282" s="11"/>
      <c r="C1282" s="11"/>
      <c r="D1282" s="11"/>
      <c r="E1282" s="33"/>
      <c r="F1282" s="11"/>
      <c r="G1282" s="11"/>
      <c r="H1282" s="11"/>
      <c r="I1282" s="11"/>
      <c r="J1282" s="65"/>
      <c r="K1282" s="65"/>
      <c r="L1282" s="65"/>
      <c r="M1282" s="65"/>
      <c r="N1282" s="65"/>
      <c r="O1282" s="65"/>
      <c r="P1282" s="65"/>
      <c r="Q1282" s="65"/>
      <c r="R1282" s="65"/>
      <c r="S1282" s="65"/>
      <c r="T1282" s="65"/>
      <c r="U1282" s="65"/>
      <c r="V1282" s="65"/>
      <c r="W1282" s="65"/>
      <c r="X1282" s="65"/>
      <c r="Y1282" s="65"/>
      <c r="Z1282" s="65"/>
      <c r="AA1282" s="65"/>
      <c r="AB1282" s="65"/>
      <c r="AC1282" s="65"/>
      <c r="AD1282" s="65"/>
      <c r="AE1282" s="65"/>
      <c r="AF1282" s="65"/>
      <c r="AG1282" s="65"/>
      <c r="AH1282" s="65"/>
      <c r="AI1282" s="65"/>
      <c r="AJ1282" s="62"/>
      <c r="AK1282" s="11"/>
      <c r="AL1282" s="11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</row>
    <row r="1283" spans="1:86" ht="17.25">
      <c r="A1283" s="11"/>
      <c r="B1283" s="11"/>
      <c r="C1283" s="11"/>
      <c r="D1283" s="11"/>
      <c r="E1283" s="33"/>
      <c r="F1283" s="11"/>
      <c r="G1283" s="11"/>
      <c r="H1283" s="11"/>
      <c r="I1283" s="11"/>
      <c r="J1283" s="65"/>
      <c r="K1283" s="65"/>
      <c r="L1283" s="65"/>
      <c r="M1283" s="65"/>
      <c r="N1283" s="65"/>
      <c r="O1283" s="65"/>
      <c r="P1283" s="65"/>
      <c r="Q1283" s="65"/>
      <c r="R1283" s="65"/>
      <c r="S1283" s="65"/>
      <c r="T1283" s="65"/>
      <c r="U1283" s="65"/>
      <c r="V1283" s="65"/>
      <c r="W1283" s="65"/>
      <c r="X1283" s="65"/>
      <c r="Y1283" s="65"/>
      <c r="Z1283" s="65"/>
      <c r="AA1283" s="65"/>
      <c r="AB1283" s="65"/>
      <c r="AC1283" s="65"/>
      <c r="AD1283" s="65"/>
      <c r="AE1283" s="65"/>
      <c r="AF1283" s="65"/>
      <c r="AG1283" s="65"/>
      <c r="AH1283" s="65"/>
      <c r="AI1283" s="65"/>
      <c r="AJ1283" s="62"/>
      <c r="AK1283" s="11"/>
      <c r="AL1283" s="11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</row>
    <row r="1284" spans="1:86" ht="17.25">
      <c r="A1284" s="11"/>
      <c r="B1284" s="11"/>
      <c r="C1284" s="11"/>
      <c r="D1284" s="11"/>
      <c r="E1284" s="33"/>
      <c r="F1284" s="11"/>
      <c r="G1284" s="11"/>
      <c r="H1284" s="11"/>
      <c r="I1284" s="11"/>
      <c r="J1284" s="65"/>
      <c r="K1284" s="65"/>
      <c r="L1284" s="65"/>
      <c r="M1284" s="65"/>
      <c r="N1284" s="65"/>
      <c r="O1284" s="65"/>
      <c r="P1284" s="65"/>
      <c r="Q1284" s="65"/>
      <c r="R1284" s="65"/>
      <c r="S1284" s="65"/>
      <c r="T1284" s="65"/>
      <c r="U1284" s="65"/>
      <c r="V1284" s="65"/>
      <c r="W1284" s="65"/>
      <c r="X1284" s="65"/>
      <c r="Y1284" s="65"/>
      <c r="Z1284" s="65"/>
      <c r="AA1284" s="65"/>
      <c r="AB1284" s="65"/>
      <c r="AC1284" s="65"/>
      <c r="AD1284" s="65"/>
      <c r="AE1284" s="65"/>
      <c r="AF1284" s="65"/>
      <c r="AG1284" s="65"/>
      <c r="AH1284" s="65"/>
      <c r="AI1284" s="65"/>
      <c r="AJ1284" s="62"/>
      <c r="AK1284" s="11"/>
      <c r="AL1284" s="11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</row>
    <row r="1285" spans="1:86" ht="17.25">
      <c r="A1285" s="11"/>
      <c r="B1285" s="11"/>
      <c r="C1285" s="11"/>
      <c r="D1285" s="11"/>
      <c r="E1285" s="33"/>
      <c r="F1285" s="11"/>
      <c r="G1285" s="11"/>
      <c r="H1285" s="11"/>
      <c r="I1285" s="11"/>
      <c r="J1285" s="65"/>
      <c r="K1285" s="65"/>
      <c r="L1285" s="65"/>
      <c r="M1285" s="65"/>
      <c r="N1285" s="65"/>
      <c r="O1285" s="65"/>
      <c r="P1285" s="65"/>
      <c r="Q1285" s="65"/>
      <c r="R1285" s="65"/>
      <c r="S1285" s="65"/>
      <c r="T1285" s="65"/>
      <c r="U1285" s="65"/>
      <c r="V1285" s="65"/>
      <c r="W1285" s="65"/>
      <c r="X1285" s="65"/>
      <c r="Y1285" s="65"/>
      <c r="Z1285" s="65"/>
      <c r="AA1285" s="65"/>
      <c r="AB1285" s="65"/>
      <c r="AC1285" s="65"/>
      <c r="AD1285" s="65"/>
      <c r="AE1285" s="65"/>
      <c r="AF1285" s="65"/>
      <c r="AG1285" s="65"/>
      <c r="AH1285" s="65"/>
      <c r="AI1285" s="65"/>
      <c r="AJ1285" s="62"/>
      <c r="AK1285" s="11"/>
      <c r="AL1285" s="11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</row>
    <row r="1286" spans="1:86" ht="17.25">
      <c r="A1286" s="11"/>
      <c r="B1286" s="11"/>
      <c r="C1286" s="11"/>
      <c r="D1286" s="11"/>
      <c r="E1286" s="33"/>
      <c r="F1286" s="11"/>
      <c r="G1286" s="11"/>
      <c r="H1286" s="11"/>
      <c r="I1286" s="11"/>
      <c r="J1286" s="65"/>
      <c r="K1286" s="65"/>
      <c r="L1286" s="65"/>
      <c r="M1286" s="65"/>
      <c r="N1286" s="65"/>
      <c r="O1286" s="65"/>
      <c r="P1286" s="65"/>
      <c r="Q1286" s="65"/>
      <c r="R1286" s="65"/>
      <c r="S1286" s="65"/>
      <c r="T1286" s="65"/>
      <c r="U1286" s="65"/>
      <c r="V1286" s="65"/>
      <c r="W1286" s="65"/>
      <c r="X1286" s="65"/>
      <c r="Y1286" s="65"/>
      <c r="Z1286" s="65"/>
      <c r="AA1286" s="65"/>
      <c r="AB1286" s="65"/>
      <c r="AC1286" s="65"/>
      <c r="AD1286" s="65"/>
      <c r="AE1286" s="65"/>
      <c r="AF1286" s="65"/>
      <c r="AG1286" s="65"/>
      <c r="AH1286" s="65"/>
      <c r="AI1286" s="65"/>
      <c r="AJ1286" s="62"/>
      <c r="AK1286" s="11"/>
      <c r="AL1286" s="11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</row>
    <row r="1287" spans="1:86" ht="17.25">
      <c r="A1287" s="11"/>
      <c r="B1287" s="11"/>
      <c r="C1287" s="11"/>
      <c r="D1287" s="11"/>
      <c r="E1287" s="33"/>
      <c r="F1287" s="11"/>
      <c r="G1287" s="11"/>
      <c r="H1287" s="11"/>
      <c r="I1287" s="11"/>
      <c r="J1287" s="65"/>
      <c r="K1287" s="65"/>
      <c r="L1287" s="65"/>
      <c r="M1287" s="65"/>
      <c r="N1287" s="65"/>
      <c r="O1287" s="65"/>
      <c r="P1287" s="65"/>
      <c r="Q1287" s="65"/>
      <c r="R1287" s="65"/>
      <c r="S1287" s="65"/>
      <c r="T1287" s="65"/>
      <c r="U1287" s="65"/>
      <c r="V1287" s="65"/>
      <c r="W1287" s="65"/>
      <c r="X1287" s="65"/>
      <c r="Y1287" s="65"/>
      <c r="Z1287" s="65"/>
      <c r="AA1287" s="65"/>
      <c r="AB1287" s="65"/>
      <c r="AC1287" s="65"/>
      <c r="AD1287" s="65"/>
      <c r="AE1287" s="65"/>
      <c r="AF1287" s="65"/>
      <c r="AG1287" s="65"/>
      <c r="AH1287" s="65"/>
      <c r="AI1287" s="65"/>
      <c r="AJ1287" s="62"/>
      <c r="AK1287" s="11"/>
      <c r="AL1287" s="11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</row>
    <row r="1288" spans="1:86" ht="17.25">
      <c r="A1288" s="11"/>
      <c r="B1288" s="11"/>
      <c r="C1288" s="11"/>
      <c r="D1288" s="11"/>
      <c r="E1288" s="33"/>
      <c r="F1288" s="11"/>
      <c r="G1288" s="11"/>
      <c r="H1288" s="11"/>
      <c r="I1288" s="11"/>
      <c r="J1288" s="65"/>
      <c r="K1288" s="65"/>
      <c r="L1288" s="65"/>
      <c r="M1288" s="65"/>
      <c r="N1288" s="65"/>
      <c r="O1288" s="65"/>
      <c r="P1288" s="65"/>
      <c r="Q1288" s="65"/>
      <c r="R1288" s="65"/>
      <c r="S1288" s="65"/>
      <c r="T1288" s="65"/>
      <c r="U1288" s="65"/>
      <c r="V1288" s="65"/>
      <c r="W1288" s="65"/>
      <c r="X1288" s="65"/>
      <c r="Y1288" s="65"/>
      <c r="Z1288" s="65"/>
      <c r="AA1288" s="65"/>
      <c r="AB1288" s="65"/>
      <c r="AC1288" s="65"/>
      <c r="AD1288" s="65"/>
      <c r="AE1288" s="65"/>
      <c r="AF1288" s="65"/>
      <c r="AG1288" s="65"/>
      <c r="AH1288" s="65"/>
      <c r="AI1288" s="65"/>
      <c r="AJ1288" s="62"/>
      <c r="AK1288" s="11"/>
      <c r="AL1288" s="11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</row>
    <row r="1289" spans="1:86" ht="17.25">
      <c r="A1289" s="11"/>
      <c r="B1289" s="11"/>
      <c r="C1289" s="11"/>
      <c r="D1289" s="11"/>
      <c r="E1289" s="33"/>
      <c r="F1289" s="11"/>
      <c r="G1289" s="11"/>
      <c r="H1289" s="11"/>
      <c r="I1289" s="11"/>
      <c r="J1289" s="65"/>
      <c r="K1289" s="65"/>
      <c r="L1289" s="65"/>
      <c r="M1289" s="65"/>
      <c r="N1289" s="65"/>
      <c r="O1289" s="65"/>
      <c r="P1289" s="65"/>
      <c r="Q1289" s="65"/>
      <c r="R1289" s="65"/>
      <c r="S1289" s="65"/>
      <c r="T1289" s="65"/>
      <c r="U1289" s="65"/>
      <c r="V1289" s="65"/>
      <c r="W1289" s="65"/>
      <c r="X1289" s="65"/>
      <c r="Y1289" s="65"/>
      <c r="Z1289" s="65"/>
      <c r="AA1289" s="65"/>
      <c r="AB1289" s="65"/>
      <c r="AC1289" s="65"/>
      <c r="AD1289" s="65"/>
      <c r="AE1289" s="65"/>
      <c r="AF1289" s="65"/>
      <c r="AG1289" s="65"/>
      <c r="AH1289" s="65"/>
      <c r="AI1289" s="65"/>
      <c r="AJ1289" s="62"/>
      <c r="AK1289" s="11"/>
      <c r="AL1289" s="11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</row>
    <row r="1290" spans="1:86" ht="17.25">
      <c r="A1290" s="11"/>
      <c r="B1290" s="11"/>
      <c r="C1290" s="11"/>
      <c r="D1290" s="11"/>
      <c r="E1290" s="33"/>
      <c r="F1290" s="11"/>
      <c r="G1290" s="11"/>
      <c r="H1290" s="11"/>
      <c r="I1290" s="11"/>
      <c r="J1290" s="65"/>
      <c r="K1290" s="65"/>
      <c r="L1290" s="65"/>
      <c r="M1290" s="65"/>
      <c r="N1290" s="65"/>
      <c r="O1290" s="65"/>
      <c r="P1290" s="65"/>
      <c r="Q1290" s="65"/>
      <c r="R1290" s="65"/>
      <c r="S1290" s="65"/>
      <c r="T1290" s="65"/>
      <c r="U1290" s="65"/>
      <c r="V1290" s="65"/>
      <c r="W1290" s="65"/>
      <c r="X1290" s="65"/>
      <c r="Y1290" s="65"/>
      <c r="Z1290" s="65"/>
      <c r="AA1290" s="65"/>
      <c r="AB1290" s="65"/>
      <c r="AC1290" s="65"/>
      <c r="AD1290" s="65"/>
      <c r="AE1290" s="65"/>
      <c r="AF1290" s="65"/>
      <c r="AG1290" s="65"/>
      <c r="AH1290" s="65"/>
      <c r="AI1290" s="65"/>
      <c r="AJ1290" s="62"/>
      <c r="AK1290" s="11"/>
      <c r="AL1290" s="11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</row>
    <row r="1291" spans="1:86" ht="17.25">
      <c r="A1291" s="11"/>
      <c r="B1291" s="11"/>
      <c r="C1291" s="11"/>
      <c r="D1291" s="11"/>
      <c r="E1291" s="33"/>
      <c r="F1291" s="11"/>
      <c r="G1291" s="11"/>
      <c r="H1291" s="11"/>
      <c r="I1291" s="11"/>
      <c r="J1291" s="65"/>
      <c r="K1291" s="65"/>
      <c r="L1291" s="65"/>
      <c r="M1291" s="65"/>
      <c r="N1291" s="65"/>
      <c r="O1291" s="65"/>
      <c r="P1291" s="65"/>
      <c r="Q1291" s="65"/>
      <c r="R1291" s="65"/>
      <c r="S1291" s="65"/>
      <c r="T1291" s="65"/>
      <c r="U1291" s="65"/>
      <c r="V1291" s="65"/>
      <c r="W1291" s="65"/>
      <c r="X1291" s="65"/>
      <c r="Y1291" s="65"/>
      <c r="Z1291" s="65"/>
      <c r="AA1291" s="65"/>
      <c r="AB1291" s="65"/>
      <c r="AC1291" s="65"/>
      <c r="AD1291" s="65"/>
      <c r="AE1291" s="65"/>
      <c r="AF1291" s="65"/>
      <c r="AG1291" s="65"/>
      <c r="AH1291" s="65"/>
      <c r="AI1291" s="65"/>
      <c r="AJ1291" s="62"/>
      <c r="AK1291" s="11"/>
      <c r="AL1291" s="11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</row>
    <row r="1292" spans="1:86" ht="17.25">
      <c r="A1292" s="11"/>
      <c r="B1292" s="11"/>
      <c r="C1292" s="11"/>
      <c r="D1292" s="11"/>
      <c r="E1292" s="33"/>
      <c r="F1292" s="11"/>
      <c r="G1292" s="11"/>
      <c r="H1292" s="11"/>
      <c r="I1292" s="11"/>
      <c r="J1292" s="65"/>
      <c r="K1292" s="65"/>
      <c r="L1292" s="65"/>
      <c r="M1292" s="65"/>
      <c r="N1292" s="65"/>
      <c r="O1292" s="65"/>
      <c r="P1292" s="65"/>
      <c r="Q1292" s="65"/>
      <c r="R1292" s="65"/>
      <c r="S1292" s="65"/>
      <c r="T1292" s="65"/>
      <c r="U1292" s="65"/>
      <c r="V1292" s="65"/>
      <c r="W1292" s="65"/>
      <c r="X1292" s="65"/>
      <c r="Y1292" s="65"/>
      <c r="Z1292" s="65"/>
      <c r="AA1292" s="65"/>
      <c r="AB1292" s="65"/>
      <c r="AC1292" s="65"/>
      <c r="AD1292" s="65"/>
      <c r="AE1292" s="65"/>
      <c r="AF1292" s="65"/>
      <c r="AG1292" s="65"/>
      <c r="AH1292" s="65"/>
      <c r="AI1292" s="65"/>
      <c r="AJ1292" s="62"/>
      <c r="AK1292" s="11"/>
      <c r="AL1292" s="11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</row>
    <row r="1293" spans="1:86" ht="17.25">
      <c r="A1293" s="11"/>
      <c r="B1293" s="11"/>
      <c r="C1293" s="11"/>
      <c r="D1293" s="11"/>
      <c r="E1293" s="33"/>
      <c r="F1293" s="11"/>
      <c r="G1293" s="11"/>
      <c r="H1293" s="11"/>
      <c r="I1293" s="11"/>
      <c r="J1293" s="65"/>
      <c r="K1293" s="65"/>
      <c r="L1293" s="65"/>
      <c r="M1293" s="65"/>
      <c r="N1293" s="65"/>
      <c r="O1293" s="65"/>
      <c r="P1293" s="65"/>
      <c r="Q1293" s="65"/>
      <c r="R1293" s="65"/>
      <c r="S1293" s="65"/>
      <c r="T1293" s="65"/>
      <c r="U1293" s="65"/>
      <c r="V1293" s="65"/>
      <c r="W1293" s="65"/>
      <c r="X1293" s="65"/>
      <c r="Y1293" s="65"/>
      <c r="Z1293" s="65"/>
      <c r="AA1293" s="65"/>
      <c r="AB1293" s="65"/>
      <c r="AC1293" s="65"/>
      <c r="AD1293" s="65"/>
      <c r="AE1293" s="65"/>
      <c r="AF1293" s="65"/>
      <c r="AG1293" s="65"/>
      <c r="AH1293" s="65"/>
      <c r="AI1293" s="65"/>
      <c r="AJ1293" s="62"/>
      <c r="AK1293" s="11"/>
      <c r="AL1293" s="11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</row>
    <row r="1294" spans="1:86" ht="17.25">
      <c r="A1294" s="11"/>
      <c r="B1294" s="11"/>
      <c r="C1294" s="11"/>
      <c r="D1294" s="11"/>
      <c r="E1294" s="33"/>
      <c r="F1294" s="11"/>
      <c r="G1294" s="11"/>
      <c r="H1294" s="11"/>
      <c r="I1294" s="11"/>
      <c r="J1294" s="65"/>
      <c r="K1294" s="65"/>
      <c r="L1294" s="65"/>
      <c r="M1294" s="65"/>
      <c r="N1294" s="65"/>
      <c r="O1294" s="65"/>
      <c r="P1294" s="65"/>
      <c r="Q1294" s="65"/>
      <c r="R1294" s="65"/>
      <c r="S1294" s="65"/>
      <c r="T1294" s="65"/>
      <c r="U1294" s="65"/>
      <c r="V1294" s="65"/>
      <c r="W1294" s="65"/>
      <c r="X1294" s="65"/>
      <c r="Y1294" s="65"/>
      <c r="Z1294" s="65"/>
      <c r="AA1294" s="65"/>
      <c r="AB1294" s="65"/>
      <c r="AC1294" s="65"/>
      <c r="AD1294" s="65"/>
      <c r="AE1294" s="65"/>
      <c r="AF1294" s="65"/>
      <c r="AG1294" s="65"/>
      <c r="AH1294" s="65"/>
      <c r="AI1294" s="65"/>
      <c r="AJ1294" s="62"/>
      <c r="AK1294" s="11"/>
      <c r="AL1294" s="11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</row>
    <row r="1295" spans="1:86" ht="17.25">
      <c r="A1295" s="11"/>
      <c r="B1295" s="11"/>
      <c r="C1295" s="11"/>
      <c r="D1295" s="11"/>
      <c r="E1295" s="33"/>
      <c r="F1295" s="11"/>
      <c r="G1295" s="11"/>
      <c r="H1295" s="11"/>
      <c r="I1295" s="11"/>
      <c r="J1295" s="65"/>
      <c r="K1295" s="65"/>
      <c r="L1295" s="65"/>
      <c r="M1295" s="65"/>
      <c r="N1295" s="65"/>
      <c r="O1295" s="65"/>
      <c r="P1295" s="65"/>
      <c r="Q1295" s="65"/>
      <c r="R1295" s="65"/>
      <c r="S1295" s="65"/>
      <c r="T1295" s="65"/>
      <c r="U1295" s="65"/>
      <c r="V1295" s="65"/>
      <c r="W1295" s="65"/>
      <c r="X1295" s="65"/>
      <c r="Y1295" s="65"/>
      <c r="Z1295" s="65"/>
      <c r="AA1295" s="65"/>
      <c r="AB1295" s="65"/>
      <c r="AC1295" s="65"/>
      <c r="AD1295" s="65"/>
      <c r="AE1295" s="65"/>
      <c r="AF1295" s="65"/>
      <c r="AG1295" s="65"/>
      <c r="AH1295" s="65"/>
      <c r="AI1295" s="65"/>
      <c r="AJ1295" s="62"/>
      <c r="AK1295" s="11"/>
      <c r="AL1295" s="11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</row>
    <row r="1296" spans="1:86" ht="17.25">
      <c r="A1296" s="11"/>
      <c r="B1296" s="11"/>
      <c r="C1296" s="11"/>
      <c r="D1296" s="11"/>
      <c r="E1296" s="33"/>
      <c r="F1296" s="11"/>
      <c r="G1296" s="11"/>
      <c r="H1296" s="11"/>
      <c r="I1296" s="11"/>
      <c r="J1296" s="65"/>
      <c r="K1296" s="65"/>
      <c r="L1296" s="65"/>
      <c r="M1296" s="65"/>
      <c r="N1296" s="65"/>
      <c r="O1296" s="65"/>
      <c r="P1296" s="65"/>
      <c r="Q1296" s="65"/>
      <c r="R1296" s="65"/>
      <c r="S1296" s="65"/>
      <c r="T1296" s="65"/>
      <c r="U1296" s="65"/>
      <c r="V1296" s="65"/>
      <c r="W1296" s="65"/>
      <c r="X1296" s="65"/>
      <c r="Y1296" s="65"/>
      <c r="Z1296" s="65"/>
      <c r="AA1296" s="65"/>
      <c r="AB1296" s="65"/>
      <c r="AC1296" s="65"/>
      <c r="AD1296" s="65"/>
      <c r="AE1296" s="65"/>
      <c r="AF1296" s="65"/>
      <c r="AG1296" s="65"/>
      <c r="AH1296" s="65"/>
      <c r="AI1296" s="65"/>
      <c r="AJ1296" s="62"/>
      <c r="AK1296" s="11"/>
      <c r="AL1296" s="11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</row>
    <row r="1297" spans="1:86" ht="17.25">
      <c r="A1297" s="11"/>
      <c r="B1297" s="11"/>
      <c r="C1297" s="11"/>
      <c r="D1297" s="11"/>
      <c r="E1297" s="33"/>
      <c r="F1297" s="11"/>
      <c r="G1297" s="11"/>
      <c r="H1297" s="11"/>
      <c r="I1297" s="11"/>
      <c r="J1297" s="65"/>
      <c r="K1297" s="65"/>
      <c r="L1297" s="65"/>
      <c r="M1297" s="65"/>
      <c r="N1297" s="65"/>
      <c r="O1297" s="65"/>
      <c r="P1297" s="65"/>
      <c r="Q1297" s="65"/>
      <c r="R1297" s="65"/>
      <c r="S1297" s="65"/>
      <c r="T1297" s="65"/>
      <c r="U1297" s="65"/>
      <c r="V1297" s="65"/>
      <c r="W1297" s="65"/>
      <c r="X1297" s="65"/>
      <c r="Y1297" s="65"/>
      <c r="Z1297" s="65"/>
      <c r="AA1297" s="65"/>
      <c r="AB1297" s="65"/>
      <c r="AC1297" s="65"/>
      <c r="AD1297" s="65"/>
      <c r="AE1297" s="65"/>
      <c r="AF1297" s="65"/>
      <c r="AG1297" s="65"/>
      <c r="AH1297" s="65"/>
      <c r="AI1297" s="65"/>
      <c r="AJ1297" s="62"/>
      <c r="AK1297" s="11"/>
      <c r="AL1297" s="11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</row>
    <row r="1298" spans="1:86" ht="17.25">
      <c r="A1298" s="11"/>
      <c r="B1298" s="11"/>
      <c r="C1298" s="11"/>
      <c r="D1298" s="11"/>
      <c r="E1298" s="33"/>
      <c r="F1298" s="11"/>
      <c r="G1298" s="11"/>
      <c r="H1298" s="11"/>
      <c r="I1298" s="11"/>
      <c r="J1298" s="65"/>
      <c r="K1298" s="65"/>
      <c r="L1298" s="65"/>
      <c r="M1298" s="65"/>
      <c r="N1298" s="65"/>
      <c r="O1298" s="65"/>
      <c r="P1298" s="65"/>
      <c r="Q1298" s="65"/>
      <c r="R1298" s="65"/>
      <c r="S1298" s="65"/>
      <c r="T1298" s="65"/>
      <c r="U1298" s="65"/>
      <c r="V1298" s="65"/>
      <c r="W1298" s="65"/>
      <c r="X1298" s="65"/>
      <c r="Y1298" s="65"/>
      <c r="Z1298" s="65"/>
      <c r="AA1298" s="65"/>
      <c r="AB1298" s="65"/>
      <c r="AC1298" s="65"/>
      <c r="AD1298" s="65"/>
      <c r="AE1298" s="65"/>
      <c r="AF1298" s="65"/>
      <c r="AG1298" s="65"/>
      <c r="AH1298" s="65"/>
      <c r="AI1298" s="65"/>
      <c r="AJ1298" s="62"/>
      <c r="AK1298" s="11"/>
      <c r="AL1298" s="11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</row>
    <row r="1299" spans="1:86" ht="17.25">
      <c r="A1299" s="11"/>
      <c r="B1299" s="11"/>
      <c r="C1299" s="11"/>
      <c r="D1299" s="11"/>
      <c r="E1299" s="33"/>
      <c r="F1299" s="11"/>
      <c r="G1299" s="11"/>
      <c r="H1299" s="11"/>
      <c r="I1299" s="11"/>
      <c r="J1299" s="65"/>
      <c r="K1299" s="65"/>
      <c r="L1299" s="65"/>
      <c r="M1299" s="65"/>
      <c r="N1299" s="65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  <c r="AA1299" s="65"/>
      <c r="AB1299" s="65"/>
      <c r="AC1299" s="65"/>
      <c r="AD1299" s="65"/>
      <c r="AE1299" s="65"/>
      <c r="AF1299" s="65"/>
      <c r="AG1299" s="65"/>
      <c r="AH1299" s="65"/>
      <c r="AI1299" s="65"/>
      <c r="AJ1299" s="62"/>
      <c r="AK1299" s="11"/>
      <c r="AL1299" s="11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</row>
    <row r="1300" spans="1:86" ht="17.25">
      <c r="A1300" s="11"/>
      <c r="B1300" s="11"/>
      <c r="C1300" s="11"/>
      <c r="D1300" s="11"/>
      <c r="E1300" s="33"/>
      <c r="F1300" s="11"/>
      <c r="G1300" s="11"/>
      <c r="H1300" s="11"/>
      <c r="I1300" s="11"/>
      <c r="J1300" s="65"/>
      <c r="K1300" s="65"/>
      <c r="L1300" s="65"/>
      <c r="M1300" s="65"/>
      <c r="N1300" s="65"/>
      <c r="O1300" s="65"/>
      <c r="P1300" s="65"/>
      <c r="Q1300" s="65"/>
      <c r="R1300" s="65"/>
      <c r="S1300" s="65"/>
      <c r="T1300" s="65"/>
      <c r="U1300" s="65"/>
      <c r="V1300" s="65"/>
      <c r="W1300" s="65"/>
      <c r="X1300" s="65"/>
      <c r="Y1300" s="65"/>
      <c r="Z1300" s="65"/>
      <c r="AA1300" s="65"/>
      <c r="AB1300" s="65"/>
      <c r="AC1300" s="65"/>
      <c r="AD1300" s="65"/>
      <c r="AE1300" s="65"/>
      <c r="AF1300" s="65"/>
      <c r="AG1300" s="65"/>
      <c r="AH1300" s="65"/>
      <c r="AI1300" s="65"/>
      <c r="AJ1300" s="62"/>
      <c r="AK1300" s="11"/>
      <c r="AL1300" s="11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</row>
    <row r="1301" spans="1:86" ht="17.25">
      <c r="A1301" s="11"/>
      <c r="B1301" s="11"/>
      <c r="C1301" s="11"/>
      <c r="D1301" s="11"/>
      <c r="E1301" s="33"/>
      <c r="F1301" s="11"/>
      <c r="G1301" s="11"/>
      <c r="H1301" s="11"/>
      <c r="I1301" s="11"/>
      <c r="J1301" s="65"/>
      <c r="K1301" s="65"/>
      <c r="L1301" s="65"/>
      <c r="M1301" s="65"/>
      <c r="N1301" s="65"/>
      <c r="O1301" s="65"/>
      <c r="P1301" s="65"/>
      <c r="Q1301" s="65"/>
      <c r="R1301" s="65"/>
      <c r="S1301" s="65"/>
      <c r="T1301" s="65"/>
      <c r="U1301" s="65"/>
      <c r="V1301" s="65"/>
      <c r="W1301" s="65"/>
      <c r="X1301" s="65"/>
      <c r="Y1301" s="65"/>
      <c r="Z1301" s="65"/>
      <c r="AA1301" s="65"/>
      <c r="AB1301" s="65"/>
      <c r="AC1301" s="65"/>
      <c r="AD1301" s="65"/>
      <c r="AE1301" s="65"/>
      <c r="AF1301" s="65"/>
      <c r="AG1301" s="65"/>
      <c r="AH1301" s="65"/>
      <c r="AI1301" s="65"/>
      <c r="AJ1301" s="62"/>
      <c r="AK1301" s="11"/>
      <c r="AL1301" s="11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</row>
    <row r="1302" spans="1:86" ht="17.25">
      <c r="A1302" s="11"/>
      <c r="B1302" s="11"/>
      <c r="C1302" s="11"/>
      <c r="D1302" s="11"/>
      <c r="E1302" s="33"/>
      <c r="F1302" s="11"/>
      <c r="G1302" s="11"/>
      <c r="H1302" s="11"/>
      <c r="I1302" s="11"/>
      <c r="J1302" s="65"/>
      <c r="K1302" s="65"/>
      <c r="L1302" s="65"/>
      <c r="M1302" s="65"/>
      <c r="N1302" s="65"/>
      <c r="O1302" s="65"/>
      <c r="P1302" s="65"/>
      <c r="Q1302" s="65"/>
      <c r="R1302" s="65"/>
      <c r="S1302" s="65"/>
      <c r="T1302" s="65"/>
      <c r="U1302" s="65"/>
      <c r="V1302" s="65"/>
      <c r="W1302" s="65"/>
      <c r="X1302" s="65"/>
      <c r="Y1302" s="65"/>
      <c r="Z1302" s="65"/>
      <c r="AA1302" s="65"/>
      <c r="AB1302" s="65"/>
      <c r="AC1302" s="65"/>
      <c r="AD1302" s="65"/>
      <c r="AE1302" s="65"/>
      <c r="AF1302" s="65"/>
      <c r="AG1302" s="65"/>
      <c r="AH1302" s="65"/>
      <c r="AI1302" s="65"/>
      <c r="AJ1302" s="62"/>
      <c r="AK1302" s="11"/>
      <c r="AL1302" s="11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</row>
    <row r="1303" spans="1:86" ht="17.25">
      <c r="A1303" s="11"/>
      <c r="B1303" s="11"/>
      <c r="C1303" s="11"/>
      <c r="D1303" s="11"/>
      <c r="E1303" s="33"/>
      <c r="F1303" s="11"/>
      <c r="G1303" s="11"/>
      <c r="H1303" s="11"/>
      <c r="I1303" s="11"/>
      <c r="J1303" s="65"/>
      <c r="K1303" s="65"/>
      <c r="L1303" s="65"/>
      <c r="M1303" s="65"/>
      <c r="N1303" s="65"/>
      <c r="O1303" s="65"/>
      <c r="P1303" s="65"/>
      <c r="Q1303" s="65"/>
      <c r="R1303" s="65"/>
      <c r="S1303" s="65"/>
      <c r="T1303" s="65"/>
      <c r="U1303" s="65"/>
      <c r="V1303" s="65"/>
      <c r="W1303" s="65"/>
      <c r="X1303" s="65"/>
      <c r="Y1303" s="65"/>
      <c r="Z1303" s="65"/>
      <c r="AA1303" s="65"/>
      <c r="AB1303" s="65"/>
      <c r="AC1303" s="65"/>
      <c r="AD1303" s="65"/>
      <c r="AE1303" s="65"/>
      <c r="AF1303" s="65"/>
      <c r="AG1303" s="65"/>
      <c r="AH1303" s="65"/>
      <c r="AI1303" s="65"/>
      <c r="AJ1303" s="62"/>
      <c r="AK1303" s="11"/>
      <c r="AL1303" s="11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</row>
    <row r="1304" spans="1:86" ht="17.25">
      <c r="A1304" s="11"/>
      <c r="B1304" s="11"/>
      <c r="C1304" s="11"/>
      <c r="D1304" s="11"/>
      <c r="E1304" s="33"/>
      <c r="F1304" s="11"/>
      <c r="G1304" s="11"/>
      <c r="H1304" s="11"/>
      <c r="I1304" s="11"/>
      <c r="J1304" s="65"/>
      <c r="K1304" s="65"/>
      <c r="L1304" s="65"/>
      <c r="M1304" s="65"/>
      <c r="N1304" s="65"/>
      <c r="O1304" s="65"/>
      <c r="P1304" s="65"/>
      <c r="Q1304" s="65"/>
      <c r="R1304" s="65"/>
      <c r="S1304" s="65"/>
      <c r="T1304" s="65"/>
      <c r="U1304" s="65"/>
      <c r="V1304" s="65"/>
      <c r="W1304" s="65"/>
      <c r="X1304" s="65"/>
      <c r="Y1304" s="65"/>
      <c r="Z1304" s="65"/>
      <c r="AA1304" s="65"/>
      <c r="AB1304" s="65"/>
      <c r="AC1304" s="65"/>
      <c r="AD1304" s="65"/>
      <c r="AE1304" s="65"/>
      <c r="AF1304" s="65"/>
      <c r="AG1304" s="65"/>
      <c r="AH1304" s="65"/>
      <c r="AI1304" s="65"/>
      <c r="AJ1304" s="62"/>
      <c r="AK1304" s="11"/>
      <c r="AL1304" s="11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</row>
    <row r="1305" spans="1:86" ht="17.25">
      <c r="A1305" s="11"/>
      <c r="B1305" s="11"/>
      <c r="C1305" s="11"/>
      <c r="D1305" s="11"/>
      <c r="E1305" s="33"/>
      <c r="F1305" s="11"/>
      <c r="G1305" s="11"/>
      <c r="H1305" s="11"/>
      <c r="I1305" s="11"/>
      <c r="J1305" s="65"/>
      <c r="K1305" s="65"/>
      <c r="L1305" s="65"/>
      <c r="M1305" s="65"/>
      <c r="N1305" s="65"/>
      <c r="O1305" s="65"/>
      <c r="P1305" s="65"/>
      <c r="Q1305" s="65"/>
      <c r="R1305" s="65"/>
      <c r="S1305" s="65"/>
      <c r="T1305" s="65"/>
      <c r="U1305" s="65"/>
      <c r="V1305" s="65"/>
      <c r="W1305" s="65"/>
      <c r="X1305" s="65"/>
      <c r="Y1305" s="65"/>
      <c r="Z1305" s="65"/>
      <c r="AA1305" s="65"/>
      <c r="AB1305" s="65"/>
      <c r="AC1305" s="65"/>
      <c r="AD1305" s="65"/>
      <c r="AE1305" s="65"/>
      <c r="AF1305" s="65"/>
      <c r="AG1305" s="65"/>
      <c r="AH1305" s="65"/>
      <c r="AI1305" s="65"/>
      <c r="AJ1305" s="62"/>
      <c r="AK1305" s="11"/>
      <c r="AL1305" s="11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</row>
    <row r="1306" spans="1:86" ht="17.25">
      <c r="A1306" s="11"/>
      <c r="B1306" s="11"/>
      <c r="C1306" s="11"/>
      <c r="D1306" s="11"/>
      <c r="E1306" s="33"/>
      <c r="F1306" s="11"/>
      <c r="G1306" s="11"/>
      <c r="H1306" s="11"/>
      <c r="I1306" s="11"/>
      <c r="J1306" s="65"/>
      <c r="K1306" s="65"/>
      <c r="L1306" s="65"/>
      <c r="M1306" s="65"/>
      <c r="N1306" s="65"/>
      <c r="O1306" s="65"/>
      <c r="P1306" s="65"/>
      <c r="Q1306" s="65"/>
      <c r="R1306" s="65"/>
      <c r="S1306" s="65"/>
      <c r="T1306" s="65"/>
      <c r="U1306" s="65"/>
      <c r="V1306" s="65"/>
      <c r="W1306" s="65"/>
      <c r="X1306" s="65"/>
      <c r="Y1306" s="65"/>
      <c r="Z1306" s="65"/>
      <c r="AA1306" s="65"/>
      <c r="AB1306" s="65"/>
      <c r="AC1306" s="65"/>
      <c r="AD1306" s="65"/>
      <c r="AE1306" s="65"/>
      <c r="AF1306" s="65"/>
      <c r="AG1306" s="65"/>
      <c r="AH1306" s="65"/>
      <c r="AI1306" s="65"/>
      <c r="AJ1306" s="62"/>
      <c r="AK1306" s="11"/>
      <c r="AL1306" s="11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</row>
    <row r="1307" spans="1:86" ht="17.25">
      <c r="A1307" s="11"/>
      <c r="B1307" s="11"/>
      <c r="C1307" s="11"/>
      <c r="D1307" s="11"/>
      <c r="E1307" s="33"/>
      <c r="F1307" s="11"/>
      <c r="G1307" s="11"/>
      <c r="H1307" s="11"/>
      <c r="I1307" s="11"/>
      <c r="J1307" s="65"/>
      <c r="K1307" s="65"/>
      <c r="L1307" s="65"/>
      <c r="M1307" s="65"/>
      <c r="N1307" s="65"/>
      <c r="O1307" s="65"/>
      <c r="P1307" s="65"/>
      <c r="Q1307" s="65"/>
      <c r="R1307" s="65"/>
      <c r="S1307" s="65"/>
      <c r="T1307" s="65"/>
      <c r="U1307" s="65"/>
      <c r="V1307" s="65"/>
      <c r="W1307" s="65"/>
      <c r="X1307" s="65"/>
      <c r="Y1307" s="65"/>
      <c r="Z1307" s="65"/>
      <c r="AA1307" s="65"/>
      <c r="AB1307" s="65"/>
      <c r="AC1307" s="65"/>
      <c r="AD1307" s="65"/>
      <c r="AE1307" s="65"/>
      <c r="AF1307" s="65"/>
      <c r="AG1307" s="65"/>
      <c r="AH1307" s="65"/>
      <c r="AI1307" s="65"/>
      <c r="AJ1307" s="62"/>
      <c r="AK1307" s="11"/>
      <c r="AL1307" s="11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</row>
    <row r="1308" spans="1:86" ht="17.25">
      <c r="A1308" s="11"/>
      <c r="B1308" s="11"/>
      <c r="C1308" s="11"/>
      <c r="D1308" s="11"/>
      <c r="E1308" s="33"/>
      <c r="F1308" s="11"/>
      <c r="G1308" s="11"/>
      <c r="H1308" s="11"/>
      <c r="I1308" s="11"/>
      <c r="J1308" s="65"/>
      <c r="K1308" s="65"/>
      <c r="L1308" s="65"/>
      <c r="M1308" s="65"/>
      <c r="N1308" s="65"/>
      <c r="O1308" s="65"/>
      <c r="P1308" s="65"/>
      <c r="Q1308" s="65"/>
      <c r="R1308" s="65"/>
      <c r="S1308" s="65"/>
      <c r="T1308" s="65"/>
      <c r="U1308" s="65"/>
      <c r="V1308" s="65"/>
      <c r="W1308" s="65"/>
      <c r="X1308" s="65"/>
      <c r="Y1308" s="65"/>
      <c r="Z1308" s="65"/>
      <c r="AA1308" s="65"/>
      <c r="AB1308" s="65"/>
      <c r="AC1308" s="65"/>
      <c r="AD1308" s="65"/>
      <c r="AE1308" s="65"/>
      <c r="AF1308" s="65"/>
      <c r="AG1308" s="65"/>
      <c r="AH1308" s="65"/>
      <c r="AI1308" s="65"/>
      <c r="AJ1308" s="62"/>
      <c r="AK1308" s="11"/>
      <c r="AL1308" s="11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</row>
    <row r="1309" spans="1:86" ht="17.25">
      <c r="A1309" s="11"/>
      <c r="B1309" s="11"/>
      <c r="C1309" s="11"/>
      <c r="D1309" s="11"/>
      <c r="E1309" s="33"/>
      <c r="F1309" s="11"/>
      <c r="G1309" s="11"/>
      <c r="H1309" s="11"/>
      <c r="I1309" s="11"/>
      <c r="J1309" s="65"/>
      <c r="K1309" s="65"/>
      <c r="L1309" s="65"/>
      <c r="M1309" s="65"/>
      <c r="N1309" s="65"/>
      <c r="O1309" s="65"/>
      <c r="P1309" s="65"/>
      <c r="Q1309" s="65"/>
      <c r="R1309" s="65"/>
      <c r="S1309" s="65"/>
      <c r="T1309" s="65"/>
      <c r="U1309" s="65"/>
      <c r="V1309" s="65"/>
      <c r="W1309" s="65"/>
      <c r="X1309" s="65"/>
      <c r="Y1309" s="65"/>
      <c r="Z1309" s="65"/>
      <c r="AA1309" s="65"/>
      <c r="AB1309" s="65"/>
      <c r="AC1309" s="65"/>
      <c r="AD1309" s="65"/>
      <c r="AE1309" s="65"/>
      <c r="AF1309" s="65"/>
      <c r="AG1309" s="65"/>
      <c r="AH1309" s="65"/>
      <c r="AI1309" s="65"/>
      <c r="AJ1309" s="62"/>
      <c r="AK1309" s="11"/>
      <c r="AL1309" s="11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</row>
    <row r="1310" spans="1:86" ht="17.25">
      <c r="A1310" s="11"/>
      <c r="B1310" s="11"/>
      <c r="C1310" s="11"/>
      <c r="D1310" s="11"/>
      <c r="E1310" s="33"/>
      <c r="F1310" s="11"/>
      <c r="G1310" s="11"/>
      <c r="H1310" s="11"/>
      <c r="I1310" s="11"/>
      <c r="J1310" s="65"/>
      <c r="K1310" s="65"/>
      <c r="L1310" s="65"/>
      <c r="M1310" s="65"/>
      <c r="N1310" s="65"/>
      <c r="O1310" s="65"/>
      <c r="P1310" s="65"/>
      <c r="Q1310" s="65"/>
      <c r="R1310" s="65"/>
      <c r="S1310" s="65"/>
      <c r="T1310" s="65"/>
      <c r="U1310" s="65"/>
      <c r="V1310" s="65"/>
      <c r="W1310" s="65"/>
      <c r="X1310" s="65"/>
      <c r="Y1310" s="65"/>
      <c r="Z1310" s="65"/>
      <c r="AA1310" s="65"/>
      <c r="AB1310" s="65"/>
      <c r="AC1310" s="65"/>
      <c r="AD1310" s="65"/>
      <c r="AE1310" s="65"/>
      <c r="AF1310" s="65"/>
      <c r="AG1310" s="65"/>
      <c r="AH1310" s="65"/>
      <c r="AI1310" s="65"/>
      <c r="AJ1310" s="62"/>
      <c r="AK1310" s="11"/>
      <c r="AL1310" s="11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</row>
    <row r="1311" spans="1:86" ht="17.25">
      <c r="A1311" s="11"/>
      <c r="B1311" s="11"/>
      <c r="C1311" s="11"/>
      <c r="D1311" s="11"/>
      <c r="E1311" s="33"/>
      <c r="F1311" s="11"/>
      <c r="G1311" s="11"/>
      <c r="H1311" s="11"/>
      <c r="I1311" s="11"/>
      <c r="J1311" s="65"/>
      <c r="K1311" s="65"/>
      <c r="L1311" s="65"/>
      <c r="M1311" s="65"/>
      <c r="N1311" s="65"/>
      <c r="O1311" s="65"/>
      <c r="P1311" s="65"/>
      <c r="Q1311" s="65"/>
      <c r="R1311" s="65"/>
      <c r="S1311" s="65"/>
      <c r="T1311" s="65"/>
      <c r="U1311" s="65"/>
      <c r="V1311" s="65"/>
      <c r="W1311" s="65"/>
      <c r="X1311" s="65"/>
      <c r="Y1311" s="65"/>
      <c r="Z1311" s="65"/>
      <c r="AA1311" s="65"/>
      <c r="AB1311" s="65"/>
      <c r="AC1311" s="65"/>
      <c r="AD1311" s="65"/>
      <c r="AE1311" s="65"/>
      <c r="AF1311" s="65"/>
      <c r="AG1311" s="65"/>
      <c r="AH1311" s="65"/>
      <c r="AI1311" s="65"/>
      <c r="AJ1311" s="62"/>
      <c r="AK1311" s="11"/>
      <c r="AL1311" s="11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</row>
    <row r="1312" spans="1:86" ht="17.25">
      <c r="A1312" s="11"/>
      <c r="B1312" s="11"/>
      <c r="C1312" s="11"/>
      <c r="D1312" s="11"/>
      <c r="E1312" s="33"/>
      <c r="F1312" s="11"/>
      <c r="G1312" s="11"/>
      <c r="H1312" s="11"/>
      <c r="I1312" s="11"/>
      <c r="J1312" s="65"/>
      <c r="K1312" s="65"/>
      <c r="L1312" s="65"/>
      <c r="M1312" s="65"/>
      <c r="N1312" s="65"/>
      <c r="O1312" s="65"/>
      <c r="P1312" s="65"/>
      <c r="Q1312" s="65"/>
      <c r="R1312" s="65"/>
      <c r="S1312" s="65"/>
      <c r="T1312" s="65"/>
      <c r="U1312" s="65"/>
      <c r="V1312" s="65"/>
      <c r="W1312" s="65"/>
      <c r="X1312" s="65"/>
      <c r="Y1312" s="65"/>
      <c r="Z1312" s="65"/>
      <c r="AA1312" s="65"/>
      <c r="AB1312" s="65"/>
      <c r="AC1312" s="65"/>
      <c r="AD1312" s="65"/>
      <c r="AE1312" s="65"/>
      <c r="AF1312" s="65"/>
      <c r="AG1312" s="65"/>
      <c r="AH1312" s="65"/>
      <c r="AI1312" s="65"/>
      <c r="AJ1312" s="62"/>
      <c r="AK1312" s="11"/>
      <c r="AL1312" s="11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</row>
    <row r="1313" spans="1:86" ht="17.25">
      <c r="A1313" s="11"/>
      <c r="B1313" s="11"/>
      <c r="C1313" s="11"/>
      <c r="D1313" s="11"/>
      <c r="E1313" s="33"/>
      <c r="F1313" s="11"/>
      <c r="G1313" s="11"/>
      <c r="H1313" s="11"/>
      <c r="I1313" s="11"/>
      <c r="J1313" s="65"/>
      <c r="K1313" s="65"/>
      <c r="L1313" s="65"/>
      <c r="M1313" s="65"/>
      <c r="N1313" s="65"/>
      <c r="O1313" s="65"/>
      <c r="P1313" s="65"/>
      <c r="Q1313" s="65"/>
      <c r="R1313" s="65"/>
      <c r="S1313" s="65"/>
      <c r="T1313" s="65"/>
      <c r="U1313" s="65"/>
      <c r="V1313" s="65"/>
      <c r="W1313" s="65"/>
      <c r="X1313" s="65"/>
      <c r="Y1313" s="65"/>
      <c r="Z1313" s="65"/>
      <c r="AA1313" s="65"/>
      <c r="AB1313" s="65"/>
      <c r="AC1313" s="65"/>
      <c r="AD1313" s="65"/>
      <c r="AE1313" s="65"/>
      <c r="AF1313" s="65"/>
      <c r="AG1313" s="65"/>
      <c r="AH1313" s="65"/>
      <c r="AI1313" s="65"/>
      <c r="AJ1313" s="62"/>
      <c r="AK1313" s="11"/>
      <c r="AL1313" s="11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</row>
    <row r="1314" spans="1:86" ht="17.25">
      <c r="A1314" s="11"/>
      <c r="B1314" s="11"/>
      <c r="C1314" s="11"/>
      <c r="D1314" s="11"/>
      <c r="E1314" s="33"/>
      <c r="F1314" s="11"/>
      <c r="G1314" s="11"/>
      <c r="H1314" s="11"/>
      <c r="I1314" s="11"/>
      <c r="J1314" s="65"/>
      <c r="K1314" s="65"/>
      <c r="L1314" s="65"/>
      <c r="M1314" s="65"/>
      <c r="N1314" s="65"/>
      <c r="O1314" s="65"/>
      <c r="P1314" s="65"/>
      <c r="Q1314" s="65"/>
      <c r="R1314" s="65"/>
      <c r="S1314" s="65"/>
      <c r="T1314" s="65"/>
      <c r="U1314" s="65"/>
      <c r="V1314" s="65"/>
      <c r="W1314" s="65"/>
      <c r="X1314" s="65"/>
      <c r="Y1314" s="65"/>
      <c r="Z1314" s="65"/>
      <c r="AA1314" s="65"/>
      <c r="AB1314" s="65"/>
      <c r="AC1314" s="65"/>
      <c r="AD1314" s="65"/>
      <c r="AE1314" s="65"/>
      <c r="AF1314" s="65"/>
      <c r="AG1314" s="65"/>
      <c r="AH1314" s="65"/>
      <c r="AI1314" s="65"/>
      <c r="AJ1314" s="62"/>
      <c r="AK1314" s="11"/>
      <c r="AL1314" s="11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</row>
    <row r="1315" spans="1:86" ht="17.25">
      <c r="A1315" s="11"/>
      <c r="B1315" s="11"/>
      <c r="C1315" s="11"/>
      <c r="D1315" s="11"/>
      <c r="E1315" s="33"/>
      <c r="F1315" s="11"/>
      <c r="G1315" s="11"/>
      <c r="H1315" s="11"/>
      <c r="I1315" s="11"/>
      <c r="J1315" s="65"/>
      <c r="K1315" s="65"/>
      <c r="L1315" s="65"/>
      <c r="M1315" s="65"/>
      <c r="N1315" s="65"/>
      <c r="O1315" s="65"/>
      <c r="P1315" s="65"/>
      <c r="Q1315" s="65"/>
      <c r="R1315" s="65"/>
      <c r="S1315" s="65"/>
      <c r="T1315" s="65"/>
      <c r="U1315" s="65"/>
      <c r="V1315" s="65"/>
      <c r="W1315" s="65"/>
      <c r="X1315" s="65"/>
      <c r="Y1315" s="65"/>
      <c r="Z1315" s="65"/>
      <c r="AA1315" s="65"/>
      <c r="AB1315" s="65"/>
      <c r="AC1315" s="65"/>
      <c r="AD1315" s="65"/>
      <c r="AE1315" s="65"/>
      <c r="AF1315" s="65"/>
      <c r="AG1315" s="65"/>
      <c r="AH1315" s="65"/>
      <c r="AI1315" s="65"/>
      <c r="AJ1315" s="62"/>
      <c r="AK1315" s="11"/>
      <c r="AL1315" s="11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</row>
    <row r="1316" spans="1:86" ht="17.25">
      <c r="A1316" s="11"/>
      <c r="B1316" s="11"/>
      <c r="C1316" s="11"/>
      <c r="D1316" s="11"/>
      <c r="E1316" s="33"/>
      <c r="F1316" s="11"/>
      <c r="G1316" s="11"/>
      <c r="H1316" s="11"/>
      <c r="I1316" s="11"/>
      <c r="J1316" s="65"/>
      <c r="K1316" s="65"/>
      <c r="L1316" s="65"/>
      <c r="M1316" s="65"/>
      <c r="N1316" s="65"/>
      <c r="O1316" s="65"/>
      <c r="P1316" s="65"/>
      <c r="Q1316" s="65"/>
      <c r="R1316" s="65"/>
      <c r="S1316" s="65"/>
      <c r="T1316" s="65"/>
      <c r="U1316" s="65"/>
      <c r="V1316" s="65"/>
      <c r="W1316" s="65"/>
      <c r="X1316" s="65"/>
      <c r="Y1316" s="65"/>
      <c r="Z1316" s="65"/>
      <c r="AA1316" s="65"/>
      <c r="AB1316" s="65"/>
      <c r="AC1316" s="65"/>
      <c r="AD1316" s="65"/>
      <c r="AE1316" s="65"/>
      <c r="AF1316" s="65"/>
      <c r="AG1316" s="65"/>
      <c r="AH1316" s="65"/>
      <c r="AI1316" s="65"/>
      <c r="AJ1316" s="62"/>
      <c r="AK1316" s="11"/>
      <c r="AL1316" s="11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</row>
    <row r="1317" spans="1:86" ht="17.25">
      <c r="A1317" s="11"/>
      <c r="B1317" s="11"/>
      <c r="C1317" s="11"/>
      <c r="D1317" s="11"/>
      <c r="E1317" s="33"/>
      <c r="F1317" s="11"/>
      <c r="G1317" s="11"/>
      <c r="H1317" s="11"/>
      <c r="I1317" s="11"/>
      <c r="J1317" s="65"/>
      <c r="K1317" s="65"/>
      <c r="L1317" s="65"/>
      <c r="M1317" s="65"/>
      <c r="N1317" s="65"/>
      <c r="O1317" s="65"/>
      <c r="P1317" s="65"/>
      <c r="Q1317" s="65"/>
      <c r="R1317" s="65"/>
      <c r="S1317" s="65"/>
      <c r="T1317" s="65"/>
      <c r="U1317" s="65"/>
      <c r="V1317" s="65"/>
      <c r="W1317" s="65"/>
      <c r="X1317" s="65"/>
      <c r="Y1317" s="65"/>
      <c r="Z1317" s="65"/>
      <c r="AA1317" s="65"/>
      <c r="AB1317" s="65"/>
      <c r="AC1317" s="65"/>
      <c r="AD1317" s="65"/>
      <c r="AE1317" s="65"/>
      <c r="AF1317" s="65"/>
      <c r="AG1317" s="65"/>
      <c r="AH1317" s="65"/>
      <c r="AI1317" s="65"/>
      <c r="AJ1317" s="62"/>
      <c r="AK1317" s="11"/>
      <c r="AL1317" s="11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</row>
    <row r="1318" spans="1:86" ht="17.25">
      <c r="A1318" s="11"/>
      <c r="B1318" s="11"/>
      <c r="C1318" s="11"/>
      <c r="D1318" s="11"/>
      <c r="E1318" s="33"/>
      <c r="F1318" s="11"/>
      <c r="G1318" s="11"/>
      <c r="H1318" s="11"/>
      <c r="I1318" s="11"/>
      <c r="J1318" s="65"/>
      <c r="K1318" s="65"/>
      <c r="L1318" s="65"/>
      <c r="M1318" s="65"/>
      <c r="N1318" s="65"/>
      <c r="O1318" s="65"/>
      <c r="P1318" s="65"/>
      <c r="Q1318" s="65"/>
      <c r="R1318" s="65"/>
      <c r="S1318" s="65"/>
      <c r="T1318" s="65"/>
      <c r="U1318" s="65"/>
      <c r="V1318" s="65"/>
      <c r="W1318" s="65"/>
      <c r="X1318" s="65"/>
      <c r="Y1318" s="65"/>
      <c r="Z1318" s="65"/>
      <c r="AA1318" s="65"/>
      <c r="AB1318" s="65"/>
      <c r="AC1318" s="65"/>
      <c r="AD1318" s="65"/>
      <c r="AE1318" s="65"/>
      <c r="AF1318" s="65"/>
      <c r="AG1318" s="65"/>
      <c r="AH1318" s="65"/>
      <c r="AI1318" s="65"/>
      <c r="AJ1318" s="62"/>
      <c r="AK1318" s="11"/>
      <c r="AL1318" s="11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</row>
    <row r="1319" spans="1:86" ht="17.25">
      <c r="A1319" s="11"/>
      <c r="B1319" s="11"/>
      <c r="C1319" s="11"/>
      <c r="D1319" s="11"/>
      <c r="E1319" s="33"/>
      <c r="F1319" s="11"/>
      <c r="G1319" s="11"/>
      <c r="H1319" s="11"/>
      <c r="I1319" s="11"/>
      <c r="J1319" s="65"/>
      <c r="K1319" s="65"/>
      <c r="L1319" s="65"/>
      <c r="M1319" s="65"/>
      <c r="N1319" s="65"/>
      <c r="O1319" s="65"/>
      <c r="P1319" s="65"/>
      <c r="Q1319" s="65"/>
      <c r="R1319" s="65"/>
      <c r="S1319" s="65"/>
      <c r="T1319" s="65"/>
      <c r="U1319" s="65"/>
      <c r="V1319" s="65"/>
      <c r="W1319" s="65"/>
      <c r="X1319" s="65"/>
      <c r="Y1319" s="65"/>
      <c r="Z1319" s="65"/>
      <c r="AA1319" s="65"/>
      <c r="AB1319" s="65"/>
      <c r="AC1319" s="65"/>
      <c r="AD1319" s="65"/>
      <c r="AE1319" s="65"/>
      <c r="AF1319" s="65"/>
      <c r="AG1319" s="65"/>
      <c r="AH1319" s="65"/>
      <c r="AI1319" s="65"/>
      <c r="AJ1319" s="62"/>
      <c r="AK1319" s="11"/>
      <c r="AL1319" s="11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</row>
    <row r="1320" spans="1:86" ht="17.25">
      <c r="A1320" s="11"/>
      <c r="B1320" s="11"/>
      <c r="C1320" s="11"/>
      <c r="D1320" s="11"/>
      <c r="E1320" s="33"/>
      <c r="F1320" s="11"/>
      <c r="G1320" s="11"/>
      <c r="H1320" s="11"/>
      <c r="I1320" s="11"/>
      <c r="J1320" s="65"/>
      <c r="K1320" s="65"/>
      <c r="L1320" s="65"/>
      <c r="M1320" s="65"/>
      <c r="N1320" s="65"/>
      <c r="O1320" s="65"/>
      <c r="P1320" s="65"/>
      <c r="Q1320" s="65"/>
      <c r="R1320" s="65"/>
      <c r="S1320" s="65"/>
      <c r="T1320" s="65"/>
      <c r="U1320" s="65"/>
      <c r="V1320" s="65"/>
      <c r="W1320" s="65"/>
      <c r="X1320" s="65"/>
      <c r="Y1320" s="65"/>
      <c r="Z1320" s="65"/>
      <c r="AA1320" s="65"/>
      <c r="AB1320" s="65"/>
      <c r="AC1320" s="65"/>
      <c r="AD1320" s="65"/>
      <c r="AE1320" s="65"/>
      <c r="AF1320" s="65"/>
      <c r="AG1320" s="65"/>
      <c r="AH1320" s="65"/>
      <c r="AI1320" s="65"/>
      <c r="AJ1320" s="62"/>
      <c r="AK1320" s="11"/>
      <c r="AL1320" s="11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</row>
    <row r="1321" spans="1:86" ht="17.25">
      <c r="A1321" s="11"/>
      <c r="B1321" s="11"/>
      <c r="C1321" s="11"/>
      <c r="D1321" s="11"/>
      <c r="E1321" s="33"/>
      <c r="F1321" s="11"/>
      <c r="G1321" s="11"/>
      <c r="H1321" s="11"/>
      <c r="I1321" s="11"/>
      <c r="J1321" s="65"/>
      <c r="K1321" s="65"/>
      <c r="L1321" s="65"/>
      <c r="M1321" s="65"/>
      <c r="N1321" s="65"/>
      <c r="O1321" s="65"/>
      <c r="P1321" s="65"/>
      <c r="Q1321" s="65"/>
      <c r="R1321" s="65"/>
      <c r="S1321" s="65"/>
      <c r="T1321" s="65"/>
      <c r="U1321" s="65"/>
      <c r="V1321" s="65"/>
      <c r="W1321" s="65"/>
      <c r="X1321" s="65"/>
      <c r="Y1321" s="65"/>
      <c r="Z1321" s="65"/>
      <c r="AA1321" s="65"/>
      <c r="AB1321" s="65"/>
      <c r="AC1321" s="65"/>
      <c r="AD1321" s="65"/>
      <c r="AE1321" s="65"/>
      <c r="AF1321" s="65"/>
      <c r="AG1321" s="65"/>
      <c r="AH1321" s="65"/>
      <c r="AI1321" s="65"/>
      <c r="AJ1321" s="62"/>
      <c r="AK1321" s="11"/>
      <c r="AL1321" s="11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</row>
    <row r="1322" spans="1:86" ht="17.25">
      <c r="A1322" s="11"/>
      <c r="B1322" s="11"/>
      <c r="C1322" s="11"/>
      <c r="D1322" s="11"/>
      <c r="E1322" s="33"/>
      <c r="F1322" s="11"/>
      <c r="G1322" s="11"/>
      <c r="H1322" s="11"/>
      <c r="I1322" s="11"/>
      <c r="J1322" s="65"/>
      <c r="K1322" s="65"/>
      <c r="L1322" s="65"/>
      <c r="M1322" s="65"/>
      <c r="N1322" s="65"/>
      <c r="O1322" s="65"/>
      <c r="P1322" s="65"/>
      <c r="Q1322" s="65"/>
      <c r="R1322" s="65"/>
      <c r="S1322" s="65"/>
      <c r="T1322" s="65"/>
      <c r="U1322" s="65"/>
      <c r="V1322" s="65"/>
      <c r="W1322" s="65"/>
      <c r="X1322" s="65"/>
      <c r="Y1322" s="65"/>
      <c r="Z1322" s="65"/>
      <c r="AA1322" s="65"/>
      <c r="AB1322" s="65"/>
      <c r="AC1322" s="65"/>
      <c r="AD1322" s="65"/>
      <c r="AE1322" s="65"/>
      <c r="AF1322" s="65"/>
      <c r="AG1322" s="65"/>
      <c r="AH1322" s="65"/>
      <c r="AI1322" s="65"/>
      <c r="AJ1322" s="62"/>
      <c r="AK1322" s="11"/>
      <c r="AL1322" s="11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</row>
    <row r="1323" spans="1:86" ht="17.25">
      <c r="A1323" s="11"/>
      <c r="B1323" s="11"/>
      <c r="C1323" s="11"/>
      <c r="D1323" s="11"/>
      <c r="E1323" s="33"/>
      <c r="F1323" s="11"/>
      <c r="G1323" s="11"/>
      <c r="H1323" s="11"/>
      <c r="I1323" s="11"/>
      <c r="J1323" s="65"/>
      <c r="K1323" s="65"/>
      <c r="L1323" s="65"/>
      <c r="M1323" s="65"/>
      <c r="N1323" s="65"/>
      <c r="O1323" s="65"/>
      <c r="P1323" s="65"/>
      <c r="Q1323" s="65"/>
      <c r="R1323" s="65"/>
      <c r="S1323" s="65"/>
      <c r="T1323" s="65"/>
      <c r="U1323" s="65"/>
      <c r="V1323" s="65"/>
      <c r="W1323" s="65"/>
      <c r="X1323" s="65"/>
      <c r="Y1323" s="65"/>
      <c r="Z1323" s="65"/>
      <c r="AA1323" s="65"/>
      <c r="AB1323" s="65"/>
      <c r="AC1323" s="65"/>
      <c r="AD1323" s="65"/>
      <c r="AE1323" s="65"/>
      <c r="AF1323" s="65"/>
      <c r="AG1323" s="65"/>
      <c r="AH1323" s="65"/>
      <c r="AI1323" s="65"/>
      <c r="AJ1323" s="62"/>
      <c r="AK1323" s="11"/>
      <c r="AL1323" s="11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</row>
    <row r="1324" spans="1:86" ht="17.25">
      <c r="A1324" s="11"/>
      <c r="B1324" s="11"/>
      <c r="C1324" s="11"/>
      <c r="D1324" s="11"/>
      <c r="E1324" s="33"/>
      <c r="F1324" s="11"/>
      <c r="G1324" s="11"/>
      <c r="H1324" s="11"/>
      <c r="I1324" s="11"/>
      <c r="J1324" s="65"/>
      <c r="K1324" s="65"/>
      <c r="L1324" s="65"/>
      <c r="M1324" s="65"/>
      <c r="N1324" s="65"/>
      <c r="O1324" s="65"/>
      <c r="P1324" s="65"/>
      <c r="Q1324" s="65"/>
      <c r="R1324" s="65"/>
      <c r="S1324" s="65"/>
      <c r="T1324" s="65"/>
      <c r="U1324" s="65"/>
      <c r="V1324" s="65"/>
      <c r="W1324" s="65"/>
      <c r="X1324" s="65"/>
      <c r="Y1324" s="65"/>
      <c r="Z1324" s="65"/>
      <c r="AA1324" s="65"/>
      <c r="AB1324" s="65"/>
      <c r="AC1324" s="65"/>
      <c r="AD1324" s="65"/>
      <c r="AE1324" s="65"/>
      <c r="AF1324" s="65"/>
      <c r="AG1324" s="65"/>
      <c r="AH1324" s="65"/>
      <c r="AI1324" s="65"/>
      <c r="AJ1324" s="62"/>
      <c r="AK1324" s="11"/>
      <c r="AL1324" s="11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</row>
    <row r="1325" spans="1:86" ht="17.25">
      <c r="A1325" s="11"/>
      <c r="B1325" s="11"/>
      <c r="C1325" s="11"/>
      <c r="D1325" s="11"/>
      <c r="E1325" s="33"/>
      <c r="F1325" s="11"/>
      <c r="G1325" s="11"/>
      <c r="H1325" s="11"/>
      <c r="I1325" s="11"/>
      <c r="J1325" s="65"/>
      <c r="K1325" s="65"/>
      <c r="L1325" s="65"/>
      <c r="M1325" s="65"/>
      <c r="N1325" s="65"/>
      <c r="O1325" s="65"/>
      <c r="P1325" s="65"/>
      <c r="Q1325" s="65"/>
      <c r="R1325" s="65"/>
      <c r="S1325" s="65"/>
      <c r="T1325" s="65"/>
      <c r="U1325" s="65"/>
      <c r="V1325" s="65"/>
      <c r="W1325" s="65"/>
      <c r="X1325" s="65"/>
      <c r="Y1325" s="65"/>
      <c r="Z1325" s="65"/>
      <c r="AA1325" s="65"/>
      <c r="AB1325" s="65"/>
      <c r="AC1325" s="65"/>
      <c r="AD1325" s="65"/>
      <c r="AE1325" s="65"/>
      <c r="AF1325" s="65"/>
      <c r="AG1325" s="65"/>
      <c r="AH1325" s="65"/>
      <c r="AI1325" s="65"/>
      <c r="AJ1325" s="62"/>
      <c r="AK1325" s="11"/>
      <c r="AL1325" s="11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</row>
    <row r="1326" spans="1:86" ht="17.25">
      <c r="A1326" s="11"/>
      <c r="B1326" s="11"/>
      <c r="C1326" s="11"/>
      <c r="D1326" s="11"/>
      <c r="E1326" s="33"/>
      <c r="F1326" s="11"/>
      <c r="G1326" s="11"/>
      <c r="H1326" s="11"/>
      <c r="I1326" s="11"/>
      <c r="J1326" s="65"/>
      <c r="K1326" s="65"/>
      <c r="L1326" s="65"/>
      <c r="M1326" s="65"/>
      <c r="N1326" s="65"/>
      <c r="O1326" s="65"/>
      <c r="P1326" s="65"/>
      <c r="Q1326" s="65"/>
      <c r="R1326" s="65"/>
      <c r="S1326" s="65"/>
      <c r="T1326" s="65"/>
      <c r="U1326" s="65"/>
      <c r="V1326" s="65"/>
      <c r="W1326" s="65"/>
      <c r="X1326" s="65"/>
      <c r="Y1326" s="65"/>
      <c r="Z1326" s="65"/>
      <c r="AA1326" s="65"/>
      <c r="AB1326" s="65"/>
      <c r="AC1326" s="65"/>
      <c r="AD1326" s="65"/>
      <c r="AE1326" s="65"/>
      <c r="AF1326" s="65"/>
      <c r="AG1326" s="65"/>
      <c r="AH1326" s="65"/>
      <c r="AI1326" s="65"/>
      <c r="AJ1326" s="62"/>
      <c r="AK1326" s="11"/>
      <c r="AL1326" s="11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</row>
    <row r="1327" spans="1:86" ht="17.25">
      <c r="A1327" s="11"/>
      <c r="B1327" s="11"/>
      <c r="C1327" s="11"/>
      <c r="D1327" s="11"/>
      <c r="E1327" s="33"/>
      <c r="F1327" s="11"/>
      <c r="G1327" s="11"/>
      <c r="H1327" s="11"/>
      <c r="I1327" s="11"/>
      <c r="J1327" s="65"/>
      <c r="K1327" s="65"/>
      <c r="L1327" s="65"/>
      <c r="M1327" s="65"/>
      <c r="N1327" s="65"/>
      <c r="O1327" s="65"/>
      <c r="P1327" s="65"/>
      <c r="Q1327" s="65"/>
      <c r="R1327" s="65"/>
      <c r="S1327" s="65"/>
      <c r="T1327" s="65"/>
      <c r="U1327" s="65"/>
      <c r="V1327" s="65"/>
      <c r="W1327" s="65"/>
      <c r="X1327" s="65"/>
      <c r="Y1327" s="65"/>
      <c r="Z1327" s="65"/>
      <c r="AA1327" s="65"/>
      <c r="AB1327" s="65"/>
      <c r="AC1327" s="65"/>
      <c r="AD1327" s="65"/>
      <c r="AE1327" s="65"/>
      <c r="AF1327" s="65"/>
      <c r="AG1327" s="65"/>
      <c r="AH1327" s="65"/>
      <c r="AI1327" s="65"/>
      <c r="AJ1327" s="62"/>
      <c r="AK1327" s="11"/>
      <c r="AL1327" s="11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</row>
    <row r="1328" spans="1:86" ht="17.25">
      <c r="A1328" s="11"/>
      <c r="B1328" s="11"/>
      <c r="C1328" s="11"/>
      <c r="D1328" s="11"/>
      <c r="E1328" s="33"/>
      <c r="F1328" s="11"/>
      <c r="G1328" s="11"/>
      <c r="H1328" s="11"/>
      <c r="I1328" s="11"/>
      <c r="J1328" s="65"/>
      <c r="K1328" s="65"/>
      <c r="L1328" s="65"/>
      <c r="M1328" s="65"/>
      <c r="N1328" s="65"/>
      <c r="O1328" s="65"/>
      <c r="P1328" s="65"/>
      <c r="Q1328" s="65"/>
      <c r="R1328" s="65"/>
      <c r="S1328" s="65"/>
      <c r="T1328" s="65"/>
      <c r="U1328" s="65"/>
      <c r="V1328" s="65"/>
      <c r="W1328" s="65"/>
      <c r="X1328" s="65"/>
      <c r="Y1328" s="65"/>
      <c r="Z1328" s="65"/>
      <c r="AA1328" s="65"/>
      <c r="AB1328" s="65"/>
      <c r="AC1328" s="65"/>
      <c r="AD1328" s="65"/>
      <c r="AE1328" s="65"/>
      <c r="AF1328" s="65"/>
      <c r="AG1328" s="65"/>
      <c r="AH1328" s="65"/>
      <c r="AI1328" s="65"/>
      <c r="AJ1328" s="62"/>
      <c r="AK1328" s="11"/>
      <c r="AL1328" s="11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</row>
    <row r="1329" spans="1:86" ht="17.25">
      <c r="A1329" s="11"/>
      <c r="B1329" s="11"/>
      <c r="C1329" s="11"/>
      <c r="D1329" s="11"/>
      <c r="E1329" s="33"/>
      <c r="F1329" s="11"/>
      <c r="G1329" s="11"/>
      <c r="H1329" s="11"/>
      <c r="I1329" s="11"/>
      <c r="J1329" s="65"/>
      <c r="K1329" s="65"/>
      <c r="L1329" s="65"/>
      <c r="M1329" s="65"/>
      <c r="N1329" s="65"/>
      <c r="O1329" s="65"/>
      <c r="P1329" s="65"/>
      <c r="Q1329" s="65"/>
      <c r="R1329" s="65"/>
      <c r="S1329" s="65"/>
      <c r="T1329" s="65"/>
      <c r="U1329" s="65"/>
      <c r="V1329" s="65"/>
      <c r="W1329" s="65"/>
      <c r="X1329" s="65"/>
      <c r="Y1329" s="65"/>
      <c r="Z1329" s="65"/>
      <c r="AA1329" s="65"/>
      <c r="AB1329" s="65"/>
      <c r="AC1329" s="65"/>
      <c r="AD1329" s="65"/>
      <c r="AE1329" s="65"/>
      <c r="AF1329" s="65"/>
      <c r="AG1329" s="65"/>
      <c r="AH1329" s="65"/>
      <c r="AI1329" s="65"/>
      <c r="AJ1329" s="62"/>
      <c r="AK1329" s="11"/>
      <c r="AL1329" s="11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</row>
    <row r="1330" spans="1:86" ht="17.25">
      <c r="A1330" s="11"/>
      <c r="B1330" s="11"/>
      <c r="C1330" s="11"/>
      <c r="D1330" s="11"/>
      <c r="E1330" s="33"/>
      <c r="F1330" s="11"/>
      <c r="G1330" s="11"/>
      <c r="H1330" s="11"/>
      <c r="I1330" s="11"/>
      <c r="J1330" s="65"/>
      <c r="K1330" s="65"/>
      <c r="L1330" s="65"/>
      <c r="M1330" s="65"/>
      <c r="N1330" s="65"/>
      <c r="O1330" s="65"/>
      <c r="P1330" s="65"/>
      <c r="Q1330" s="65"/>
      <c r="R1330" s="65"/>
      <c r="S1330" s="65"/>
      <c r="T1330" s="65"/>
      <c r="U1330" s="65"/>
      <c r="V1330" s="65"/>
      <c r="W1330" s="65"/>
      <c r="X1330" s="65"/>
      <c r="Y1330" s="65"/>
      <c r="Z1330" s="65"/>
      <c r="AA1330" s="65"/>
      <c r="AB1330" s="65"/>
      <c r="AC1330" s="65"/>
      <c r="AD1330" s="65"/>
      <c r="AE1330" s="65"/>
      <c r="AF1330" s="65"/>
      <c r="AG1330" s="65"/>
      <c r="AH1330" s="65"/>
      <c r="AI1330" s="65"/>
      <c r="AJ1330" s="62"/>
      <c r="AK1330" s="11"/>
      <c r="AL1330" s="11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</row>
    <row r="1331" spans="1:86" ht="17.25">
      <c r="A1331" s="11"/>
      <c r="B1331" s="11"/>
      <c r="C1331" s="11"/>
      <c r="D1331" s="11"/>
      <c r="E1331" s="33"/>
      <c r="F1331" s="11"/>
      <c r="G1331" s="11"/>
      <c r="H1331" s="11"/>
      <c r="I1331" s="11"/>
      <c r="J1331" s="65"/>
      <c r="K1331" s="65"/>
      <c r="L1331" s="65"/>
      <c r="M1331" s="65"/>
      <c r="N1331" s="65"/>
      <c r="O1331" s="65"/>
      <c r="P1331" s="65"/>
      <c r="Q1331" s="65"/>
      <c r="R1331" s="65"/>
      <c r="S1331" s="65"/>
      <c r="T1331" s="65"/>
      <c r="U1331" s="65"/>
      <c r="V1331" s="65"/>
      <c r="W1331" s="65"/>
      <c r="X1331" s="65"/>
      <c r="Y1331" s="65"/>
      <c r="Z1331" s="65"/>
      <c r="AA1331" s="65"/>
      <c r="AB1331" s="65"/>
      <c r="AC1331" s="65"/>
      <c r="AD1331" s="65"/>
      <c r="AE1331" s="65"/>
      <c r="AF1331" s="65"/>
      <c r="AG1331" s="65"/>
      <c r="AH1331" s="65"/>
      <c r="AI1331" s="65"/>
      <c r="AJ1331" s="62"/>
      <c r="AK1331" s="11"/>
      <c r="AL1331" s="11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</row>
    <row r="1332" spans="1:86" ht="17.25">
      <c r="A1332" s="11"/>
      <c r="B1332" s="11"/>
      <c r="C1332" s="11"/>
      <c r="D1332" s="11"/>
      <c r="E1332" s="33"/>
      <c r="F1332" s="11"/>
      <c r="G1332" s="11"/>
      <c r="H1332" s="11"/>
      <c r="I1332" s="11"/>
      <c r="J1332" s="65"/>
      <c r="K1332" s="65"/>
      <c r="L1332" s="65"/>
      <c r="M1332" s="65"/>
      <c r="N1332" s="65"/>
      <c r="O1332" s="65"/>
      <c r="P1332" s="65"/>
      <c r="Q1332" s="65"/>
      <c r="R1332" s="65"/>
      <c r="S1332" s="65"/>
      <c r="T1332" s="65"/>
      <c r="U1332" s="65"/>
      <c r="V1332" s="65"/>
      <c r="W1332" s="65"/>
      <c r="X1332" s="65"/>
      <c r="Y1332" s="65"/>
      <c r="Z1332" s="65"/>
      <c r="AA1332" s="65"/>
      <c r="AB1332" s="65"/>
      <c r="AC1332" s="65"/>
      <c r="AD1332" s="65"/>
      <c r="AE1332" s="65"/>
      <c r="AF1332" s="65"/>
      <c r="AG1332" s="65"/>
      <c r="AH1332" s="65"/>
      <c r="AI1332" s="65"/>
      <c r="AJ1332" s="62"/>
      <c r="AK1332" s="11"/>
      <c r="AL1332" s="11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</row>
    <row r="1333" spans="1:86" ht="17.25">
      <c r="A1333" s="11"/>
      <c r="B1333" s="11"/>
      <c r="C1333" s="11"/>
      <c r="D1333" s="11"/>
      <c r="E1333" s="33"/>
      <c r="F1333" s="11"/>
      <c r="G1333" s="11"/>
      <c r="H1333" s="11"/>
      <c r="I1333" s="11"/>
      <c r="J1333" s="65"/>
      <c r="K1333" s="65"/>
      <c r="L1333" s="65"/>
      <c r="M1333" s="65"/>
      <c r="N1333" s="65"/>
      <c r="O1333" s="65"/>
      <c r="P1333" s="65"/>
      <c r="Q1333" s="65"/>
      <c r="R1333" s="65"/>
      <c r="S1333" s="65"/>
      <c r="T1333" s="65"/>
      <c r="U1333" s="65"/>
      <c r="V1333" s="65"/>
      <c r="W1333" s="65"/>
      <c r="X1333" s="65"/>
      <c r="Y1333" s="65"/>
      <c r="Z1333" s="65"/>
      <c r="AA1333" s="65"/>
      <c r="AB1333" s="65"/>
      <c r="AC1333" s="65"/>
      <c r="AD1333" s="65"/>
      <c r="AE1333" s="65"/>
      <c r="AF1333" s="65"/>
      <c r="AG1333" s="65"/>
      <c r="AH1333" s="65"/>
      <c r="AI1333" s="65"/>
      <c r="AJ1333" s="62"/>
      <c r="AK1333" s="11"/>
      <c r="AL1333" s="11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</row>
    <row r="1334" spans="1:86" ht="17.25">
      <c r="A1334" s="11"/>
      <c r="B1334" s="11"/>
      <c r="C1334" s="11"/>
      <c r="D1334" s="11"/>
      <c r="E1334" s="33"/>
      <c r="F1334" s="11"/>
      <c r="G1334" s="11"/>
      <c r="H1334" s="11"/>
      <c r="I1334" s="11"/>
      <c r="J1334" s="65"/>
      <c r="K1334" s="65"/>
      <c r="L1334" s="65"/>
      <c r="M1334" s="65"/>
      <c r="N1334" s="65"/>
      <c r="O1334" s="65"/>
      <c r="P1334" s="65"/>
      <c r="Q1334" s="65"/>
      <c r="R1334" s="65"/>
      <c r="S1334" s="65"/>
      <c r="T1334" s="65"/>
      <c r="U1334" s="65"/>
      <c r="V1334" s="65"/>
      <c r="W1334" s="65"/>
      <c r="X1334" s="65"/>
      <c r="Y1334" s="65"/>
      <c r="Z1334" s="65"/>
      <c r="AA1334" s="65"/>
      <c r="AB1334" s="65"/>
      <c r="AC1334" s="65"/>
      <c r="AD1334" s="65"/>
      <c r="AE1334" s="65"/>
      <c r="AF1334" s="65"/>
      <c r="AG1334" s="65"/>
      <c r="AH1334" s="65"/>
      <c r="AI1334" s="65"/>
      <c r="AJ1334" s="62"/>
      <c r="AK1334" s="11"/>
      <c r="AL1334" s="11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</row>
    <row r="1335" spans="1:86" ht="17.25">
      <c r="A1335" s="11"/>
      <c r="B1335" s="11"/>
      <c r="C1335" s="11"/>
      <c r="D1335" s="11"/>
      <c r="E1335" s="33"/>
      <c r="F1335" s="11"/>
      <c r="G1335" s="11"/>
      <c r="H1335" s="11"/>
      <c r="I1335" s="11"/>
      <c r="J1335" s="65"/>
      <c r="K1335" s="65"/>
      <c r="L1335" s="65"/>
      <c r="M1335" s="65"/>
      <c r="N1335" s="65"/>
      <c r="O1335" s="65"/>
      <c r="P1335" s="65"/>
      <c r="Q1335" s="65"/>
      <c r="R1335" s="65"/>
      <c r="S1335" s="65"/>
      <c r="T1335" s="65"/>
      <c r="U1335" s="65"/>
      <c r="V1335" s="65"/>
      <c r="W1335" s="65"/>
      <c r="X1335" s="65"/>
      <c r="Y1335" s="65"/>
      <c r="Z1335" s="65"/>
      <c r="AA1335" s="65"/>
      <c r="AB1335" s="65"/>
      <c r="AC1335" s="65"/>
      <c r="AD1335" s="65"/>
      <c r="AE1335" s="65"/>
      <c r="AF1335" s="65"/>
      <c r="AG1335" s="65"/>
      <c r="AH1335" s="65"/>
      <c r="AI1335" s="65"/>
      <c r="AJ1335" s="62"/>
      <c r="AK1335" s="11"/>
      <c r="AL1335" s="11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</row>
    <row r="1336" spans="1:86" ht="17.25">
      <c r="A1336" s="11"/>
      <c r="B1336" s="11"/>
      <c r="C1336" s="11"/>
      <c r="D1336" s="11"/>
      <c r="E1336" s="33"/>
      <c r="F1336" s="11"/>
      <c r="G1336" s="11"/>
      <c r="H1336" s="11"/>
      <c r="I1336" s="11"/>
      <c r="J1336" s="65"/>
      <c r="K1336" s="65"/>
      <c r="L1336" s="65"/>
      <c r="M1336" s="65"/>
      <c r="N1336" s="65"/>
      <c r="O1336" s="65"/>
      <c r="P1336" s="65"/>
      <c r="Q1336" s="65"/>
      <c r="R1336" s="65"/>
      <c r="S1336" s="65"/>
      <c r="T1336" s="65"/>
      <c r="U1336" s="65"/>
      <c r="V1336" s="65"/>
      <c r="W1336" s="65"/>
      <c r="X1336" s="65"/>
      <c r="Y1336" s="65"/>
      <c r="Z1336" s="65"/>
      <c r="AA1336" s="65"/>
      <c r="AB1336" s="65"/>
      <c r="AC1336" s="65"/>
      <c r="AD1336" s="65"/>
      <c r="AE1336" s="65"/>
      <c r="AF1336" s="65"/>
      <c r="AG1336" s="65"/>
      <c r="AH1336" s="65"/>
      <c r="AI1336" s="65"/>
      <c r="AJ1336" s="62"/>
      <c r="AK1336" s="11"/>
      <c r="AL1336" s="11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</row>
    <row r="1337" spans="1:86" ht="17.25">
      <c r="A1337" s="11"/>
      <c r="B1337" s="11"/>
      <c r="C1337" s="11"/>
      <c r="D1337" s="11"/>
      <c r="E1337" s="33"/>
      <c r="F1337" s="11"/>
      <c r="G1337" s="11"/>
      <c r="H1337" s="11"/>
      <c r="I1337" s="11"/>
      <c r="J1337" s="65"/>
      <c r="K1337" s="65"/>
      <c r="L1337" s="65"/>
      <c r="M1337" s="65"/>
      <c r="N1337" s="65"/>
      <c r="O1337" s="65"/>
      <c r="P1337" s="65"/>
      <c r="Q1337" s="65"/>
      <c r="R1337" s="65"/>
      <c r="S1337" s="65"/>
      <c r="T1337" s="65"/>
      <c r="U1337" s="65"/>
      <c r="V1337" s="65"/>
      <c r="W1337" s="65"/>
      <c r="X1337" s="65"/>
      <c r="Y1337" s="65"/>
      <c r="Z1337" s="65"/>
      <c r="AA1337" s="65"/>
      <c r="AB1337" s="65"/>
      <c r="AC1337" s="65"/>
      <c r="AD1337" s="65"/>
      <c r="AE1337" s="65"/>
      <c r="AF1337" s="65"/>
      <c r="AG1337" s="65"/>
      <c r="AH1337" s="65"/>
      <c r="AI1337" s="65"/>
      <c r="AJ1337" s="62"/>
      <c r="AK1337" s="11"/>
      <c r="AL1337" s="11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</row>
    <row r="1338" spans="1:86" ht="17.25">
      <c r="A1338" s="11"/>
      <c r="B1338" s="11"/>
      <c r="C1338" s="11"/>
      <c r="D1338" s="11"/>
      <c r="E1338" s="33"/>
      <c r="F1338" s="11"/>
      <c r="G1338" s="11"/>
      <c r="H1338" s="11"/>
      <c r="I1338" s="11"/>
      <c r="J1338" s="65"/>
      <c r="K1338" s="65"/>
      <c r="L1338" s="65"/>
      <c r="M1338" s="65"/>
      <c r="N1338" s="65"/>
      <c r="O1338" s="65"/>
      <c r="P1338" s="65"/>
      <c r="Q1338" s="65"/>
      <c r="R1338" s="65"/>
      <c r="S1338" s="65"/>
      <c r="T1338" s="65"/>
      <c r="U1338" s="65"/>
      <c r="V1338" s="65"/>
      <c r="W1338" s="65"/>
      <c r="X1338" s="65"/>
      <c r="Y1338" s="65"/>
      <c r="Z1338" s="65"/>
      <c r="AA1338" s="65"/>
      <c r="AB1338" s="65"/>
      <c r="AC1338" s="65"/>
      <c r="AD1338" s="65"/>
      <c r="AE1338" s="65"/>
      <c r="AF1338" s="65"/>
      <c r="AG1338" s="65"/>
      <c r="AH1338" s="65"/>
      <c r="AI1338" s="65"/>
      <c r="AJ1338" s="62"/>
      <c r="AK1338" s="11"/>
      <c r="AL1338" s="11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</row>
    <row r="1339" spans="1:86" ht="17.25">
      <c r="A1339" s="11"/>
      <c r="B1339" s="11"/>
      <c r="C1339" s="11"/>
      <c r="D1339" s="11"/>
      <c r="E1339" s="33"/>
      <c r="F1339" s="11"/>
      <c r="G1339" s="11"/>
      <c r="H1339" s="11"/>
      <c r="I1339" s="11"/>
      <c r="J1339" s="65"/>
      <c r="K1339" s="65"/>
      <c r="L1339" s="65"/>
      <c r="M1339" s="65"/>
      <c r="N1339" s="65"/>
      <c r="O1339" s="65"/>
      <c r="P1339" s="65"/>
      <c r="Q1339" s="65"/>
      <c r="R1339" s="65"/>
      <c r="S1339" s="65"/>
      <c r="T1339" s="65"/>
      <c r="U1339" s="65"/>
      <c r="V1339" s="65"/>
      <c r="W1339" s="65"/>
      <c r="X1339" s="65"/>
      <c r="Y1339" s="65"/>
      <c r="Z1339" s="65"/>
      <c r="AA1339" s="65"/>
      <c r="AB1339" s="65"/>
      <c r="AC1339" s="65"/>
      <c r="AD1339" s="65"/>
      <c r="AE1339" s="65"/>
      <c r="AF1339" s="65"/>
      <c r="AG1339" s="65"/>
      <c r="AH1339" s="65"/>
      <c r="AI1339" s="65"/>
      <c r="AJ1339" s="62"/>
      <c r="AK1339" s="11"/>
      <c r="AL1339" s="11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</row>
    <row r="1340" spans="1:86" ht="17.25">
      <c r="A1340" s="11"/>
      <c r="B1340" s="11"/>
      <c r="C1340" s="11"/>
      <c r="D1340" s="11"/>
      <c r="E1340" s="33"/>
      <c r="F1340" s="11"/>
      <c r="G1340" s="11"/>
      <c r="H1340" s="11"/>
      <c r="I1340" s="11"/>
      <c r="J1340" s="65"/>
      <c r="K1340" s="65"/>
      <c r="L1340" s="65"/>
      <c r="M1340" s="65"/>
      <c r="N1340" s="65"/>
      <c r="O1340" s="65"/>
      <c r="P1340" s="65"/>
      <c r="Q1340" s="65"/>
      <c r="R1340" s="65"/>
      <c r="S1340" s="65"/>
      <c r="T1340" s="65"/>
      <c r="U1340" s="65"/>
      <c r="V1340" s="65"/>
      <c r="W1340" s="65"/>
      <c r="X1340" s="65"/>
      <c r="Y1340" s="65"/>
      <c r="Z1340" s="65"/>
      <c r="AA1340" s="65"/>
      <c r="AB1340" s="65"/>
      <c r="AC1340" s="65"/>
      <c r="AD1340" s="65"/>
      <c r="AE1340" s="65"/>
      <c r="AF1340" s="65"/>
      <c r="AG1340" s="65"/>
      <c r="AH1340" s="65"/>
      <c r="AI1340" s="65"/>
      <c r="AJ1340" s="62"/>
      <c r="AK1340" s="11"/>
      <c r="AL1340" s="11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</row>
    <row r="1341" spans="1:86" ht="17.25">
      <c r="A1341" s="11"/>
      <c r="B1341" s="11"/>
      <c r="C1341" s="11"/>
      <c r="D1341" s="11"/>
      <c r="E1341" s="33"/>
      <c r="F1341" s="11"/>
      <c r="G1341" s="11"/>
      <c r="H1341" s="11"/>
      <c r="I1341" s="11"/>
      <c r="J1341" s="65"/>
      <c r="K1341" s="65"/>
      <c r="L1341" s="65"/>
      <c r="M1341" s="65"/>
      <c r="N1341" s="65"/>
      <c r="O1341" s="65"/>
      <c r="P1341" s="65"/>
      <c r="Q1341" s="65"/>
      <c r="R1341" s="65"/>
      <c r="S1341" s="65"/>
      <c r="T1341" s="65"/>
      <c r="U1341" s="65"/>
      <c r="V1341" s="65"/>
      <c r="W1341" s="65"/>
      <c r="X1341" s="65"/>
      <c r="Y1341" s="65"/>
      <c r="Z1341" s="65"/>
      <c r="AA1341" s="65"/>
      <c r="AB1341" s="65"/>
      <c r="AC1341" s="65"/>
      <c r="AD1341" s="65"/>
      <c r="AE1341" s="65"/>
      <c r="AF1341" s="65"/>
      <c r="AG1341" s="65"/>
      <c r="AH1341" s="65"/>
      <c r="AI1341" s="65"/>
      <c r="AJ1341" s="62"/>
      <c r="AK1341" s="11"/>
      <c r="AL1341" s="11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</row>
    <row r="1342" spans="1:86" ht="17.25">
      <c r="A1342" s="11"/>
      <c r="B1342" s="11"/>
      <c r="C1342" s="11"/>
      <c r="D1342" s="11"/>
      <c r="E1342" s="33"/>
      <c r="F1342" s="11"/>
      <c r="G1342" s="11"/>
      <c r="H1342" s="11"/>
      <c r="I1342" s="11"/>
      <c r="J1342" s="65"/>
      <c r="K1342" s="65"/>
      <c r="L1342" s="65"/>
      <c r="M1342" s="65"/>
      <c r="N1342" s="65"/>
      <c r="O1342" s="65"/>
      <c r="P1342" s="65"/>
      <c r="Q1342" s="65"/>
      <c r="R1342" s="65"/>
      <c r="S1342" s="65"/>
      <c r="T1342" s="65"/>
      <c r="U1342" s="65"/>
      <c r="V1342" s="65"/>
      <c r="W1342" s="65"/>
      <c r="X1342" s="65"/>
      <c r="Y1342" s="65"/>
      <c r="Z1342" s="65"/>
      <c r="AA1342" s="65"/>
      <c r="AB1342" s="65"/>
      <c r="AC1342" s="65"/>
      <c r="AD1342" s="65"/>
      <c r="AE1342" s="65"/>
      <c r="AF1342" s="65"/>
      <c r="AG1342" s="65"/>
      <c r="AH1342" s="65"/>
      <c r="AI1342" s="65"/>
      <c r="AJ1342" s="62"/>
      <c r="AK1342" s="11"/>
      <c r="AL1342" s="11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</row>
    <row r="1343" spans="1:86" ht="17.25">
      <c r="A1343" s="11"/>
      <c r="B1343" s="11"/>
      <c r="C1343" s="11"/>
      <c r="D1343" s="11"/>
      <c r="E1343" s="33"/>
      <c r="F1343" s="11"/>
      <c r="G1343" s="11"/>
      <c r="H1343" s="11"/>
      <c r="I1343" s="11"/>
      <c r="J1343" s="65"/>
      <c r="K1343" s="65"/>
      <c r="L1343" s="65"/>
      <c r="M1343" s="65"/>
      <c r="N1343" s="65"/>
      <c r="O1343" s="65"/>
      <c r="P1343" s="65"/>
      <c r="Q1343" s="65"/>
      <c r="R1343" s="65"/>
      <c r="S1343" s="65"/>
      <c r="T1343" s="65"/>
      <c r="U1343" s="65"/>
      <c r="V1343" s="65"/>
      <c r="W1343" s="65"/>
      <c r="X1343" s="65"/>
      <c r="Y1343" s="65"/>
      <c r="Z1343" s="65"/>
      <c r="AA1343" s="65"/>
      <c r="AB1343" s="65"/>
      <c r="AC1343" s="65"/>
      <c r="AD1343" s="65"/>
      <c r="AE1343" s="65"/>
      <c r="AF1343" s="65"/>
      <c r="AG1343" s="65"/>
      <c r="AH1343" s="65"/>
      <c r="AI1343" s="65"/>
      <c r="AJ1343" s="62"/>
      <c r="AK1343" s="11"/>
      <c r="AL1343" s="11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</row>
    <row r="1344" spans="1:86" ht="17.25">
      <c r="A1344" s="11"/>
      <c r="B1344" s="11"/>
      <c r="C1344" s="11"/>
      <c r="D1344" s="11"/>
      <c r="E1344" s="33"/>
      <c r="F1344" s="11"/>
      <c r="G1344" s="11"/>
      <c r="H1344" s="11"/>
      <c r="I1344" s="11"/>
      <c r="J1344" s="65"/>
      <c r="K1344" s="65"/>
      <c r="L1344" s="65"/>
      <c r="M1344" s="65"/>
      <c r="N1344" s="65"/>
      <c r="O1344" s="65"/>
      <c r="P1344" s="65"/>
      <c r="Q1344" s="65"/>
      <c r="R1344" s="65"/>
      <c r="S1344" s="65"/>
      <c r="T1344" s="65"/>
      <c r="U1344" s="65"/>
      <c r="V1344" s="65"/>
      <c r="W1344" s="65"/>
      <c r="X1344" s="65"/>
      <c r="Y1344" s="65"/>
      <c r="Z1344" s="65"/>
      <c r="AA1344" s="65"/>
      <c r="AB1344" s="65"/>
      <c r="AC1344" s="65"/>
      <c r="AD1344" s="65"/>
      <c r="AE1344" s="65"/>
      <c r="AF1344" s="65"/>
      <c r="AG1344" s="65"/>
      <c r="AH1344" s="65"/>
      <c r="AI1344" s="65"/>
      <c r="AJ1344" s="62"/>
      <c r="AK1344" s="11"/>
      <c r="AL1344" s="11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</row>
    <row r="1345" spans="1:86" ht="17.25">
      <c r="A1345" s="11"/>
      <c r="B1345" s="11"/>
      <c r="C1345" s="11"/>
      <c r="D1345" s="11"/>
      <c r="E1345" s="33"/>
      <c r="F1345" s="11"/>
      <c r="G1345" s="11"/>
      <c r="H1345" s="11"/>
      <c r="I1345" s="11"/>
      <c r="J1345" s="65"/>
      <c r="K1345" s="65"/>
      <c r="L1345" s="65"/>
      <c r="M1345" s="65"/>
      <c r="N1345" s="65"/>
      <c r="O1345" s="65"/>
      <c r="P1345" s="65"/>
      <c r="Q1345" s="65"/>
      <c r="R1345" s="65"/>
      <c r="S1345" s="65"/>
      <c r="T1345" s="65"/>
      <c r="U1345" s="65"/>
      <c r="V1345" s="65"/>
      <c r="W1345" s="65"/>
      <c r="X1345" s="65"/>
      <c r="Y1345" s="65"/>
      <c r="Z1345" s="65"/>
      <c r="AA1345" s="65"/>
      <c r="AB1345" s="65"/>
      <c r="AC1345" s="65"/>
      <c r="AD1345" s="65"/>
      <c r="AE1345" s="65"/>
      <c r="AF1345" s="65"/>
      <c r="AG1345" s="65"/>
      <c r="AH1345" s="65"/>
      <c r="AI1345" s="65"/>
      <c r="AJ1345" s="62"/>
      <c r="AK1345" s="11"/>
      <c r="AL1345" s="11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</row>
    <row r="1346" spans="1:86" ht="17.25">
      <c r="A1346" s="11"/>
      <c r="B1346" s="11"/>
      <c r="C1346" s="11"/>
      <c r="D1346" s="11"/>
      <c r="E1346" s="33"/>
      <c r="F1346" s="11"/>
      <c r="G1346" s="11"/>
      <c r="H1346" s="11"/>
      <c r="I1346" s="11"/>
      <c r="J1346" s="65"/>
      <c r="K1346" s="65"/>
      <c r="L1346" s="65"/>
      <c r="M1346" s="65"/>
      <c r="N1346" s="65"/>
      <c r="O1346" s="65"/>
      <c r="P1346" s="65"/>
      <c r="Q1346" s="65"/>
      <c r="R1346" s="65"/>
      <c r="S1346" s="65"/>
      <c r="T1346" s="65"/>
      <c r="U1346" s="65"/>
      <c r="V1346" s="65"/>
      <c r="W1346" s="65"/>
      <c r="X1346" s="65"/>
      <c r="Y1346" s="65"/>
      <c r="Z1346" s="65"/>
      <c r="AA1346" s="65"/>
      <c r="AB1346" s="65"/>
      <c r="AC1346" s="65"/>
      <c r="AD1346" s="65"/>
      <c r="AE1346" s="65"/>
      <c r="AF1346" s="65"/>
      <c r="AG1346" s="65"/>
      <c r="AH1346" s="65"/>
      <c r="AI1346" s="65"/>
      <c r="AJ1346" s="62"/>
      <c r="AK1346" s="11"/>
      <c r="AL1346" s="11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</row>
    <row r="1347" spans="1:86" ht="17.25">
      <c r="A1347" s="11"/>
      <c r="B1347" s="11"/>
      <c r="C1347" s="11"/>
      <c r="D1347" s="11"/>
      <c r="E1347" s="33"/>
      <c r="F1347" s="11"/>
      <c r="G1347" s="11"/>
      <c r="H1347" s="11"/>
      <c r="I1347" s="11"/>
      <c r="J1347" s="65"/>
      <c r="K1347" s="65"/>
      <c r="L1347" s="65"/>
      <c r="M1347" s="65"/>
      <c r="N1347" s="65"/>
      <c r="O1347" s="65"/>
      <c r="P1347" s="65"/>
      <c r="Q1347" s="65"/>
      <c r="R1347" s="65"/>
      <c r="S1347" s="65"/>
      <c r="T1347" s="65"/>
      <c r="U1347" s="65"/>
      <c r="V1347" s="65"/>
      <c r="W1347" s="65"/>
      <c r="X1347" s="65"/>
      <c r="Y1347" s="65"/>
      <c r="Z1347" s="65"/>
      <c r="AA1347" s="65"/>
      <c r="AB1347" s="65"/>
      <c r="AC1347" s="65"/>
      <c r="AD1347" s="65"/>
      <c r="AE1347" s="65"/>
      <c r="AF1347" s="65"/>
      <c r="AG1347" s="65"/>
      <c r="AH1347" s="65"/>
      <c r="AI1347" s="65"/>
      <c r="AJ1347" s="62"/>
      <c r="AK1347" s="11"/>
      <c r="AL1347" s="11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</row>
    <row r="1348" spans="1:86" ht="17.25">
      <c r="A1348" s="11"/>
      <c r="B1348" s="11"/>
      <c r="C1348" s="11"/>
      <c r="D1348" s="11"/>
      <c r="E1348" s="33"/>
      <c r="F1348" s="11"/>
      <c r="G1348" s="11"/>
      <c r="H1348" s="11"/>
      <c r="I1348" s="11"/>
      <c r="J1348" s="65"/>
      <c r="K1348" s="65"/>
      <c r="L1348" s="65"/>
      <c r="M1348" s="65"/>
      <c r="N1348" s="65"/>
      <c r="O1348" s="65"/>
      <c r="P1348" s="65"/>
      <c r="Q1348" s="65"/>
      <c r="R1348" s="65"/>
      <c r="S1348" s="65"/>
      <c r="T1348" s="65"/>
      <c r="U1348" s="65"/>
      <c r="V1348" s="65"/>
      <c r="W1348" s="65"/>
      <c r="X1348" s="65"/>
      <c r="Y1348" s="65"/>
      <c r="Z1348" s="65"/>
      <c r="AA1348" s="65"/>
      <c r="AB1348" s="65"/>
      <c r="AC1348" s="65"/>
      <c r="AD1348" s="65"/>
      <c r="AE1348" s="65"/>
      <c r="AF1348" s="65"/>
      <c r="AG1348" s="65"/>
      <c r="AH1348" s="65"/>
      <c r="AI1348" s="65"/>
      <c r="AJ1348" s="62"/>
      <c r="AK1348" s="11"/>
      <c r="AL1348" s="11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</row>
    <row r="1349" spans="1:86" ht="17.25">
      <c r="A1349" s="11"/>
      <c r="B1349" s="11"/>
      <c r="C1349" s="11"/>
      <c r="D1349" s="11"/>
      <c r="E1349" s="33"/>
      <c r="F1349" s="11"/>
      <c r="G1349" s="11"/>
      <c r="H1349" s="11"/>
      <c r="I1349" s="11"/>
      <c r="J1349" s="65"/>
      <c r="K1349" s="65"/>
      <c r="L1349" s="65"/>
      <c r="M1349" s="65"/>
      <c r="N1349" s="65"/>
      <c r="O1349" s="65"/>
      <c r="P1349" s="65"/>
      <c r="Q1349" s="65"/>
      <c r="R1349" s="65"/>
      <c r="S1349" s="65"/>
      <c r="T1349" s="65"/>
      <c r="U1349" s="65"/>
      <c r="V1349" s="65"/>
      <c r="W1349" s="65"/>
      <c r="X1349" s="65"/>
      <c r="Y1349" s="65"/>
      <c r="Z1349" s="65"/>
      <c r="AA1349" s="65"/>
      <c r="AB1349" s="65"/>
      <c r="AC1349" s="65"/>
      <c r="AD1349" s="65"/>
      <c r="AE1349" s="65"/>
      <c r="AF1349" s="65"/>
      <c r="AG1349" s="65"/>
      <c r="AH1349" s="65"/>
      <c r="AI1349" s="65"/>
      <c r="AJ1349" s="62"/>
      <c r="AK1349" s="11"/>
      <c r="AL1349" s="11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</row>
    <row r="1350" spans="1:86" ht="17.25">
      <c r="A1350" s="11"/>
      <c r="B1350" s="11"/>
      <c r="C1350" s="11"/>
      <c r="D1350" s="11"/>
      <c r="E1350" s="33"/>
      <c r="F1350" s="11"/>
      <c r="G1350" s="11"/>
      <c r="H1350" s="11"/>
      <c r="I1350" s="11"/>
      <c r="J1350" s="65"/>
      <c r="K1350" s="65"/>
      <c r="L1350" s="65"/>
      <c r="M1350" s="65"/>
      <c r="N1350" s="65"/>
      <c r="O1350" s="65"/>
      <c r="P1350" s="65"/>
      <c r="Q1350" s="65"/>
      <c r="R1350" s="65"/>
      <c r="S1350" s="65"/>
      <c r="T1350" s="65"/>
      <c r="U1350" s="65"/>
      <c r="V1350" s="65"/>
      <c r="W1350" s="65"/>
      <c r="X1350" s="65"/>
      <c r="Y1350" s="65"/>
      <c r="Z1350" s="65"/>
      <c r="AA1350" s="65"/>
      <c r="AB1350" s="65"/>
      <c r="AC1350" s="65"/>
      <c r="AD1350" s="65"/>
      <c r="AE1350" s="65"/>
      <c r="AF1350" s="65"/>
      <c r="AG1350" s="65"/>
      <c r="AH1350" s="65"/>
      <c r="AI1350" s="65"/>
      <c r="AJ1350" s="62"/>
      <c r="AK1350" s="11"/>
      <c r="AL1350" s="11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</row>
    <row r="1351" spans="1:86" ht="17.25">
      <c r="A1351" s="11"/>
      <c r="B1351" s="11"/>
      <c r="C1351" s="11"/>
      <c r="D1351" s="11"/>
      <c r="E1351" s="33"/>
      <c r="F1351" s="11"/>
      <c r="G1351" s="11"/>
      <c r="H1351" s="11"/>
      <c r="I1351" s="11"/>
      <c r="J1351" s="65"/>
      <c r="K1351" s="65"/>
      <c r="L1351" s="65"/>
      <c r="M1351" s="65"/>
      <c r="N1351" s="65"/>
      <c r="O1351" s="65"/>
      <c r="P1351" s="65"/>
      <c r="Q1351" s="65"/>
      <c r="R1351" s="65"/>
      <c r="S1351" s="65"/>
      <c r="T1351" s="65"/>
      <c r="U1351" s="65"/>
      <c r="V1351" s="65"/>
      <c r="W1351" s="65"/>
      <c r="X1351" s="65"/>
      <c r="Y1351" s="65"/>
      <c r="Z1351" s="65"/>
      <c r="AA1351" s="65"/>
      <c r="AB1351" s="65"/>
      <c r="AC1351" s="65"/>
      <c r="AD1351" s="65"/>
      <c r="AE1351" s="65"/>
      <c r="AF1351" s="65"/>
      <c r="AG1351" s="65"/>
      <c r="AH1351" s="65"/>
      <c r="AI1351" s="65"/>
      <c r="AJ1351" s="62"/>
      <c r="AK1351" s="11"/>
      <c r="AL1351" s="11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</row>
    <row r="1352" spans="1:86" ht="17.25">
      <c r="A1352" s="11"/>
      <c r="B1352" s="11"/>
      <c r="C1352" s="11"/>
      <c r="D1352" s="11"/>
      <c r="E1352" s="33"/>
      <c r="F1352" s="11"/>
      <c r="G1352" s="11"/>
      <c r="H1352" s="11"/>
      <c r="I1352" s="11"/>
      <c r="J1352" s="65"/>
      <c r="K1352" s="65"/>
      <c r="L1352" s="65"/>
      <c r="M1352" s="65"/>
      <c r="N1352" s="65"/>
      <c r="O1352" s="65"/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  <c r="AA1352" s="65"/>
      <c r="AB1352" s="65"/>
      <c r="AC1352" s="65"/>
      <c r="AD1352" s="65"/>
      <c r="AE1352" s="65"/>
      <c r="AF1352" s="65"/>
      <c r="AG1352" s="65"/>
      <c r="AH1352" s="65"/>
      <c r="AI1352" s="65"/>
      <c r="AJ1352" s="62"/>
      <c r="AK1352" s="11"/>
      <c r="AL1352" s="11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</row>
    <row r="1353" spans="1:86" ht="17.25">
      <c r="A1353" s="11"/>
      <c r="B1353" s="11"/>
      <c r="C1353" s="11"/>
      <c r="D1353" s="11"/>
      <c r="E1353" s="33"/>
      <c r="F1353" s="11"/>
      <c r="G1353" s="11"/>
      <c r="H1353" s="11"/>
      <c r="I1353" s="11"/>
      <c r="J1353" s="65"/>
      <c r="K1353" s="65"/>
      <c r="L1353" s="65"/>
      <c r="M1353" s="65"/>
      <c r="N1353" s="65"/>
      <c r="O1353" s="65"/>
      <c r="P1353" s="65"/>
      <c r="Q1353" s="65"/>
      <c r="R1353" s="65"/>
      <c r="S1353" s="65"/>
      <c r="T1353" s="65"/>
      <c r="U1353" s="65"/>
      <c r="V1353" s="65"/>
      <c r="W1353" s="65"/>
      <c r="X1353" s="65"/>
      <c r="Y1353" s="65"/>
      <c r="Z1353" s="65"/>
      <c r="AA1353" s="65"/>
      <c r="AB1353" s="65"/>
      <c r="AC1353" s="65"/>
      <c r="AD1353" s="65"/>
      <c r="AE1353" s="65"/>
      <c r="AF1353" s="65"/>
      <c r="AG1353" s="65"/>
      <c r="AH1353" s="65"/>
      <c r="AI1353" s="65"/>
      <c r="AJ1353" s="62"/>
      <c r="AK1353" s="11"/>
      <c r="AL1353" s="11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</row>
    <row r="1354" spans="1:86" ht="17.25">
      <c r="A1354" s="11"/>
      <c r="B1354" s="11"/>
      <c r="C1354" s="11"/>
      <c r="D1354" s="11"/>
      <c r="E1354" s="33"/>
      <c r="F1354" s="11"/>
      <c r="G1354" s="11"/>
      <c r="H1354" s="11"/>
      <c r="I1354" s="11"/>
      <c r="J1354" s="65"/>
      <c r="K1354" s="65"/>
      <c r="L1354" s="65"/>
      <c r="M1354" s="65"/>
      <c r="N1354" s="65"/>
      <c r="O1354" s="65"/>
      <c r="P1354" s="65"/>
      <c r="Q1354" s="65"/>
      <c r="R1354" s="65"/>
      <c r="S1354" s="65"/>
      <c r="T1354" s="65"/>
      <c r="U1354" s="65"/>
      <c r="V1354" s="65"/>
      <c r="W1354" s="65"/>
      <c r="X1354" s="65"/>
      <c r="Y1354" s="65"/>
      <c r="Z1354" s="65"/>
      <c r="AA1354" s="65"/>
      <c r="AB1354" s="65"/>
      <c r="AC1354" s="65"/>
      <c r="AD1354" s="65"/>
      <c r="AE1354" s="65"/>
      <c r="AF1354" s="65"/>
      <c r="AG1354" s="65"/>
      <c r="AH1354" s="65"/>
      <c r="AI1354" s="65"/>
      <c r="AJ1354" s="62"/>
      <c r="AK1354" s="11"/>
      <c r="AL1354" s="11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</row>
    <row r="1355" spans="1:86" ht="17.25">
      <c r="A1355" s="11"/>
      <c r="B1355" s="11"/>
      <c r="C1355" s="11"/>
      <c r="D1355" s="11"/>
      <c r="E1355" s="33"/>
      <c r="F1355" s="11"/>
      <c r="G1355" s="11"/>
      <c r="H1355" s="11"/>
      <c r="I1355" s="11"/>
      <c r="J1355" s="65"/>
      <c r="K1355" s="65"/>
      <c r="L1355" s="65"/>
      <c r="M1355" s="65"/>
      <c r="N1355" s="65"/>
      <c r="O1355" s="65"/>
      <c r="P1355" s="65"/>
      <c r="Q1355" s="65"/>
      <c r="R1355" s="65"/>
      <c r="S1355" s="65"/>
      <c r="T1355" s="65"/>
      <c r="U1355" s="65"/>
      <c r="V1355" s="65"/>
      <c r="W1355" s="65"/>
      <c r="X1355" s="65"/>
      <c r="Y1355" s="65"/>
      <c r="Z1355" s="65"/>
      <c r="AA1355" s="65"/>
      <c r="AB1355" s="65"/>
      <c r="AC1355" s="65"/>
      <c r="AD1355" s="65"/>
      <c r="AE1355" s="65"/>
      <c r="AF1355" s="65"/>
      <c r="AG1355" s="65"/>
      <c r="AH1355" s="65"/>
      <c r="AI1355" s="65"/>
      <c r="AJ1355" s="62"/>
      <c r="AK1355" s="11"/>
      <c r="AL1355" s="11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</row>
    <row r="1356" spans="1:86" ht="17.25">
      <c r="A1356" s="11"/>
      <c r="B1356" s="11"/>
      <c r="C1356" s="11"/>
      <c r="D1356" s="11"/>
      <c r="E1356" s="33"/>
      <c r="F1356" s="11"/>
      <c r="G1356" s="11"/>
      <c r="H1356" s="11"/>
      <c r="I1356" s="11"/>
      <c r="J1356" s="65"/>
      <c r="K1356" s="65"/>
      <c r="L1356" s="65"/>
      <c r="M1356" s="65"/>
      <c r="N1356" s="65"/>
      <c r="O1356" s="65"/>
      <c r="P1356" s="65"/>
      <c r="Q1356" s="65"/>
      <c r="R1356" s="65"/>
      <c r="S1356" s="65"/>
      <c r="T1356" s="65"/>
      <c r="U1356" s="65"/>
      <c r="V1356" s="65"/>
      <c r="W1356" s="65"/>
      <c r="X1356" s="65"/>
      <c r="Y1356" s="65"/>
      <c r="Z1356" s="65"/>
      <c r="AA1356" s="65"/>
      <c r="AB1356" s="65"/>
      <c r="AC1356" s="65"/>
      <c r="AD1356" s="65"/>
      <c r="AE1356" s="65"/>
      <c r="AF1356" s="65"/>
      <c r="AG1356" s="65"/>
      <c r="AH1356" s="65"/>
      <c r="AI1356" s="65"/>
      <c r="AJ1356" s="62"/>
      <c r="AK1356" s="11"/>
      <c r="AL1356" s="11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</row>
    <row r="1357" spans="1:86" ht="17.25">
      <c r="A1357" s="11"/>
      <c r="B1357" s="11"/>
      <c r="C1357" s="11"/>
      <c r="D1357" s="11"/>
      <c r="E1357" s="33"/>
      <c r="F1357" s="11"/>
      <c r="G1357" s="11"/>
      <c r="H1357" s="11"/>
      <c r="I1357" s="11"/>
      <c r="J1357" s="65"/>
      <c r="K1357" s="65"/>
      <c r="L1357" s="65"/>
      <c r="M1357" s="65"/>
      <c r="N1357" s="65"/>
      <c r="O1357" s="65"/>
      <c r="P1357" s="65"/>
      <c r="Q1357" s="65"/>
      <c r="R1357" s="65"/>
      <c r="S1357" s="65"/>
      <c r="T1357" s="65"/>
      <c r="U1357" s="65"/>
      <c r="V1357" s="65"/>
      <c r="W1357" s="65"/>
      <c r="X1357" s="65"/>
      <c r="Y1357" s="65"/>
      <c r="Z1357" s="65"/>
      <c r="AA1357" s="65"/>
      <c r="AB1357" s="65"/>
      <c r="AC1357" s="65"/>
      <c r="AD1357" s="65"/>
      <c r="AE1357" s="65"/>
      <c r="AF1357" s="65"/>
      <c r="AG1357" s="65"/>
      <c r="AH1357" s="65"/>
      <c r="AI1357" s="65"/>
      <c r="AJ1357" s="62"/>
      <c r="AK1357" s="11"/>
      <c r="AL1357" s="11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</row>
    <row r="1358" spans="1:86" ht="17.25">
      <c r="A1358" s="11"/>
      <c r="B1358" s="11"/>
      <c r="C1358" s="11"/>
      <c r="D1358" s="11"/>
      <c r="E1358" s="33"/>
      <c r="F1358" s="11"/>
      <c r="G1358" s="11"/>
      <c r="H1358" s="11"/>
      <c r="I1358" s="11"/>
      <c r="J1358" s="65"/>
      <c r="K1358" s="65"/>
      <c r="L1358" s="65"/>
      <c r="M1358" s="65"/>
      <c r="N1358" s="65"/>
      <c r="O1358" s="65"/>
      <c r="P1358" s="65"/>
      <c r="Q1358" s="65"/>
      <c r="R1358" s="65"/>
      <c r="S1358" s="65"/>
      <c r="T1358" s="65"/>
      <c r="U1358" s="65"/>
      <c r="V1358" s="65"/>
      <c r="W1358" s="65"/>
      <c r="X1358" s="65"/>
      <c r="Y1358" s="65"/>
      <c r="Z1358" s="65"/>
      <c r="AA1358" s="65"/>
      <c r="AB1358" s="65"/>
      <c r="AC1358" s="65"/>
      <c r="AD1358" s="65"/>
      <c r="AE1358" s="65"/>
      <c r="AF1358" s="65"/>
      <c r="AG1358" s="65"/>
      <c r="AH1358" s="65"/>
      <c r="AI1358" s="65"/>
      <c r="AJ1358" s="62"/>
      <c r="AK1358" s="11"/>
      <c r="AL1358" s="11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</row>
    <row r="1359" spans="1:86" ht="17.25">
      <c r="A1359" s="11"/>
      <c r="B1359" s="11"/>
      <c r="C1359" s="11"/>
      <c r="D1359" s="11"/>
      <c r="E1359" s="33"/>
      <c r="F1359" s="11"/>
      <c r="G1359" s="11"/>
      <c r="H1359" s="11"/>
      <c r="I1359" s="11"/>
      <c r="J1359" s="65"/>
      <c r="K1359" s="65"/>
      <c r="L1359" s="65"/>
      <c r="M1359" s="65"/>
      <c r="N1359" s="65"/>
      <c r="O1359" s="65"/>
      <c r="P1359" s="65"/>
      <c r="Q1359" s="65"/>
      <c r="R1359" s="65"/>
      <c r="S1359" s="65"/>
      <c r="T1359" s="65"/>
      <c r="U1359" s="65"/>
      <c r="V1359" s="65"/>
      <c r="W1359" s="65"/>
      <c r="X1359" s="65"/>
      <c r="Y1359" s="65"/>
      <c r="Z1359" s="65"/>
      <c r="AA1359" s="65"/>
      <c r="AB1359" s="65"/>
      <c r="AC1359" s="65"/>
      <c r="AD1359" s="65"/>
      <c r="AE1359" s="65"/>
      <c r="AF1359" s="65"/>
      <c r="AG1359" s="65"/>
      <c r="AH1359" s="65"/>
      <c r="AI1359" s="65"/>
      <c r="AJ1359" s="62"/>
      <c r="AK1359" s="11"/>
      <c r="AL1359" s="11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</row>
    <row r="1360" spans="1:86" ht="17.25">
      <c r="A1360" s="11"/>
      <c r="B1360" s="11"/>
      <c r="C1360" s="11"/>
      <c r="D1360" s="11"/>
      <c r="E1360" s="33"/>
      <c r="F1360" s="11"/>
      <c r="G1360" s="11"/>
      <c r="H1360" s="11"/>
      <c r="I1360" s="11"/>
      <c r="J1360" s="65"/>
      <c r="K1360" s="65"/>
      <c r="L1360" s="65"/>
      <c r="M1360" s="65"/>
      <c r="N1360" s="65"/>
      <c r="O1360" s="65"/>
      <c r="P1360" s="65"/>
      <c r="Q1360" s="65"/>
      <c r="R1360" s="65"/>
      <c r="S1360" s="65"/>
      <c r="T1360" s="65"/>
      <c r="U1360" s="65"/>
      <c r="V1360" s="65"/>
      <c r="W1360" s="65"/>
      <c r="X1360" s="65"/>
      <c r="Y1360" s="65"/>
      <c r="Z1360" s="65"/>
      <c r="AA1360" s="65"/>
      <c r="AB1360" s="65"/>
      <c r="AC1360" s="65"/>
      <c r="AD1360" s="65"/>
      <c r="AE1360" s="65"/>
      <c r="AF1360" s="65"/>
      <c r="AG1360" s="65"/>
      <c r="AH1360" s="65"/>
      <c r="AI1360" s="65"/>
      <c r="AJ1360" s="62"/>
      <c r="AK1360" s="11"/>
      <c r="AL1360" s="11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</row>
    <row r="1361" spans="1:86" ht="17.25">
      <c r="A1361" s="11"/>
      <c r="B1361" s="11"/>
      <c r="C1361" s="11"/>
      <c r="D1361" s="11"/>
      <c r="E1361" s="33"/>
      <c r="F1361" s="11"/>
      <c r="G1361" s="11"/>
      <c r="H1361" s="11"/>
      <c r="I1361" s="11"/>
      <c r="J1361" s="65"/>
      <c r="K1361" s="65"/>
      <c r="L1361" s="65"/>
      <c r="M1361" s="65"/>
      <c r="N1361" s="65"/>
      <c r="O1361" s="65"/>
      <c r="P1361" s="65"/>
      <c r="Q1361" s="65"/>
      <c r="R1361" s="65"/>
      <c r="S1361" s="65"/>
      <c r="T1361" s="65"/>
      <c r="U1361" s="65"/>
      <c r="V1361" s="65"/>
      <c r="W1361" s="65"/>
      <c r="X1361" s="65"/>
      <c r="Y1361" s="65"/>
      <c r="Z1361" s="65"/>
      <c r="AA1361" s="65"/>
      <c r="AB1361" s="65"/>
      <c r="AC1361" s="65"/>
      <c r="AD1361" s="65"/>
      <c r="AE1361" s="65"/>
      <c r="AF1361" s="65"/>
      <c r="AG1361" s="65"/>
      <c r="AH1361" s="65"/>
      <c r="AI1361" s="65"/>
      <c r="AJ1361" s="62"/>
      <c r="AK1361" s="11"/>
      <c r="AL1361" s="11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</row>
    <row r="1362" spans="1:86" ht="17.25">
      <c r="A1362" s="11"/>
      <c r="B1362" s="11"/>
      <c r="C1362" s="11"/>
      <c r="D1362" s="11"/>
      <c r="E1362" s="33"/>
      <c r="F1362" s="11"/>
      <c r="G1362" s="11"/>
      <c r="H1362" s="11"/>
      <c r="I1362" s="11"/>
      <c r="J1362" s="65"/>
      <c r="K1362" s="65"/>
      <c r="L1362" s="65"/>
      <c r="M1362" s="65"/>
      <c r="N1362" s="65"/>
      <c r="O1362" s="65"/>
      <c r="P1362" s="65"/>
      <c r="Q1362" s="65"/>
      <c r="R1362" s="65"/>
      <c r="S1362" s="65"/>
      <c r="T1362" s="65"/>
      <c r="U1362" s="65"/>
      <c r="V1362" s="65"/>
      <c r="W1362" s="65"/>
      <c r="X1362" s="65"/>
      <c r="Y1362" s="65"/>
      <c r="Z1362" s="65"/>
      <c r="AA1362" s="65"/>
      <c r="AB1362" s="65"/>
      <c r="AC1362" s="65"/>
      <c r="AD1362" s="65"/>
      <c r="AE1362" s="65"/>
      <c r="AF1362" s="65"/>
      <c r="AG1362" s="65"/>
      <c r="AH1362" s="65"/>
      <c r="AI1362" s="65"/>
      <c r="AJ1362" s="62"/>
      <c r="AK1362" s="11"/>
      <c r="AL1362" s="11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</row>
    <row r="1363" spans="1:86" ht="17.25">
      <c r="A1363" s="11"/>
      <c r="B1363" s="11"/>
      <c r="C1363" s="11"/>
      <c r="D1363" s="11"/>
      <c r="E1363" s="33"/>
      <c r="F1363" s="11"/>
      <c r="G1363" s="11"/>
      <c r="H1363" s="11"/>
      <c r="I1363" s="11"/>
      <c r="J1363" s="65"/>
      <c r="K1363" s="65"/>
      <c r="L1363" s="65"/>
      <c r="M1363" s="65"/>
      <c r="N1363" s="65"/>
      <c r="O1363" s="65"/>
      <c r="P1363" s="65"/>
      <c r="Q1363" s="65"/>
      <c r="R1363" s="65"/>
      <c r="S1363" s="65"/>
      <c r="T1363" s="65"/>
      <c r="U1363" s="65"/>
      <c r="V1363" s="65"/>
      <c r="W1363" s="65"/>
      <c r="X1363" s="65"/>
      <c r="Y1363" s="65"/>
      <c r="Z1363" s="65"/>
      <c r="AA1363" s="65"/>
      <c r="AB1363" s="65"/>
      <c r="AC1363" s="65"/>
      <c r="AD1363" s="65"/>
      <c r="AE1363" s="65"/>
      <c r="AF1363" s="65"/>
      <c r="AG1363" s="65"/>
      <c r="AH1363" s="65"/>
      <c r="AI1363" s="65"/>
      <c r="AJ1363" s="62"/>
      <c r="AK1363" s="11"/>
      <c r="AL1363" s="11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</row>
    <row r="1364" spans="1:86" ht="17.25">
      <c r="A1364" s="11"/>
      <c r="B1364" s="11"/>
      <c r="C1364" s="11"/>
      <c r="D1364" s="11"/>
      <c r="E1364" s="33"/>
      <c r="F1364" s="11"/>
      <c r="G1364" s="11"/>
      <c r="H1364" s="11"/>
      <c r="I1364" s="11"/>
      <c r="J1364" s="65"/>
      <c r="K1364" s="65"/>
      <c r="L1364" s="65"/>
      <c r="M1364" s="65"/>
      <c r="N1364" s="65"/>
      <c r="O1364" s="65"/>
      <c r="P1364" s="65"/>
      <c r="Q1364" s="65"/>
      <c r="R1364" s="65"/>
      <c r="S1364" s="65"/>
      <c r="T1364" s="65"/>
      <c r="U1364" s="65"/>
      <c r="V1364" s="65"/>
      <c r="W1364" s="65"/>
      <c r="X1364" s="65"/>
      <c r="Y1364" s="65"/>
      <c r="Z1364" s="65"/>
      <c r="AA1364" s="65"/>
      <c r="AB1364" s="65"/>
      <c r="AC1364" s="65"/>
      <c r="AD1364" s="65"/>
      <c r="AE1364" s="65"/>
      <c r="AF1364" s="65"/>
      <c r="AG1364" s="65"/>
      <c r="AH1364" s="65"/>
      <c r="AI1364" s="65"/>
      <c r="AJ1364" s="62"/>
      <c r="AK1364" s="11"/>
      <c r="AL1364" s="11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</row>
    <row r="1365" spans="1:86" ht="17.25">
      <c r="A1365" s="11"/>
      <c r="B1365" s="11"/>
      <c r="C1365" s="11"/>
      <c r="D1365" s="11"/>
      <c r="E1365" s="33"/>
      <c r="F1365" s="11"/>
      <c r="G1365" s="11"/>
      <c r="H1365" s="11"/>
      <c r="I1365" s="11"/>
      <c r="J1365" s="65"/>
      <c r="K1365" s="65"/>
      <c r="L1365" s="65"/>
      <c r="M1365" s="65"/>
      <c r="N1365" s="65"/>
      <c r="O1365" s="65"/>
      <c r="P1365" s="65"/>
      <c r="Q1365" s="65"/>
      <c r="R1365" s="65"/>
      <c r="S1365" s="65"/>
      <c r="T1365" s="65"/>
      <c r="U1365" s="65"/>
      <c r="V1365" s="65"/>
      <c r="W1365" s="65"/>
      <c r="X1365" s="65"/>
      <c r="Y1365" s="65"/>
      <c r="Z1365" s="65"/>
      <c r="AA1365" s="65"/>
      <c r="AB1365" s="65"/>
      <c r="AC1365" s="65"/>
      <c r="AD1365" s="65"/>
      <c r="AE1365" s="65"/>
      <c r="AF1365" s="65"/>
      <c r="AG1365" s="65"/>
      <c r="AH1365" s="65"/>
      <c r="AI1365" s="65"/>
      <c r="AJ1365" s="62"/>
      <c r="AK1365" s="11"/>
      <c r="AL1365" s="11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</row>
    <row r="1366" spans="1:86" ht="17.25">
      <c r="A1366" s="11"/>
      <c r="B1366" s="11"/>
      <c r="C1366" s="11"/>
      <c r="D1366" s="11"/>
      <c r="E1366" s="33"/>
      <c r="F1366" s="11"/>
      <c r="G1366" s="11"/>
      <c r="H1366" s="11"/>
      <c r="I1366" s="11"/>
      <c r="J1366" s="65"/>
      <c r="K1366" s="65"/>
      <c r="L1366" s="65"/>
      <c r="M1366" s="65"/>
      <c r="N1366" s="65"/>
      <c r="O1366" s="65"/>
      <c r="P1366" s="65"/>
      <c r="Q1366" s="65"/>
      <c r="R1366" s="65"/>
      <c r="S1366" s="65"/>
      <c r="T1366" s="65"/>
      <c r="U1366" s="65"/>
      <c r="V1366" s="65"/>
      <c r="W1366" s="65"/>
      <c r="X1366" s="65"/>
      <c r="Y1366" s="65"/>
      <c r="Z1366" s="65"/>
      <c r="AA1366" s="65"/>
      <c r="AB1366" s="65"/>
      <c r="AC1366" s="65"/>
      <c r="AD1366" s="65"/>
      <c r="AE1366" s="65"/>
      <c r="AF1366" s="65"/>
      <c r="AG1366" s="65"/>
      <c r="AH1366" s="65"/>
      <c r="AI1366" s="65"/>
      <c r="AJ1366" s="62"/>
      <c r="AK1366" s="11"/>
      <c r="AL1366" s="11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</row>
    <row r="1367" spans="1:86" ht="17.25">
      <c r="A1367" s="11"/>
      <c r="B1367" s="11"/>
      <c r="C1367" s="11"/>
      <c r="D1367" s="11"/>
      <c r="E1367" s="33"/>
      <c r="F1367" s="11"/>
      <c r="G1367" s="11"/>
      <c r="H1367" s="11"/>
      <c r="I1367" s="11"/>
      <c r="J1367" s="65"/>
      <c r="K1367" s="65"/>
      <c r="L1367" s="65"/>
      <c r="M1367" s="65"/>
      <c r="N1367" s="65"/>
      <c r="O1367" s="65"/>
      <c r="P1367" s="65"/>
      <c r="Q1367" s="65"/>
      <c r="R1367" s="65"/>
      <c r="S1367" s="65"/>
      <c r="T1367" s="65"/>
      <c r="U1367" s="65"/>
      <c r="V1367" s="65"/>
      <c r="W1367" s="65"/>
      <c r="X1367" s="65"/>
      <c r="Y1367" s="65"/>
      <c r="Z1367" s="65"/>
      <c r="AA1367" s="65"/>
      <c r="AB1367" s="65"/>
      <c r="AC1367" s="65"/>
      <c r="AD1367" s="65"/>
      <c r="AE1367" s="65"/>
      <c r="AF1367" s="65"/>
      <c r="AG1367" s="65"/>
      <c r="AH1367" s="65"/>
      <c r="AI1367" s="65"/>
      <c r="AJ1367" s="62"/>
      <c r="AK1367" s="11"/>
      <c r="AL1367" s="11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</row>
    <row r="1368" spans="1:86" ht="17.25">
      <c r="A1368" s="11"/>
      <c r="B1368" s="11"/>
      <c r="C1368" s="11"/>
      <c r="D1368" s="11"/>
      <c r="E1368" s="33"/>
      <c r="F1368" s="11"/>
      <c r="G1368" s="11"/>
      <c r="H1368" s="11"/>
      <c r="I1368" s="11"/>
      <c r="J1368" s="65"/>
      <c r="K1368" s="65"/>
      <c r="L1368" s="65"/>
      <c r="M1368" s="65"/>
      <c r="N1368" s="65"/>
      <c r="O1368" s="65"/>
      <c r="P1368" s="65"/>
      <c r="Q1368" s="65"/>
      <c r="R1368" s="65"/>
      <c r="S1368" s="65"/>
      <c r="T1368" s="65"/>
      <c r="U1368" s="65"/>
      <c r="V1368" s="65"/>
      <c r="W1368" s="65"/>
      <c r="X1368" s="65"/>
      <c r="Y1368" s="65"/>
      <c r="Z1368" s="65"/>
      <c r="AA1368" s="65"/>
      <c r="AB1368" s="65"/>
      <c r="AC1368" s="65"/>
      <c r="AD1368" s="65"/>
      <c r="AE1368" s="65"/>
      <c r="AF1368" s="65"/>
      <c r="AG1368" s="65"/>
      <c r="AH1368" s="65"/>
      <c r="AI1368" s="65"/>
      <c r="AJ1368" s="62"/>
      <c r="AK1368" s="11"/>
      <c r="AL1368" s="11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</row>
    <row r="1369" spans="1:86" ht="17.25">
      <c r="A1369" s="11"/>
      <c r="B1369" s="11"/>
      <c r="C1369" s="11"/>
      <c r="D1369" s="11"/>
      <c r="E1369" s="33"/>
      <c r="F1369" s="11"/>
      <c r="G1369" s="11"/>
      <c r="H1369" s="11"/>
      <c r="I1369" s="11"/>
      <c r="J1369" s="65"/>
      <c r="K1369" s="65"/>
      <c r="L1369" s="65"/>
      <c r="M1369" s="65"/>
      <c r="N1369" s="65"/>
      <c r="O1369" s="65"/>
      <c r="P1369" s="65"/>
      <c r="Q1369" s="65"/>
      <c r="R1369" s="65"/>
      <c r="S1369" s="65"/>
      <c r="T1369" s="65"/>
      <c r="U1369" s="65"/>
      <c r="V1369" s="65"/>
      <c r="W1369" s="65"/>
      <c r="X1369" s="65"/>
      <c r="Y1369" s="65"/>
      <c r="Z1369" s="65"/>
      <c r="AA1369" s="65"/>
      <c r="AB1369" s="65"/>
      <c r="AC1369" s="65"/>
      <c r="AD1369" s="65"/>
      <c r="AE1369" s="65"/>
      <c r="AF1369" s="65"/>
      <c r="AG1369" s="65"/>
      <c r="AH1369" s="65"/>
      <c r="AI1369" s="65"/>
      <c r="AJ1369" s="62"/>
      <c r="AK1369" s="11"/>
      <c r="AL1369" s="11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</row>
    <row r="1370" spans="1:86" ht="17.25">
      <c r="A1370" s="11"/>
      <c r="B1370" s="11"/>
      <c r="C1370" s="11"/>
      <c r="D1370" s="11"/>
      <c r="E1370" s="33"/>
      <c r="F1370" s="11"/>
      <c r="G1370" s="11"/>
      <c r="H1370" s="11"/>
      <c r="I1370" s="11"/>
      <c r="J1370" s="65"/>
      <c r="K1370" s="65"/>
      <c r="L1370" s="65"/>
      <c r="M1370" s="65"/>
      <c r="N1370" s="65"/>
      <c r="O1370" s="65"/>
      <c r="P1370" s="65"/>
      <c r="Q1370" s="65"/>
      <c r="R1370" s="65"/>
      <c r="S1370" s="65"/>
      <c r="T1370" s="65"/>
      <c r="U1370" s="65"/>
      <c r="V1370" s="65"/>
      <c r="W1370" s="65"/>
      <c r="X1370" s="65"/>
      <c r="Y1370" s="65"/>
      <c r="Z1370" s="65"/>
      <c r="AA1370" s="65"/>
      <c r="AB1370" s="65"/>
      <c r="AC1370" s="65"/>
      <c r="AD1370" s="65"/>
      <c r="AE1370" s="65"/>
      <c r="AF1370" s="65"/>
      <c r="AG1370" s="65"/>
      <c r="AH1370" s="65"/>
      <c r="AI1370" s="65"/>
      <c r="AJ1370" s="62"/>
      <c r="AK1370" s="11"/>
      <c r="AL1370" s="11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</row>
    <row r="1371" spans="1:86" ht="17.25">
      <c r="A1371" s="11"/>
      <c r="B1371" s="11"/>
      <c r="C1371" s="11"/>
      <c r="D1371" s="11"/>
      <c r="E1371" s="33"/>
      <c r="F1371" s="11"/>
      <c r="G1371" s="11"/>
      <c r="H1371" s="11"/>
      <c r="I1371" s="11"/>
      <c r="J1371" s="65"/>
      <c r="K1371" s="65"/>
      <c r="L1371" s="65"/>
      <c r="M1371" s="65"/>
      <c r="N1371" s="65"/>
      <c r="O1371" s="65"/>
      <c r="P1371" s="65"/>
      <c r="Q1371" s="65"/>
      <c r="R1371" s="65"/>
      <c r="S1371" s="65"/>
      <c r="T1371" s="65"/>
      <c r="U1371" s="65"/>
      <c r="V1371" s="65"/>
      <c r="W1371" s="65"/>
      <c r="X1371" s="65"/>
      <c r="Y1371" s="65"/>
      <c r="Z1371" s="65"/>
      <c r="AA1371" s="65"/>
      <c r="AB1371" s="65"/>
      <c r="AC1371" s="65"/>
      <c r="AD1371" s="65"/>
      <c r="AE1371" s="65"/>
      <c r="AF1371" s="65"/>
      <c r="AG1371" s="65"/>
      <c r="AH1371" s="65"/>
      <c r="AI1371" s="65"/>
      <c r="AJ1371" s="62"/>
      <c r="AK1371" s="11"/>
      <c r="AL1371" s="11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</row>
    <row r="1372" spans="1:86" ht="17.25">
      <c r="A1372" s="11"/>
      <c r="B1372" s="11"/>
      <c r="C1372" s="11"/>
      <c r="D1372" s="11"/>
      <c r="E1372" s="33"/>
      <c r="F1372" s="11"/>
      <c r="G1372" s="11"/>
      <c r="H1372" s="11"/>
      <c r="I1372" s="11"/>
      <c r="J1372" s="65"/>
      <c r="K1372" s="65"/>
      <c r="L1372" s="65"/>
      <c r="M1372" s="65"/>
      <c r="N1372" s="65"/>
      <c r="O1372" s="65"/>
      <c r="P1372" s="65"/>
      <c r="Q1372" s="65"/>
      <c r="R1372" s="65"/>
      <c r="S1372" s="65"/>
      <c r="T1372" s="65"/>
      <c r="U1372" s="65"/>
      <c r="V1372" s="65"/>
      <c r="W1372" s="65"/>
      <c r="X1372" s="65"/>
      <c r="Y1372" s="65"/>
      <c r="Z1372" s="65"/>
      <c r="AA1372" s="65"/>
      <c r="AB1372" s="65"/>
      <c r="AC1372" s="65"/>
      <c r="AD1372" s="65"/>
      <c r="AE1372" s="65"/>
      <c r="AF1372" s="65"/>
      <c r="AG1372" s="65"/>
      <c r="AH1372" s="65"/>
      <c r="AI1372" s="65"/>
      <c r="AJ1372" s="62"/>
      <c r="AK1372" s="11"/>
      <c r="AL1372" s="11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</row>
    <row r="1373" spans="1:86" ht="17.25">
      <c r="A1373" s="11"/>
      <c r="B1373" s="11"/>
      <c r="C1373" s="11"/>
      <c r="D1373" s="11"/>
      <c r="E1373" s="33"/>
      <c r="F1373" s="11"/>
      <c r="G1373" s="11"/>
      <c r="H1373" s="11"/>
      <c r="I1373" s="11"/>
      <c r="J1373" s="65"/>
      <c r="K1373" s="65"/>
      <c r="L1373" s="65"/>
      <c r="M1373" s="65"/>
      <c r="N1373" s="65"/>
      <c r="O1373" s="65"/>
      <c r="P1373" s="65"/>
      <c r="Q1373" s="65"/>
      <c r="R1373" s="65"/>
      <c r="S1373" s="65"/>
      <c r="T1373" s="65"/>
      <c r="U1373" s="65"/>
      <c r="V1373" s="65"/>
      <c r="W1373" s="65"/>
      <c r="X1373" s="65"/>
      <c r="Y1373" s="65"/>
      <c r="Z1373" s="65"/>
      <c r="AA1373" s="65"/>
      <c r="AB1373" s="65"/>
      <c r="AC1373" s="65"/>
      <c r="AD1373" s="65"/>
      <c r="AE1373" s="65"/>
      <c r="AF1373" s="65"/>
      <c r="AG1373" s="65"/>
      <c r="AH1373" s="65"/>
      <c r="AI1373" s="65"/>
      <c r="AJ1373" s="62"/>
      <c r="AK1373" s="11"/>
      <c r="AL1373" s="11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</row>
    <row r="1374" spans="1:86" ht="17.25">
      <c r="A1374" s="11"/>
      <c r="B1374" s="11"/>
      <c r="C1374" s="11"/>
      <c r="D1374" s="11"/>
      <c r="E1374" s="33"/>
      <c r="F1374" s="11"/>
      <c r="G1374" s="11"/>
      <c r="H1374" s="11"/>
      <c r="I1374" s="11"/>
      <c r="J1374" s="65"/>
      <c r="K1374" s="65"/>
      <c r="L1374" s="65"/>
      <c r="M1374" s="65"/>
      <c r="N1374" s="65"/>
      <c r="O1374" s="65"/>
      <c r="P1374" s="65"/>
      <c r="Q1374" s="65"/>
      <c r="R1374" s="65"/>
      <c r="S1374" s="65"/>
      <c r="T1374" s="65"/>
      <c r="U1374" s="65"/>
      <c r="V1374" s="65"/>
      <c r="W1374" s="65"/>
      <c r="X1374" s="65"/>
      <c r="Y1374" s="65"/>
      <c r="Z1374" s="65"/>
      <c r="AA1374" s="65"/>
      <c r="AB1374" s="65"/>
      <c r="AC1374" s="65"/>
      <c r="AD1374" s="65"/>
      <c r="AE1374" s="65"/>
      <c r="AF1374" s="65"/>
      <c r="AG1374" s="65"/>
      <c r="AH1374" s="65"/>
      <c r="AI1374" s="65"/>
      <c r="AJ1374" s="62"/>
      <c r="AK1374" s="11"/>
      <c r="AL1374" s="11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</row>
    <row r="1375" spans="1:86" ht="17.25">
      <c r="A1375" s="11"/>
      <c r="B1375" s="11"/>
      <c r="C1375" s="11"/>
      <c r="D1375" s="11"/>
      <c r="E1375" s="33"/>
      <c r="F1375" s="11"/>
      <c r="G1375" s="11"/>
      <c r="H1375" s="11"/>
      <c r="I1375" s="11"/>
      <c r="J1375" s="65"/>
      <c r="K1375" s="65"/>
      <c r="L1375" s="65"/>
      <c r="M1375" s="65"/>
      <c r="N1375" s="65"/>
      <c r="O1375" s="65"/>
      <c r="P1375" s="65"/>
      <c r="Q1375" s="65"/>
      <c r="R1375" s="65"/>
      <c r="S1375" s="65"/>
      <c r="T1375" s="65"/>
      <c r="U1375" s="65"/>
      <c r="V1375" s="65"/>
      <c r="W1375" s="65"/>
      <c r="X1375" s="65"/>
      <c r="Y1375" s="65"/>
      <c r="Z1375" s="65"/>
      <c r="AA1375" s="65"/>
      <c r="AB1375" s="65"/>
      <c r="AC1375" s="65"/>
      <c r="AD1375" s="65"/>
      <c r="AE1375" s="65"/>
      <c r="AF1375" s="65"/>
      <c r="AG1375" s="65"/>
      <c r="AH1375" s="65"/>
      <c r="AI1375" s="65"/>
      <c r="AJ1375" s="62"/>
      <c r="AK1375" s="11"/>
      <c r="AL1375" s="11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</row>
    <row r="1376" spans="1:86" ht="17.25">
      <c r="A1376" s="11"/>
      <c r="B1376" s="11"/>
      <c r="C1376" s="11"/>
      <c r="D1376" s="11"/>
      <c r="E1376" s="33"/>
      <c r="F1376" s="11"/>
      <c r="G1376" s="11"/>
      <c r="H1376" s="11"/>
      <c r="I1376" s="11"/>
      <c r="J1376" s="65"/>
      <c r="K1376" s="65"/>
      <c r="L1376" s="65"/>
      <c r="M1376" s="65"/>
      <c r="N1376" s="65"/>
      <c r="O1376" s="65"/>
      <c r="P1376" s="65"/>
      <c r="Q1376" s="65"/>
      <c r="R1376" s="65"/>
      <c r="S1376" s="65"/>
      <c r="T1376" s="65"/>
      <c r="U1376" s="65"/>
      <c r="V1376" s="65"/>
      <c r="W1376" s="65"/>
      <c r="X1376" s="65"/>
      <c r="Y1376" s="65"/>
      <c r="Z1376" s="65"/>
      <c r="AA1376" s="65"/>
      <c r="AB1376" s="65"/>
      <c r="AC1376" s="65"/>
      <c r="AD1376" s="65"/>
      <c r="AE1376" s="65"/>
      <c r="AF1376" s="65"/>
      <c r="AG1376" s="65"/>
      <c r="AH1376" s="65"/>
      <c r="AI1376" s="65"/>
      <c r="AJ1376" s="62"/>
      <c r="AK1376" s="11"/>
      <c r="AL1376" s="11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</row>
    <row r="1377" spans="1:86" ht="17.25">
      <c r="A1377" s="11"/>
      <c r="B1377" s="11"/>
      <c r="C1377" s="11"/>
      <c r="D1377" s="11"/>
      <c r="E1377" s="33"/>
      <c r="F1377" s="11"/>
      <c r="G1377" s="11"/>
      <c r="H1377" s="11"/>
      <c r="I1377" s="11"/>
      <c r="J1377" s="65"/>
      <c r="K1377" s="65"/>
      <c r="L1377" s="65"/>
      <c r="M1377" s="65"/>
      <c r="N1377" s="65"/>
      <c r="O1377" s="65"/>
      <c r="P1377" s="65"/>
      <c r="Q1377" s="65"/>
      <c r="R1377" s="65"/>
      <c r="S1377" s="65"/>
      <c r="T1377" s="65"/>
      <c r="U1377" s="65"/>
      <c r="V1377" s="65"/>
      <c r="W1377" s="65"/>
      <c r="X1377" s="65"/>
      <c r="Y1377" s="65"/>
      <c r="Z1377" s="65"/>
      <c r="AA1377" s="65"/>
      <c r="AB1377" s="65"/>
      <c r="AC1377" s="65"/>
      <c r="AD1377" s="65"/>
      <c r="AE1377" s="65"/>
      <c r="AF1377" s="65"/>
      <c r="AG1377" s="65"/>
      <c r="AH1377" s="65"/>
      <c r="AI1377" s="65"/>
      <c r="AJ1377" s="62"/>
      <c r="AK1377" s="11"/>
      <c r="AL1377" s="11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</row>
    <row r="1378" spans="1:86" ht="17.25">
      <c r="A1378" s="11"/>
      <c r="B1378" s="11"/>
      <c r="C1378" s="11"/>
      <c r="D1378" s="11"/>
      <c r="E1378" s="33"/>
      <c r="F1378" s="11"/>
      <c r="G1378" s="11"/>
      <c r="H1378" s="11"/>
      <c r="I1378" s="11"/>
      <c r="J1378" s="65"/>
      <c r="K1378" s="65"/>
      <c r="L1378" s="65"/>
      <c r="M1378" s="65"/>
      <c r="N1378" s="65"/>
      <c r="O1378" s="65"/>
      <c r="P1378" s="65"/>
      <c r="Q1378" s="65"/>
      <c r="R1378" s="65"/>
      <c r="S1378" s="65"/>
      <c r="T1378" s="65"/>
      <c r="U1378" s="65"/>
      <c r="V1378" s="65"/>
      <c r="W1378" s="65"/>
      <c r="X1378" s="65"/>
      <c r="Y1378" s="65"/>
      <c r="Z1378" s="65"/>
      <c r="AA1378" s="65"/>
      <c r="AB1378" s="65"/>
      <c r="AC1378" s="65"/>
      <c r="AD1378" s="65"/>
      <c r="AE1378" s="65"/>
      <c r="AF1378" s="65"/>
      <c r="AG1378" s="65"/>
      <c r="AH1378" s="65"/>
      <c r="AI1378" s="65"/>
      <c r="AJ1378" s="62"/>
      <c r="AK1378" s="11"/>
      <c r="AL1378" s="11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</row>
    <row r="1379" spans="1:86" ht="17.25">
      <c r="A1379" s="11"/>
      <c r="B1379" s="11"/>
      <c r="C1379" s="11"/>
      <c r="D1379" s="11"/>
      <c r="E1379" s="33"/>
      <c r="F1379" s="11"/>
      <c r="G1379" s="11"/>
      <c r="H1379" s="11"/>
      <c r="I1379" s="11"/>
      <c r="J1379" s="65"/>
      <c r="K1379" s="65"/>
      <c r="L1379" s="65"/>
      <c r="M1379" s="65"/>
      <c r="N1379" s="65"/>
      <c r="O1379" s="65"/>
      <c r="P1379" s="65"/>
      <c r="Q1379" s="65"/>
      <c r="R1379" s="65"/>
      <c r="S1379" s="65"/>
      <c r="T1379" s="65"/>
      <c r="U1379" s="65"/>
      <c r="V1379" s="65"/>
      <c r="W1379" s="65"/>
      <c r="X1379" s="65"/>
      <c r="Y1379" s="65"/>
      <c r="Z1379" s="65"/>
      <c r="AA1379" s="65"/>
      <c r="AB1379" s="65"/>
      <c r="AC1379" s="65"/>
      <c r="AD1379" s="65"/>
      <c r="AE1379" s="65"/>
      <c r="AF1379" s="65"/>
      <c r="AG1379" s="65"/>
      <c r="AH1379" s="65"/>
      <c r="AI1379" s="65"/>
      <c r="AJ1379" s="62"/>
      <c r="AK1379" s="11"/>
      <c r="AL1379" s="11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</row>
    <row r="1380" spans="1:86" ht="17.25">
      <c r="A1380" s="11"/>
      <c r="B1380" s="11"/>
      <c r="C1380" s="11"/>
      <c r="D1380" s="11"/>
      <c r="E1380" s="33"/>
      <c r="F1380" s="11"/>
      <c r="G1380" s="11"/>
      <c r="H1380" s="11"/>
      <c r="I1380" s="11"/>
      <c r="J1380" s="65"/>
      <c r="K1380" s="65"/>
      <c r="L1380" s="65"/>
      <c r="M1380" s="65"/>
      <c r="N1380" s="65"/>
      <c r="O1380" s="65"/>
      <c r="P1380" s="65"/>
      <c r="Q1380" s="65"/>
      <c r="R1380" s="65"/>
      <c r="S1380" s="65"/>
      <c r="T1380" s="65"/>
      <c r="U1380" s="65"/>
      <c r="V1380" s="65"/>
      <c r="W1380" s="65"/>
      <c r="X1380" s="65"/>
      <c r="Y1380" s="65"/>
      <c r="Z1380" s="65"/>
      <c r="AA1380" s="65"/>
      <c r="AB1380" s="65"/>
      <c r="AC1380" s="65"/>
      <c r="AD1380" s="65"/>
      <c r="AE1380" s="65"/>
      <c r="AF1380" s="65"/>
      <c r="AG1380" s="65"/>
      <c r="AH1380" s="65"/>
      <c r="AI1380" s="65"/>
      <c r="AJ1380" s="62"/>
      <c r="AK1380" s="11"/>
      <c r="AL1380" s="11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</row>
    <row r="1381" spans="1:86" ht="17.25">
      <c r="A1381" s="11"/>
      <c r="B1381" s="11"/>
      <c r="C1381" s="11"/>
      <c r="D1381" s="11"/>
      <c r="E1381" s="33"/>
      <c r="F1381" s="11"/>
      <c r="G1381" s="11"/>
      <c r="H1381" s="11"/>
      <c r="I1381" s="11"/>
      <c r="J1381" s="65"/>
      <c r="K1381" s="65"/>
      <c r="L1381" s="65"/>
      <c r="M1381" s="65"/>
      <c r="N1381" s="65"/>
      <c r="O1381" s="65"/>
      <c r="P1381" s="65"/>
      <c r="Q1381" s="65"/>
      <c r="R1381" s="65"/>
      <c r="S1381" s="65"/>
      <c r="T1381" s="65"/>
      <c r="U1381" s="65"/>
      <c r="V1381" s="65"/>
      <c r="W1381" s="65"/>
      <c r="X1381" s="65"/>
      <c r="Y1381" s="65"/>
      <c r="Z1381" s="65"/>
      <c r="AA1381" s="65"/>
      <c r="AB1381" s="65"/>
      <c r="AC1381" s="65"/>
      <c r="AD1381" s="65"/>
      <c r="AE1381" s="65"/>
      <c r="AF1381" s="65"/>
      <c r="AG1381" s="65"/>
      <c r="AH1381" s="65"/>
      <c r="AI1381" s="65"/>
      <c r="AJ1381" s="62"/>
      <c r="AK1381" s="11"/>
      <c r="AL1381" s="11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</row>
    <row r="1382" spans="1:86" ht="17.25">
      <c r="A1382" s="11"/>
      <c r="B1382" s="11"/>
      <c r="C1382" s="11"/>
      <c r="D1382" s="11"/>
      <c r="E1382" s="33"/>
      <c r="F1382" s="11"/>
      <c r="G1382" s="11"/>
      <c r="H1382" s="11"/>
      <c r="I1382" s="11"/>
      <c r="J1382" s="65"/>
      <c r="K1382" s="65"/>
      <c r="L1382" s="65"/>
      <c r="M1382" s="65"/>
      <c r="N1382" s="65"/>
      <c r="O1382" s="65"/>
      <c r="P1382" s="65"/>
      <c r="Q1382" s="65"/>
      <c r="R1382" s="65"/>
      <c r="S1382" s="65"/>
      <c r="T1382" s="65"/>
      <c r="U1382" s="65"/>
      <c r="V1382" s="65"/>
      <c r="W1382" s="65"/>
      <c r="X1382" s="65"/>
      <c r="Y1382" s="65"/>
      <c r="Z1382" s="65"/>
      <c r="AA1382" s="65"/>
      <c r="AB1382" s="65"/>
      <c r="AC1382" s="65"/>
      <c r="AD1382" s="65"/>
      <c r="AE1382" s="65"/>
      <c r="AF1382" s="65"/>
      <c r="AG1382" s="65"/>
      <c r="AH1382" s="65"/>
      <c r="AI1382" s="65"/>
      <c r="AJ1382" s="62"/>
      <c r="AK1382" s="11"/>
      <c r="AL1382" s="11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</row>
    <row r="1383" spans="1:86" ht="17.25">
      <c r="A1383" s="11"/>
      <c r="B1383" s="11"/>
      <c r="C1383" s="11"/>
      <c r="D1383" s="11"/>
      <c r="E1383" s="33"/>
      <c r="F1383" s="11"/>
      <c r="G1383" s="11"/>
      <c r="H1383" s="11"/>
      <c r="I1383" s="11"/>
      <c r="J1383" s="65"/>
      <c r="K1383" s="65"/>
      <c r="L1383" s="65"/>
      <c r="M1383" s="65"/>
      <c r="N1383" s="65"/>
      <c r="O1383" s="65"/>
      <c r="P1383" s="65"/>
      <c r="Q1383" s="65"/>
      <c r="R1383" s="65"/>
      <c r="S1383" s="65"/>
      <c r="T1383" s="65"/>
      <c r="U1383" s="65"/>
      <c r="V1383" s="65"/>
      <c r="W1383" s="65"/>
      <c r="X1383" s="65"/>
      <c r="Y1383" s="65"/>
      <c r="Z1383" s="65"/>
      <c r="AA1383" s="65"/>
      <c r="AB1383" s="65"/>
      <c r="AC1383" s="65"/>
      <c r="AD1383" s="65"/>
      <c r="AE1383" s="65"/>
      <c r="AF1383" s="65"/>
      <c r="AG1383" s="65"/>
      <c r="AH1383" s="65"/>
      <c r="AI1383" s="65"/>
      <c r="AJ1383" s="62"/>
      <c r="AK1383" s="11"/>
      <c r="AL1383" s="11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</row>
    <row r="1384" spans="1:86" ht="17.25">
      <c r="A1384" s="11"/>
      <c r="B1384" s="11"/>
      <c r="C1384" s="11"/>
      <c r="D1384" s="11"/>
      <c r="E1384" s="33"/>
      <c r="F1384" s="11"/>
      <c r="G1384" s="11"/>
      <c r="H1384" s="11"/>
      <c r="I1384" s="11"/>
      <c r="J1384" s="65"/>
      <c r="K1384" s="65"/>
      <c r="L1384" s="65"/>
      <c r="M1384" s="65"/>
      <c r="N1384" s="65"/>
      <c r="O1384" s="65"/>
      <c r="P1384" s="65"/>
      <c r="Q1384" s="65"/>
      <c r="R1384" s="65"/>
      <c r="S1384" s="65"/>
      <c r="T1384" s="65"/>
      <c r="U1384" s="65"/>
      <c r="V1384" s="65"/>
      <c r="W1384" s="65"/>
      <c r="X1384" s="65"/>
      <c r="Y1384" s="65"/>
      <c r="Z1384" s="65"/>
      <c r="AA1384" s="65"/>
      <c r="AB1384" s="65"/>
      <c r="AC1384" s="65"/>
      <c r="AD1384" s="65"/>
      <c r="AE1384" s="65"/>
      <c r="AF1384" s="65"/>
      <c r="AG1384" s="65"/>
      <c r="AH1384" s="65"/>
      <c r="AI1384" s="65"/>
      <c r="AJ1384" s="62"/>
      <c r="AK1384" s="11"/>
      <c r="AL1384" s="11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</row>
    <row r="1385" spans="1:86" ht="17.25">
      <c r="A1385" s="11"/>
      <c r="B1385" s="11"/>
      <c r="C1385" s="11"/>
      <c r="D1385" s="11"/>
      <c r="E1385" s="33"/>
      <c r="F1385" s="11"/>
      <c r="G1385" s="11"/>
      <c r="H1385" s="11"/>
      <c r="I1385" s="11"/>
      <c r="J1385" s="65"/>
      <c r="K1385" s="65"/>
      <c r="L1385" s="65"/>
      <c r="M1385" s="65"/>
      <c r="N1385" s="65"/>
      <c r="O1385" s="65"/>
      <c r="P1385" s="65"/>
      <c r="Q1385" s="65"/>
      <c r="R1385" s="65"/>
      <c r="S1385" s="65"/>
      <c r="T1385" s="65"/>
      <c r="U1385" s="65"/>
      <c r="V1385" s="65"/>
      <c r="W1385" s="65"/>
      <c r="X1385" s="65"/>
      <c r="Y1385" s="65"/>
      <c r="Z1385" s="65"/>
      <c r="AA1385" s="65"/>
      <c r="AB1385" s="65"/>
      <c r="AC1385" s="65"/>
      <c r="AD1385" s="65"/>
      <c r="AE1385" s="65"/>
      <c r="AF1385" s="65"/>
      <c r="AG1385" s="65"/>
      <c r="AH1385" s="65"/>
      <c r="AI1385" s="65"/>
      <c r="AJ1385" s="62"/>
      <c r="AK1385" s="11"/>
      <c r="AL1385" s="11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</row>
    <row r="1386" spans="1:86" ht="17.25">
      <c r="A1386" s="11"/>
      <c r="B1386" s="11"/>
      <c r="C1386" s="11"/>
      <c r="D1386" s="11"/>
      <c r="E1386" s="33"/>
      <c r="F1386" s="11"/>
      <c r="G1386" s="11"/>
      <c r="H1386" s="11"/>
      <c r="I1386" s="11"/>
      <c r="J1386" s="65"/>
      <c r="K1386" s="65"/>
      <c r="L1386" s="65"/>
      <c r="M1386" s="65"/>
      <c r="N1386" s="65"/>
      <c r="O1386" s="65"/>
      <c r="P1386" s="65"/>
      <c r="Q1386" s="65"/>
      <c r="R1386" s="65"/>
      <c r="S1386" s="65"/>
      <c r="T1386" s="65"/>
      <c r="U1386" s="65"/>
      <c r="V1386" s="65"/>
      <c r="W1386" s="65"/>
      <c r="X1386" s="65"/>
      <c r="Y1386" s="65"/>
      <c r="Z1386" s="65"/>
      <c r="AA1386" s="65"/>
      <c r="AB1386" s="65"/>
      <c r="AC1386" s="65"/>
      <c r="AD1386" s="65"/>
      <c r="AE1386" s="65"/>
      <c r="AF1386" s="65"/>
      <c r="AG1386" s="65"/>
      <c r="AH1386" s="65"/>
      <c r="AI1386" s="65"/>
      <c r="AJ1386" s="62"/>
      <c r="AK1386" s="11"/>
      <c r="AL1386" s="11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</row>
    <row r="1387" spans="1:86" ht="17.25">
      <c r="A1387" s="11"/>
      <c r="B1387" s="11"/>
      <c r="C1387" s="11"/>
      <c r="D1387" s="11"/>
      <c r="E1387" s="33"/>
      <c r="F1387" s="11"/>
      <c r="G1387" s="11"/>
      <c r="H1387" s="11"/>
      <c r="I1387" s="11"/>
      <c r="J1387" s="65"/>
      <c r="K1387" s="65"/>
      <c r="L1387" s="65"/>
      <c r="M1387" s="65"/>
      <c r="N1387" s="65"/>
      <c r="O1387" s="65"/>
      <c r="P1387" s="65"/>
      <c r="Q1387" s="65"/>
      <c r="R1387" s="65"/>
      <c r="S1387" s="65"/>
      <c r="T1387" s="65"/>
      <c r="U1387" s="65"/>
      <c r="V1387" s="65"/>
      <c r="W1387" s="65"/>
      <c r="X1387" s="65"/>
      <c r="Y1387" s="65"/>
      <c r="Z1387" s="65"/>
      <c r="AA1387" s="65"/>
      <c r="AB1387" s="65"/>
      <c r="AC1387" s="65"/>
      <c r="AD1387" s="65"/>
      <c r="AE1387" s="65"/>
      <c r="AF1387" s="65"/>
      <c r="AG1387" s="65"/>
      <c r="AH1387" s="65"/>
      <c r="AI1387" s="65"/>
      <c r="AJ1387" s="62"/>
      <c r="AK1387" s="11"/>
      <c r="AL1387" s="11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</row>
    <row r="1388" spans="1:86" ht="17.25">
      <c r="A1388" s="11"/>
      <c r="B1388" s="11"/>
      <c r="C1388" s="11"/>
      <c r="D1388" s="11"/>
      <c r="E1388" s="33"/>
      <c r="F1388" s="11"/>
      <c r="G1388" s="11"/>
      <c r="H1388" s="11"/>
      <c r="I1388" s="11"/>
      <c r="J1388" s="65"/>
      <c r="K1388" s="65"/>
      <c r="L1388" s="65"/>
      <c r="M1388" s="65"/>
      <c r="N1388" s="65"/>
      <c r="O1388" s="65"/>
      <c r="P1388" s="65"/>
      <c r="Q1388" s="65"/>
      <c r="R1388" s="65"/>
      <c r="S1388" s="65"/>
      <c r="T1388" s="65"/>
      <c r="U1388" s="65"/>
      <c r="V1388" s="65"/>
      <c r="W1388" s="65"/>
      <c r="X1388" s="65"/>
      <c r="Y1388" s="65"/>
      <c r="Z1388" s="65"/>
      <c r="AA1388" s="65"/>
      <c r="AB1388" s="65"/>
      <c r="AC1388" s="65"/>
      <c r="AD1388" s="65"/>
      <c r="AE1388" s="65"/>
      <c r="AF1388" s="65"/>
      <c r="AG1388" s="65"/>
      <c r="AH1388" s="65"/>
      <c r="AI1388" s="65"/>
      <c r="AJ1388" s="62"/>
      <c r="AK1388" s="11"/>
      <c r="AL1388" s="11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</row>
    <row r="1389" spans="1:86" ht="17.25">
      <c r="A1389" s="11"/>
      <c r="B1389" s="11"/>
      <c r="C1389" s="11"/>
      <c r="D1389" s="11"/>
      <c r="E1389" s="33"/>
      <c r="F1389" s="11"/>
      <c r="G1389" s="11"/>
      <c r="H1389" s="11"/>
      <c r="I1389" s="11"/>
      <c r="J1389" s="65"/>
      <c r="K1389" s="65"/>
      <c r="L1389" s="65"/>
      <c r="M1389" s="65"/>
      <c r="N1389" s="65"/>
      <c r="O1389" s="65"/>
      <c r="P1389" s="65"/>
      <c r="Q1389" s="65"/>
      <c r="R1389" s="65"/>
      <c r="S1389" s="65"/>
      <c r="T1389" s="65"/>
      <c r="U1389" s="65"/>
      <c r="V1389" s="65"/>
      <c r="W1389" s="65"/>
      <c r="X1389" s="65"/>
      <c r="Y1389" s="65"/>
      <c r="Z1389" s="65"/>
      <c r="AA1389" s="65"/>
      <c r="AB1389" s="65"/>
      <c r="AC1389" s="65"/>
      <c r="AD1389" s="65"/>
      <c r="AE1389" s="65"/>
      <c r="AF1389" s="65"/>
      <c r="AG1389" s="65"/>
      <c r="AH1389" s="65"/>
      <c r="AI1389" s="65"/>
      <c r="AJ1389" s="62"/>
      <c r="AK1389" s="11"/>
      <c r="AL1389" s="11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</row>
    <row r="1390" spans="1:86" ht="17.25">
      <c r="A1390" s="11"/>
      <c r="B1390" s="11"/>
      <c r="C1390" s="11"/>
      <c r="D1390" s="11"/>
      <c r="E1390" s="33"/>
      <c r="F1390" s="11"/>
      <c r="G1390" s="11"/>
      <c r="H1390" s="11"/>
      <c r="I1390" s="11"/>
      <c r="J1390" s="65"/>
      <c r="K1390" s="65"/>
      <c r="L1390" s="65"/>
      <c r="M1390" s="65"/>
      <c r="N1390" s="65"/>
      <c r="O1390" s="65"/>
      <c r="P1390" s="65"/>
      <c r="Q1390" s="65"/>
      <c r="R1390" s="65"/>
      <c r="S1390" s="65"/>
      <c r="T1390" s="65"/>
      <c r="U1390" s="65"/>
      <c r="V1390" s="65"/>
      <c r="W1390" s="65"/>
      <c r="X1390" s="65"/>
      <c r="Y1390" s="65"/>
      <c r="Z1390" s="65"/>
      <c r="AA1390" s="65"/>
      <c r="AB1390" s="65"/>
      <c r="AC1390" s="65"/>
      <c r="AD1390" s="65"/>
      <c r="AE1390" s="65"/>
      <c r="AF1390" s="65"/>
      <c r="AG1390" s="65"/>
      <c r="AH1390" s="65"/>
      <c r="AI1390" s="65"/>
      <c r="AJ1390" s="62"/>
      <c r="AK1390" s="11"/>
      <c r="AL1390" s="11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</row>
    <row r="1391" spans="1:86" ht="17.25">
      <c r="A1391" s="11"/>
      <c r="B1391" s="11"/>
      <c r="C1391" s="11"/>
      <c r="D1391" s="11"/>
      <c r="E1391" s="33"/>
      <c r="F1391" s="11"/>
      <c r="G1391" s="11"/>
      <c r="H1391" s="11"/>
      <c r="I1391" s="11"/>
      <c r="J1391" s="65"/>
      <c r="K1391" s="65"/>
      <c r="L1391" s="65"/>
      <c r="M1391" s="65"/>
      <c r="N1391" s="65"/>
      <c r="O1391" s="65"/>
      <c r="P1391" s="65"/>
      <c r="Q1391" s="65"/>
      <c r="R1391" s="65"/>
      <c r="S1391" s="65"/>
      <c r="T1391" s="65"/>
      <c r="U1391" s="65"/>
      <c r="V1391" s="65"/>
      <c r="W1391" s="65"/>
      <c r="X1391" s="65"/>
      <c r="Y1391" s="65"/>
      <c r="Z1391" s="65"/>
      <c r="AA1391" s="65"/>
      <c r="AB1391" s="65"/>
      <c r="AC1391" s="65"/>
      <c r="AD1391" s="65"/>
      <c r="AE1391" s="65"/>
      <c r="AF1391" s="65"/>
      <c r="AG1391" s="65"/>
      <c r="AH1391" s="65"/>
      <c r="AI1391" s="65"/>
      <c r="AJ1391" s="62"/>
      <c r="AK1391" s="11"/>
      <c r="AL1391" s="11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</row>
    <row r="1392" spans="1:86" ht="17.25">
      <c r="A1392" s="11"/>
      <c r="B1392" s="11"/>
      <c r="C1392" s="11"/>
      <c r="D1392" s="11"/>
      <c r="E1392" s="33"/>
      <c r="F1392" s="11"/>
      <c r="G1392" s="11"/>
      <c r="H1392" s="11"/>
      <c r="I1392" s="11"/>
      <c r="J1392" s="65"/>
      <c r="K1392" s="65"/>
      <c r="L1392" s="65"/>
      <c r="M1392" s="65"/>
      <c r="N1392" s="65"/>
      <c r="O1392" s="65"/>
      <c r="P1392" s="65"/>
      <c r="Q1392" s="65"/>
      <c r="R1392" s="65"/>
      <c r="S1392" s="65"/>
      <c r="T1392" s="65"/>
      <c r="U1392" s="65"/>
      <c r="V1392" s="65"/>
      <c r="W1392" s="65"/>
      <c r="X1392" s="65"/>
      <c r="Y1392" s="65"/>
      <c r="Z1392" s="65"/>
      <c r="AA1392" s="65"/>
      <c r="AB1392" s="65"/>
      <c r="AC1392" s="65"/>
      <c r="AD1392" s="65"/>
      <c r="AE1392" s="65"/>
      <c r="AF1392" s="65"/>
      <c r="AG1392" s="65"/>
      <c r="AH1392" s="65"/>
      <c r="AI1392" s="65"/>
      <c r="AJ1392" s="62"/>
      <c r="AK1392" s="11"/>
      <c r="AL1392" s="11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</row>
    <row r="1393" spans="1:86" ht="17.25">
      <c r="A1393" s="11"/>
      <c r="B1393" s="11"/>
      <c r="C1393" s="11"/>
      <c r="D1393" s="11"/>
      <c r="E1393" s="33"/>
      <c r="F1393" s="11"/>
      <c r="G1393" s="11"/>
      <c r="H1393" s="11"/>
      <c r="I1393" s="11"/>
      <c r="J1393" s="65"/>
      <c r="K1393" s="65"/>
      <c r="L1393" s="65"/>
      <c r="M1393" s="65"/>
      <c r="N1393" s="65"/>
      <c r="O1393" s="65"/>
      <c r="P1393" s="65"/>
      <c r="Q1393" s="65"/>
      <c r="R1393" s="65"/>
      <c r="S1393" s="65"/>
      <c r="T1393" s="65"/>
      <c r="U1393" s="65"/>
      <c r="V1393" s="65"/>
      <c r="W1393" s="65"/>
      <c r="X1393" s="65"/>
      <c r="Y1393" s="65"/>
      <c r="Z1393" s="65"/>
      <c r="AA1393" s="65"/>
      <c r="AB1393" s="65"/>
      <c r="AC1393" s="65"/>
      <c r="AD1393" s="65"/>
      <c r="AE1393" s="65"/>
      <c r="AF1393" s="65"/>
      <c r="AG1393" s="65"/>
      <c r="AH1393" s="65"/>
      <c r="AI1393" s="65"/>
      <c r="AJ1393" s="62"/>
      <c r="AK1393" s="11"/>
      <c r="AL1393" s="11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</row>
    <row r="1394" spans="1:86" ht="17.25">
      <c r="A1394" s="11"/>
      <c r="B1394" s="11"/>
      <c r="C1394" s="11"/>
      <c r="D1394" s="11"/>
      <c r="E1394" s="33"/>
      <c r="F1394" s="11"/>
      <c r="G1394" s="11"/>
      <c r="H1394" s="11"/>
      <c r="I1394" s="11"/>
      <c r="J1394" s="65"/>
      <c r="K1394" s="65"/>
      <c r="L1394" s="65"/>
      <c r="M1394" s="65"/>
      <c r="N1394" s="65"/>
      <c r="O1394" s="65"/>
      <c r="P1394" s="65"/>
      <c r="Q1394" s="65"/>
      <c r="R1394" s="65"/>
      <c r="S1394" s="65"/>
      <c r="T1394" s="65"/>
      <c r="U1394" s="65"/>
      <c r="V1394" s="65"/>
      <c r="W1394" s="65"/>
      <c r="X1394" s="65"/>
      <c r="Y1394" s="65"/>
      <c r="Z1394" s="65"/>
      <c r="AA1394" s="65"/>
      <c r="AB1394" s="65"/>
      <c r="AC1394" s="65"/>
      <c r="AD1394" s="65"/>
      <c r="AE1394" s="65"/>
      <c r="AF1394" s="65"/>
      <c r="AG1394" s="65"/>
      <c r="AH1394" s="65"/>
      <c r="AI1394" s="65"/>
      <c r="AJ1394" s="62"/>
      <c r="AK1394" s="11"/>
      <c r="AL1394" s="11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</row>
    <row r="1395" spans="1:86" ht="17.25">
      <c r="A1395" s="11"/>
      <c r="B1395" s="11"/>
      <c r="C1395" s="11"/>
      <c r="D1395" s="11"/>
      <c r="E1395" s="33"/>
      <c r="F1395" s="11"/>
      <c r="G1395" s="11"/>
      <c r="H1395" s="11"/>
      <c r="I1395" s="11"/>
      <c r="J1395" s="65"/>
      <c r="K1395" s="65"/>
      <c r="L1395" s="65"/>
      <c r="M1395" s="65"/>
      <c r="N1395" s="65"/>
      <c r="O1395" s="65"/>
      <c r="P1395" s="65"/>
      <c r="Q1395" s="65"/>
      <c r="R1395" s="65"/>
      <c r="S1395" s="65"/>
      <c r="T1395" s="65"/>
      <c r="U1395" s="65"/>
      <c r="V1395" s="65"/>
      <c r="W1395" s="65"/>
      <c r="X1395" s="65"/>
      <c r="Y1395" s="65"/>
      <c r="Z1395" s="65"/>
      <c r="AA1395" s="65"/>
      <c r="AB1395" s="65"/>
      <c r="AC1395" s="65"/>
      <c r="AD1395" s="65"/>
      <c r="AE1395" s="65"/>
      <c r="AF1395" s="65"/>
      <c r="AG1395" s="65"/>
      <c r="AH1395" s="65"/>
      <c r="AI1395" s="65"/>
      <c r="AJ1395" s="62"/>
      <c r="AK1395" s="11"/>
      <c r="AL1395" s="11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</row>
    <row r="1396" spans="1:86" ht="17.25">
      <c r="A1396" s="11"/>
      <c r="B1396" s="11"/>
      <c r="C1396" s="11"/>
      <c r="D1396" s="11"/>
      <c r="E1396" s="33"/>
      <c r="F1396" s="11"/>
      <c r="G1396" s="11"/>
      <c r="H1396" s="11"/>
      <c r="I1396" s="11"/>
      <c r="J1396" s="65"/>
      <c r="K1396" s="65"/>
      <c r="L1396" s="65"/>
      <c r="M1396" s="65"/>
      <c r="N1396" s="65"/>
      <c r="O1396" s="65"/>
      <c r="P1396" s="65"/>
      <c r="Q1396" s="65"/>
      <c r="R1396" s="65"/>
      <c r="S1396" s="65"/>
      <c r="T1396" s="65"/>
      <c r="U1396" s="65"/>
      <c r="V1396" s="65"/>
      <c r="W1396" s="65"/>
      <c r="X1396" s="65"/>
      <c r="Y1396" s="65"/>
      <c r="Z1396" s="65"/>
      <c r="AA1396" s="65"/>
      <c r="AB1396" s="65"/>
      <c r="AC1396" s="65"/>
      <c r="AD1396" s="65"/>
      <c r="AE1396" s="65"/>
      <c r="AF1396" s="65"/>
      <c r="AG1396" s="65"/>
      <c r="AH1396" s="65"/>
      <c r="AI1396" s="65"/>
      <c r="AJ1396" s="62"/>
      <c r="AK1396" s="11"/>
      <c r="AL1396" s="11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</row>
    <row r="1397" spans="1:86" ht="17.25">
      <c r="A1397" s="11"/>
      <c r="B1397" s="11"/>
      <c r="C1397" s="11"/>
      <c r="D1397" s="11"/>
      <c r="E1397" s="33"/>
      <c r="F1397" s="11"/>
      <c r="G1397" s="11"/>
      <c r="H1397" s="11"/>
      <c r="I1397" s="11"/>
      <c r="J1397" s="65"/>
      <c r="K1397" s="65"/>
      <c r="L1397" s="65"/>
      <c r="M1397" s="65"/>
      <c r="N1397" s="65"/>
      <c r="O1397" s="65"/>
      <c r="P1397" s="65"/>
      <c r="Q1397" s="65"/>
      <c r="R1397" s="65"/>
      <c r="S1397" s="65"/>
      <c r="T1397" s="65"/>
      <c r="U1397" s="65"/>
      <c r="V1397" s="65"/>
      <c r="W1397" s="65"/>
      <c r="X1397" s="65"/>
      <c r="Y1397" s="65"/>
      <c r="Z1397" s="65"/>
      <c r="AA1397" s="65"/>
      <c r="AB1397" s="65"/>
      <c r="AC1397" s="65"/>
      <c r="AD1397" s="65"/>
      <c r="AE1397" s="65"/>
      <c r="AF1397" s="65"/>
      <c r="AG1397" s="65"/>
      <c r="AH1397" s="65"/>
      <c r="AI1397" s="65"/>
      <c r="AJ1397" s="62"/>
      <c r="AK1397" s="11"/>
      <c r="AL1397" s="11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</row>
    <row r="1398" spans="1:86" ht="17.25">
      <c r="A1398" s="11"/>
      <c r="B1398" s="11"/>
      <c r="C1398" s="11"/>
      <c r="D1398" s="11"/>
      <c r="E1398" s="33"/>
      <c r="F1398" s="11"/>
      <c r="G1398" s="11"/>
      <c r="H1398" s="11"/>
      <c r="I1398" s="11"/>
      <c r="J1398" s="65"/>
      <c r="K1398" s="65"/>
      <c r="L1398" s="65"/>
      <c r="M1398" s="65"/>
      <c r="N1398" s="65"/>
      <c r="O1398" s="65"/>
      <c r="P1398" s="65"/>
      <c r="Q1398" s="65"/>
      <c r="R1398" s="65"/>
      <c r="S1398" s="65"/>
      <c r="T1398" s="65"/>
      <c r="U1398" s="65"/>
      <c r="V1398" s="65"/>
      <c r="W1398" s="65"/>
      <c r="X1398" s="65"/>
      <c r="Y1398" s="65"/>
      <c r="Z1398" s="65"/>
      <c r="AA1398" s="65"/>
      <c r="AB1398" s="65"/>
      <c r="AC1398" s="65"/>
      <c r="AD1398" s="65"/>
      <c r="AE1398" s="65"/>
      <c r="AF1398" s="65"/>
      <c r="AG1398" s="65"/>
      <c r="AH1398" s="65"/>
      <c r="AI1398" s="65"/>
      <c r="AJ1398" s="62"/>
      <c r="AK1398" s="11"/>
      <c r="AL1398" s="11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</row>
    <row r="1399" spans="1:86" ht="17.25">
      <c r="A1399" s="11"/>
      <c r="B1399" s="11"/>
      <c r="C1399" s="11"/>
      <c r="D1399" s="11"/>
      <c r="E1399" s="33"/>
      <c r="F1399" s="11"/>
      <c r="G1399" s="11"/>
      <c r="H1399" s="11"/>
      <c r="I1399" s="11"/>
      <c r="J1399" s="65"/>
      <c r="K1399" s="65"/>
      <c r="L1399" s="65"/>
      <c r="M1399" s="65"/>
      <c r="N1399" s="65"/>
      <c r="O1399" s="65"/>
      <c r="P1399" s="65"/>
      <c r="Q1399" s="65"/>
      <c r="R1399" s="65"/>
      <c r="S1399" s="65"/>
      <c r="T1399" s="65"/>
      <c r="U1399" s="65"/>
      <c r="V1399" s="65"/>
      <c r="W1399" s="65"/>
      <c r="X1399" s="65"/>
      <c r="Y1399" s="65"/>
      <c r="Z1399" s="65"/>
      <c r="AA1399" s="65"/>
      <c r="AB1399" s="65"/>
      <c r="AC1399" s="65"/>
      <c r="AD1399" s="65"/>
      <c r="AE1399" s="65"/>
      <c r="AF1399" s="65"/>
      <c r="AG1399" s="65"/>
      <c r="AH1399" s="65"/>
      <c r="AI1399" s="65"/>
      <c r="AJ1399" s="62"/>
      <c r="AK1399" s="11"/>
      <c r="AL1399" s="11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</row>
    <row r="1400" spans="1:86" ht="17.25">
      <c r="A1400" s="11"/>
      <c r="B1400" s="11"/>
      <c r="C1400" s="11"/>
      <c r="D1400" s="11"/>
      <c r="E1400" s="33"/>
      <c r="F1400" s="11"/>
      <c r="G1400" s="11"/>
      <c r="H1400" s="11"/>
      <c r="I1400" s="11"/>
      <c r="J1400" s="65"/>
      <c r="K1400" s="65"/>
      <c r="L1400" s="65"/>
      <c r="M1400" s="65"/>
      <c r="N1400" s="65"/>
      <c r="O1400" s="65"/>
      <c r="P1400" s="65"/>
      <c r="Q1400" s="65"/>
      <c r="R1400" s="65"/>
      <c r="S1400" s="65"/>
      <c r="T1400" s="65"/>
      <c r="U1400" s="65"/>
      <c r="V1400" s="65"/>
      <c r="W1400" s="65"/>
      <c r="X1400" s="65"/>
      <c r="Y1400" s="65"/>
      <c r="Z1400" s="65"/>
      <c r="AA1400" s="65"/>
      <c r="AB1400" s="65"/>
      <c r="AC1400" s="65"/>
      <c r="AD1400" s="65"/>
      <c r="AE1400" s="65"/>
      <c r="AF1400" s="65"/>
      <c r="AG1400" s="65"/>
      <c r="AH1400" s="65"/>
      <c r="AI1400" s="65"/>
      <c r="AJ1400" s="62"/>
      <c r="AK1400" s="11"/>
      <c r="AL1400" s="11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</row>
    <row r="1401" spans="1:86" ht="17.25">
      <c r="A1401" s="11"/>
      <c r="B1401" s="11"/>
      <c r="C1401" s="11"/>
      <c r="D1401" s="11"/>
      <c r="E1401" s="33"/>
      <c r="F1401" s="11"/>
      <c r="G1401" s="11"/>
      <c r="H1401" s="11"/>
      <c r="I1401" s="11"/>
      <c r="J1401" s="65"/>
      <c r="K1401" s="65"/>
      <c r="L1401" s="65"/>
      <c r="M1401" s="65"/>
      <c r="N1401" s="65"/>
      <c r="O1401" s="65"/>
      <c r="P1401" s="65"/>
      <c r="Q1401" s="65"/>
      <c r="R1401" s="65"/>
      <c r="S1401" s="65"/>
      <c r="T1401" s="65"/>
      <c r="U1401" s="65"/>
      <c r="V1401" s="65"/>
      <c r="W1401" s="65"/>
      <c r="X1401" s="65"/>
      <c r="Y1401" s="65"/>
      <c r="Z1401" s="65"/>
      <c r="AA1401" s="65"/>
      <c r="AB1401" s="65"/>
      <c r="AC1401" s="65"/>
      <c r="AD1401" s="65"/>
      <c r="AE1401" s="65"/>
      <c r="AF1401" s="65"/>
      <c r="AG1401" s="65"/>
      <c r="AH1401" s="65"/>
      <c r="AI1401" s="65"/>
      <c r="AJ1401" s="62"/>
      <c r="AK1401" s="11"/>
      <c r="AL1401" s="11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</row>
    <row r="1402" spans="1:86" ht="17.25">
      <c r="A1402" s="11"/>
      <c r="B1402" s="11"/>
      <c r="C1402" s="11"/>
      <c r="D1402" s="11"/>
      <c r="E1402" s="33"/>
      <c r="F1402" s="11"/>
      <c r="G1402" s="11"/>
      <c r="H1402" s="11"/>
      <c r="I1402" s="11"/>
      <c r="J1402" s="65"/>
      <c r="K1402" s="65"/>
      <c r="L1402" s="65"/>
      <c r="M1402" s="65"/>
      <c r="N1402" s="65"/>
      <c r="O1402" s="65"/>
      <c r="P1402" s="65"/>
      <c r="Q1402" s="65"/>
      <c r="R1402" s="65"/>
      <c r="S1402" s="65"/>
      <c r="T1402" s="65"/>
      <c r="U1402" s="65"/>
      <c r="V1402" s="65"/>
      <c r="W1402" s="65"/>
      <c r="X1402" s="65"/>
      <c r="Y1402" s="65"/>
      <c r="Z1402" s="65"/>
      <c r="AA1402" s="65"/>
      <c r="AB1402" s="65"/>
      <c r="AC1402" s="65"/>
      <c r="AD1402" s="65"/>
      <c r="AE1402" s="65"/>
      <c r="AF1402" s="65"/>
      <c r="AG1402" s="65"/>
      <c r="AH1402" s="65"/>
      <c r="AI1402" s="65"/>
      <c r="AJ1402" s="62"/>
      <c r="AK1402" s="11"/>
      <c r="AL1402" s="11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</row>
    <row r="1403" spans="1:86" ht="17.25">
      <c r="A1403" s="11"/>
      <c r="B1403" s="11"/>
      <c r="C1403" s="11"/>
      <c r="D1403" s="11"/>
      <c r="E1403" s="33"/>
      <c r="F1403" s="11"/>
      <c r="G1403" s="11"/>
      <c r="H1403" s="11"/>
      <c r="I1403" s="11"/>
      <c r="J1403" s="65"/>
      <c r="K1403" s="65"/>
      <c r="L1403" s="65"/>
      <c r="M1403" s="65"/>
      <c r="N1403" s="65"/>
      <c r="O1403" s="65"/>
      <c r="P1403" s="65"/>
      <c r="Q1403" s="65"/>
      <c r="R1403" s="65"/>
      <c r="S1403" s="65"/>
      <c r="T1403" s="65"/>
      <c r="U1403" s="65"/>
      <c r="V1403" s="65"/>
      <c r="W1403" s="65"/>
      <c r="X1403" s="65"/>
      <c r="Y1403" s="65"/>
      <c r="Z1403" s="65"/>
      <c r="AA1403" s="65"/>
      <c r="AB1403" s="65"/>
      <c r="AC1403" s="65"/>
      <c r="AD1403" s="65"/>
      <c r="AE1403" s="65"/>
      <c r="AF1403" s="65"/>
      <c r="AG1403" s="65"/>
      <c r="AH1403" s="65"/>
      <c r="AI1403" s="65"/>
      <c r="AJ1403" s="62"/>
      <c r="AK1403" s="11"/>
      <c r="AL1403" s="11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</row>
    <row r="1404" spans="1:86" ht="17.25">
      <c r="A1404" s="11"/>
      <c r="B1404" s="11"/>
      <c r="C1404" s="11"/>
      <c r="D1404" s="11"/>
      <c r="E1404" s="33"/>
      <c r="F1404" s="11"/>
      <c r="G1404" s="11"/>
      <c r="H1404" s="11"/>
      <c r="I1404" s="11"/>
      <c r="J1404" s="65"/>
      <c r="K1404" s="65"/>
      <c r="L1404" s="65"/>
      <c r="M1404" s="65"/>
      <c r="N1404" s="65"/>
      <c r="O1404" s="65"/>
      <c r="P1404" s="65"/>
      <c r="Q1404" s="65"/>
      <c r="R1404" s="65"/>
      <c r="S1404" s="65"/>
      <c r="T1404" s="65"/>
      <c r="U1404" s="65"/>
      <c r="V1404" s="65"/>
      <c r="W1404" s="65"/>
      <c r="X1404" s="65"/>
      <c r="Y1404" s="65"/>
      <c r="Z1404" s="65"/>
      <c r="AA1404" s="65"/>
      <c r="AB1404" s="65"/>
      <c r="AC1404" s="65"/>
      <c r="AD1404" s="65"/>
      <c r="AE1404" s="65"/>
      <c r="AF1404" s="65"/>
      <c r="AG1404" s="65"/>
      <c r="AH1404" s="65"/>
      <c r="AI1404" s="65"/>
      <c r="AJ1404" s="62"/>
      <c r="AK1404" s="11"/>
      <c r="AL1404" s="11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</row>
    <row r="1405" spans="1:86" ht="17.25">
      <c r="A1405" s="11"/>
      <c r="B1405" s="11"/>
      <c r="C1405" s="11"/>
      <c r="D1405" s="11"/>
      <c r="E1405" s="33"/>
      <c r="F1405" s="11"/>
      <c r="G1405" s="11"/>
      <c r="H1405" s="11"/>
      <c r="I1405" s="11"/>
      <c r="J1405" s="65"/>
      <c r="K1405" s="65"/>
      <c r="L1405" s="65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65"/>
      <c r="Y1405" s="65"/>
      <c r="Z1405" s="65"/>
      <c r="AA1405" s="65"/>
      <c r="AB1405" s="65"/>
      <c r="AC1405" s="65"/>
      <c r="AD1405" s="65"/>
      <c r="AE1405" s="65"/>
      <c r="AF1405" s="65"/>
      <c r="AG1405" s="65"/>
      <c r="AH1405" s="65"/>
      <c r="AI1405" s="65"/>
      <c r="AJ1405" s="62"/>
      <c r="AK1405" s="11"/>
      <c r="AL1405" s="11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</row>
    <row r="1406" spans="1:86" ht="17.25">
      <c r="A1406" s="11"/>
      <c r="B1406" s="11"/>
      <c r="C1406" s="11"/>
      <c r="D1406" s="11"/>
      <c r="E1406" s="33"/>
      <c r="F1406" s="11"/>
      <c r="G1406" s="11"/>
      <c r="H1406" s="11"/>
      <c r="I1406" s="11"/>
      <c r="J1406" s="65"/>
      <c r="K1406" s="65"/>
      <c r="L1406" s="65"/>
      <c r="M1406" s="65"/>
      <c r="N1406" s="65"/>
      <c r="O1406" s="65"/>
      <c r="P1406" s="65"/>
      <c r="Q1406" s="65"/>
      <c r="R1406" s="65"/>
      <c r="S1406" s="65"/>
      <c r="T1406" s="65"/>
      <c r="U1406" s="65"/>
      <c r="V1406" s="65"/>
      <c r="W1406" s="65"/>
      <c r="X1406" s="65"/>
      <c r="Y1406" s="65"/>
      <c r="Z1406" s="65"/>
      <c r="AA1406" s="65"/>
      <c r="AB1406" s="65"/>
      <c r="AC1406" s="65"/>
      <c r="AD1406" s="65"/>
      <c r="AE1406" s="65"/>
      <c r="AF1406" s="65"/>
      <c r="AG1406" s="65"/>
      <c r="AH1406" s="65"/>
      <c r="AI1406" s="65"/>
      <c r="AJ1406" s="62"/>
      <c r="AK1406" s="11"/>
      <c r="AL1406" s="11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</row>
    <row r="1407" spans="1:86" ht="17.25">
      <c r="A1407" s="11"/>
      <c r="B1407" s="11"/>
      <c r="C1407" s="11"/>
      <c r="D1407" s="11"/>
      <c r="E1407" s="33"/>
      <c r="F1407" s="11"/>
      <c r="G1407" s="11"/>
      <c r="H1407" s="11"/>
      <c r="I1407" s="11"/>
      <c r="J1407" s="65"/>
      <c r="K1407" s="65"/>
      <c r="L1407" s="65"/>
      <c r="M1407" s="65"/>
      <c r="N1407" s="65"/>
      <c r="O1407" s="65"/>
      <c r="P1407" s="65"/>
      <c r="Q1407" s="65"/>
      <c r="R1407" s="65"/>
      <c r="S1407" s="65"/>
      <c r="T1407" s="65"/>
      <c r="U1407" s="65"/>
      <c r="V1407" s="65"/>
      <c r="W1407" s="65"/>
      <c r="X1407" s="65"/>
      <c r="Y1407" s="65"/>
      <c r="Z1407" s="65"/>
      <c r="AA1407" s="65"/>
      <c r="AB1407" s="65"/>
      <c r="AC1407" s="65"/>
      <c r="AD1407" s="65"/>
      <c r="AE1407" s="65"/>
      <c r="AF1407" s="65"/>
      <c r="AG1407" s="65"/>
      <c r="AH1407" s="65"/>
      <c r="AI1407" s="65"/>
      <c r="AJ1407" s="62"/>
      <c r="AK1407" s="11"/>
      <c r="AL1407" s="11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</row>
    <row r="1408" spans="1:86" ht="17.25">
      <c r="A1408" s="11"/>
      <c r="B1408" s="11"/>
      <c r="C1408" s="11"/>
      <c r="D1408" s="11"/>
      <c r="E1408" s="33"/>
      <c r="F1408" s="11"/>
      <c r="G1408" s="11"/>
      <c r="H1408" s="11"/>
      <c r="I1408" s="11"/>
      <c r="J1408" s="65"/>
      <c r="K1408" s="65"/>
      <c r="L1408" s="65"/>
      <c r="M1408" s="65"/>
      <c r="N1408" s="65"/>
      <c r="O1408" s="65"/>
      <c r="P1408" s="65"/>
      <c r="Q1408" s="65"/>
      <c r="R1408" s="65"/>
      <c r="S1408" s="65"/>
      <c r="T1408" s="65"/>
      <c r="U1408" s="65"/>
      <c r="V1408" s="65"/>
      <c r="W1408" s="65"/>
      <c r="X1408" s="65"/>
      <c r="Y1408" s="65"/>
      <c r="Z1408" s="65"/>
      <c r="AA1408" s="65"/>
      <c r="AB1408" s="65"/>
      <c r="AC1408" s="65"/>
      <c r="AD1408" s="65"/>
      <c r="AE1408" s="65"/>
      <c r="AF1408" s="65"/>
      <c r="AG1408" s="65"/>
      <c r="AH1408" s="65"/>
      <c r="AI1408" s="65"/>
      <c r="AJ1408" s="62"/>
      <c r="AK1408" s="11"/>
      <c r="AL1408" s="11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</row>
    <row r="1409" spans="1:86" ht="17.25">
      <c r="A1409" s="11"/>
      <c r="B1409" s="11"/>
      <c r="C1409" s="11"/>
      <c r="D1409" s="11"/>
      <c r="E1409" s="33"/>
      <c r="F1409" s="11"/>
      <c r="G1409" s="11"/>
      <c r="H1409" s="11"/>
      <c r="I1409" s="11"/>
      <c r="J1409" s="65"/>
      <c r="K1409" s="65"/>
      <c r="L1409" s="65"/>
      <c r="M1409" s="65"/>
      <c r="N1409" s="65"/>
      <c r="O1409" s="65"/>
      <c r="P1409" s="65"/>
      <c r="Q1409" s="65"/>
      <c r="R1409" s="65"/>
      <c r="S1409" s="65"/>
      <c r="T1409" s="65"/>
      <c r="U1409" s="65"/>
      <c r="V1409" s="65"/>
      <c r="W1409" s="65"/>
      <c r="X1409" s="65"/>
      <c r="Y1409" s="65"/>
      <c r="Z1409" s="65"/>
      <c r="AA1409" s="65"/>
      <c r="AB1409" s="65"/>
      <c r="AC1409" s="65"/>
      <c r="AD1409" s="65"/>
      <c r="AE1409" s="65"/>
      <c r="AF1409" s="65"/>
      <c r="AG1409" s="65"/>
      <c r="AH1409" s="65"/>
      <c r="AI1409" s="65"/>
      <c r="AJ1409" s="62"/>
      <c r="AK1409" s="11"/>
      <c r="AL1409" s="11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</row>
    <row r="1410" spans="1:86" ht="17.25">
      <c r="A1410" s="11"/>
      <c r="B1410" s="11"/>
      <c r="C1410" s="11"/>
      <c r="D1410" s="11"/>
      <c r="E1410" s="33"/>
      <c r="F1410" s="11"/>
      <c r="G1410" s="11"/>
      <c r="H1410" s="11"/>
      <c r="I1410" s="11"/>
      <c r="J1410" s="65"/>
      <c r="K1410" s="65"/>
      <c r="L1410" s="65"/>
      <c r="M1410" s="65"/>
      <c r="N1410" s="65"/>
      <c r="O1410" s="65"/>
      <c r="P1410" s="65"/>
      <c r="Q1410" s="65"/>
      <c r="R1410" s="65"/>
      <c r="S1410" s="65"/>
      <c r="T1410" s="65"/>
      <c r="U1410" s="65"/>
      <c r="V1410" s="65"/>
      <c r="W1410" s="65"/>
      <c r="X1410" s="65"/>
      <c r="Y1410" s="65"/>
      <c r="Z1410" s="65"/>
      <c r="AA1410" s="65"/>
      <c r="AB1410" s="65"/>
      <c r="AC1410" s="65"/>
      <c r="AD1410" s="65"/>
      <c r="AE1410" s="65"/>
      <c r="AF1410" s="65"/>
      <c r="AG1410" s="65"/>
      <c r="AH1410" s="65"/>
      <c r="AI1410" s="65"/>
      <c r="AJ1410" s="62"/>
      <c r="AK1410" s="11"/>
      <c r="AL1410" s="11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</row>
    <row r="1411" spans="1:86" ht="17.25">
      <c r="A1411" s="11"/>
      <c r="B1411" s="11"/>
      <c r="C1411" s="11"/>
      <c r="D1411" s="11"/>
      <c r="E1411" s="33"/>
      <c r="F1411" s="11"/>
      <c r="G1411" s="11"/>
      <c r="H1411" s="11"/>
      <c r="I1411" s="11"/>
      <c r="J1411" s="65"/>
      <c r="K1411" s="65"/>
      <c r="L1411" s="65"/>
      <c r="M1411" s="65"/>
      <c r="N1411" s="65"/>
      <c r="O1411" s="65"/>
      <c r="P1411" s="65"/>
      <c r="Q1411" s="65"/>
      <c r="R1411" s="65"/>
      <c r="S1411" s="65"/>
      <c r="T1411" s="65"/>
      <c r="U1411" s="65"/>
      <c r="V1411" s="65"/>
      <c r="W1411" s="65"/>
      <c r="X1411" s="65"/>
      <c r="Y1411" s="65"/>
      <c r="Z1411" s="65"/>
      <c r="AA1411" s="65"/>
      <c r="AB1411" s="65"/>
      <c r="AC1411" s="65"/>
      <c r="AD1411" s="65"/>
      <c r="AE1411" s="65"/>
      <c r="AF1411" s="65"/>
      <c r="AG1411" s="65"/>
      <c r="AH1411" s="65"/>
      <c r="AI1411" s="65"/>
      <c r="AJ1411" s="62"/>
      <c r="AK1411" s="11"/>
      <c r="AL1411" s="11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</row>
    <row r="1412" spans="1:86" ht="17.25">
      <c r="A1412" s="11"/>
      <c r="B1412" s="11"/>
      <c r="C1412" s="11"/>
      <c r="D1412" s="11"/>
      <c r="E1412" s="33"/>
      <c r="F1412" s="11"/>
      <c r="G1412" s="11"/>
      <c r="H1412" s="11"/>
      <c r="I1412" s="11"/>
      <c r="J1412" s="65"/>
      <c r="K1412" s="65"/>
      <c r="L1412" s="65"/>
      <c r="M1412" s="65"/>
      <c r="N1412" s="65"/>
      <c r="O1412" s="65"/>
      <c r="P1412" s="65"/>
      <c r="Q1412" s="65"/>
      <c r="R1412" s="65"/>
      <c r="S1412" s="65"/>
      <c r="T1412" s="65"/>
      <c r="U1412" s="65"/>
      <c r="V1412" s="65"/>
      <c r="W1412" s="65"/>
      <c r="X1412" s="65"/>
      <c r="Y1412" s="65"/>
      <c r="Z1412" s="65"/>
      <c r="AA1412" s="65"/>
      <c r="AB1412" s="65"/>
      <c r="AC1412" s="65"/>
      <c r="AD1412" s="65"/>
      <c r="AE1412" s="65"/>
      <c r="AF1412" s="65"/>
      <c r="AG1412" s="65"/>
      <c r="AH1412" s="65"/>
      <c r="AI1412" s="65"/>
      <c r="AJ1412" s="62"/>
      <c r="AK1412" s="11"/>
      <c r="AL1412" s="11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</row>
    <row r="1413" spans="1:86" ht="17.25">
      <c r="A1413" s="11"/>
      <c r="B1413" s="11"/>
      <c r="C1413" s="11"/>
      <c r="D1413" s="11"/>
      <c r="E1413" s="33"/>
      <c r="F1413" s="11"/>
      <c r="G1413" s="11"/>
      <c r="H1413" s="11"/>
      <c r="I1413" s="11"/>
      <c r="J1413" s="65"/>
      <c r="K1413" s="65"/>
      <c r="L1413" s="65"/>
      <c r="M1413" s="65"/>
      <c r="N1413" s="65"/>
      <c r="O1413" s="65"/>
      <c r="P1413" s="65"/>
      <c r="Q1413" s="65"/>
      <c r="R1413" s="65"/>
      <c r="S1413" s="65"/>
      <c r="T1413" s="65"/>
      <c r="U1413" s="65"/>
      <c r="V1413" s="65"/>
      <c r="W1413" s="65"/>
      <c r="X1413" s="65"/>
      <c r="Y1413" s="65"/>
      <c r="Z1413" s="65"/>
      <c r="AA1413" s="65"/>
      <c r="AB1413" s="65"/>
      <c r="AC1413" s="65"/>
      <c r="AD1413" s="65"/>
      <c r="AE1413" s="65"/>
      <c r="AF1413" s="65"/>
      <c r="AG1413" s="65"/>
      <c r="AH1413" s="65"/>
      <c r="AI1413" s="65"/>
      <c r="AJ1413" s="62"/>
      <c r="AK1413" s="11"/>
      <c r="AL1413" s="11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</row>
    <row r="1414" spans="1:86" ht="17.25">
      <c r="A1414" s="11"/>
      <c r="B1414" s="11"/>
      <c r="C1414" s="11"/>
      <c r="D1414" s="11"/>
      <c r="E1414" s="33"/>
      <c r="F1414" s="11"/>
      <c r="G1414" s="11"/>
      <c r="H1414" s="11"/>
      <c r="I1414" s="11"/>
      <c r="J1414" s="65"/>
      <c r="K1414" s="65"/>
      <c r="L1414" s="65"/>
      <c r="M1414" s="65"/>
      <c r="N1414" s="65"/>
      <c r="O1414" s="65"/>
      <c r="P1414" s="65"/>
      <c r="Q1414" s="65"/>
      <c r="R1414" s="65"/>
      <c r="S1414" s="65"/>
      <c r="T1414" s="65"/>
      <c r="U1414" s="65"/>
      <c r="V1414" s="65"/>
      <c r="W1414" s="65"/>
      <c r="X1414" s="65"/>
      <c r="Y1414" s="65"/>
      <c r="Z1414" s="65"/>
      <c r="AA1414" s="65"/>
      <c r="AB1414" s="65"/>
      <c r="AC1414" s="65"/>
      <c r="AD1414" s="65"/>
      <c r="AE1414" s="65"/>
      <c r="AF1414" s="65"/>
      <c r="AG1414" s="65"/>
      <c r="AH1414" s="65"/>
      <c r="AI1414" s="65"/>
      <c r="AJ1414" s="62"/>
      <c r="AK1414" s="11"/>
      <c r="AL1414" s="11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</row>
    <row r="1415" spans="1:86" ht="17.25">
      <c r="A1415" s="11"/>
      <c r="B1415" s="11"/>
      <c r="C1415" s="11"/>
      <c r="D1415" s="11"/>
      <c r="E1415" s="33"/>
      <c r="F1415" s="11"/>
      <c r="G1415" s="11"/>
      <c r="H1415" s="11"/>
      <c r="I1415" s="11"/>
      <c r="J1415" s="65"/>
      <c r="K1415" s="65"/>
      <c r="L1415" s="65"/>
      <c r="M1415" s="65"/>
      <c r="N1415" s="65"/>
      <c r="O1415" s="65"/>
      <c r="P1415" s="65"/>
      <c r="Q1415" s="65"/>
      <c r="R1415" s="65"/>
      <c r="S1415" s="65"/>
      <c r="T1415" s="65"/>
      <c r="U1415" s="65"/>
      <c r="V1415" s="65"/>
      <c r="W1415" s="65"/>
      <c r="X1415" s="65"/>
      <c r="Y1415" s="65"/>
      <c r="Z1415" s="65"/>
      <c r="AA1415" s="65"/>
      <c r="AB1415" s="65"/>
      <c r="AC1415" s="65"/>
      <c r="AD1415" s="65"/>
      <c r="AE1415" s="65"/>
      <c r="AF1415" s="65"/>
      <c r="AG1415" s="65"/>
      <c r="AH1415" s="65"/>
      <c r="AI1415" s="65"/>
      <c r="AJ1415" s="62"/>
      <c r="AK1415" s="11"/>
      <c r="AL1415" s="11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</row>
    <row r="1416" spans="1:86" ht="17.25">
      <c r="A1416" s="11"/>
      <c r="B1416" s="11"/>
      <c r="C1416" s="11"/>
      <c r="D1416" s="11"/>
      <c r="E1416" s="33"/>
      <c r="F1416" s="11"/>
      <c r="G1416" s="11"/>
      <c r="H1416" s="11"/>
      <c r="I1416" s="11"/>
      <c r="J1416" s="65"/>
      <c r="K1416" s="65"/>
      <c r="L1416" s="65"/>
      <c r="M1416" s="65"/>
      <c r="N1416" s="65"/>
      <c r="O1416" s="65"/>
      <c r="P1416" s="65"/>
      <c r="Q1416" s="65"/>
      <c r="R1416" s="65"/>
      <c r="S1416" s="65"/>
      <c r="T1416" s="65"/>
      <c r="U1416" s="65"/>
      <c r="V1416" s="65"/>
      <c r="W1416" s="65"/>
      <c r="X1416" s="65"/>
      <c r="Y1416" s="65"/>
      <c r="Z1416" s="65"/>
      <c r="AA1416" s="65"/>
      <c r="AB1416" s="65"/>
      <c r="AC1416" s="65"/>
      <c r="AD1416" s="65"/>
      <c r="AE1416" s="65"/>
      <c r="AF1416" s="65"/>
      <c r="AG1416" s="65"/>
      <c r="AH1416" s="65"/>
      <c r="AI1416" s="65"/>
      <c r="AJ1416" s="62"/>
      <c r="AK1416" s="11"/>
      <c r="AL1416" s="11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</row>
    <row r="1417" spans="1:86" ht="17.25">
      <c r="A1417" s="11"/>
      <c r="B1417" s="11"/>
      <c r="C1417" s="11"/>
      <c r="D1417" s="11"/>
      <c r="E1417" s="33"/>
      <c r="F1417" s="11"/>
      <c r="G1417" s="11"/>
      <c r="H1417" s="11"/>
      <c r="I1417" s="11"/>
      <c r="J1417" s="65"/>
      <c r="K1417" s="65"/>
      <c r="L1417" s="65"/>
      <c r="M1417" s="65"/>
      <c r="N1417" s="65"/>
      <c r="O1417" s="65"/>
      <c r="P1417" s="65"/>
      <c r="Q1417" s="65"/>
      <c r="R1417" s="65"/>
      <c r="S1417" s="65"/>
      <c r="T1417" s="65"/>
      <c r="U1417" s="65"/>
      <c r="V1417" s="65"/>
      <c r="W1417" s="65"/>
      <c r="X1417" s="65"/>
      <c r="Y1417" s="65"/>
      <c r="Z1417" s="65"/>
      <c r="AA1417" s="65"/>
      <c r="AB1417" s="65"/>
      <c r="AC1417" s="65"/>
      <c r="AD1417" s="65"/>
      <c r="AE1417" s="65"/>
      <c r="AF1417" s="65"/>
      <c r="AG1417" s="65"/>
      <c r="AH1417" s="65"/>
      <c r="AI1417" s="65"/>
      <c r="AJ1417" s="62"/>
      <c r="AK1417" s="11"/>
      <c r="AL1417" s="11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</row>
    <row r="1418" spans="1:86" ht="17.25">
      <c r="A1418" s="11"/>
      <c r="B1418" s="11"/>
      <c r="C1418" s="11"/>
      <c r="D1418" s="11"/>
      <c r="E1418" s="33"/>
      <c r="F1418" s="11"/>
      <c r="G1418" s="11"/>
      <c r="H1418" s="11"/>
      <c r="I1418" s="11"/>
      <c r="J1418" s="65"/>
      <c r="K1418" s="65"/>
      <c r="L1418" s="65"/>
      <c r="M1418" s="65"/>
      <c r="N1418" s="65"/>
      <c r="O1418" s="65"/>
      <c r="P1418" s="65"/>
      <c r="Q1418" s="65"/>
      <c r="R1418" s="65"/>
      <c r="S1418" s="65"/>
      <c r="T1418" s="65"/>
      <c r="U1418" s="65"/>
      <c r="V1418" s="65"/>
      <c r="W1418" s="65"/>
      <c r="X1418" s="65"/>
      <c r="Y1418" s="65"/>
      <c r="Z1418" s="65"/>
      <c r="AA1418" s="65"/>
      <c r="AB1418" s="65"/>
      <c r="AC1418" s="65"/>
      <c r="AD1418" s="65"/>
      <c r="AE1418" s="65"/>
      <c r="AF1418" s="65"/>
      <c r="AG1418" s="65"/>
      <c r="AH1418" s="65"/>
      <c r="AI1418" s="65"/>
      <c r="AJ1418" s="62"/>
      <c r="AK1418" s="11"/>
      <c r="AL1418" s="11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</row>
    <row r="1419" spans="1:86" ht="17.25">
      <c r="A1419" s="11"/>
      <c r="B1419" s="11"/>
      <c r="C1419" s="11"/>
      <c r="D1419" s="11"/>
      <c r="E1419" s="33"/>
      <c r="F1419" s="11"/>
      <c r="G1419" s="11"/>
      <c r="H1419" s="11"/>
      <c r="I1419" s="11"/>
      <c r="J1419" s="65"/>
      <c r="K1419" s="65"/>
      <c r="L1419" s="65"/>
      <c r="M1419" s="65"/>
      <c r="N1419" s="65"/>
      <c r="O1419" s="65"/>
      <c r="P1419" s="65"/>
      <c r="Q1419" s="65"/>
      <c r="R1419" s="65"/>
      <c r="S1419" s="65"/>
      <c r="T1419" s="65"/>
      <c r="U1419" s="65"/>
      <c r="V1419" s="65"/>
      <c r="W1419" s="65"/>
      <c r="X1419" s="65"/>
      <c r="Y1419" s="65"/>
      <c r="Z1419" s="65"/>
      <c r="AA1419" s="65"/>
      <c r="AB1419" s="65"/>
      <c r="AC1419" s="65"/>
      <c r="AD1419" s="65"/>
      <c r="AE1419" s="65"/>
      <c r="AF1419" s="65"/>
      <c r="AG1419" s="65"/>
      <c r="AH1419" s="65"/>
      <c r="AI1419" s="65"/>
      <c r="AJ1419" s="62"/>
      <c r="AK1419" s="11"/>
      <c r="AL1419" s="11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</row>
    <row r="1420" spans="1:86" ht="17.25">
      <c r="A1420" s="11"/>
      <c r="B1420" s="11"/>
      <c r="C1420" s="11"/>
      <c r="D1420" s="11"/>
      <c r="E1420" s="33"/>
      <c r="F1420" s="11"/>
      <c r="G1420" s="11"/>
      <c r="H1420" s="11"/>
      <c r="I1420" s="11"/>
      <c r="J1420" s="65"/>
      <c r="K1420" s="65"/>
      <c r="L1420" s="65"/>
      <c r="M1420" s="65"/>
      <c r="N1420" s="65"/>
      <c r="O1420" s="65"/>
      <c r="P1420" s="65"/>
      <c r="Q1420" s="65"/>
      <c r="R1420" s="65"/>
      <c r="S1420" s="65"/>
      <c r="T1420" s="65"/>
      <c r="U1420" s="65"/>
      <c r="V1420" s="65"/>
      <c r="W1420" s="65"/>
      <c r="X1420" s="65"/>
      <c r="Y1420" s="65"/>
      <c r="Z1420" s="65"/>
      <c r="AA1420" s="65"/>
      <c r="AB1420" s="65"/>
      <c r="AC1420" s="65"/>
      <c r="AD1420" s="65"/>
      <c r="AE1420" s="65"/>
      <c r="AF1420" s="65"/>
      <c r="AG1420" s="65"/>
      <c r="AH1420" s="65"/>
      <c r="AI1420" s="65"/>
      <c r="AJ1420" s="62"/>
      <c r="AK1420" s="11"/>
      <c r="AL1420" s="11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</row>
    <row r="1421" spans="1:86" ht="17.25">
      <c r="A1421" s="11"/>
      <c r="B1421" s="11"/>
      <c r="C1421" s="11"/>
      <c r="D1421" s="11"/>
      <c r="E1421" s="33"/>
      <c r="F1421" s="11"/>
      <c r="G1421" s="11"/>
      <c r="H1421" s="11"/>
      <c r="I1421" s="11"/>
      <c r="J1421" s="65"/>
      <c r="K1421" s="65"/>
      <c r="L1421" s="65"/>
      <c r="M1421" s="65"/>
      <c r="N1421" s="65"/>
      <c r="O1421" s="65"/>
      <c r="P1421" s="65"/>
      <c r="Q1421" s="65"/>
      <c r="R1421" s="65"/>
      <c r="S1421" s="65"/>
      <c r="T1421" s="65"/>
      <c r="U1421" s="65"/>
      <c r="V1421" s="65"/>
      <c r="W1421" s="65"/>
      <c r="X1421" s="65"/>
      <c r="Y1421" s="65"/>
      <c r="Z1421" s="65"/>
      <c r="AA1421" s="65"/>
      <c r="AB1421" s="65"/>
      <c r="AC1421" s="65"/>
      <c r="AD1421" s="65"/>
      <c r="AE1421" s="65"/>
      <c r="AF1421" s="65"/>
      <c r="AG1421" s="65"/>
      <c r="AH1421" s="65"/>
      <c r="AI1421" s="65"/>
      <c r="AJ1421" s="62"/>
      <c r="AK1421" s="11"/>
      <c r="AL1421" s="11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</row>
    <row r="1422" spans="1:86" ht="17.25">
      <c r="A1422" s="11"/>
      <c r="B1422" s="11"/>
      <c r="C1422" s="11"/>
      <c r="D1422" s="11"/>
      <c r="E1422" s="33"/>
      <c r="F1422" s="11"/>
      <c r="G1422" s="11"/>
      <c r="H1422" s="11"/>
      <c r="I1422" s="11"/>
      <c r="J1422" s="65"/>
      <c r="K1422" s="65"/>
      <c r="L1422" s="65"/>
      <c r="M1422" s="65"/>
      <c r="N1422" s="65"/>
      <c r="O1422" s="65"/>
      <c r="P1422" s="65"/>
      <c r="Q1422" s="65"/>
      <c r="R1422" s="65"/>
      <c r="S1422" s="65"/>
      <c r="T1422" s="65"/>
      <c r="U1422" s="65"/>
      <c r="V1422" s="65"/>
      <c r="W1422" s="65"/>
      <c r="X1422" s="65"/>
      <c r="Y1422" s="65"/>
      <c r="Z1422" s="65"/>
      <c r="AA1422" s="65"/>
      <c r="AB1422" s="65"/>
      <c r="AC1422" s="65"/>
      <c r="AD1422" s="65"/>
      <c r="AE1422" s="65"/>
      <c r="AF1422" s="65"/>
      <c r="AG1422" s="65"/>
      <c r="AH1422" s="65"/>
      <c r="AI1422" s="65"/>
      <c r="AJ1422" s="62"/>
      <c r="AK1422" s="11"/>
      <c r="AL1422" s="11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</row>
    <row r="1423" spans="1:86" ht="17.25">
      <c r="A1423" s="11"/>
      <c r="B1423" s="11"/>
      <c r="C1423" s="11"/>
      <c r="D1423" s="11"/>
      <c r="E1423" s="33"/>
      <c r="F1423" s="11"/>
      <c r="G1423" s="11"/>
      <c r="H1423" s="11"/>
      <c r="I1423" s="11"/>
      <c r="J1423" s="65"/>
      <c r="K1423" s="65"/>
      <c r="L1423" s="65"/>
      <c r="M1423" s="65"/>
      <c r="N1423" s="65"/>
      <c r="O1423" s="65"/>
      <c r="P1423" s="65"/>
      <c r="Q1423" s="65"/>
      <c r="R1423" s="65"/>
      <c r="S1423" s="65"/>
      <c r="T1423" s="65"/>
      <c r="U1423" s="65"/>
      <c r="V1423" s="65"/>
      <c r="W1423" s="65"/>
      <c r="X1423" s="65"/>
      <c r="Y1423" s="65"/>
      <c r="Z1423" s="65"/>
      <c r="AA1423" s="65"/>
      <c r="AB1423" s="65"/>
      <c r="AC1423" s="65"/>
      <c r="AD1423" s="65"/>
      <c r="AE1423" s="65"/>
      <c r="AF1423" s="65"/>
      <c r="AG1423" s="65"/>
      <c r="AH1423" s="65"/>
      <c r="AI1423" s="65"/>
      <c r="AJ1423" s="62"/>
      <c r="AK1423" s="11"/>
      <c r="AL1423" s="11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</row>
    <row r="1424" spans="1:86" ht="17.25">
      <c r="A1424" s="11"/>
      <c r="B1424" s="11"/>
      <c r="C1424" s="11"/>
      <c r="D1424" s="11"/>
      <c r="E1424" s="33"/>
      <c r="F1424" s="11"/>
      <c r="G1424" s="11"/>
      <c r="H1424" s="11"/>
      <c r="I1424" s="11"/>
      <c r="J1424" s="65"/>
      <c r="K1424" s="65"/>
      <c r="L1424" s="65"/>
      <c r="M1424" s="65"/>
      <c r="N1424" s="65"/>
      <c r="O1424" s="65"/>
      <c r="P1424" s="65"/>
      <c r="Q1424" s="65"/>
      <c r="R1424" s="65"/>
      <c r="S1424" s="65"/>
      <c r="T1424" s="65"/>
      <c r="U1424" s="65"/>
      <c r="V1424" s="65"/>
      <c r="W1424" s="65"/>
      <c r="X1424" s="65"/>
      <c r="Y1424" s="65"/>
      <c r="Z1424" s="65"/>
      <c r="AA1424" s="65"/>
      <c r="AB1424" s="65"/>
      <c r="AC1424" s="65"/>
      <c r="AD1424" s="65"/>
      <c r="AE1424" s="65"/>
      <c r="AF1424" s="65"/>
      <c r="AG1424" s="65"/>
      <c r="AH1424" s="65"/>
      <c r="AI1424" s="65"/>
      <c r="AJ1424" s="62"/>
      <c r="AK1424" s="11"/>
      <c r="AL1424" s="11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</row>
    <row r="1425" spans="1:86" ht="17.25">
      <c r="A1425" s="11"/>
      <c r="B1425" s="11"/>
      <c r="C1425" s="11"/>
      <c r="D1425" s="11"/>
      <c r="E1425" s="33"/>
      <c r="F1425" s="11"/>
      <c r="G1425" s="11"/>
      <c r="H1425" s="11"/>
      <c r="I1425" s="11"/>
      <c r="J1425" s="65"/>
      <c r="K1425" s="65"/>
      <c r="L1425" s="65"/>
      <c r="M1425" s="65"/>
      <c r="N1425" s="65"/>
      <c r="O1425" s="65"/>
      <c r="P1425" s="65"/>
      <c r="Q1425" s="65"/>
      <c r="R1425" s="65"/>
      <c r="S1425" s="65"/>
      <c r="T1425" s="65"/>
      <c r="U1425" s="65"/>
      <c r="V1425" s="65"/>
      <c r="W1425" s="65"/>
      <c r="X1425" s="65"/>
      <c r="Y1425" s="65"/>
      <c r="Z1425" s="65"/>
      <c r="AA1425" s="65"/>
      <c r="AB1425" s="65"/>
      <c r="AC1425" s="65"/>
      <c r="AD1425" s="65"/>
      <c r="AE1425" s="65"/>
      <c r="AF1425" s="65"/>
      <c r="AG1425" s="65"/>
      <c r="AH1425" s="65"/>
      <c r="AI1425" s="65"/>
      <c r="AJ1425" s="62"/>
      <c r="AK1425" s="11"/>
      <c r="AL1425" s="11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</row>
    <row r="1426" spans="1:86" ht="17.25">
      <c r="A1426" s="11"/>
      <c r="B1426" s="11"/>
      <c r="C1426" s="11"/>
      <c r="D1426" s="11"/>
      <c r="E1426" s="33"/>
      <c r="F1426" s="11"/>
      <c r="G1426" s="11"/>
      <c r="H1426" s="11"/>
      <c r="I1426" s="11"/>
      <c r="J1426" s="65"/>
      <c r="K1426" s="65"/>
      <c r="L1426" s="65"/>
      <c r="M1426" s="65"/>
      <c r="N1426" s="65"/>
      <c r="O1426" s="65"/>
      <c r="P1426" s="65"/>
      <c r="Q1426" s="65"/>
      <c r="R1426" s="65"/>
      <c r="S1426" s="65"/>
      <c r="T1426" s="65"/>
      <c r="U1426" s="65"/>
      <c r="V1426" s="65"/>
      <c r="W1426" s="65"/>
      <c r="X1426" s="65"/>
      <c r="Y1426" s="65"/>
      <c r="Z1426" s="65"/>
      <c r="AA1426" s="65"/>
      <c r="AB1426" s="65"/>
      <c r="AC1426" s="65"/>
      <c r="AD1426" s="65"/>
      <c r="AE1426" s="65"/>
      <c r="AF1426" s="65"/>
      <c r="AG1426" s="65"/>
      <c r="AH1426" s="65"/>
      <c r="AI1426" s="65"/>
      <c r="AJ1426" s="62"/>
      <c r="AK1426" s="11"/>
      <c r="AL1426" s="11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</row>
    <row r="1427" spans="1:86" ht="17.25">
      <c r="A1427" s="11"/>
      <c r="B1427" s="11"/>
      <c r="C1427" s="11"/>
      <c r="D1427" s="11"/>
      <c r="E1427" s="33"/>
      <c r="F1427" s="11"/>
      <c r="G1427" s="11"/>
      <c r="H1427" s="11"/>
      <c r="I1427" s="11"/>
      <c r="J1427" s="65"/>
      <c r="K1427" s="65"/>
      <c r="L1427" s="65"/>
      <c r="M1427" s="65"/>
      <c r="N1427" s="65"/>
      <c r="O1427" s="65"/>
      <c r="P1427" s="65"/>
      <c r="Q1427" s="65"/>
      <c r="R1427" s="65"/>
      <c r="S1427" s="65"/>
      <c r="T1427" s="65"/>
      <c r="U1427" s="65"/>
      <c r="V1427" s="65"/>
      <c r="W1427" s="65"/>
      <c r="X1427" s="65"/>
      <c r="Y1427" s="65"/>
      <c r="Z1427" s="65"/>
      <c r="AA1427" s="65"/>
      <c r="AB1427" s="65"/>
      <c r="AC1427" s="65"/>
      <c r="AD1427" s="65"/>
      <c r="AE1427" s="65"/>
      <c r="AF1427" s="65"/>
      <c r="AG1427" s="65"/>
      <c r="AH1427" s="65"/>
      <c r="AI1427" s="65"/>
      <c r="AJ1427" s="62"/>
      <c r="AK1427" s="11"/>
      <c r="AL1427" s="11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</row>
    <row r="1428" spans="1:86" ht="17.25">
      <c r="A1428" s="11"/>
      <c r="B1428" s="11"/>
      <c r="C1428" s="11"/>
      <c r="D1428" s="11"/>
      <c r="E1428" s="33"/>
      <c r="F1428" s="11"/>
      <c r="G1428" s="11"/>
      <c r="H1428" s="11"/>
      <c r="I1428" s="11"/>
      <c r="J1428" s="65"/>
      <c r="K1428" s="65"/>
      <c r="L1428" s="65"/>
      <c r="M1428" s="65"/>
      <c r="N1428" s="65"/>
      <c r="O1428" s="65"/>
      <c r="P1428" s="65"/>
      <c r="Q1428" s="65"/>
      <c r="R1428" s="65"/>
      <c r="S1428" s="65"/>
      <c r="T1428" s="65"/>
      <c r="U1428" s="65"/>
      <c r="V1428" s="65"/>
      <c r="W1428" s="65"/>
      <c r="X1428" s="65"/>
      <c r="Y1428" s="65"/>
      <c r="Z1428" s="65"/>
      <c r="AA1428" s="65"/>
      <c r="AB1428" s="65"/>
      <c r="AC1428" s="65"/>
      <c r="AD1428" s="65"/>
      <c r="AE1428" s="65"/>
      <c r="AF1428" s="65"/>
      <c r="AG1428" s="65"/>
      <c r="AH1428" s="65"/>
      <c r="AI1428" s="65"/>
      <c r="AJ1428" s="62"/>
      <c r="AK1428" s="11"/>
      <c r="AL1428" s="11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</row>
    <row r="1429" spans="1:86" ht="17.25">
      <c r="A1429" s="11"/>
      <c r="B1429" s="11"/>
      <c r="C1429" s="11"/>
      <c r="D1429" s="11"/>
      <c r="E1429" s="33"/>
      <c r="F1429" s="11"/>
      <c r="G1429" s="11"/>
      <c r="H1429" s="11"/>
      <c r="I1429" s="11"/>
      <c r="J1429" s="65"/>
      <c r="K1429" s="65"/>
      <c r="L1429" s="65"/>
      <c r="M1429" s="65"/>
      <c r="N1429" s="65"/>
      <c r="O1429" s="65"/>
      <c r="P1429" s="65"/>
      <c r="Q1429" s="65"/>
      <c r="R1429" s="65"/>
      <c r="S1429" s="65"/>
      <c r="T1429" s="65"/>
      <c r="U1429" s="65"/>
      <c r="V1429" s="65"/>
      <c r="W1429" s="65"/>
      <c r="X1429" s="65"/>
      <c r="Y1429" s="65"/>
      <c r="Z1429" s="65"/>
      <c r="AA1429" s="65"/>
      <c r="AB1429" s="65"/>
      <c r="AC1429" s="65"/>
      <c r="AD1429" s="65"/>
      <c r="AE1429" s="65"/>
      <c r="AF1429" s="65"/>
      <c r="AG1429" s="65"/>
      <c r="AH1429" s="65"/>
      <c r="AI1429" s="65"/>
      <c r="AJ1429" s="62"/>
      <c r="AK1429" s="11"/>
      <c r="AL1429" s="11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</row>
    <row r="1430" spans="1:86" ht="17.25">
      <c r="A1430" s="11"/>
      <c r="B1430" s="11"/>
      <c r="C1430" s="11"/>
      <c r="D1430" s="11"/>
      <c r="E1430" s="33"/>
      <c r="F1430" s="11"/>
      <c r="G1430" s="11"/>
      <c r="H1430" s="11"/>
      <c r="I1430" s="11"/>
      <c r="J1430" s="65"/>
      <c r="K1430" s="65"/>
      <c r="L1430" s="65"/>
      <c r="M1430" s="65"/>
      <c r="N1430" s="65"/>
      <c r="O1430" s="65"/>
      <c r="P1430" s="65"/>
      <c r="Q1430" s="65"/>
      <c r="R1430" s="65"/>
      <c r="S1430" s="65"/>
      <c r="T1430" s="65"/>
      <c r="U1430" s="65"/>
      <c r="V1430" s="65"/>
      <c r="W1430" s="65"/>
      <c r="X1430" s="65"/>
      <c r="Y1430" s="65"/>
      <c r="Z1430" s="65"/>
      <c r="AA1430" s="65"/>
      <c r="AB1430" s="65"/>
      <c r="AC1430" s="65"/>
      <c r="AD1430" s="65"/>
      <c r="AE1430" s="65"/>
      <c r="AF1430" s="65"/>
      <c r="AG1430" s="65"/>
      <c r="AH1430" s="65"/>
      <c r="AI1430" s="65"/>
      <c r="AJ1430" s="62"/>
      <c r="AK1430" s="11"/>
      <c r="AL1430" s="11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</row>
    <row r="1431" spans="1:86" ht="17.25">
      <c r="A1431" s="11"/>
      <c r="B1431" s="11"/>
      <c r="C1431" s="11"/>
      <c r="D1431" s="11"/>
      <c r="E1431" s="33"/>
      <c r="F1431" s="11"/>
      <c r="G1431" s="11"/>
      <c r="H1431" s="11"/>
      <c r="I1431" s="11"/>
      <c r="J1431" s="65"/>
      <c r="K1431" s="65"/>
      <c r="L1431" s="65"/>
      <c r="M1431" s="65"/>
      <c r="N1431" s="65"/>
      <c r="O1431" s="65"/>
      <c r="P1431" s="65"/>
      <c r="Q1431" s="65"/>
      <c r="R1431" s="65"/>
      <c r="S1431" s="65"/>
      <c r="T1431" s="65"/>
      <c r="U1431" s="65"/>
      <c r="V1431" s="65"/>
      <c r="W1431" s="65"/>
      <c r="X1431" s="65"/>
      <c r="Y1431" s="65"/>
      <c r="Z1431" s="65"/>
      <c r="AA1431" s="65"/>
      <c r="AB1431" s="65"/>
      <c r="AC1431" s="65"/>
      <c r="AD1431" s="65"/>
      <c r="AE1431" s="65"/>
      <c r="AF1431" s="65"/>
      <c r="AG1431" s="65"/>
      <c r="AH1431" s="65"/>
      <c r="AI1431" s="65"/>
      <c r="AJ1431" s="62"/>
      <c r="AK1431" s="11"/>
      <c r="AL1431" s="11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</row>
    <row r="1432" spans="1:86" ht="17.25">
      <c r="A1432" s="11"/>
      <c r="B1432" s="11"/>
      <c r="C1432" s="11"/>
      <c r="D1432" s="11"/>
      <c r="E1432" s="33"/>
      <c r="F1432" s="11"/>
      <c r="G1432" s="11"/>
      <c r="H1432" s="11"/>
      <c r="I1432" s="11"/>
      <c r="J1432" s="65"/>
      <c r="K1432" s="65"/>
      <c r="L1432" s="65"/>
      <c r="M1432" s="65"/>
      <c r="N1432" s="65"/>
      <c r="O1432" s="65"/>
      <c r="P1432" s="65"/>
      <c r="Q1432" s="65"/>
      <c r="R1432" s="65"/>
      <c r="S1432" s="65"/>
      <c r="T1432" s="65"/>
      <c r="U1432" s="65"/>
      <c r="V1432" s="65"/>
      <c r="W1432" s="65"/>
      <c r="X1432" s="65"/>
      <c r="Y1432" s="65"/>
      <c r="Z1432" s="65"/>
      <c r="AA1432" s="65"/>
      <c r="AB1432" s="65"/>
      <c r="AC1432" s="65"/>
      <c r="AD1432" s="65"/>
      <c r="AE1432" s="65"/>
      <c r="AF1432" s="65"/>
      <c r="AG1432" s="65"/>
      <c r="AH1432" s="65"/>
      <c r="AI1432" s="65"/>
      <c r="AJ1432" s="62"/>
      <c r="AK1432" s="11"/>
      <c r="AL1432" s="11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</row>
    <row r="1433" spans="1:86" ht="17.25">
      <c r="A1433" s="11"/>
      <c r="B1433" s="11"/>
      <c r="C1433" s="11"/>
      <c r="D1433" s="11"/>
      <c r="E1433" s="33"/>
      <c r="F1433" s="11"/>
      <c r="G1433" s="11"/>
      <c r="H1433" s="11"/>
      <c r="I1433" s="11"/>
      <c r="J1433" s="65"/>
      <c r="K1433" s="65"/>
      <c r="L1433" s="65"/>
      <c r="M1433" s="65"/>
      <c r="N1433" s="65"/>
      <c r="O1433" s="65"/>
      <c r="P1433" s="65"/>
      <c r="Q1433" s="65"/>
      <c r="R1433" s="65"/>
      <c r="S1433" s="65"/>
      <c r="T1433" s="65"/>
      <c r="U1433" s="65"/>
      <c r="V1433" s="65"/>
      <c r="W1433" s="65"/>
      <c r="X1433" s="65"/>
      <c r="Y1433" s="65"/>
      <c r="Z1433" s="65"/>
      <c r="AA1433" s="65"/>
      <c r="AB1433" s="65"/>
      <c r="AC1433" s="65"/>
      <c r="AD1433" s="65"/>
      <c r="AE1433" s="65"/>
      <c r="AF1433" s="65"/>
      <c r="AG1433" s="65"/>
      <c r="AH1433" s="65"/>
      <c r="AI1433" s="65"/>
      <c r="AJ1433" s="62"/>
      <c r="AK1433" s="11"/>
      <c r="AL1433" s="11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</row>
    <row r="1434" spans="1:86" ht="17.25">
      <c r="A1434" s="11"/>
      <c r="B1434" s="11"/>
      <c r="C1434" s="11"/>
      <c r="D1434" s="11"/>
      <c r="E1434" s="33"/>
      <c r="F1434" s="11"/>
      <c r="G1434" s="11"/>
      <c r="H1434" s="11"/>
      <c r="I1434" s="11"/>
      <c r="J1434" s="65"/>
      <c r="K1434" s="65"/>
      <c r="L1434" s="65"/>
      <c r="M1434" s="65"/>
      <c r="N1434" s="65"/>
      <c r="O1434" s="65"/>
      <c r="P1434" s="65"/>
      <c r="Q1434" s="65"/>
      <c r="R1434" s="65"/>
      <c r="S1434" s="65"/>
      <c r="T1434" s="65"/>
      <c r="U1434" s="65"/>
      <c r="V1434" s="65"/>
      <c r="W1434" s="65"/>
      <c r="X1434" s="65"/>
      <c r="Y1434" s="65"/>
      <c r="Z1434" s="65"/>
      <c r="AA1434" s="65"/>
      <c r="AB1434" s="65"/>
      <c r="AC1434" s="65"/>
      <c r="AD1434" s="65"/>
      <c r="AE1434" s="65"/>
      <c r="AF1434" s="65"/>
      <c r="AG1434" s="65"/>
      <c r="AH1434" s="65"/>
      <c r="AI1434" s="65"/>
      <c r="AJ1434" s="62"/>
      <c r="AK1434" s="11"/>
      <c r="AL1434" s="11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</row>
    <row r="1435" spans="1:86" ht="17.25">
      <c r="A1435" s="11"/>
      <c r="B1435" s="11"/>
      <c r="C1435" s="11"/>
      <c r="D1435" s="11"/>
      <c r="E1435" s="33"/>
      <c r="F1435" s="11"/>
      <c r="G1435" s="11"/>
      <c r="H1435" s="11"/>
      <c r="I1435" s="11"/>
      <c r="J1435" s="65"/>
      <c r="K1435" s="65"/>
      <c r="L1435" s="65"/>
      <c r="M1435" s="65"/>
      <c r="N1435" s="65"/>
      <c r="O1435" s="65"/>
      <c r="P1435" s="65"/>
      <c r="Q1435" s="65"/>
      <c r="R1435" s="65"/>
      <c r="S1435" s="65"/>
      <c r="T1435" s="65"/>
      <c r="U1435" s="65"/>
      <c r="V1435" s="65"/>
      <c r="W1435" s="65"/>
      <c r="X1435" s="65"/>
      <c r="Y1435" s="65"/>
      <c r="Z1435" s="65"/>
      <c r="AA1435" s="65"/>
      <c r="AB1435" s="65"/>
      <c r="AC1435" s="65"/>
      <c r="AD1435" s="65"/>
      <c r="AE1435" s="65"/>
      <c r="AF1435" s="65"/>
      <c r="AG1435" s="65"/>
      <c r="AH1435" s="65"/>
      <c r="AI1435" s="65"/>
      <c r="AJ1435" s="62"/>
      <c r="AK1435" s="11"/>
      <c r="AL1435" s="11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</row>
    <row r="1436" spans="1:86" ht="17.25">
      <c r="A1436" s="11"/>
      <c r="B1436" s="11"/>
      <c r="C1436" s="11"/>
      <c r="D1436" s="11"/>
      <c r="E1436" s="33"/>
      <c r="F1436" s="11"/>
      <c r="G1436" s="11"/>
      <c r="H1436" s="11"/>
      <c r="I1436" s="11"/>
      <c r="J1436" s="65"/>
      <c r="K1436" s="65"/>
      <c r="L1436" s="65"/>
      <c r="M1436" s="65"/>
      <c r="N1436" s="65"/>
      <c r="O1436" s="65"/>
      <c r="P1436" s="65"/>
      <c r="Q1436" s="65"/>
      <c r="R1436" s="65"/>
      <c r="S1436" s="65"/>
      <c r="T1436" s="65"/>
      <c r="U1436" s="65"/>
      <c r="V1436" s="65"/>
      <c r="W1436" s="65"/>
      <c r="X1436" s="65"/>
      <c r="Y1436" s="65"/>
      <c r="Z1436" s="65"/>
      <c r="AA1436" s="65"/>
      <c r="AB1436" s="65"/>
      <c r="AC1436" s="65"/>
      <c r="AD1436" s="65"/>
      <c r="AE1436" s="65"/>
      <c r="AF1436" s="65"/>
      <c r="AG1436" s="65"/>
      <c r="AH1436" s="65"/>
      <c r="AI1436" s="65"/>
      <c r="AJ1436" s="62"/>
      <c r="AK1436" s="11"/>
      <c r="AL1436" s="11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</row>
    <row r="1437" spans="1:86" ht="17.25">
      <c r="A1437" s="11"/>
      <c r="B1437" s="11"/>
      <c r="C1437" s="11"/>
      <c r="D1437" s="11"/>
      <c r="E1437" s="33"/>
      <c r="F1437" s="11"/>
      <c r="G1437" s="11"/>
      <c r="H1437" s="11"/>
      <c r="I1437" s="11"/>
      <c r="J1437" s="65"/>
      <c r="K1437" s="65"/>
      <c r="L1437" s="65"/>
      <c r="M1437" s="65"/>
      <c r="N1437" s="65"/>
      <c r="O1437" s="65"/>
      <c r="P1437" s="65"/>
      <c r="Q1437" s="65"/>
      <c r="R1437" s="65"/>
      <c r="S1437" s="65"/>
      <c r="T1437" s="65"/>
      <c r="U1437" s="65"/>
      <c r="V1437" s="65"/>
      <c r="W1437" s="65"/>
      <c r="X1437" s="65"/>
      <c r="Y1437" s="65"/>
      <c r="Z1437" s="65"/>
      <c r="AA1437" s="65"/>
      <c r="AB1437" s="65"/>
      <c r="AC1437" s="65"/>
      <c r="AD1437" s="65"/>
      <c r="AE1437" s="65"/>
      <c r="AF1437" s="65"/>
      <c r="AG1437" s="65"/>
      <c r="AH1437" s="65"/>
      <c r="AI1437" s="65"/>
      <c r="AJ1437" s="62"/>
      <c r="AK1437" s="11"/>
      <c r="AL1437" s="11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</row>
    <row r="1438" spans="1:86" ht="17.25">
      <c r="A1438" s="11"/>
      <c r="B1438" s="11"/>
      <c r="C1438" s="11"/>
      <c r="D1438" s="11"/>
      <c r="E1438" s="33"/>
      <c r="F1438" s="11"/>
      <c r="G1438" s="11"/>
      <c r="H1438" s="11"/>
      <c r="I1438" s="11"/>
      <c r="J1438" s="65"/>
      <c r="K1438" s="65"/>
      <c r="L1438" s="65"/>
      <c r="M1438" s="65"/>
      <c r="N1438" s="65"/>
      <c r="O1438" s="65"/>
      <c r="P1438" s="65"/>
      <c r="Q1438" s="65"/>
      <c r="R1438" s="65"/>
      <c r="S1438" s="65"/>
      <c r="T1438" s="65"/>
      <c r="U1438" s="65"/>
      <c r="V1438" s="65"/>
      <c r="W1438" s="65"/>
      <c r="X1438" s="65"/>
      <c r="Y1438" s="65"/>
      <c r="Z1438" s="65"/>
      <c r="AA1438" s="65"/>
      <c r="AB1438" s="65"/>
      <c r="AC1438" s="65"/>
      <c r="AD1438" s="65"/>
      <c r="AE1438" s="65"/>
      <c r="AF1438" s="65"/>
      <c r="AG1438" s="65"/>
      <c r="AH1438" s="65"/>
      <c r="AI1438" s="65"/>
      <c r="AJ1438" s="62"/>
      <c r="AK1438" s="11"/>
      <c r="AL1438" s="11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</row>
    <row r="1439" spans="1:86" ht="17.25">
      <c r="A1439" s="11"/>
      <c r="B1439" s="11"/>
      <c r="C1439" s="11"/>
      <c r="D1439" s="11"/>
      <c r="E1439" s="33"/>
      <c r="F1439" s="11"/>
      <c r="G1439" s="11"/>
      <c r="H1439" s="11"/>
      <c r="I1439" s="11"/>
      <c r="J1439" s="65"/>
      <c r="K1439" s="65"/>
      <c r="L1439" s="65"/>
      <c r="M1439" s="65"/>
      <c r="N1439" s="65"/>
      <c r="O1439" s="65"/>
      <c r="P1439" s="65"/>
      <c r="Q1439" s="65"/>
      <c r="R1439" s="65"/>
      <c r="S1439" s="65"/>
      <c r="T1439" s="65"/>
      <c r="U1439" s="65"/>
      <c r="V1439" s="65"/>
      <c r="W1439" s="65"/>
      <c r="X1439" s="65"/>
      <c r="Y1439" s="65"/>
      <c r="Z1439" s="65"/>
      <c r="AA1439" s="65"/>
      <c r="AB1439" s="65"/>
      <c r="AC1439" s="65"/>
      <c r="AD1439" s="65"/>
      <c r="AE1439" s="65"/>
      <c r="AF1439" s="65"/>
      <c r="AG1439" s="65"/>
      <c r="AH1439" s="65"/>
      <c r="AI1439" s="65"/>
      <c r="AJ1439" s="62"/>
      <c r="AK1439" s="11"/>
      <c r="AL1439" s="11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</row>
    <row r="1440" spans="1:86" ht="17.25">
      <c r="A1440" s="11"/>
      <c r="B1440" s="11"/>
      <c r="C1440" s="11"/>
      <c r="D1440" s="11"/>
      <c r="E1440" s="33"/>
      <c r="F1440" s="11"/>
      <c r="G1440" s="11"/>
      <c r="H1440" s="11"/>
      <c r="I1440" s="11"/>
      <c r="J1440" s="65"/>
      <c r="K1440" s="65"/>
      <c r="L1440" s="65"/>
      <c r="M1440" s="65"/>
      <c r="N1440" s="65"/>
      <c r="O1440" s="65"/>
      <c r="P1440" s="65"/>
      <c r="Q1440" s="65"/>
      <c r="R1440" s="65"/>
      <c r="S1440" s="65"/>
      <c r="T1440" s="65"/>
      <c r="U1440" s="65"/>
      <c r="V1440" s="65"/>
      <c r="W1440" s="65"/>
      <c r="X1440" s="65"/>
      <c r="Y1440" s="65"/>
      <c r="Z1440" s="65"/>
      <c r="AA1440" s="65"/>
      <c r="AB1440" s="65"/>
      <c r="AC1440" s="65"/>
      <c r="AD1440" s="65"/>
      <c r="AE1440" s="65"/>
      <c r="AF1440" s="65"/>
      <c r="AG1440" s="65"/>
      <c r="AH1440" s="65"/>
      <c r="AI1440" s="65"/>
      <c r="AJ1440" s="62"/>
      <c r="AK1440" s="11"/>
      <c r="AL1440" s="11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</row>
    <row r="1441" spans="1:86" ht="17.25">
      <c r="A1441" s="11"/>
      <c r="B1441" s="11"/>
      <c r="C1441" s="11"/>
      <c r="D1441" s="11"/>
      <c r="E1441" s="33"/>
      <c r="F1441" s="11"/>
      <c r="G1441" s="11"/>
      <c r="H1441" s="11"/>
      <c r="I1441" s="11"/>
      <c r="J1441" s="65"/>
      <c r="K1441" s="65"/>
      <c r="L1441" s="65"/>
      <c r="M1441" s="65"/>
      <c r="N1441" s="65"/>
      <c r="O1441" s="65"/>
      <c r="P1441" s="65"/>
      <c r="Q1441" s="65"/>
      <c r="R1441" s="65"/>
      <c r="S1441" s="65"/>
      <c r="T1441" s="65"/>
      <c r="U1441" s="65"/>
      <c r="V1441" s="65"/>
      <c r="W1441" s="65"/>
      <c r="X1441" s="65"/>
      <c r="Y1441" s="65"/>
      <c r="Z1441" s="65"/>
      <c r="AA1441" s="65"/>
      <c r="AB1441" s="65"/>
      <c r="AC1441" s="65"/>
      <c r="AD1441" s="65"/>
      <c r="AE1441" s="65"/>
      <c r="AF1441" s="65"/>
      <c r="AG1441" s="65"/>
      <c r="AH1441" s="65"/>
      <c r="AI1441" s="65"/>
      <c r="AJ1441" s="62"/>
      <c r="AK1441" s="11"/>
      <c r="AL1441" s="11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</row>
    <row r="1442" spans="1:86" ht="17.25">
      <c r="A1442" s="11"/>
      <c r="B1442" s="11"/>
      <c r="C1442" s="11"/>
      <c r="D1442" s="11"/>
      <c r="E1442" s="33"/>
      <c r="F1442" s="11"/>
      <c r="G1442" s="11"/>
      <c r="H1442" s="11"/>
      <c r="I1442" s="11"/>
      <c r="J1442" s="65"/>
      <c r="K1442" s="65"/>
      <c r="L1442" s="65"/>
      <c r="M1442" s="65"/>
      <c r="N1442" s="65"/>
      <c r="O1442" s="65"/>
      <c r="P1442" s="65"/>
      <c r="Q1442" s="65"/>
      <c r="R1442" s="65"/>
      <c r="S1442" s="65"/>
      <c r="T1442" s="65"/>
      <c r="U1442" s="65"/>
      <c r="V1442" s="65"/>
      <c r="W1442" s="65"/>
      <c r="X1442" s="65"/>
      <c r="Y1442" s="65"/>
      <c r="Z1442" s="65"/>
      <c r="AA1442" s="65"/>
      <c r="AB1442" s="65"/>
      <c r="AC1442" s="65"/>
      <c r="AD1442" s="65"/>
      <c r="AE1442" s="65"/>
      <c r="AF1442" s="65"/>
      <c r="AG1442" s="65"/>
      <c r="AH1442" s="65"/>
      <c r="AI1442" s="65"/>
      <c r="AJ1442" s="62"/>
      <c r="AK1442" s="11"/>
      <c r="AL1442" s="11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</row>
    <row r="1443" spans="1:86" ht="17.25">
      <c r="A1443" s="11"/>
      <c r="B1443" s="11"/>
      <c r="C1443" s="11"/>
      <c r="D1443" s="11"/>
      <c r="E1443" s="33"/>
      <c r="F1443" s="11"/>
      <c r="G1443" s="11"/>
      <c r="H1443" s="11"/>
      <c r="I1443" s="11"/>
      <c r="J1443" s="65"/>
      <c r="K1443" s="65"/>
      <c r="L1443" s="65"/>
      <c r="M1443" s="65"/>
      <c r="N1443" s="65"/>
      <c r="O1443" s="65"/>
      <c r="P1443" s="65"/>
      <c r="Q1443" s="65"/>
      <c r="R1443" s="65"/>
      <c r="S1443" s="65"/>
      <c r="T1443" s="65"/>
      <c r="U1443" s="65"/>
      <c r="V1443" s="65"/>
      <c r="W1443" s="65"/>
      <c r="X1443" s="65"/>
      <c r="Y1443" s="65"/>
      <c r="Z1443" s="65"/>
      <c r="AA1443" s="65"/>
      <c r="AB1443" s="65"/>
      <c r="AC1443" s="65"/>
      <c r="AD1443" s="65"/>
      <c r="AE1443" s="65"/>
      <c r="AF1443" s="65"/>
      <c r="AG1443" s="65"/>
      <c r="AH1443" s="65"/>
      <c r="AI1443" s="65"/>
      <c r="AJ1443" s="62"/>
      <c r="AK1443" s="11"/>
      <c r="AL1443" s="11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</row>
    <row r="1444" spans="1:86" ht="17.25">
      <c r="A1444" s="11"/>
      <c r="B1444" s="11"/>
      <c r="C1444" s="11"/>
      <c r="D1444" s="11"/>
      <c r="E1444" s="33"/>
      <c r="F1444" s="11"/>
      <c r="G1444" s="11"/>
      <c r="H1444" s="11"/>
      <c r="I1444" s="11"/>
      <c r="J1444" s="65"/>
      <c r="K1444" s="65"/>
      <c r="L1444" s="65"/>
      <c r="M1444" s="65"/>
      <c r="N1444" s="65"/>
      <c r="O1444" s="65"/>
      <c r="P1444" s="65"/>
      <c r="Q1444" s="65"/>
      <c r="R1444" s="65"/>
      <c r="S1444" s="65"/>
      <c r="T1444" s="65"/>
      <c r="U1444" s="65"/>
      <c r="V1444" s="65"/>
      <c r="W1444" s="65"/>
      <c r="X1444" s="65"/>
      <c r="Y1444" s="65"/>
      <c r="Z1444" s="65"/>
      <c r="AA1444" s="65"/>
      <c r="AB1444" s="65"/>
      <c r="AC1444" s="65"/>
      <c r="AD1444" s="65"/>
      <c r="AE1444" s="65"/>
      <c r="AF1444" s="65"/>
      <c r="AG1444" s="65"/>
      <c r="AH1444" s="65"/>
      <c r="AI1444" s="65"/>
      <c r="AJ1444" s="62"/>
      <c r="AK1444" s="11"/>
      <c r="AL1444" s="11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</row>
    <row r="1445" spans="1:86" ht="17.25">
      <c r="A1445" s="11"/>
      <c r="B1445" s="11"/>
      <c r="C1445" s="11"/>
      <c r="D1445" s="11"/>
      <c r="E1445" s="33"/>
      <c r="F1445" s="11"/>
      <c r="G1445" s="11"/>
      <c r="H1445" s="11"/>
      <c r="I1445" s="11"/>
      <c r="J1445" s="65"/>
      <c r="K1445" s="65"/>
      <c r="L1445" s="65"/>
      <c r="M1445" s="65"/>
      <c r="N1445" s="65"/>
      <c r="O1445" s="65"/>
      <c r="P1445" s="65"/>
      <c r="Q1445" s="65"/>
      <c r="R1445" s="65"/>
      <c r="S1445" s="65"/>
      <c r="T1445" s="65"/>
      <c r="U1445" s="65"/>
      <c r="V1445" s="65"/>
      <c r="W1445" s="65"/>
      <c r="X1445" s="65"/>
      <c r="Y1445" s="65"/>
      <c r="Z1445" s="65"/>
      <c r="AA1445" s="65"/>
      <c r="AB1445" s="65"/>
      <c r="AC1445" s="65"/>
      <c r="AD1445" s="65"/>
      <c r="AE1445" s="65"/>
      <c r="AF1445" s="65"/>
      <c r="AG1445" s="65"/>
      <c r="AH1445" s="65"/>
      <c r="AI1445" s="65"/>
      <c r="AJ1445" s="62"/>
      <c r="AK1445" s="11"/>
      <c r="AL1445" s="11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</row>
    <row r="1446" spans="1:86" ht="17.25">
      <c r="A1446" s="11"/>
      <c r="B1446" s="11"/>
      <c r="C1446" s="11"/>
      <c r="D1446" s="11"/>
      <c r="E1446" s="33"/>
      <c r="F1446" s="11"/>
      <c r="G1446" s="11"/>
      <c r="H1446" s="11"/>
      <c r="I1446" s="11"/>
      <c r="J1446" s="65"/>
      <c r="K1446" s="65"/>
      <c r="L1446" s="65"/>
      <c r="M1446" s="65"/>
      <c r="N1446" s="65"/>
      <c r="O1446" s="65"/>
      <c r="P1446" s="65"/>
      <c r="Q1446" s="65"/>
      <c r="R1446" s="65"/>
      <c r="S1446" s="65"/>
      <c r="T1446" s="65"/>
      <c r="U1446" s="65"/>
      <c r="V1446" s="65"/>
      <c r="W1446" s="65"/>
      <c r="X1446" s="65"/>
      <c r="Y1446" s="65"/>
      <c r="Z1446" s="65"/>
      <c r="AA1446" s="65"/>
      <c r="AB1446" s="65"/>
      <c r="AC1446" s="65"/>
      <c r="AD1446" s="65"/>
      <c r="AE1446" s="65"/>
      <c r="AF1446" s="65"/>
      <c r="AG1446" s="65"/>
      <c r="AH1446" s="65"/>
      <c r="AI1446" s="65"/>
      <c r="AJ1446" s="62"/>
      <c r="AK1446" s="11"/>
      <c r="AL1446" s="11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</row>
    <row r="1447" spans="1:86" ht="17.25">
      <c r="A1447" s="11"/>
      <c r="B1447" s="11"/>
      <c r="C1447" s="11"/>
      <c r="D1447" s="11"/>
      <c r="E1447" s="33"/>
      <c r="F1447" s="11"/>
      <c r="G1447" s="11"/>
      <c r="H1447" s="11"/>
      <c r="I1447" s="11"/>
      <c r="J1447" s="65"/>
      <c r="K1447" s="65"/>
      <c r="L1447" s="65"/>
      <c r="M1447" s="65"/>
      <c r="N1447" s="65"/>
      <c r="O1447" s="65"/>
      <c r="P1447" s="65"/>
      <c r="Q1447" s="65"/>
      <c r="R1447" s="65"/>
      <c r="S1447" s="65"/>
      <c r="T1447" s="65"/>
      <c r="U1447" s="65"/>
      <c r="V1447" s="65"/>
      <c r="W1447" s="65"/>
      <c r="X1447" s="65"/>
      <c r="Y1447" s="65"/>
      <c r="Z1447" s="65"/>
      <c r="AA1447" s="65"/>
      <c r="AB1447" s="65"/>
      <c r="AC1447" s="65"/>
      <c r="AD1447" s="65"/>
      <c r="AE1447" s="65"/>
      <c r="AF1447" s="65"/>
      <c r="AG1447" s="65"/>
      <c r="AH1447" s="65"/>
      <c r="AI1447" s="65"/>
      <c r="AJ1447" s="62"/>
      <c r="AK1447" s="11"/>
      <c r="AL1447" s="11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</row>
    <row r="1448" spans="1:86" ht="17.25">
      <c r="A1448" s="11"/>
      <c r="B1448" s="11"/>
      <c r="C1448" s="11"/>
      <c r="D1448" s="11"/>
      <c r="E1448" s="33"/>
      <c r="F1448" s="11"/>
      <c r="G1448" s="11"/>
      <c r="H1448" s="11"/>
      <c r="I1448" s="11"/>
      <c r="J1448" s="65"/>
      <c r="K1448" s="65"/>
      <c r="L1448" s="65"/>
      <c r="M1448" s="65"/>
      <c r="N1448" s="65"/>
      <c r="O1448" s="65"/>
      <c r="P1448" s="65"/>
      <c r="Q1448" s="65"/>
      <c r="R1448" s="65"/>
      <c r="S1448" s="65"/>
      <c r="T1448" s="65"/>
      <c r="U1448" s="65"/>
      <c r="V1448" s="65"/>
      <c r="W1448" s="65"/>
      <c r="X1448" s="65"/>
      <c r="Y1448" s="65"/>
      <c r="Z1448" s="65"/>
      <c r="AA1448" s="65"/>
      <c r="AB1448" s="65"/>
      <c r="AC1448" s="65"/>
      <c r="AD1448" s="65"/>
      <c r="AE1448" s="65"/>
      <c r="AF1448" s="65"/>
      <c r="AG1448" s="65"/>
      <c r="AH1448" s="65"/>
      <c r="AI1448" s="65"/>
      <c r="AJ1448" s="62"/>
      <c r="AK1448" s="11"/>
      <c r="AL1448" s="11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</row>
    <row r="1449" spans="1:86" ht="17.25">
      <c r="A1449" s="11"/>
      <c r="B1449" s="11"/>
      <c r="C1449" s="11"/>
      <c r="D1449" s="11"/>
      <c r="E1449" s="33"/>
      <c r="F1449" s="11"/>
      <c r="G1449" s="11"/>
      <c r="H1449" s="11"/>
      <c r="I1449" s="11"/>
      <c r="J1449" s="65"/>
      <c r="K1449" s="65"/>
      <c r="L1449" s="65"/>
      <c r="M1449" s="65"/>
      <c r="N1449" s="65"/>
      <c r="O1449" s="65"/>
      <c r="P1449" s="65"/>
      <c r="Q1449" s="65"/>
      <c r="R1449" s="65"/>
      <c r="S1449" s="65"/>
      <c r="T1449" s="65"/>
      <c r="U1449" s="65"/>
      <c r="V1449" s="65"/>
      <c r="W1449" s="65"/>
      <c r="X1449" s="65"/>
      <c r="Y1449" s="65"/>
      <c r="Z1449" s="65"/>
      <c r="AA1449" s="65"/>
      <c r="AB1449" s="65"/>
      <c r="AC1449" s="65"/>
      <c r="AD1449" s="65"/>
      <c r="AE1449" s="65"/>
      <c r="AF1449" s="65"/>
      <c r="AG1449" s="65"/>
      <c r="AH1449" s="65"/>
      <c r="AI1449" s="65"/>
      <c r="AJ1449" s="62"/>
      <c r="AK1449" s="11"/>
      <c r="AL1449" s="11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</row>
    <row r="1450" spans="1:86" ht="17.25">
      <c r="A1450" s="11"/>
      <c r="B1450" s="11"/>
      <c r="C1450" s="11"/>
      <c r="D1450" s="11"/>
      <c r="E1450" s="33"/>
      <c r="F1450" s="11"/>
      <c r="G1450" s="11"/>
      <c r="H1450" s="11"/>
      <c r="I1450" s="11"/>
      <c r="J1450" s="65"/>
      <c r="K1450" s="65"/>
      <c r="L1450" s="65"/>
      <c r="M1450" s="65"/>
      <c r="N1450" s="65"/>
      <c r="O1450" s="65"/>
      <c r="P1450" s="65"/>
      <c r="Q1450" s="65"/>
      <c r="R1450" s="65"/>
      <c r="S1450" s="65"/>
      <c r="T1450" s="65"/>
      <c r="U1450" s="65"/>
      <c r="V1450" s="65"/>
      <c r="W1450" s="65"/>
      <c r="X1450" s="65"/>
      <c r="Y1450" s="65"/>
      <c r="Z1450" s="65"/>
      <c r="AA1450" s="65"/>
      <c r="AB1450" s="65"/>
      <c r="AC1450" s="65"/>
      <c r="AD1450" s="65"/>
      <c r="AE1450" s="65"/>
      <c r="AF1450" s="65"/>
      <c r="AG1450" s="65"/>
      <c r="AH1450" s="65"/>
      <c r="AI1450" s="65"/>
      <c r="AJ1450" s="62"/>
      <c r="AK1450" s="11"/>
      <c r="AL1450" s="11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</row>
    <row r="1451" spans="1:86" ht="17.25">
      <c r="A1451" s="11"/>
      <c r="B1451" s="11"/>
      <c r="C1451" s="11"/>
      <c r="D1451" s="11"/>
      <c r="E1451" s="33"/>
      <c r="F1451" s="11"/>
      <c r="G1451" s="11"/>
      <c r="H1451" s="11"/>
      <c r="I1451" s="11"/>
      <c r="J1451" s="65"/>
      <c r="K1451" s="65"/>
      <c r="L1451" s="65"/>
      <c r="M1451" s="65"/>
      <c r="N1451" s="65"/>
      <c r="O1451" s="65"/>
      <c r="P1451" s="65"/>
      <c r="Q1451" s="65"/>
      <c r="R1451" s="65"/>
      <c r="S1451" s="65"/>
      <c r="T1451" s="65"/>
      <c r="U1451" s="65"/>
      <c r="V1451" s="65"/>
      <c r="W1451" s="65"/>
      <c r="X1451" s="65"/>
      <c r="Y1451" s="65"/>
      <c r="Z1451" s="65"/>
      <c r="AA1451" s="65"/>
      <c r="AB1451" s="65"/>
      <c r="AC1451" s="65"/>
      <c r="AD1451" s="65"/>
      <c r="AE1451" s="65"/>
      <c r="AF1451" s="65"/>
      <c r="AG1451" s="65"/>
      <c r="AH1451" s="65"/>
      <c r="AI1451" s="65"/>
      <c r="AJ1451" s="62"/>
      <c r="AK1451" s="11"/>
      <c r="AL1451" s="11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</row>
    <row r="1452" spans="1:86" ht="17.25">
      <c r="A1452" s="11"/>
      <c r="B1452" s="11"/>
      <c r="C1452" s="11"/>
      <c r="D1452" s="11"/>
      <c r="E1452" s="33"/>
      <c r="F1452" s="11"/>
      <c r="G1452" s="11"/>
      <c r="H1452" s="11"/>
      <c r="I1452" s="11"/>
      <c r="J1452" s="65"/>
      <c r="K1452" s="65"/>
      <c r="L1452" s="65"/>
      <c r="M1452" s="65"/>
      <c r="N1452" s="65"/>
      <c r="O1452" s="65"/>
      <c r="P1452" s="65"/>
      <c r="Q1452" s="65"/>
      <c r="R1452" s="65"/>
      <c r="S1452" s="65"/>
      <c r="T1452" s="65"/>
      <c r="U1452" s="65"/>
      <c r="V1452" s="65"/>
      <c r="W1452" s="65"/>
      <c r="X1452" s="65"/>
      <c r="Y1452" s="65"/>
      <c r="Z1452" s="65"/>
      <c r="AA1452" s="65"/>
      <c r="AB1452" s="65"/>
      <c r="AC1452" s="65"/>
      <c r="AD1452" s="65"/>
      <c r="AE1452" s="65"/>
      <c r="AF1452" s="65"/>
      <c r="AG1452" s="65"/>
      <c r="AH1452" s="65"/>
      <c r="AI1452" s="65"/>
      <c r="AJ1452" s="62"/>
      <c r="AK1452" s="11"/>
      <c r="AL1452" s="11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</row>
    <row r="1453" spans="1:86" ht="17.25">
      <c r="A1453" s="11"/>
      <c r="B1453" s="11"/>
      <c r="C1453" s="11"/>
      <c r="D1453" s="11"/>
      <c r="E1453" s="33"/>
      <c r="F1453" s="11"/>
      <c r="G1453" s="11"/>
      <c r="H1453" s="11"/>
      <c r="I1453" s="11"/>
      <c r="J1453" s="65"/>
      <c r="K1453" s="65"/>
      <c r="L1453" s="65"/>
      <c r="M1453" s="65"/>
      <c r="N1453" s="65"/>
      <c r="O1453" s="65"/>
      <c r="P1453" s="65"/>
      <c r="Q1453" s="65"/>
      <c r="R1453" s="65"/>
      <c r="S1453" s="65"/>
      <c r="T1453" s="65"/>
      <c r="U1453" s="65"/>
      <c r="V1453" s="65"/>
      <c r="W1453" s="65"/>
      <c r="X1453" s="65"/>
      <c r="Y1453" s="65"/>
      <c r="Z1453" s="65"/>
      <c r="AA1453" s="65"/>
      <c r="AB1453" s="65"/>
      <c r="AC1453" s="65"/>
      <c r="AD1453" s="65"/>
      <c r="AE1453" s="65"/>
      <c r="AF1453" s="65"/>
      <c r="AG1453" s="65"/>
      <c r="AH1453" s="65"/>
      <c r="AI1453" s="65"/>
      <c r="AJ1453" s="62"/>
      <c r="AK1453" s="11"/>
      <c r="AL1453" s="11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</row>
    <row r="1454" spans="1:86" ht="17.25">
      <c r="A1454" s="11"/>
      <c r="B1454" s="11"/>
      <c r="C1454" s="11"/>
      <c r="D1454" s="11"/>
      <c r="E1454" s="33"/>
      <c r="F1454" s="11"/>
      <c r="G1454" s="11"/>
      <c r="H1454" s="11"/>
      <c r="I1454" s="11"/>
      <c r="J1454" s="65"/>
      <c r="K1454" s="65"/>
      <c r="L1454" s="65"/>
      <c r="M1454" s="65"/>
      <c r="N1454" s="65"/>
      <c r="O1454" s="65"/>
      <c r="P1454" s="65"/>
      <c r="Q1454" s="65"/>
      <c r="R1454" s="65"/>
      <c r="S1454" s="65"/>
      <c r="T1454" s="65"/>
      <c r="U1454" s="65"/>
      <c r="V1454" s="65"/>
      <c r="W1454" s="65"/>
      <c r="X1454" s="65"/>
      <c r="Y1454" s="65"/>
      <c r="Z1454" s="65"/>
      <c r="AA1454" s="65"/>
      <c r="AB1454" s="65"/>
      <c r="AC1454" s="65"/>
      <c r="AD1454" s="65"/>
      <c r="AE1454" s="65"/>
      <c r="AF1454" s="65"/>
      <c r="AG1454" s="65"/>
      <c r="AH1454" s="65"/>
      <c r="AI1454" s="65"/>
      <c r="AJ1454" s="62"/>
      <c r="AK1454" s="11"/>
      <c r="AL1454" s="11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</row>
    <row r="1455" spans="1:86" ht="17.25">
      <c r="A1455" s="11"/>
      <c r="B1455" s="11"/>
      <c r="C1455" s="11"/>
      <c r="D1455" s="11"/>
      <c r="E1455" s="33"/>
      <c r="F1455" s="11"/>
      <c r="G1455" s="11"/>
      <c r="H1455" s="11"/>
      <c r="I1455" s="11"/>
      <c r="J1455" s="65"/>
      <c r="K1455" s="65"/>
      <c r="L1455" s="65"/>
      <c r="M1455" s="65"/>
      <c r="N1455" s="65"/>
      <c r="O1455" s="65"/>
      <c r="P1455" s="65"/>
      <c r="Q1455" s="65"/>
      <c r="R1455" s="65"/>
      <c r="S1455" s="65"/>
      <c r="T1455" s="65"/>
      <c r="U1455" s="65"/>
      <c r="V1455" s="65"/>
      <c r="W1455" s="65"/>
      <c r="X1455" s="65"/>
      <c r="Y1455" s="65"/>
      <c r="Z1455" s="65"/>
      <c r="AA1455" s="65"/>
      <c r="AB1455" s="65"/>
      <c r="AC1455" s="65"/>
      <c r="AD1455" s="65"/>
      <c r="AE1455" s="65"/>
      <c r="AF1455" s="65"/>
      <c r="AG1455" s="65"/>
      <c r="AH1455" s="65"/>
      <c r="AI1455" s="65"/>
      <c r="AJ1455" s="62"/>
      <c r="AK1455" s="11"/>
      <c r="AL1455" s="11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</row>
    <row r="1456" spans="1:86" ht="17.25">
      <c r="A1456" s="11"/>
      <c r="B1456" s="11"/>
      <c r="C1456" s="11"/>
      <c r="D1456" s="11"/>
      <c r="E1456" s="33"/>
      <c r="F1456" s="11"/>
      <c r="G1456" s="11"/>
      <c r="H1456" s="11"/>
      <c r="I1456" s="11"/>
      <c r="J1456" s="65"/>
      <c r="K1456" s="65"/>
      <c r="L1456" s="65"/>
      <c r="M1456" s="65"/>
      <c r="N1456" s="65"/>
      <c r="O1456" s="65"/>
      <c r="P1456" s="65"/>
      <c r="Q1456" s="65"/>
      <c r="R1456" s="65"/>
      <c r="S1456" s="65"/>
      <c r="T1456" s="65"/>
      <c r="U1456" s="65"/>
      <c r="V1456" s="65"/>
      <c r="W1456" s="65"/>
      <c r="X1456" s="65"/>
      <c r="Y1456" s="65"/>
      <c r="Z1456" s="65"/>
      <c r="AA1456" s="65"/>
      <c r="AB1456" s="65"/>
      <c r="AC1456" s="65"/>
      <c r="AD1456" s="65"/>
      <c r="AE1456" s="65"/>
      <c r="AF1456" s="65"/>
      <c r="AG1456" s="65"/>
      <c r="AH1456" s="65"/>
      <c r="AI1456" s="65"/>
      <c r="AJ1456" s="62"/>
      <c r="AK1456" s="11"/>
      <c r="AL1456" s="11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</row>
    <row r="1457" spans="1:86" ht="17.25">
      <c r="A1457" s="11"/>
      <c r="B1457" s="11"/>
      <c r="C1457" s="11"/>
      <c r="D1457" s="11"/>
      <c r="E1457" s="33"/>
      <c r="F1457" s="11"/>
      <c r="G1457" s="11"/>
      <c r="H1457" s="11"/>
      <c r="I1457" s="11"/>
      <c r="J1457" s="65"/>
      <c r="K1457" s="65"/>
      <c r="L1457" s="65"/>
      <c r="M1457" s="65"/>
      <c r="N1457" s="65"/>
      <c r="O1457" s="65"/>
      <c r="P1457" s="65"/>
      <c r="Q1457" s="65"/>
      <c r="R1457" s="65"/>
      <c r="S1457" s="65"/>
      <c r="T1457" s="65"/>
      <c r="U1457" s="65"/>
      <c r="V1457" s="65"/>
      <c r="W1457" s="65"/>
      <c r="X1457" s="65"/>
      <c r="Y1457" s="65"/>
      <c r="Z1457" s="65"/>
      <c r="AA1457" s="65"/>
      <c r="AB1457" s="65"/>
      <c r="AC1457" s="65"/>
      <c r="AD1457" s="65"/>
      <c r="AE1457" s="65"/>
      <c r="AF1457" s="65"/>
      <c r="AG1457" s="65"/>
      <c r="AH1457" s="65"/>
      <c r="AI1457" s="65"/>
      <c r="AJ1457" s="62"/>
      <c r="AK1457" s="11"/>
      <c r="AL1457" s="11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</row>
    <row r="1458" spans="1:86" ht="17.25">
      <c r="A1458" s="11"/>
      <c r="B1458" s="11"/>
      <c r="C1458" s="11"/>
      <c r="D1458" s="11"/>
      <c r="E1458" s="33"/>
      <c r="F1458" s="11"/>
      <c r="G1458" s="11"/>
      <c r="H1458" s="11"/>
      <c r="I1458" s="11"/>
      <c r="J1458" s="65"/>
      <c r="K1458" s="65"/>
      <c r="L1458" s="65"/>
      <c r="M1458" s="65"/>
      <c r="N1458" s="65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  <c r="Y1458" s="65"/>
      <c r="Z1458" s="65"/>
      <c r="AA1458" s="65"/>
      <c r="AB1458" s="65"/>
      <c r="AC1458" s="65"/>
      <c r="AD1458" s="65"/>
      <c r="AE1458" s="65"/>
      <c r="AF1458" s="65"/>
      <c r="AG1458" s="65"/>
      <c r="AH1458" s="65"/>
      <c r="AI1458" s="65"/>
      <c r="AJ1458" s="62"/>
      <c r="AK1458" s="11"/>
      <c r="AL1458" s="11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</row>
    <row r="1459" spans="1:86" ht="17.25">
      <c r="A1459" s="11"/>
      <c r="B1459" s="11"/>
      <c r="C1459" s="11"/>
      <c r="D1459" s="11"/>
      <c r="E1459" s="33"/>
      <c r="F1459" s="11"/>
      <c r="G1459" s="11"/>
      <c r="H1459" s="11"/>
      <c r="I1459" s="11"/>
      <c r="J1459" s="65"/>
      <c r="K1459" s="65"/>
      <c r="L1459" s="65"/>
      <c r="M1459" s="65"/>
      <c r="N1459" s="65"/>
      <c r="O1459" s="65"/>
      <c r="P1459" s="65"/>
      <c r="Q1459" s="65"/>
      <c r="R1459" s="65"/>
      <c r="S1459" s="65"/>
      <c r="T1459" s="65"/>
      <c r="U1459" s="65"/>
      <c r="V1459" s="65"/>
      <c r="W1459" s="65"/>
      <c r="X1459" s="65"/>
      <c r="Y1459" s="65"/>
      <c r="Z1459" s="65"/>
      <c r="AA1459" s="65"/>
      <c r="AB1459" s="65"/>
      <c r="AC1459" s="65"/>
      <c r="AD1459" s="65"/>
      <c r="AE1459" s="65"/>
      <c r="AF1459" s="65"/>
      <c r="AG1459" s="65"/>
      <c r="AH1459" s="65"/>
      <c r="AI1459" s="65"/>
      <c r="AJ1459" s="62"/>
      <c r="AK1459" s="11"/>
      <c r="AL1459" s="11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</row>
    <row r="1460" spans="1:86" ht="17.25">
      <c r="A1460" s="11"/>
      <c r="B1460" s="11"/>
      <c r="C1460" s="11"/>
      <c r="D1460" s="11"/>
      <c r="E1460" s="33"/>
      <c r="F1460" s="11"/>
      <c r="G1460" s="11"/>
      <c r="H1460" s="11"/>
      <c r="I1460" s="11"/>
      <c r="J1460" s="65"/>
      <c r="K1460" s="65"/>
      <c r="L1460" s="65"/>
      <c r="M1460" s="65"/>
      <c r="N1460" s="65"/>
      <c r="O1460" s="65"/>
      <c r="P1460" s="65"/>
      <c r="Q1460" s="65"/>
      <c r="R1460" s="65"/>
      <c r="S1460" s="65"/>
      <c r="T1460" s="65"/>
      <c r="U1460" s="65"/>
      <c r="V1460" s="65"/>
      <c r="W1460" s="65"/>
      <c r="X1460" s="65"/>
      <c r="Y1460" s="65"/>
      <c r="Z1460" s="65"/>
      <c r="AA1460" s="65"/>
      <c r="AB1460" s="65"/>
      <c r="AC1460" s="65"/>
      <c r="AD1460" s="65"/>
      <c r="AE1460" s="65"/>
      <c r="AF1460" s="65"/>
      <c r="AG1460" s="65"/>
      <c r="AH1460" s="65"/>
      <c r="AI1460" s="65"/>
      <c r="AJ1460" s="62"/>
      <c r="AK1460" s="11"/>
      <c r="AL1460" s="11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</row>
    <row r="1461" spans="1:86" ht="17.25">
      <c r="A1461" s="11"/>
      <c r="B1461" s="11"/>
      <c r="C1461" s="11"/>
      <c r="D1461" s="11"/>
      <c r="E1461" s="33"/>
      <c r="F1461" s="11"/>
      <c r="G1461" s="11"/>
      <c r="H1461" s="11"/>
      <c r="I1461" s="11"/>
      <c r="J1461" s="65"/>
      <c r="K1461" s="65"/>
      <c r="L1461" s="65"/>
      <c r="M1461" s="65"/>
      <c r="N1461" s="65"/>
      <c r="O1461" s="65"/>
      <c r="P1461" s="65"/>
      <c r="Q1461" s="65"/>
      <c r="R1461" s="65"/>
      <c r="S1461" s="65"/>
      <c r="T1461" s="65"/>
      <c r="U1461" s="65"/>
      <c r="V1461" s="65"/>
      <c r="W1461" s="65"/>
      <c r="X1461" s="65"/>
      <c r="Y1461" s="65"/>
      <c r="Z1461" s="65"/>
      <c r="AA1461" s="65"/>
      <c r="AB1461" s="65"/>
      <c r="AC1461" s="65"/>
      <c r="AD1461" s="65"/>
      <c r="AE1461" s="65"/>
      <c r="AF1461" s="65"/>
      <c r="AG1461" s="65"/>
      <c r="AH1461" s="65"/>
      <c r="AI1461" s="65"/>
      <c r="AJ1461" s="62"/>
      <c r="AK1461" s="11"/>
      <c r="AL1461" s="11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</row>
    <row r="1462" spans="1:86" ht="17.25">
      <c r="A1462" s="11"/>
      <c r="B1462" s="11"/>
      <c r="C1462" s="11"/>
      <c r="D1462" s="11"/>
      <c r="E1462" s="33"/>
      <c r="F1462" s="11"/>
      <c r="G1462" s="11"/>
      <c r="H1462" s="11"/>
      <c r="I1462" s="11"/>
      <c r="J1462" s="65"/>
      <c r="K1462" s="65"/>
      <c r="L1462" s="65"/>
      <c r="M1462" s="65"/>
      <c r="N1462" s="65"/>
      <c r="O1462" s="65"/>
      <c r="P1462" s="65"/>
      <c r="Q1462" s="65"/>
      <c r="R1462" s="65"/>
      <c r="S1462" s="65"/>
      <c r="T1462" s="65"/>
      <c r="U1462" s="65"/>
      <c r="V1462" s="65"/>
      <c r="W1462" s="65"/>
      <c r="X1462" s="65"/>
      <c r="Y1462" s="65"/>
      <c r="Z1462" s="65"/>
      <c r="AA1462" s="65"/>
      <c r="AB1462" s="65"/>
      <c r="AC1462" s="65"/>
      <c r="AD1462" s="65"/>
      <c r="AE1462" s="65"/>
      <c r="AF1462" s="65"/>
      <c r="AG1462" s="65"/>
      <c r="AH1462" s="65"/>
      <c r="AI1462" s="65"/>
      <c r="AJ1462" s="62"/>
      <c r="AK1462" s="11"/>
      <c r="AL1462" s="11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</row>
    <row r="1463" spans="1:86" ht="17.25">
      <c r="A1463" s="11"/>
      <c r="B1463" s="11"/>
      <c r="C1463" s="11"/>
      <c r="D1463" s="11"/>
      <c r="E1463" s="33"/>
      <c r="F1463" s="11"/>
      <c r="G1463" s="11"/>
      <c r="H1463" s="11"/>
      <c r="I1463" s="11"/>
      <c r="J1463" s="65"/>
      <c r="K1463" s="65"/>
      <c r="L1463" s="65"/>
      <c r="M1463" s="65"/>
      <c r="N1463" s="65"/>
      <c r="O1463" s="65"/>
      <c r="P1463" s="65"/>
      <c r="Q1463" s="65"/>
      <c r="R1463" s="65"/>
      <c r="S1463" s="65"/>
      <c r="T1463" s="65"/>
      <c r="U1463" s="65"/>
      <c r="V1463" s="65"/>
      <c r="W1463" s="65"/>
      <c r="X1463" s="65"/>
      <c r="Y1463" s="65"/>
      <c r="Z1463" s="65"/>
      <c r="AA1463" s="65"/>
      <c r="AB1463" s="65"/>
      <c r="AC1463" s="65"/>
      <c r="AD1463" s="65"/>
      <c r="AE1463" s="65"/>
      <c r="AF1463" s="65"/>
      <c r="AG1463" s="65"/>
      <c r="AH1463" s="65"/>
      <c r="AI1463" s="65"/>
      <c r="AJ1463" s="62"/>
      <c r="AK1463" s="11"/>
      <c r="AL1463" s="11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</row>
    <row r="1464" spans="1:86" ht="17.25">
      <c r="A1464" s="11"/>
      <c r="B1464" s="11"/>
      <c r="C1464" s="11"/>
      <c r="D1464" s="11"/>
      <c r="E1464" s="33"/>
      <c r="F1464" s="11"/>
      <c r="G1464" s="11"/>
      <c r="H1464" s="11"/>
      <c r="I1464" s="11"/>
      <c r="J1464" s="65"/>
      <c r="K1464" s="65"/>
      <c r="L1464" s="65"/>
      <c r="M1464" s="65"/>
      <c r="N1464" s="65"/>
      <c r="O1464" s="65"/>
      <c r="P1464" s="65"/>
      <c r="Q1464" s="65"/>
      <c r="R1464" s="65"/>
      <c r="S1464" s="65"/>
      <c r="T1464" s="65"/>
      <c r="U1464" s="65"/>
      <c r="V1464" s="65"/>
      <c r="W1464" s="65"/>
      <c r="X1464" s="65"/>
      <c r="Y1464" s="65"/>
      <c r="Z1464" s="65"/>
      <c r="AA1464" s="65"/>
      <c r="AB1464" s="65"/>
      <c r="AC1464" s="65"/>
      <c r="AD1464" s="65"/>
      <c r="AE1464" s="65"/>
      <c r="AF1464" s="65"/>
      <c r="AG1464" s="65"/>
      <c r="AH1464" s="65"/>
      <c r="AI1464" s="65"/>
      <c r="AJ1464" s="62"/>
      <c r="AK1464" s="11"/>
      <c r="AL1464" s="11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</row>
    <row r="1465" spans="1:86" ht="17.25">
      <c r="A1465" s="11"/>
      <c r="B1465" s="11"/>
      <c r="C1465" s="11"/>
      <c r="D1465" s="11"/>
      <c r="E1465" s="33"/>
      <c r="F1465" s="11"/>
      <c r="G1465" s="11"/>
      <c r="H1465" s="11"/>
      <c r="I1465" s="11"/>
      <c r="J1465" s="65"/>
      <c r="K1465" s="65"/>
      <c r="L1465" s="65"/>
      <c r="M1465" s="65"/>
      <c r="N1465" s="65"/>
      <c r="O1465" s="65"/>
      <c r="P1465" s="65"/>
      <c r="Q1465" s="65"/>
      <c r="R1465" s="65"/>
      <c r="S1465" s="65"/>
      <c r="T1465" s="65"/>
      <c r="U1465" s="65"/>
      <c r="V1465" s="65"/>
      <c r="W1465" s="65"/>
      <c r="X1465" s="65"/>
      <c r="Y1465" s="65"/>
      <c r="Z1465" s="65"/>
      <c r="AA1465" s="65"/>
      <c r="AB1465" s="65"/>
      <c r="AC1465" s="65"/>
      <c r="AD1465" s="65"/>
      <c r="AE1465" s="65"/>
      <c r="AF1465" s="65"/>
      <c r="AG1465" s="65"/>
      <c r="AH1465" s="65"/>
      <c r="AI1465" s="65"/>
      <c r="AJ1465" s="62"/>
      <c r="AK1465" s="11"/>
      <c r="AL1465" s="11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</row>
    <row r="1466" spans="1:86" ht="17.25">
      <c r="A1466" s="11"/>
      <c r="B1466" s="11"/>
      <c r="C1466" s="11"/>
      <c r="D1466" s="11"/>
      <c r="E1466" s="33"/>
      <c r="F1466" s="11"/>
      <c r="G1466" s="11"/>
      <c r="H1466" s="11"/>
      <c r="I1466" s="11"/>
      <c r="J1466" s="65"/>
      <c r="K1466" s="65"/>
      <c r="L1466" s="65"/>
      <c r="M1466" s="65"/>
      <c r="N1466" s="65"/>
      <c r="O1466" s="65"/>
      <c r="P1466" s="65"/>
      <c r="Q1466" s="65"/>
      <c r="R1466" s="65"/>
      <c r="S1466" s="65"/>
      <c r="T1466" s="65"/>
      <c r="U1466" s="65"/>
      <c r="V1466" s="65"/>
      <c r="W1466" s="65"/>
      <c r="X1466" s="65"/>
      <c r="Y1466" s="65"/>
      <c r="Z1466" s="65"/>
      <c r="AA1466" s="65"/>
      <c r="AB1466" s="65"/>
      <c r="AC1466" s="65"/>
      <c r="AD1466" s="65"/>
      <c r="AE1466" s="65"/>
      <c r="AF1466" s="65"/>
      <c r="AG1466" s="65"/>
      <c r="AH1466" s="65"/>
      <c r="AI1466" s="65"/>
      <c r="AJ1466" s="62"/>
      <c r="AK1466" s="11"/>
      <c r="AL1466" s="11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</row>
    <row r="1467" spans="1:86" ht="17.25">
      <c r="A1467" s="11"/>
      <c r="B1467" s="11"/>
      <c r="C1467" s="11"/>
      <c r="D1467" s="11"/>
      <c r="E1467" s="33"/>
      <c r="F1467" s="11"/>
      <c r="G1467" s="11"/>
      <c r="H1467" s="11"/>
      <c r="I1467" s="11"/>
      <c r="J1467" s="65"/>
      <c r="K1467" s="65"/>
      <c r="L1467" s="65"/>
      <c r="M1467" s="65"/>
      <c r="N1467" s="65"/>
      <c r="O1467" s="65"/>
      <c r="P1467" s="65"/>
      <c r="Q1467" s="65"/>
      <c r="R1467" s="65"/>
      <c r="S1467" s="65"/>
      <c r="T1467" s="65"/>
      <c r="U1467" s="65"/>
      <c r="V1467" s="65"/>
      <c r="W1467" s="65"/>
      <c r="X1467" s="65"/>
      <c r="Y1467" s="65"/>
      <c r="Z1467" s="65"/>
      <c r="AA1467" s="65"/>
      <c r="AB1467" s="65"/>
      <c r="AC1467" s="65"/>
      <c r="AD1467" s="65"/>
      <c r="AE1467" s="65"/>
      <c r="AF1467" s="65"/>
      <c r="AG1467" s="65"/>
      <c r="AH1467" s="65"/>
      <c r="AI1467" s="65"/>
      <c r="AJ1467" s="62"/>
      <c r="AK1467" s="11"/>
      <c r="AL1467" s="11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</row>
    <row r="1468" spans="1:86" ht="17.25">
      <c r="A1468" s="11"/>
      <c r="B1468" s="11"/>
      <c r="C1468" s="11"/>
      <c r="D1468" s="11"/>
      <c r="E1468" s="33"/>
      <c r="F1468" s="11"/>
      <c r="G1468" s="11"/>
      <c r="H1468" s="11"/>
      <c r="I1468" s="11"/>
      <c r="J1468" s="65"/>
      <c r="K1468" s="65"/>
      <c r="L1468" s="65"/>
      <c r="M1468" s="65"/>
      <c r="N1468" s="65"/>
      <c r="O1468" s="65"/>
      <c r="P1468" s="65"/>
      <c r="Q1468" s="65"/>
      <c r="R1468" s="65"/>
      <c r="S1468" s="65"/>
      <c r="T1468" s="65"/>
      <c r="U1468" s="65"/>
      <c r="V1468" s="65"/>
      <c r="W1468" s="65"/>
      <c r="X1468" s="65"/>
      <c r="Y1468" s="65"/>
      <c r="Z1468" s="65"/>
      <c r="AA1468" s="65"/>
      <c r="AB1468" s="65"/>
      <c r="AC1468" s="65"/>
      <c r="AD1468" s="65"/>
      <c r="AE1468" s="65"/>
      <c r="AF1468" s="65"/>
      <c r="AG1468" s="65"/>
      <c r="AH1468" s="65"/>
      <c r="AI1468" s="65"/>
      <c r="AJ1468" s="62"/>
      <c r="AK1468" s="11"/>
      <c r="AL1468" s="11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</row>
    <row r="1469" spans="1:86" ht="17.25">
      <c r="A1469" s="11"/>
      <c r="B1469" s="11"/>
      <c r="C1469" s="11"/>
      <c r="D1469" s="11"/>
      <c r="E1469" s="33"/>
      <c r="F1469" s="11"/>
      <c r="G1469" s="11"/>
      <c r="H1469" s="11"/>
      <c r="I1469" s="11"/>
      <c r="J1469" s="65"/>
      <c r="K1469" s="65"/>
      <c r="L1469" s="65"/>
      <c r="M1469" s="65"/>
      <c r="N1469" s="65"/>
      <c r="O1469" s="65"/>
      <c r="P1469" s="65"/>
      <c r="Q1469" s="65"/>
      <c r="R1469" s="65"/>
      <c r="S1469" s="65"/>
      <c r="T1469" s="65"/>
      <c r="U1469" s="65"/>
      <c r="V1469" s="65"/>
      <c r="W1469" s="65"/>
      <c r="X1469" s="65"/>
      <c r="Y1469" s="65"/>
      <c r="Z1469" s="65"/>
      <c r="AA1469" s="65"/>
      <c r="AB1469" s="65"/>
      <c r="AC1469" s="65"/>
      <c r="AD1469" s="65"/>
      <c r="AE1469" s="65"/>
      <c r="AF1469" s="65"/>
      <c r="AG1469" s="65"/>
      <c r="AH1469" s="65"/>
      <c r="AI1469" s="65"/>
      <c r="AJ1469" s="62"/>
      <c r="AK1469" s="11"/>
      <c r="AL1469" s="11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</row>
    <row r="1470" spans="1:86" ht="17.25">
      <c r="A1470" s="11"/>
      <c r="B1470" s="11"/>
      <c r="C1470" s="11"/>
      <c r="D1470" s="11"/>
      <c r="E1470" s="33"/>
      <c r="F1470" s="11"/>
      <c r="G1470" s="11"/>
      <c r="H1470" s="11"/>
      <c r="I1470" s="11"/>
      <c r="J1470" s="65"/>
      <c r="K1470" s="65"/>
      <c r="L1470" s="65"/>
      <c r="M1470" s="65"/>
      <c r="N1470" s="65"/>
      <c r="O1470" s="65"/>
      <c r="P1470" s="65"/>
      <c r="Q1470" s="65"/>
      <c r="R1470" s="65"/>
      <c r="S1470" s="65"/>
      <c r="T1470" s="65"/>
      <c r="U1470" s="65"/>
      <c r="V1470" s="65"/>
      <c r="W1470" s="65"/>
      <c r="X1470" s="65"/>
      <c r="Y1470" s="65"/>
      <c r="Z1470" s="65"/>
      <c r="AA1470" s="65"/>
      <c r="AB1470" s="65"/>
      <c r="AC1470" s="65"/>
      <c r="AD1470" s="65"/>
      <c r="AE1470" s="65"/>
      <c r="AF1470" s="65"/>
      <c r="AG1470" s="65"/>
      <c r="AH1470" s="65"/>
      <c r="AI1470" s="65"/>
      <c r="AJ1470" s="62"/>
      <c r="AK1470" s="11"/>
      <c r="AL1470" s="11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</row>
    <row r="1471" spans="1:86" ht="17.25">
      <c r="A1471" s="11"/>
      <c r="B1471" s="11"/>
      <c r="C1471" s="11"/>
      <c r="D1471" s="11"/>
      <c r="E1471" s="33"/>
      <c r="F1471" s="11"/>
      <c r="G1471" s="11"/>
      <c r="H1471" s="11"/>
      <c r="I1471" s="11"/>
      <c r="J1471" s="65"/>
      <c r="K1471" s="65"/>
      <c r="L1471" s="65"/>
      <c r="M1471" s="65"/>
      <c r="N1471" s="65"/>
      <c r="O1471" s="65"/>
      <c r="P1471" s="65"/>
      <c r="Q1471" s="65"/>
      <c r="R1471" s="65"/>
      <c r="S1471" s="65"/>
      <c r="T1471" s="65"/>
      <c r="U1471" s="65"/>
      <c r="V1471" s="65"/>
      <c r="W1471" s="65"/>
      <c r="X1471" s="65"/>
      <c r="Y1471" s="65"/>
      <c r="Z1471" s="65"/>
      <c r="AA1471" s="65"/>
      <c r="AB1471" s="65"/>
      <c r="AC1471" s="65"/>
      <c r="AD1471" s="65"/>
      <c r="AE1471" s="65"/>
      <c r="AF1471" s="65"/>
      <c r="AG1471" s="65"/>
      <c r="AH1471" s="65"/>
      <c r="AI1471" s="65"/>
      <c r="AJ1471" s="62"/>
      <c r="AK1471" s="11"/>
      <c r="AL1471" s="11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</row>
    <row r="1472" spans="1:86" ht="17.25">
      <c r="A1472" s="11"/>
      <c r="B1472" s="11"/>
      <c r="C1472" s="11"/>
      <c r="D1472" s="11"/>
      <c r="E1472" s="33"/>
      <c r="F1472" s="11"/>
      <c r="G1472" s="11"/>
      <c r="H1472" s="11"/>
      <c r="I1472" s="11"/>
      <c r="J1472" s="65"/>
      <c r="K1472" s="65"/>
      <c r="L1472" s="65"/>
      <c r="M1472" s="65"/>
      <c r="N1472" s="65"/>
      <c r="O1472" s="65"/>
      <c r="P1472" s="65"/>
      <c r="Q1472" s="65"/>
      <c r="R1472" s="65"/>
      <c r="S1472" s="65"/>
      <c r="T1472" s="65"/>
      <c r="U1472" s="65"/>
      <c r="V1472" s="65"/>
      <c r="W1472" s="65"/>
      <c r="X1472" s="65"/>
      <c r="Y1472" s="65"/>
      <c r="Z1472" s="65"/>
      <c r="AA1472" s="65"/>
      <c r="AB1472" s="65"/>
      <c r="AC1472" s="65"/>
      <c r="AD1472" s="65"/>
      <c r="AE1472" s="65"/>
      <c r="AF1472" s="65"/>
      <c r="AG1472" s="65"/>
      <c r="AH1472" s="65"/>
      <c r="AI1472" s="65"/>
      <c r="AJ1472" s="62"/>
      <c r="AK1472" s="11"/>
      <c r="AL1472" s="11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</row>
    <row r="1473" spans="1:86" ht="17.25">
      <c r="A1473" s="11"/>
      <c r="B1473" s="11"/>
      <c r="C1473" s="11"/>
      <c r="D1473" s="11"/>
      <c r="E1473" s="33"/>
      <c r="F1473" s="11"/>
      <c r="G1473" s="11"/>
      <c r="H1473" s="11"/>
      <c r="I1473" s="11"/>
      <c r="J1473" s="65"/>
      <c r="K1473" s="65"/>
      <c r="L1473" s="65"/>
      <c r="M1473" s="65"/>
      <c r="N1473" s="65"/>
      <c r="O1473" s="65"/>
      <c r="P1473" s="65"/>
      <c r="Q1473" s="65"/>
      <c r="R1473" s="65"/>
      <c r="S1473" s="65"/>
      <c r="T1473" s="65"/>
      <c r="U1473" s="65"/>
      <c r="V1473" s="65"/>
      <c r="W1473" s="65"/>
      <c r="X1473" s="65"/>
      <c r="Y1473" s="65"/>
      <c r="Z1473" s="65"/>
      <c r="AA1473" s="65"/>
      <c r="AB1473" s="65"/>
      <c r="AC1473" s="65"/>
      <c r="AD1473" s="65"/>
      <c r="AE1473" s="65"/>
      <c r="AF1473" s="65"/>
      <c r="AG1473" s="65"/>
      <c r="AH1473" s="65"/>
      <c r="AI1473" s="65"/>
      <c r="AJ1473" s="62"/>
      <c r="AK1473" s="11"/>
      <c r="AL1473" s="11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</row>
    <row r="1474" spans="1:86" ht="17.25">
      <c r="A1474" s="11"/>
      <c r="B1474" s="11"/>
      <c r="C1474" s="11"/>
      <c r="D1474" s="11"/>
      <c r="E1474" s="33"/>
      <c r="F1474" s="11"/>
      <c r="G1474" s="11"/>
      <c r="H1474" s="11"/>
      <c r="I1474" s="11"/>
      <c r="J1474" s="65"/>
      <c r="K1474" s="65"/>
      <c r="L1474" s="65"/>
      <c r="M1474" s="65"/>
      <c r="N1474" s="65"/>
      <c r="O1474" s="65"/>
      <c r="P1474" s="65"/>
      <c r="Q1474" s="65"/>
      <c r="R1474" s="65"/>
      <c r="S1474" s="65"/>
      <c r="T1474" s="65"/>
      <c r="U1474" s="65"/>
      <c r="V1474" s="65"/>
      <c r="W1474" s="65"/>
      <c r="X1474" s="65"/>
      <c r="Y1474" s="65"/>
      <c r="Z1474" s="65"/>
      <c r="AA1474" s="65"/>
      <c r="AB1474" s="65"/>
      <c r="AC1474" s="65"/>
      <c r="AD1474" s="65"/>
      <c r="AE1474" s="65"/>
      <c r="AF1474" s="65"/>
      <c r="AG1474" s="65"/>
      <c r="AH1474" s="65"/>
      <c r="AI1474" s="65"/>
      <c r="AJ1474" s="62"/>
      <c r="AK1474" s="11"/>
      <c r="AL1474" s="11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</row>
    <row r="1475" spans="1:86" ht="17.25">
      <c r="A1475" s="11"/>
      <c r="B1475" s="11"/>
      <c r="C1475" s="11"/>
      <c r="D1475" s="11"/>
      <c r="E1475" s="33"/>
      <c r="F1475" s="11"/>
      <c r="G1475" s="11"/>
      <c r="H1475" s="11"/>
      <c r="I1475" s="11"/>
      <c r="J1475" s="65"/>
      <c r="K1475" s="65"/>
      <c r="L1475" s="65"/>
      <c r="M1475" s="65"/>
      <c r="N1475" s="65"/>
      <c r="O1475" s="65"/>
      <c r="P1475" s="65"/>
      <c r="Q1475" s="65"/>
      <c r="R1475" s="65"/>
      <c r="S1475" s="65"/>
      <c r="T1475" s="65"/>
      <c r="U1475" s="65"/>
      <c r="V1475" s="65"/>
      <c r="W1475" s="65"/>
      <c r="X1475" s="65"/>
      <c r="Y1475" s="65"/>
      <c r="Z1475" s="65"/>
      <c r="AA1475" s="65"/>
      <c r="AB1475" s="65"/>
      <c r="AC1475" s="65"/>
      <c r="AD1475" s="65"/>
      <c r="AE1475" s="65"/>
      <c r="AF1475" s="65"/>
      <c r="AG1475" s="65"/>
      <c r="AH1475" s="65"/>
      <c r="AI1475" s="65"/>
      <c r="AJ1475" s="62"/>
      <c r="AK1475" s="11"/>
      <c r="AL1475" s="11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</row>
    <row r="1476" spans="1:86" ht="17.25">
      <c r="A1476" s="11"/>
      <c r="B1476" s="11"/>
      <c r="C1476" s="11"/>
      <c r="D1476" s="11"/>
      <c r="E1476" s="33"/>
      <c r="F1476" s="11"/>
      <c r="G1476" s="11"/>
      <c r="H1476" s="11"/>
      <c r="I1476" s="11"/>
      <c r="J1476" s="65"/>
      <c r="K1476" s="65"/>
      <c r="L1476" s="65"/>
      <c r="M1476" s="65"/>
      <c r="N1476" s="65"/>
      <c r="O1476" s="65"/>
      <c r="P1476" s="65"/>
      <c r="Q1476" s="65"/>
      <c r="R1476" s="65"/>
      <c r="S1476" s="65"/>
      <c r="T1476" s="65"/>
      <c r="U1476" s="65"/>
      <c r="V1476" s="65"/>
      <c r="W1476" s="65"/>
      <c r="X1476" s="65"/>
      <c r="Y1476" s="65"/>
      <c r="Z1476" s="65"/>
      <c r="AA1476" s="65"/>
      <c r="AB1476" s="65"/>
      <c r="AC1476" s="65"/>
      <c r="AD1476" s="65"/>
      <c r="AE1476" s="65"/>
      <c r="AF1476" s="65"/>
      <c r="AG1476" s="65"/>
      <c r="AH1476" s="65"/>
      <c r="AI1476" s="65"/>
      <c r="AJ1476" s="62"/>
      <c r="AK1476" s="11"/>
      <c r="AL1476" s="11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</row>
    <row r="1477" spans="1:86" ht="17.25">
      <c r="A1477" s="11"/>
      <c r="B1477" s="11"/>
      <c r="C1477" s="11"/>
      <c r="D1477" s="11"/>
      <c r="E1477" s="33"/>
      <c r="F1477" s="11"/>
      <c r="G1477" s="11"/>
      <c r="H1477" s="11"/>
      <c r="I1477" s="11"/>
      <c r="J1477" s="65"/>
      <c r="K1477" s="65"/>
      <c r="L1477" s="65"/>
      <c r="M1477" s="65"/>
      <c r="N1477" s="65"/>
      <c r="O1477" s="65"/>
      <c r="P1477" s="65"/>
      <c r="Q1477" s="65"/>
      <c r="R1477" s="65"/>
      <c r="S1477" s="65"/>
      <c r="T1477" s="65"/>
      <c r="U1477" s="65"/>
      <c r="V1477" s="65"/>
      <c r="W1477" s="65"/>
      <c r="X1477" s="65"/>
      <c r="Y1477" s="65"/>
      <c r="Z1477" s="65"/>
      <c r="AA1477" s="65"/>
      <c r="AB1477" s="65"/>
      <c r="AC1477" s="65"/>
      <c r="AD1477" s="65"/>
      <c r="AE1477" s="65"/>
      <c r="AF1477" s="65"/>
      <c r="AG1477" s="65"/>
      <c r="AH1477" s="65"/>
      <c r="AI1477" s="65"/>
      <c r="AJ1477" s="62"/>
      <c r="AK1477" s="11"/>
      <c r="AL1477" s="11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</row>
    <row r="1478" spans="1:86" ht="17.25">
      <c r="A1478" s="11"/>
      <c r="B1478" s="11"/>
      <c r="C1478" s="11"/>
      <c r="D1478" s="11"/>
      <c r="E1478" s="33"/>
      <c r="F1478" s="11"/>
      <c r="G1478" s="11"/>
      <c r="H1478" s="11"/>
      <c r="I1478" s="11"/>
      <c r="J1478" s="65"/>
      <c r="K1478" s="65"/>
      <c r="L1478" s="65"/>
      <c r="M1478" s="65"/>
      <c r="N1478" s="65"/>
      <c r="O1478" s="65"/>
      <c r="P1478" s="65"/>
      <c r="Q1478" s="65"/>
      <c r="R1478" s="65"/>
      <c r="S1478" s="65"/>
      <c r="T1478" s="65"/>
      <c r="U1478" s="65"/>
      <c r="V1478" s="65"/>
      <c r="W1478" s="65"/>
      <c r="X1478" s="65"/>
      <c r="Y1478" s="65"/>
      <c r="Z1478" s="65"/>
      <c r="AA1478" s="65"/>
      <c r="AB1478" s="65"/>
      <c r="AC1478" s="65"/>
      <c r="AD1478" s="65"/>
      <c r="AE1478" s="65"/>
      <c r="AF1478" s="65"/>
      <c r="AG1478" s="65"/>
      <c r="AH1478" s="65"/>
      <c r="AI1478" s="65"/>
      <c r="AJ1478" s="62"/>
      <c r="AK1478" s="11"/>
      <c r="AL1478" s="11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</row>
    <row r="1479" spans="1:86" ht="17.25">
      <c r="A1479" s="11"/>
      <c r="B1479" s="11"/>
      <c r="C1479" s="11"/>
      <c r="D1479" s="11"/>
      <c r="E1479" s="33"/>
      <c r="F1479" s="11"/>
      <c r="G1479" s="11"/>
      <c r="H1479" s="11"/>
      <c r="I1479" s="11"/>
      <c r="J1479" s="65"/>
      <c r="K1479" s="65"/>
      <c r="L1479" s="65"/>
      <c r="M1479" s="65"/>
      <c r="N1479" s="65"/>
      <c r="O1479" s="65"/>
      <c r="P1479" s="65"/>
      <c r="Q1479" s="65"/>
      <c r="R1479" s="65"/>
      <c r="S1479" s="65"/>
      <c r="T1479" s="65"/>
      <c r="U1479" s="65"/>
      <c r="V1479" s="65"/>
      <c r="W1479" s="65"/>
      <c r="X1479" s="65"/>
      <c r="Y1479" s="65"/>
      <c r="Z1479" s="65"/>
      <c r="AA1479" s="65"/>
      <c r="AB1479" s="65"/>
      <c r="AC1479" s="65"/>
      <c r="AD1479" s="65"/>
      <c r="AE1479" s="65"/>
      <c r="AF1479" s="65"/>
      <c r="AG1479" s="65"/>
      <c r="AH1479" s="65"/>
      <c r="AI1479" s="65"/>
      <c r="AJ1479" s="62"/>
      <c r="AK1479" s="11"/>
      <c r="AL1479" s="11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</row>
    <row r="1480" spans="1:86" ht="17.25">
      <c r="A1480" s="11"/>
      <c r="B1480" s="11"/>
      <c r="C1480" s="11"/>
      <c r="D1480" s="11"/>
      <c r="E1480" s="33"/>
      <c r="F1480" s="11"/>
      <c r="G1480" s="11"/>
      <c r="H1480" s="11"/>
      <c r="I1480" s="11"/>
      <c r="J1480" s="65"/>
      <c r="K1480" s="65"/>
      <c r="L1480" s="65"/>
      <c r="M1480" s="65"/>
      <c r="N1480" s="65"/>
      <c r="O1480" s="65"/>
      <c r="P1480" s="65"/>
      <c r="Q1480" s="65"/>
      <c r="R1480" s="65"/>
      <c r="S1480" s="65"/>
      <c r="T1480" s="65"/>
      <c r="U1480" s="65"/>
      <c r="V1480" s="65"/>
      <c r="W1480" s="65"/>
      <c r="X1480" s="65"/>
      <c r="Y1480" s="65"/>
      <c r="Z1480" s="65"/>
      <c r="AA1480" s="65"/>
      <c r="AB1480" s="65"/>
      <c r="AC1480" s="65"/>
      <c r="AD1480" s="65"/>
      <c r="AE1480" s="65"/>
      <c r="AF1480" s="65"/>
      <c r="AG1480" s="65"/>
      <c r="AH1480" s="65"/>
      <c r="AI1480" s="65"/>
      <c r="AJ1480" s="62"/>
      <c r="AK1480" s="11"/>
      <c r="AL1480" s="11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</row>
    <row r="1481" spans="1:86" ht="17.25">
      <c r="A1481" s="11"/>
      <c r="B1481" s="11"/>
      <c r="C1481" s="11"/>
      <c r="D1481" s="11"/>
      <c r="E1481" s="33"/>
      <c r="F1481" s="11"/>
      <c r="G1481" s="11"/>
      <c r="H1481" s="11"/>
      <c r="I1481" s="11"/>
      <c r="J1481" s="65"/>
      <c r="K1481" s="65"/>
      <c r="L1481" s="65"/>
      <c r="M1481" s="65"/>
      <c r="N1481" s="65"/>
      <c r="O1481" s="65"/>
      <c r="P1481" s="65"/>
      <c r="Q1481" s="65"/>
      <c r="R1481" s="65"/>
      <c r="S1481" s="65"/>
      <c r="T1481" s="65"/>
      <c r="U1481" s="65"/>
      <c r="V1481" s="65"/>
      <c r="W1481" s="65"/>
      <c r="X1481" s="65"/>
      <c r="Y1481" s="65"/>
      <c r="Z1481" s="65"/>
      <c r="AA1481" s="65"/>
      <c r="AB1481" s="65"/>
      <c r="AC1481" s="65"/>
      <c r="AD1481" s="65"/>
      <c r="AE1481" s="65"/>
      <c r="AF1481" s="65"/>
      <c r="AG1481" s="65"/>
      <c r="AH1481" s="65"/>
      <c r="AI1481" s="65"/>
      <c r="AJ1481" s="62"/>
      <c r="AK1481" s="11"/>
      <c r="AL1481" s="11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</row>
    <row r="1482" spans="1:86" ht="17.25">
      <c r="A1482" s="11"/>
      <c r="B1482" s="11"/>
      <c r="C1482" s="11"/>
      <c r="D1482" s="11"/>
      <c r="E1482" s="33"/>
      <c r="F1482" s="11"/>
      <c r="G1482" s="11"/>
      <c r="H1482" s="11"/>
      <c r="I1482" s="11"/>
      <c r="J1482" s="65"/>
      <c r="K1482" s="65"/>
      <c r="L1482" s="65"/>
      <c r="M1482" s="65"/>
      <c r="N1482" s="65"/>
      <c r="O1482" s="65"/>
      <c r="P1482" s="65"/>
      <c r="Q1482" s="65"/>
      <c r="R1482" s="65"/>
      <c r="S1482" s="65"/>
      <c r="T1482" s="65"/>
      <c r="U1482" s="65"/>
      <c r="V1482" s="65"/>
      <c r="W1482" s="65"/>
      <c r="X1482" s="65"/>
      <c r="Y1482" s="65"/>
      <c r="Z1482" s="65"/>
      <c r="AA1482" s="65"/>
      <c r="AB1482" s="65"/>
      <c r="AC1482" s="65"/>
      <c r="AD1482" s="65"/>
      <c r="AE1482" s="65"/>
      <c r="AF1482" s="65"/>
      <c r="AG1482" s="65"/>
      <c r="AH1482" s="65"/>
      <c r="AI1482" s="65"/>
      <c r="AJ1482" s="62"/>
      <c r="AK1482" s="11"/>
      <c r="AL1482" s="11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</row>
    <row r="1483" spans="1:86" ht="17.25">
      <c r="A1483" s="11"/>
      <c r="B1483" s="11"/>
      <c r="C1483" s="11"/>
      <c r="D1483" s="11"/>
      <c r="E1483" s="33"/>
      <c r="F1483" s="11"/>
      <c r="G1483" s="11"/>
      <c r="H1483" s="11"/>
      <c r="I1483" s="11"/>
      <c r="J1483" s="65"/>
      <c r="K1483" s="65"/>
      <c r="L1483" s="65"/>
      <c r="M1483" s="65"/>
      <c r="N1483" s="65"/>
      <c r="O1483" s="65"/>
      <c r="P1483" s="65"/>
      <c r="Q1483" s="65"/>
      <c r="R1483" s="65"/>
      <c r="S1483" s="65"/>
      <c r="T1483" s="65"/>
      <c r="U1483" s="65"/>
      <c r="V1483" s="65"/>
      <c r="W1483" s="65"/>
      <c r="X1483" s="65"/>
      <c r="Y1483" s="65"/>
      <c r="Z1483" s="65"/>
      <c r="AA1483" s="65"/>
      <c r="AB1483" s="65"/>
      <c r="AC1483" s="65"/>
      <c r="AD1483" s="65"/>
      <c r="AE1483" s="65"/>
      <c r="AF1483" s="65"/>
      <c r="AG1483" s="65"/>
      <c r="AH1483" s="65"/>
      <c r="AI1483" s="65"/>
      <c r="AJ1483" s="62"/>
      <c r="AK1483" s="11"/>
      <c r="AL1483" s="11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</row>
    <row r="1484" spans="1:86" ht="17.25">
      <c r="A1484" s="11"/>
      <c r="B1484" s="11"/>
      <c r="C1484" s="11"/>
      <c r="D1484" s="11"/>
      <c r="E1484" s="33"/>
      <c r="F1484" s="11"/>
      <c r="G1484" s="11"/>
      <c r="H1484" s="11"/>
      <c r="I1484" s="11"/>
      <c r="J1484" s="65"/>
      <c r="K1484" s="65"/>
      <c r="L1484" s="65"/>
      <c r="M1484" s="65"/>
      <c r="N1484" s="65"/>
      <c r="O1484" s="65"/>
      <c r="P1484" s="65"/>
      <c r="Q1484" s="65"/>
      <c r="R1484" s="65"/>
      <c r="S1484" s="65"/>
      <c r="T1484" s="65"/>
      <c r="U1484" s="65"/>
      <c r="V1484" s="65"/>
      <c r="W1484" s="65"/>
      <c r="X1484" s="65"/>
      <c r="Y1484" s="65"/>
      <c r="Z1484" s="65"/>
      <c r="AA1484" s="65"/>
      <c r="AB1484" s="65"/>
      <c r="AC1484" s="65"/>
      <c r="AD1484" s="65"/>
      <c r="AE1484" s="65"/>
      <c r="AF1484" s="65"/>
      <c r="AG1484" s="65"/>
      <c r="AH1484" s="65"/>
      <c r="AI1484" s="65"/>
      <c r="AJ1484" s="62"/>
      <c r="AK1484" s="11"/>
      <c r="AL1484" s="11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</row>
    <row r="1485" spans="1:86" ht="17.25">
      <c r="A1485" s="11"/>
      <c r="B1485" s="11"/>
      <c r="C1485" s="11"/>
      <c r="D1485" s="11"/>
      <c r="E1485" s="33"/>
      <c r="F1485" s="11"/>
      <c r="G1485" s="11"/>
      <c r="H1485" s="11"/>
      <c r="I1485" s="11"/>
      <c r="J1485" s="65"/>
      <c r="K1485" s="65"/>
      <c r="L1485" s="65"/>
      <c r="M1485" s="65"/>
      <c r="N1485" s="65"/>
      <c r="O1485" s="65"/>
      <c r="P1485" s="65"/>
      <c r="Q1485" s="65"/>
      <c r="R1485" s="65"/>
      <c r="S1485" s="65"/>
      <c r="T1485" s="65"/>
      <c r="U1485" s="65"/>
      <c r="V1485" s="65"/>
      <c r="W1485" s="65"/>
      <c r="X1485" s="65"/>
      <c r="Y1485" s="65"/>
      <c r="Z1485" s="65"/>
      <c r="AA1485" s="65"/>
      <c r="AB1485" s="65"/>
      <c r="AC1485" s="65"/>
      <c r="AD1485" s="65"/>
      <c r="AE1485" s="65"/>
      <c r="AF1485" s="65"/>
      <c r="AG1485" s="65"/>
      <c r="AH1485" s="65"/>
      <c r="AI1485" s="65"/>
      <c r="AJ1485" s="62"/>
      <c r="AK1485" s="11"/>
      <c r="AL1485" s="11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</row>
    <row r="1486" spans="1:86" ht="17.25">
      <c r="A1486" s="11"/>
      <c r="B1486" s="11"/>
      <c r="C1486" s="11"/>
      <c r="D1486" s="11"/>
      <c r="E1486" s="33"/>
      <c r="F1486" s="11"/>
      <c r="G1486" s="11"/>
      <c r="H1486" s="11"/>
      <c r="I1486" s="11"/>
      <c r="J1486" s="65"/>
      <c r="K1486" s="65"/>
      <c r="L1486" s="65"/>
      <c r="M1486" s="65"/>
      <c r="N1486" s="65"/>
      <c r="O1486" s="65"/>
      <c r="P1486" s="65"/>
      <c r="Q1486" s="65"/>
      <c r="R1486" s="65"/>
      <c r="S1486" s="65"/>
      <c r="T1486" s="65"/>
      <c r="U1486" s="65"/>
      <c r="V1486" s="65"/>
      <c r="W1486" s="65"/>
      <c r="X1486" s="65"/>
      <c r="Y1486" s="65"/>
      <c r="Z1486" s="65"/>
      <c r="AA1486" s="65"/>
      <c r="AB1486" s="65"/>
      <c r="AC1486" s="65"/>
      <c r="AD1486" s="65"/>
      <c r="AE1486" s="65"/>
      <c r="AF1486" s="65"/>
      <c r="AG1486" s="65"/>
      <c r="AH1486" s="65"/>
      <c r="AI1486" s="65"/>
      <c r="AJ1486" s="62"/>
      <c r="AK1486" s="11"/>
      <c r="AL1486" s="11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</row>
    <row r="1487" spans="1:86" ht="17.25">
      <c r="A1487" s="11"/>
      <c r="B1487" s="11"/>
      <c r="C1487" s="11"/>
      <c r="D1487" s="11"/>
      <c r="E1487" s="33"/>
      <c r="F1487" s="11"/>
      <c r="G1487" s="11"/>
      <c r="H1487" s="11"/>
      <c r="I1487" s="11"/>
      <c r="J1487" s="65"/>
      <c r="K1487" s="65"/>
      <c r="L1487" s="65"/>
      <c r="M1487" s="65"/>
      <c r="N1487" s="65"/>
      <c r="O1487" s="65"/>
      <c r="P1487" s="65"/>
      <c r="Q1487" s="65"/>
      <c r="R1487" s="65"/>
      <c r="S1487" s="65"/>
      <c r="T1487" s="65"/>
      <c r="U1487" s="65"/>
      <c r="V1487" s="65"/>
      <c r="W1487" s="65"/>
      <c r="X1487" s="65"/>
      <c r="Y1487" s="65"/>
      <c r="Z1487" s="65"/>
      <c r="AA1487" s="65"/>
      <c r="AB1487" s="65"/>
      <c r="AC1487" s="65"/>
      <c r="AD1487" s="65"/>
      <c r="AE1487" s="65"/>
      <c r="AF1487" s="65"/>
      <c r="AG1487" s="65"/>
      <c r="AH1487" s="65"/>
      <c r="AI1487" s="65"/>
      <c r="AJ1487" s="62"/>
      <c r="AK1487" s="11"/>
      <c r="AL1487" s="11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</row>
    <row r="1488" spans="1:86" ht="17.25">
      <c r="A1488" s="11"/>
      <c r="B1488" s="11"/>
      <c r="C1488" s="11"/>
      <c r="D1488" s="11"/>
      <c r="E1488" s="33"/>
      <c r="F1488" s="11"/>
      <c r="G1488" s="11"/>
      <c r="H1488" s="11"/>
      <c r="I1488" s="11"/>
      <c r="J1488" s="65"/>
      <c r="K1488" s="65"/>
      <c r="L1488" s="65"/>
      <c r="M1488" s="65"/>
      <c r="N1488" s="65"/>
      <c r="O1488" s="65"/>
      <c r="P1488" s="65"/>
      <c r="Q1488" s="65"/>
      <c r="R1488" s="65"/>
      <c r="S1488" s="65"/>
      <c r="T1488" s="65"/>
      <c r="U1488" s="65"/>
      <c r="V1488" s="65"/>
      <c r="W1488" s="65"/>
      <c r="X1488" s="65"/>
      <c r="Y1488" s="65"/>
      <c r="Z1488" s="65"/>
      <c r="AA1488" s="65"/>
      <c r="AB1488" s="65"/>
      <c r="AC1488" s="65"/>
      <c r="AD1488" s="65"/>
      <c r="AE1488" s="65"/>
      <c r="AF1488" s="65"/>
      <c r="AG1488" s="65"/>
      <c r="AH1488" s="65"/>
      <c r="AI1488" s="65"/>
      <c r="AJ1488" s="62"/>
      <c r="AK1488" s="11"/>
      <c r="AL1488" s="11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</row>
    <row r="1489" spans="1:86" ht="17.25">
      <c r="A1489" s="11"/>
      <c r="B1489" s="11"/>
      <c r="C1489" s="11"/>
      <c r="D1489" s="11"/>
      <c r="E1489" s="33"/>
      <c r="F1489" s="11"/>
      <c r="G1489" s="11"/>
      <c r="H1489" s="11"/>
      <c r="I1489" s="11"/>
      <c r="J1489" s="65"/>
      <c r="K1489" s="65"/>
      <c r="L1489" s="65"/>
      <c r="M1489" s="65"/>
      <c r="N1489" s="65"/>
      <c r="O1489" s="65"/>
      <c r="P1489" s="65"/>
      <c r="Q1489" s="65"/>
      <c r="R1489" s="65"/>
      <c r="S1489" s="65"/>
      <c r="T1489" s="65"/>
      <c r="U1489" s="65"/>
      <c r="V1489" s="65"/>
      <c r="W1489" s="65"/>
      <c r="X1489" s="65"/>
      <c r="Y1489" s="65"/>
      <c r="Z1489" s="65"/>
      <c r="AA1489" s="65"/>
      <c r="AB1489" s="65"/>
      <c r="AC1489" s="65"/>
      <c r="AD1489" s="65"/>
      <c r="AE1489" s="65"/>
      <c r="AF1489" s="65"/>
      <c r="AG1489" s="65"/>
      <c r="AH1489" s="65"/>
      <c r="AI1489" s="65"/>
      <c r="AJ1489" s="62"/>
      <c r="AK1489" s="11"/>
      <c r="AL1489" s="11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</row>
    <row r="1490" spans="1:86" ht="17.25">
      <c r="A1490" s="11"/>
      <c r="B1490" s="11"/>
      <c r="C1490" s="11"/>
      <c r="D1490" s="11"/>
      <c r="E1490" s="33"/>
      <c r="F1490" s="11"/>
      <c r="G1490" s="11"/>
      <c r="H1490" s="11"/>
      <c r="I1490" s="11"/>
      <c r="J1490" s="65"/>
      <c r="K1490" s="65"/>
      <c r="L1490" s="65"/>
      <c r="M1490" s="65"/>
      <c r="N1490" s="65"/>
      <c r="O1490" s="65"/>
      <c r="P1490" s="65"/>
      <c r="Q1490" s="65"/>
      <c r="R1490" s="65"/>
      <c r="S1490" s="65"/>
      <c r="T1490" s="65"/>
      <c r="U1490" s="65"/>
      <c r="V1490" s="65"/>
      <c r="W1490" s="65"/>
      <c r="X1490" s="65"/>
      <c r="Y1490" s="65"/>
      <c r="Z1490" s="65"/>
      <c r="AA1490" s="65"/>
      <c r="AB1490" s="65"/>
      <c r="AC1490" s="65"/>
      <c r="AD1490" s="65"/>
      <c r="AE1490" s="65"/>
      <c r="AF1490" s="65"/>
      <c r="AG1490" s="65"/>
      <c r="AH1490" s="65"/>
      <c r="AI1490" s="65"/>
      <c r="AJ1490" s="62"/>
      <c r="AK1490" s="11"/>
      <c r="AL1490" s="11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</row>
    <row r="1491" spans="1:86" ht="17.25">
      <c r="A1491" s="11"/>
      <c r="B1491" s="11"/>
      <c r="C1491" s="11"/>
      <c r="D1491" s="11"/>
      <c r="E1491" s="33"/>
      <c r="F1491" s="11"/>
      <c r="G1491" s="11"/>
      <c r="H1491" s="11"/>
      <c r="I1491" s="11"/>
      <c r="J1491" s="65"/>
      <c r="K1491" s="65"/>
      <c r="L1491" s="65"/>
      <c r="M1491" s="65"/>
      <c r="N1491" s="65"/>
      <c r="O1491" s="65"/>
      <c r="P1491" s="65"/>
      <c r="Q1491" s="65"/>
      <c r="R1491" s="65"/>
      <c r="S1491" s="65"/>
      <c r="T1491" s="65"/>
      <c r="U1491" s="65"/>
      <c r="V1491" s="65"/>
      <c r="W1491" s="65"/>
      <c r="X1491" s="65"/>
      <c r="Y1491" s="65"/>
      <c r="Z1491" s="65"/>
      <c r="AA1491" s="65"/>
      <c r="AB1491" s="65"/>
      <c r="AC1491" s="65"/>
      <c r="AD1491" s="65"/>
      <c r="AE1491" s="65"/>
      <c r="AF1491" s="65"/>
      <c r="AG1491" s="65"/>
      <c r="AH1491" s="65"/>
      <c r="AI1491" s="65"/>
      <c r="AJ1491" s="62"/>
      <c r="AK1491" s="11"/>
      <c r="AL1491" s="11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</row>
    <row r="1492" spans="1:86" ht="17.25">
      <c r="A1492" s="11"/>
      <c r="B1492" s="11"/>
      <c r="C1492" s="11"/>
      <c r="D1492" s="11"/>
      <c r="E1492" s="33"/>
      <c r="F1492" s="11"/>
      <c r="G1492" s="11"/>
      <c r="H1492" s="11"/>
      <c r="I1492" s="11"/>
      <c r="J1492" s="65"/>
      <c r="K1492" s="65"/>
      <c r="L1492" s="65"/>
      <c r="M1492" s="65"/>
      <c r="N1492" s="65"/>
      <c r="O1492" s="65"/>
      <c r="P1492" s="65"/>
      <c r="Q1492" s="65"/>
      <c r="R1492" s="65"/>
      <c r="S1492" s="65"/>
      <c r="T1492" s="65"/>
      <c r="U1492" s="65"/>
      <c r="V1492" s="65"/>
      <c r="W1492" s="65"/>
      <c r="X1492" s="65"/>
      <c r="Y1492" s="65"/>
      <c r="Z1492" s="65"/>
      <c r="AA1492" s="65"/>
      <c r="AB1492" s="65"/>
      <c r="AC1492" s="65"/>
      <c r="AD1492" s="65"/>
      <c r="AE1492" s="65"/>
      <c r="AF1492" s="65"/>
      <c r="AG1492" s="65"/>
      <c r="AH1492" s="65"/>
      <c r="AI1492" s="65"/>
      <c r="AJ1492" s="62"/>
      <c r="AK1492" s="11"/>
      <c r="AL1492" s="11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</row>
    <row r="1493" spans="1:86" ht="17.25">
      <c r="A1493" s="11"/>
      <c r="B1493" s="11"/>
      <c r="C1493" s="11"/>
      <c r="D1493" s="11"/>
      <c r="E1493" s="33"/>
      <c r="F1493" s="11"/>
      <c r="G1493" s="11"/>
      <c r="H1493" s="11"/>
      <c r="I1493" s="11"/>
      <c r="J1493" s="65"/>
      <c r="K1493" s="65"/>
      <c r="L1493" s="65"/>
      <c r="M1493" s="65"/>
      <c r="N1493" s="65"/>
      <c r="O1493" s="65"/>
      <c r="P1493" s="65"/>
      <c r="Q1493" s="65"/>
      <c r="R1493" s="65"/>
      <c r="S1493" s="65"/>
      <c r="T1493" s="65"/>
      <c r="U1493" s="65"/>
      <c r="V1493" s="65"/>
      <c r="W1493" s="65"/>
      <c r="X1493" s="65"/>
      <c r="Y1493" s="65"/>
      <c r="Z1493" s="65"/>
      <c r="AA1493" s="65"/>
      <c r="AB1493" s="65"/>
      <c r="AC1493" s="65"/>
      <c r="AD1493" s="65"/>
      <c r="AE1493" s="65"/>
      <c r="AF1493" s="65"/>
      <c r="AG1493" s="65"/>
      <c r="AH1493" s="65"/>
      <c r="AI1493" s="65"/>
      <c r="AJ1493" s="62"/>
      <c r="AK1493" s="11"/>
      <c r="AL1493" s="11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</row>
    <row r="1494" spans="1:86" ht="17.25">
      <c r="A1494" s="11"/>
      <c r="B1494" s="11"/>
      <c r="C1494" s="11"/>
      <c r="D1494" s="11"/>
      <c r="E1494" s="33"/>
      <c r="F1494" s="11"/>
      <c r="G1494" s="11"/>
      <c r="H1494" s="11"/>
      <c r="I1494" s="11"/>
      <c r="J1494" s="65"/>
      <c r="K1494" s="65"/>
      <c r="L1494" s="65"/>
      <c r="M1494" s="65"/>
      <c r="N1494" s="65"/>
      <c r="O1494" s="65"/>
      <c r="P1494" s="65"/>
      <c r="Q1494" s="65"/>
      <c r="R1494" s="65"/>
      <c r="S1494" s="65"/>
      <c r="T1494" s="65"/>
      <c r="U1494" s="65"/>
      <c r="V1494" s="65"/>
      <c r="W1494" s="65"/>
      <c r="X1494" s="65"/>
      <c r="Y1494" s="65"/>
      <c r="Z1494" s="65"/>
      <c r="AA1494" s="65"/>
      <c r="AB1494" s="65"/>
      <c r="AC1494" s="65"/>
      <c r="AD1494" s="65"/>
      <c r="AE1494" s="65"/>
      <c r="AF1494" s="65"/>
      <c r="AG1494" s="65"/>
      <c r="AH1494" s="65"/>
      <c r="AI1494" s="65"/>
      <c r="AJ1494" s="62"/>
      <c r="AK1494" s="11"/>
      <c r="AL1494" s="11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</row>
    <row r="1495" spans="1:86" ht="17.25">
      <c r="A1495" s="11"/>
      <c r="B1495" s="11"/>
      <c r="C1495" s="11"/>
      <c r="D1495" s="11"/>
      <c r="E1495" s="33"/>
      <c r="F1495" s="11"/>
      <c r="G1495" s="11"/>
      <c r="H1495" s="11"/>
      <c r="I1495" s="11"/>
      <c r="J1495" s="65"/>
      <c r="K1495" s="65"/>
      <c r="L1495" s="65"/>
      <c r="M1495" s="65"/>
      <c r="N1495" s="65"/>
      <c r="O1495" s="65"/>
      <c r="P1495" s="65"/>
      <c r="Q1495" s="65"/>
      <c r="R1495" s="65"/>
      <c r="S1495" s="65"/>
      <c r="T1495" s="65"/>
      <c r="U1495" s="65"/>
      <c r="V1495" s="65"/>
      <c r="W1495" s="65"/>
      <c r="X1495" s="65"/>
      <c r="Y1495" s="65"/>
      <c r="Z1495" s="65"/>
      <c r="AA1495" s="65"/>
      <c r="AB1495" s="65"/>
      <c r="AC1495" s="65"/>
      <c r="AD1495" s="65"/>
      <c r="AE1495" s="65"/>
      <c r="AF1495" s="65"/>
      <c r="AG1495" s="65"/>
      <c r="AH1495" s="65"/>
      <c r="AI1495" s="65"/>
      <c r="AJ1495" s="62"/>
      <c r="AK1495" s="11"/>
      <c r="AL1495" s="11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/>
      <c r="BR1495" s="13"/>
      <c r="BS1495" s="13"/>
      <c r="BT1495" s="13"/>
      <c r="BU1495" s="13"/>
      <c r="BV1495" s="13"/>
      <c r="BW1495" s="13"/>
      <c r="BX1495" s="13"/>
      <c r="BY1495" s="13"/>
      <c r="BZ1495" s="13"/>
      <c r="CA1495" s="13"/>
      <c r="CB1495" s="13"/>
      <c r="CC1495" s="13"/>
      <c r="CD1495" s="13"/>
      <c r="CE1495" s="13"/>
      <c r="CF1495" s="13"/>
      <c r="CG1495" s="13"/>
      <c r="CH1495" s="13"/>
    </row>
    <row r="1496" spans="1:86" ht="17.25">
      <c r="A1496" s="11"/>
      <c r="B1496" s="11"/>
      <c r="C1496" s="11"/>
      <c r="D1496" s="11"/>
      <c r="E1496" s="33"/>
      <c r="F1496" s="11"/>
      <c r="G1496" s="11"/>
      <c r="H1496" s="11"/>
      <c r="I1496" s="11"/>
      <c r="J1496" s="65"/>
      <c r="K1496" s="65"/>
      <c r="L1496" s="65"/>
      <c r="M1496" s="65"/>
      <c r="N1496" s="65"/>
      <c r="O1496" s="65"/>
      <c r="P1496" s="65"/>
      <c r="Q1496" s="65"/>
      <c r="R1496" s="65"/>
      <c r="S1496" s="65"/>
      <c r="T1496" s="65"/>
      <c r="U1496" s="65"/>
      <c r="V1496" s="65"/>
      <c r="W1496" s="65"/>
      <c r="X1496" s="65"/>
      <c r="Y1496" s="65"/>
      <c r="Z1496" s="65"/>
      <c r="AA1496" s="65"/>
      <c r="AB1496" s="65"/>
      <c r="AC1496" s="65"/>
      <c r="AD1496" s="65"/>
      <c r="AE1496" s="65"/>
      <c r="AF1496" s="65"/>
      <c r="AG1496" s="65"/>
      <c r="AH1496" s="65"/>
      <c r="AI1496" s="65"/>
      <c r="AJ1496" s="62"/>
      <c r="AK1496" s="11"/>
      <c r="AL1496" s="11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</row>
    <row r="1497" spans="1:86" ht="17.25">
      <c r="A1497" s="11"/>
      <c r="B1497" s="11"/>
      <c r="C1497" s="11"/>
      <c r="D1497" s="11"/>
      <c r="E1497" s="33"/>
      <c r="F1497" s="11"/>
      <c r="G1497" s="11"/>
      <c r="H1497" s="11"/>
      <c r="I1497" s="11"/>
      <c r="J1497" s="65"/>
      <c r="K1497" s="65"/>
      <c r="L1497" s="65"/>
      <c r="M1497" s="65"/>
      <c r="N1497" s="65"/>
      <c r="O1497" s="65"/>
      <c r="P1497" s="65"/>
      <c r="Q1497" s="65"/>
      <c r="R1497" s="65"/>
      <c r="S1497" s="65"/>
      <c r="T1497" s="65"/>
      <c r="U1497" s="65"/>
      <c r="V1497" s="65"/>
      <c r="W1497" s="65"/>
      <c r="X1497" s="65"/>
      <c r="Y1497" s="65"/>
      <c r="Z1497" s="65"/>
      <c r="AA1497" s="65"/>
      <c r="AB1497" s="65"/>
      <c r="AC1497" s="65"/>
      <c r="AD1497" s="65"/>
      <c r="AE1497" s="65"/>
      <c r="AF1497" s="65"/>
      <c r="AG1497" s="65"/>
      <c r="AH1497" s="65"/>
      <c r="AI1497" s="65"/>
      <c r="AJ1497" s="62"/>
      <c r="AK1497" s="11"/>
      <c r="AL1497" s="11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</row>
    <row r="1498" spans="1:86" ht="17.25">
      <c r="A1498" s="11"/>
      <c r="B1498" s="11"/>
      <c r="C1498" s="11"/>
      <c r="D1498" s="11"/>
      <c r="E1498" s="33"/>
      <c r="F1498" s="11"/>
      <c r="G1498" s="11"/>
      <c r="H1498" s="11"/>
      <c r="I1498" s="11"/>
      <c r="J1498" s="65"/>
      <c r="K1498" s="65"/>
      <c r="L1498" s="65"/>
      <c r="M1498" s="65"/>
      <c r="N1498" s="65"/>
      <c r="O1498" s="65"/>
      <c r="P1498" s="65"/>
      <c r="Q1498" s="65"/>
      <c r="R1498" s="65"/>
      <c r="S1498" s="65"/>
      <c r="T1498" s="65"/>
      <c r="U1498" s="65"/>
      <c r="V1498" s="65"/>
      <c r="W1498" s="65"/>
      <c r="X1498" s="65"/>
      <c r="Y1498" s="65"/>
      <c r="Z1498" s="65"/>
      <c r="AA1498" s="65"/>
      <c r="AB1498" s="65"/>
      <c r="AC1498" s="65"/>
      <c r="AD1498" s="65"/>
      <c r="AE1498" s="65"/>
      <c r="AF1498" s="65"/>
      <c r="AG1498" s="65"/>
      <c r="AH1498" s="65"/>
      <c r="AI1498" s="65"/>
      <c r="AJ1498" s="62"/>
      <c r="AK1498" s="11"/>
      <c r="AL1498" s="11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</row>
    <row r="1499" spans="1:86" ht="17.25">
      <c r="A1499" s="11"/>
      <c r="B1499" s="11"/>
      <c r="C1499" s="11"/>
      <c r="D1499" s="11"/>
      <c r="E1499" s="33"/>
      <c r="F1499" s="11"/>
      <c r="G1499" s="11"/>
      <c r="H1499" s="11"/>
      <c r="I1499" s="11"/>
      <c r="J1499" s="65"/>
      <c r="K1499" s="65"/>
      <c r="L1499" s="65"/>
      <c r="M1499" s="65"/>
      <c r="N1499" s="65"/>
      <c r="O1499" s="65"/>
      <c r="P1499" s="65"/>
      <c r="Q1499" s="65"/>
      <c r="R1499" s="65"/>
      <c r="S1499" s="65"/>
      <c r="T1499" s="65"/>
      <c r="U1499" s="65"/>
      <c r="V1499" s="65"/>
      <c r="W1499" s="65"/>
      <c r="X1499" s="65"/>
      <c r="Y1499" s="65"/>
      <c r="Z1499" s="65"/>
      <c r="AA1499" s="65"/>
      <c r="AB1499" s="65"/>
      <c r="AC1499" s="65"/>
      <c r="AD1499" s="65"/>
      <c r="AE1499" s="65"/>
      <c r="AF1499" s="65"/>
      <c r="AG1499" s="65"/>
      <c r="AH1499" s="65"/>
      <c r="AI1499" s="65"/>
      <c r="AJ1499" s="62"/>
      <c r="AK1499" s="11"/>
      <c r="AL1499" s="11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  <c r="BR1499" s="13"/>
      <c r="BS1499" s="13"/>
      <c r="BT1499" s="13"/>
      <c r="BU1499" s="13"/>
      <c r="BV1499" s="13"/>
      <c r="BW1499" s="13"/>
      <c r="BX1499" s="13"/>
      <c r="BY1499" s="13"/>
      <c r="BZ1499" s="13"/>
      <c r="CA1499" s="13"/>
      <c r="CB1499" s="13"/>
      <c r="CC1499" s="13"/>
      <c r="CD1499" s="13"/>
      <c r="CE1499" s="13"/>
      <c r="CF1499" s="13"/>
      <c r="CG1499" s="13"/>
      <c r="CH1499" s="13"/>
    </row>
    <row r="1500" spans="1:86" ht="17.25">
      <c r="A1500" s="11"/>
      <c r="B1500" s="11"/>
      <c r="C1500" s="11"/>
      <c r="D1500" s="11"/>
      <c r="E1500" s="33"/>
      <c r="F1500" s="11"/>
      <c r="G1500" s="11"/>
      <c r="H1500" s="11"/>
      <c r="I1500" s="11"/>
      <c r="J1500" s="65"/>
      <c r="K1500" s="65"/>
      <c r="L1500" s="65"/>
      <c r="M1500" s="65"/>
      <c r="N1500" s="65"/>
      <c r="O1500" s="65"/>
      <c r="P1500" s="65"/>
      <c r="Q1500" s="65"/>
      <c r="R1500" s="65"/>
      <c r="S1500" s="65"/>
      <c r="T1500" s="65"/>
      <c r="U1500" s="65"/>
      <c r="V1500" s="65"/>
      <c r="W1500" s="65"/>
      <c r="X1500" s="65"/>
      <c r="Y1500" s="65"/>
      <c r="Z1500" s="65"/>
      <c r="AA1500" s="65"/>
      <c r="AB1500" s="65"/>
      <c r="AC1500" s="65"/>
      <c r="AD1500" s="65"/>
      <c r="AE1500" s="65"/>
      <c r="AF1500" s="65"/>
      <c r="AG1500" s="65"/>
      <c r="AH1500" s="65"/>
      <c r="AI1500" s="65"/>
      <c r="AJ1500" s="62"/>
      <c r="AK1500" s="11"/>
      <c r="AL1500" s="11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</row>
    <row r="1501" spans="1:86" ht="17.25">
      <c r="A1501" s="11"/>
      <c r="B1501" s="11"/>
      <c r="C1501" s="11"/>
      <c r="D1501" s="11"/>
      <c r="E1501" s="33"/>
      <c r="F1501" s="11"/>
      <c r="G1501" s="11"/>
      <c r="H1501" s="11"/>
      <c r="I1501" s="11"/>
      <c r="J1501" s="65"/>
      <c r="K1501" s="65"/>
      <c r="L1501" s="65"/>
      <c r="M1501" s="65"/>
      <c r="N1501" s="65"/>
      <c r="O1501" s="65"/>
      <c r="P1501" s="65"/>
      <c r="Q1501" s="65"/>
      <c r="R1501" s="65"/>
      <c r="S1501" s="65"/>
      <c r="T1501" s="65"/>
      <c r="U1501" s="65"/>
      <c r="V1501" s="65"/>
      <c r="W1501" s="65"/>
      <c r="X1501" s="65"/>
      <c r="Y1501" s="65"/>
      <c r="Z1501" s="65"/>
      <c r="AA1501" s="65"/>
      <c r="AB1501" s="65"/>
      <c r="AC1501" s="65"/>
      <c r="AD1501" s="65"/>
      <c r="AE1501" s="65"/>
      <c r="AF1501" s="65"/>
      <c r="AG1501" s="65"/>
      <c r="AH1501" s="65"/>
      <c r="AI1501" s="65"/>
      <c r="AJ1501" s="62"/>
      <c r="AK1501" s="11"/>
      <c r="AL1501" s="11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3"/>
      <c r="BT1501" s="13"/>
      <c r="BU1501" s="13"/>
      <c r="BV1501" s="13"/>
      <c r="BW1501" s="13"/>
      <c r="BX1501" s="13"/>
      <c r="BY1501" s="13"/>
      <c r="BZ1501" s="13"/>
      <c r="CA1501" s="13"/>
      <c r="CB1501" s="13"/>
      <c r="CC1501" s="13"/>
      <c r="CD1501" s="13"/>
      <c r="CE1501" s="13"/>
      <c r="CF1501" s="13"/>
      <c r="CG1501" s="13"/>
      <c r="CH1501" s="13"/>
    </row>
    <row r="1502" spans="1:86" ht="17.25">
      <c r="A1502" s="11"/>
      <c r="B1502" s="11"/>
      <c r="C1502" s="11"/>
      <c r="D1502" s="11"/>
      <c r="E1502" s="33"/>
      <c r="F1502" s="11"/>
      <c r="G1502" s="11"/>
      <c r="H1502" s="11"/>
      <c r="I1502" s="11"/>
      <c r="J1502" s="65"/>
      <c r="K1502" s="65"/>
      <c r="L1502" s="65"/>
      <c r="M1502" s="65"/>
      <c r="N1502" s="65"/>
      <c r="O1502" s="65"/>
      <c r="P1502" s="65"/>
      <c r="Q1502" s="65"/>
      <c r="R1502" s="65"/>
      <c r="S1502" s="65"/>
      <c r="T1502" s="65"/>
      <c r="U1502" s="65"/>
      <c r="V1502" s="65"/>
      <c r="W1502" s="65"/>
      <c r="X1502" s="65"/>
      <c r="Y1502" s="65"/>
      <c r="Z1502" s="65"/>
      <c r="AA1502" s="65"/>
      <c r="AB1502" s="65"/>
      <c r="AC1502" s="65"/>
      <c r="AD1502" s="65"/>
      <c r="AE1502" s="65"/>
      <c r="AF1502" s="65"/>
      <c r="AG1502" s="65"/>
      <c r="AH1502" s="65"/>
      <c r="AI1502" s="65"/>
      <c r="AJ1502" s="62"/>
      <c r="AK1502" s="11"/>
      <c r="AL1502" s="11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  <c r="BR1502" s="13"/>
      <c r="BS1502" s="13"/>
      <c r="BT1502" s="13"/>
      <c r="BU1502" s="13"/>
      <c r="BV1502" s="13"/>
      <c r="BW1502" s="13"/>
      <c r="BX1502" s="13"/>
      <c r="BY1502" s="13"/>
      <c r="BZ1502" s="13"/>
      <c r="CA1502" s="13"/>
      <c r="CB1502" s="13"/>
      <c r="CC1502" s="13"/>
      <c r="CD1502" s="13"/>
      <c r="CE1502" s="13"/>
      <c r="CF1502" s="13"/>
      <c r="CG1502" s="13"/>
      <c r="CH1502" s="13"/>
    </row>
    <row r="1503" spans="1:86" ht="17.25">
      <c r="A1503" s="11"/>
      <c r="B1503" s="11"/>
      <c r="C1503" s="11"/>
      <c r="D1503" s="11"/>
      <c r="E1503" s="33"/>
      <c r="F1503" s="11"/>
      <c r="G1503" s="11"/>
      <c r="H1503" s="11"/>
      <c r="I1503" s="11"/>
      <c r="J1503" s="65"/>
      <c r="K1503" s="65"/>
      <c r="L1503" s="65"/>
      <c r="M1503" s="65"/>
      <c r="N1503" s="65"/>
      <c r="O1503" s="65"/>
      <c r="P1503" s="65"/>
      <c r="Q1503" s="65"/>
      <c r="R1503" s="65"/>
      <c r="S1503" s="65"/>
      <c r="T1503" s="65"/>
      <c r="U1503" s="65"/>
      <c r="V1503" s="65"/>
      <c r="W1503" s="65"/>
      <c r="X1503" s="65"/>
      <c r="Y1503" s="65"/>
      <c r="Z1503" s="65"/>
      <c r="AA1503" s="65"/>
      <c r="AB1503" s="65"/>
      <c r="AC1503" s="65"/>
      <c r="AD1503" s="65"/>
      <c r="AE1503" s="65"/>
      <c r="AF1503" s="65"/>
      <c r="AG1503" s="65"/>
      <c r="AH1503" s="65"/>
      <c r="AI1503" s="65"/>
      <c r="AJ1503" s="62"/>
      <c r="AK1503" s="11"/>
      <c r="AL1503" s="11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</row>
    <row r="1504" spans="1:86" ht="17.25">
      <c r="A1504" s="11"/>
      <c r="B1504" s="11"/>
      <c r="C1504" s="11"/>
      <c r="D1504" s="11"/>
      <c r="E1504" s="33"/>
      <c r="F1504" s="11"/>
      <c r="G1504" s="11"/>
      <c r="H1504" s="11"/>
      <c r="I1504" s="11"/>
      <c r="J1504" s="65"/>
      <c r="K1504" s="65"/>
      <c r="L1504" s="65"/>
      <c r="M1504" s="65"/>
      <c r="N1504" s="65"/>
      <c r="O1504" s="65"/>
      <c r="P1504" s="65"/>
      <c r="Q1504" s="65"/>
      <c r="R1504" s="65"/>
      <c r="S1504" s="65"/>
      <c r="T1504" s="65"/>
      <c r="U1504" s="65"/>
      <c r="V1504" s="65"/>
      <c r="W1504" s="65"/>
      <c r="X1504" s="65"/>
      <c r="Y1504" s="65"/>
      <c r="Z1504" s="65"/>
      <c r="AA1504" s="65"/>
      <c r="AB1504" s="65"/>
      <c r="AC1504" s="65"/>
      <c r="AD1504" s="65"/>
      <c r="AE1504" s="65"/>
      <c r="AF1504" s="65"/>
      <c r="AG1504" s="65"/>
      <c r="AH1504" s="65"/>
      <c r="AI1504" s="65"/>
      <c r="AJ1504" s="62"/>
      <c r="AK1504" s="11"/>
      <c r="AL1504" s="11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  <c r="BW1504" s="13"/>
      <c r="BX1504" s="13"/>
      <c r="BY1504" s="13"/>
      <c r="BZ1504" s="13"/>
      <c r="CA1504" s="13"/>
      <c r="CB1504" s="13"/>
      <c r="CC1504" s="13"/>
      <c r="CD1504" s="13"/>
      <c r="CE1504" s="13"/>
      <c r="CF1504" s="13"/>
      <c r="CG1504" s="13"/>
      <c r="CH1504" s="13"/>
    </row>
    <row r="1505" spans="1:86" ht="17.25">
      <c r="A1505" s="11"/>
      <c r="B1505" s="11"/>
      <c r="C1505" s="11"/>
      <c r="D1505" s="11"/>
      <c r="E1505" s="33"/>
      <c r="F1505" s="11"/>
      <c r="G1505" s="11"/>
      <c r="H1505" s="11"/>
      <c r="I1505" s="11"/>
      <c r="J1505" s="65"/>
      <c r="K1505" s="65"/>
      <c r="L1505" s="65"/>
      <c r="M1505" s="65"/>
      <c r="N1505" s="65"/>
      <c r="O1505" s="65"/>
      <c r="P1505" s="65"/>
      <c r="Q1505" s="65"/>
      <c r="R1505" s="65"/>
      <c r="S1505" s="65"/>
      <c r="T1505" s="65"/>
      <c r="U1505" s="65"/>
      <c r="V1505" s="65"/>
      <c r="W1505" s="65"/>
      <c r="X1505" s="65"/>
      <c r="Y1505" s="65"/>
      <c r="Z1505" s="65"/>
      <c r="AA1505" s="65"/>
      <c r="AB1505" s="65"/>
      <c r="AC1505" s="65"/>
      <c r="AD1505" s="65"/>
      <c r="AE1505" s="65"/>
      <c r="AF1505" s="65"/>
      <c r="AG1505" s="65"/>
      <c r="AH1505" s="65"/>
      <c r="AI1505" s="65"/>
      <c r="AJ1505" s="62"/>
      <c r="AK1505" s="11"/>
      <c r="AL1505" s="11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</row>
    <row r="1506" spans="1:86" ht="17.25">
      <c r="A1506" s="11"/>
      <c r="B1506" s="11"/>
      <c r="C1506" s="11"/>
      <c r="D1506" s="11"/>
      <c r="E1506" s="33"/>
      <c r="F1506" s="11"/>
      <c r="G1506" s="11"/>
      <c r="H1506" s="11"/>
      <c r="I1506" s="11"/>
      <c r="J1506" s="65"/>
      <c r="K1506" s="65"/>
      <c r="L1506" s="65"/>
      <c r="M1506" s="65"/>
      <c r="N1506" s="65"/>
      <c r="O1506" s="65"/>
      <c r="P1506" s="65"/>
      <c r="Q1506" s="65"/>
      <c r="R1506" s="65"/>
      <c r="S1506" s="65"/>
      <c r="T1506" s="65"/>
      <c r="U1506" s="65"/>
      <c r="V1506" s="65"/>
      <c r="W1506" s="65"/>
      <c r="X1506" s="65"/>
      <c r="Y1506" s="65"/>
      <c r="Z1506" s="65"/>
      <c r="AA1506" s="65"/>
      <c r="AB1506" s="65"/>
      <c r="AC1506" s="65"/>
      <c r="AD1506" s="65"/>
      <c r="AE1506" s="65"/>
      <c r="AF1506" s="65"/>
      <c r="AG1506" s="65"/>
      <c r="AH1506" s="65"/>
      <c r="AI1506" s="65"/>
      <c r="AJ1506" s="62"/>
      <c r="AK1506" s="11"/>
      <c r="AL1506" s="11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</row>
    <row r="1507" spans="1:86" ht="17.25">
      <c r="A1507" s="11"/>
      <c r="B1507" s="11"/>
      <c r="C1507" s="11"/>
      <c r="D1507" s="11"/>
      <c r="E1507" s="33"/>
      <c r="F1507" s="11"/>
      <c r="G1507" s="11"/>
      <c r="H1507" s="11"/>
      <c r="I1507" s="11"/>
      <c r="J1507" s="65"/>
      <c r="K1507" s="65"/>
      <c r="L1507" s="65"/>
      <c r="M1507" s="65"/>
      <c r="N1507" s="65"/>
      <c r="O1507" s="65"/>
      <c r="P1507" s="65"/>
      <c r="Q1507" s="65"/>
      <c r="R1507" s="65"/>
      <c r="S1507" s="65"/>
      <c r="T1507" s="65"/>
      <c r="U1507" s="65"/>
      <c r="V1507" s="65"/>
      <c r="W1507" s="65"/>
      <c r="X1507" s="65"/>
      <c r="Y1507" s="65"/>
      <c r="Z1507" s="65"/>
      <c r="AA1507" s="65"/>
      <c r="AB1507" s="65"/>
      <c r="AC1507" s="65"/>
      <c r="AD1507" s="65"/>
      <c r="AE1507" s="65"/>
      <c r="AF1507" s="65"/>
      <c r="AG1507" s="65"/>
      <c r="AH1507" s="65"/>
      <c r="AI1507" s="65"/>
      <c r="AJ1507" s="62"/>
      <c r="AK1507" s="11"/>
      <c r="AL1507" s="11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/>
      <c r="BR1507" s="13"/>
      <c r="BS1507" s="13"/>
      <c r="BT1507" s="13"/>
      <c r="BU1507" s="13"/>
      <c r="BV1507" s="13"/>
      <c r="BW1507" s="13"/>
      <c r="BX1507" s="13"/>
      <c r="BY1507" s="13"/>
      <c r="BZ1507" s="13"/>
      <c r="CA1507" s="13"/>
      <c r="CB1507" s="13"/>
      <c r="CC1507" s="13"/>
      <c r="CD1507" s="13"/>
      <c r="CE1507" s="13"/>
      <c r="CF1507" s="13"/>
      <c r="CG1507" s="13"/>
      <c r="CH1507" s="13"/>
    </row>
    <row r="1508" spans="1:86" ht="17.25">
      <c r="A1508" s="11"/>
      <c r="B1508" s="11"/>
      <c r="C1508" s="11"/>
      <c r="D1508" s="11"/>
      <c r="E1508" s="33"/>
      <c r="F1508" s="11"/>
      <c r="G1508" s="11"/>
      <c r="H1508" s="11"/>
      <c r="I1508" s="11"/>
      <c r="J1508" s="65"/>
      <c r="K1508" s="65"/>
      <c r="L1508" s="65"/>
      <c r="M1508" s="65"/>
      <c r="N1508" s="65"/>
      <c r="O1508" s="65"/>
      <c r="P1508" s="65"/>
      <c r="Q1508" s="65"/>
      <c r="R1508" s="65"/>
      <c r="S1508" s="65"/>
      <c r="T1508" s="65"/>
      <c r="U1508" s="65"/>
      <c r="V1508" s="65"/>
      <c r="W1508" s="65"/>
      <c r="X1508" s="65"/>
      <c r="Y1508" s="65"/>
      <c r="Z1508" s="65"/>
      <c r="AA1508" s="65"/>
      <c r="AB1508" s="65"/>
      <c r="AC1508" s="65"/>
      <c r="AD1508" s="65"/>
      <c r="AE1508" s="65"/>
      <c r="AF1508" s="65"/>
      <c r="AG1508" s="65"/>
      <c r="AH1508" s="65"/>
      <c r="AI1508" s="65"/>
      <c r="AJ1508" s="62"/>
      <c r="AK1508" s="11"/>
      <c r="AL1508" s="11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</row>
    <row r="1509" spans="1:86" ht="17.25">
      <c r="A1509" s="11"/>
      <c r="B1509" s="11"/>
      <c r="C1509" s="11"/>
      <c r="D1509" s="11"/>
      <c r="E1509" s="33"/>
      <c r="F1509" s="11"/>
      <c r="G1509" s="11"/>
      <c r="H1509" s="11"/>
      <c r="I1509" s="11"/>
      <c r="J1509" s="65"/>
      <c r="K1509" s="65"/>
      <c r="L1509" s="65"/>
      <c r="M1509" s="65"/>
      <c r="N1509" s="65"/>
      <c r="O1509" s="65"/>
      <c r="P1509" s="65"/>
      <c r="Q1509" s="65"/>
      <c r="R1509" s="65"/>
      <c r="S1509" s="65"/>
      <c r="T1509" s="65"/>
      <c r="U1509" s="65"/>
      <c r="V1509" s="65"/>
      <c r="W1509" s="65"/>
      <c r="X1509" s="65"/>
      <c r="Y1509" s="65"/>
      <c r="Z1509" s="65"/>
      <c r="AA1509" s="65"/>
      <c r="AB1509" s="65"/>
      <c r="AC1509" s="65"/>
      <c r="AD1509" s="65"/>
      <c r="AE1509" s="65"/>
      <c r="AF1509" s="65"/>
      <c r="AG1509" s="65"/>
      <c r="AH1509" s="65"/>
      <c r="AI1509" s="65"/>
      <c r="AJ1509" s="62"/>
      <c r="AK1509" s="11"/>
      <c r="AL1509" s="11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/>
      <c r="BR1509" s="13"/>
      <c r="BS1509" s="13"/>
      <c r="BT1509" s="13"/>
      <c r="BU1509" s="13"/>
      <c r="BV1509" s="13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CH1509" s="13"/>
    </row>
    <row r="1510" spans="1:86" ht="17.25">
      <c r="A1510" s="11"/>
      <c r="B1510" s="11"/>
      <c r="C1510" s="11"/>
      <c r="D1510" s="11"/>
      <c r="E1510" s="33"/>
      <c r="F1510" s="11"/>
      <c r="G1510" s="11"/>
      <c r="H1510" s="11"/>
      <c r="I1510" s="11"/>
      <c r="J1510" s="65"/>
      <c r="K1510" s="65"/>
      <c r="L1510" s="65"/>
      <c r="M1510" s="65"/>
      <c r="N1510" s="65"/>
      <c r="O1510" s="65"/>
      <c r="P1510" s="65"/>
      <c r="Q1510" s="65"/>
      <c r="R1510" s="65"/>
      <c r="S1510" s="65"/>
      <c r="T1510" s="65"/>
      <c r="U1510" s="65"/>
      <c r="V1510" s="65"/>
      <c r="W1510" s="65"/>
      <c r="X1510" s="65"/>
      <c r="Y1510" s="65"/>
      <c r="Z1510" s="65"/>
      <c r="AA1510" s="65"/>
      <c r="AB1510" s="65"/>
      <c r="AC1510" s="65"/>
      <c r="AD1510" s="65"/>
      <c r="AE1510" s="65"/>
      <c r="AF1510" s="65"/>
      <c r="AG1510" s="65"/>
      <c r="AH1510" s="65"/>
      <c r="AI1510" s="65"/>
      <c r="AJ1510" s="62"/>
      <c r="AK1510" s="11"/>
      <c r="AL1510" s="11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</row>
    <row r="1511" spans="1:86" ht="17.25">
      <c r="A1511" s="11"/>
      <c r="B1511" s="11"/>
      <c r="C1511" s="11"/>
      <c r="D1511" s="11"/>
      <c r="E1511" s="33"/>
      <c r="F1511" s="11"/>
      <c r="G1511" s="11"/>
      <c r="H1511" s="11"/>
      <c r="I1511" s="11"/>
      <c r="J1511" s="65"/>
      <c r="K1511" s="65"/>
      <c r="L1511" s="65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65"/>
      <c r="X1511" s="65"/>
      <c r="Y1511" s="65"/>
      <c r="Z1511" s="65"/>
      <c r="AA1511" s="65"/>
      <c r="AB1511" s="65"/>
      <c r="AC1511" s="65"/>
      <c r="AD1511" s="65"/>
      <c r="AE1511" s="65"/>
      <c r="AF1511" s="65"/>
      <c r="AG1511" s="65"/>
      <c r="AH1511" s="65"/>
      <c r="AI1511" s="65"/>
      <c r="AJ1511" s="62"/>
      <c r="AK1511" s="11"/>
      <c r="AL1511" s="11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</row>
    <row r="1512" spans="1:86" ht="17.25">
      <c r="A1512" s="11"/>
      <c r="B1512" s="11"/>
      <c r="C1512" s="11"/>
      <c r="D1512" s="11"/>
      <c r="E1512" s="33"/>
      <c r="F1512" s="11"/>
      <c r="G1512" s="11"/>
      <c r="H1512" s="11"/>
      <c r="I1512" s="11"/>
      <c r="J1512" s="65"/>
      <c r="K1512" s="65"/>
      <c r="L1512" s="65"/>
      <c r="M1512" s="65"/>
      <c r="N1512" s="65"/>
      <c r="O1512" s="65"/>
      <c r="P1512" s="65"/>
      <c r="Q1512" s="65"/>
      <c r="R1512" s="65"/>
      <c r="S1512" s="65"/>
      <c r="T1512" s="65"/>
      <c r="U1512" s="65"/>
      <c r="V1512" s="65"/>
      <c r="W1512" s="65"/>
      <c r="X1512" s="65"/>
      <c r="Y1512" s="65"/>
      <c r="Z1512" s="65"/>
      <c r="AA1512" s="65"/>
      <c r="AB1512" s="65"/>
      <c r="AC1512" s="65"/>
      <c r="AD1512" s="65"/>
      <c r="AE1512" s="65"/>
      <c r="AF1512" s="65"/>
      <c r="AG1512" s="65"/>
      <c r="AH1512" s="65"/>
      <c r="AI1512" s="65"/>
      <c r="AJ1512" s="62"/>
      <c r="AK1512" s="11"/>
      <c r="AL1512" s="11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  <c r="BR1512" s="13"/>
      <c r="BS1512" s="13"/>
      <c r="BT1512" s="13"/>
      <c r="BU1512" s="13"/>
      <c r="BV1512" s="13"/>
      <c r="BW1512" s="13"/>
      <c r="BX1512" s="13"/>
      <c r="BY1512" s="13"/>
      <c r="BZ1512" s="13"/>
      <c r="CA1512" s="13"/>
      <c r="CB1512" s="13"/>
      <c r="CC1512" s="13"/>
      <c r="CD1512" s="13"/>
      <c r="CE1512" s="13"/>
      <c r="CF1512" s="13"/>
      <c r="CG1512" s="13"/>
      <c r="CH1512" s="13"/>
    </row>
    <row r="1513" spans="1:86" ht="17.25">
      <c r="A1513" s="11"/>
      <c r="B1513" s="11"/>
      <c r="C1513" s="11"/>
      <c r="D1513" s="11"/>
      <c r="E1513" s="33"/>
      <c r="F1513" s="11"/>
      <c r="G1513" s="11"/>
      <c r="H1513" s="11"/>
      <c r="I1513" s="11"/>
      <c r="J1513" s="65"/>
      <c r="K1513" s="65"/>
      <c r="L1513" s="65"/>
      <c r="M1513" s="65"/>
      <c r="N1513" s="65"/>
      <c r="O1513" s="65"/>
      <c r="P1513" s="65"/>
      <c r="Q1513" s="65"/>
      <c r="R1513" s="65"/>
      <c r="S1513" s="65"/>
      <c r="T1513" s="65"/>
      <c r="U1513" s="65"/>
      <c r="V1513" s="65"/>
      <c r="W1513" s="65"/>
      <c r="X1513" s="65"/>
      <c r="Y1513" s="65"/>
      <c r="Z1513" s="65"/>
      <c r="AA1513" s="65"/>
      <c r="AB1513" s="65"/>
      <c r="AC1513" s="65"/>
      <c r="AD1513" s="65"/>
      <c r="AE1513" s="65"/>
      <c r="AF1513" s="65"/>
      <c r="AG1513" s="65"/>
      <c r="AH1513" s="65"/>
      <c r="AI1513" s="65"/>
      <c r="AJ1513" s="62"/>
      <c r="AK1513" s="11"/>
      <c r="AL1513" s="11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</row>
    <row r="1514" spans="1:86" ht="17.25">
      <c r="A1514" s="11"/>
      <c r="B1514" s="11"/>
      <c r="C1514" s="11"/>
      <c r="D1514" s="11"/>
      <c r="E1514" s="33"/>
      <c r="F1514" s="11"/>
      <c r="G1514" s="11"/>
      <c r="H1514" s="11"/>
      <c r="I1514" s="11"/>
      <c r="J1514" s="65"/>
      <c r="K1514" s="65"/>
      <c r="L1514" s="65"/>
      <c r="M1514" s="65"/>
      <c r="N1514" s="65"/>
      <c r="O1514" s="65"/>
      <c r="P1514" s="65"/>
      <c r="Q1514" s="65"/>
      <c r="R1514" s="65"/>
      <c r="S1514" s="65"/>
      <c r="T1514" s="65"/>
      <c r="U1514" s="65"/>
      <c r="V1514" s="65"/>
      <c r="W1514" s="65"/>
      <c r="X1514" s="65"/>
      <c r="Y1514" s="65"/>
      <c r="Z1514" s="65"/>
      <c r="AA1514" s="65"/>
      <c r="AB1514" s="65"/>
      <c r="AC1514" s="65"/>
      <c r="AD1514" s="65"/>
      <c r="AE1514" s="65"/>
      <c r="AF1514" s="65"/>
      <c r="AG1514" s="65"/>
      <c r="AH1514" s="65"/>
      <c r="AI1514" s="65"/>
      <c r="AJ1514" s="62"/>
      <c r="AK1514" s="11"/>
      <c r="AL1514" s="11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</row>
    <row r="1515" spans="1:86" ht="17.25">
      <c r="A1515" s="11"/>
      <c r="B1515" s="11"/>
      <c r="C1515" s="11"/>
      <c r="D1515" s="11"/>
      <c r="E1515" s="33"/>
      <c r="F1515" s="11"/>
      <c r="G1515" s="11"/>
      <c r="H1515" s="11"/>
      <c r="I1515" s="11"/>
      <c r="J1515" s="65"/>
      <c r="K1515" s="65"/>
      <c r="L1515" s="65"/>
      <c r="M1515" s="65"/>
      <c r="N1515" s="65"/>
      <c r="O1515" s="65"/>
      <c r="P1515" s="65"/>
      <c r="Q1515" s="65"/>
      <c r="R1515" s="65"/>
      <c r="S1515" s="65"/>
      <c r="T1515" s="65"/>
      <c r="U1515" s="65"/>
      <c r="V1515" s="65"/>
      <c r="W1515" s="65"/>
      <c r="X1515" s="65"/>
      <c r="Y1515" s="65"/>
      <c r="Z1515" s="65"/>
      <c r="AA1515" s="65"/>
      <c r="AB1515" s="65"/>
      <c r="AC1515" s="65"/>
      <c r="AD1515" s="65"/>
      <c r="AE1515" s="65"/>
      <c r="AF1515" s="65"/>
      <c r="AG1515" s="65"/>
      <c r="AH1515" s="65"/>
      <c r="AI1515" s="65"/>
      <c r="AJ1515" s="62"/>
      <c r="AK1515" s="11"/>
      <c r="AL1515" s="11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</row>
    <row r="1516" spans="1:86" ht="17.25">
      <c r="A1516" s="11"/>
      <c r="B1516" s="11"/>
      <c r="C1516" s="11"/>
      <c r="D1516" s="11"/>
      <c r="E1516" s="33"/>
      <c r="F1516" s="11"/>
      <c r="G1516" s="11"/>
      <c r="H1516" s="11"/>
      <c r="I1516" s="11"/>
      <c r="J1516" s="65"/>
      <c r="K1516" s="65"/>
      <c r="L1516" s="65"/>
      <c r="M1516" s="65"/>
      <c r="N1516" s="65"/>
      <c r="O1516" s="65"/>
      <c r="P1516" s="65"/>
      <c r="Q1516" s="65"/>
      <c r="R1516" s="65"/>
      <c r="S1516" s="65"/>
      <c r="T1516" s="65"/>
      <c r="U1516" s="65"/>
      <c r="V1516" s="65"/>
      <c r="W1516" s="65"/>
      <c r="X1516" s="65"/>
      <c r="Y1516" s="65"/>
      <c r="Z1516" s="65"/>
      <c r="AA1516" s="65"/>
      <c r="AB1516" s="65"/>
      <c r="AC1516" s="65"/>
      <c r="AD1516" s="65"/>
      <c r="AE1516" s="65"/>
      <c r="AF1516" s="65"/>
      <c r="AG1516" s="65"/>
      <c r="AH1516" s="65"/>
      <c r="AI1516" s="65"/>
      <c r="AJ1516" s="62"/>
      <c r="AK1516" s="11"/>
      <c r="AL1516" s="11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</row>
    <row r="1517" spans="1:86" ht="17.25">
      <c r="A1517" s="11"/>
      <c r="B1517" s="11"/>
      <c r="C1517" s="11"/>
      <c r="D1517" s="11"/>
      <c r="E1517" s="33"/>
      <c r="F1517" s="11"/>
      <c r="G1517" s="11"/>
      <c r="H1517" s="11"/>
      <c r="I1517" s="11"/>
      <c r="J1517" s="65"/>
      <c r="K1517" s="65"/>
      <c r="L1517" s="65"/>
      <c r="M1517" s="65"/>
      <c r="N1517" s="65"/>
      <c r="O1517" s="65"/>
      <c r="P1517" s="65"/>
      <c r="Q1517" s="65"/>
      <c r="R1517" s="65"/>
      <c r="S1517" s="65"/>
      <c r="T1517" s="65"/>
      <c r="U1517" s="65"/>
      <c r="V1517" s="65"/>
      <c r="W1517" s="65"/>
      <c r="X1517" s="65"/>
      <c r="Y1517" s="65"/>
      <c r="Z1517" s="65"/>
      <c r="AA1517" s="65"/>
      <c r="AB1517" s="65"/>
      <c r="AC1517" s="65"/>
      <c r="AD1517" s="65"/>
      <c r="AE1517" s="65"/>
      <c r="AF1517" s="65"/>
      <c r="AG1517" s="65"/>
      <c r="AH1517" s="65"/>
      <c r="AI1517" s="65"/>
      <c r="AJ1517" s="62"/>
      <c r="AK1517" s="11"/>
      <c r="AL1517" s="11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</row>
    <row r="1518" spans="1:86" ht="17.25">
      <c r="A1518" s="11"/>
      <c r="B1518" s="11"/>
      <c r="C1518" s="11"/>
      <c r="D1518" s="11"/>
      <c r="E1518" s="33"/>
      <c r="F1518" s="11"/>
      <c r="G1518" s="11"/>
      <c r="H1518" s="11"/>
      <c r="I1518" s="11"/>
      <c r="J1518" s="65"/>
      <c r="K1518" s="65"/>
      <c r="L1518" s="65"/>
      <c r="M1518" s="65"/>
      <c r="N1518" s="65"/>
      <c r="O1518" s="65"/>
      <c r="P1518" s="65"/>
      <c r="Q1518" s="65"/>
      <c r="R1518" s="65"/>
      <c r="S1518" s="65"/>
      <c r="T1518" s="65"/>
      <c r="U1518" s="65"/>
      <c r="V1518" s="65"/>
      <c r="W1518" s="65"/>
      <c r="X1518" s="65"/>
      <c r="Y1518" s="65"/>
      <c r="Z1518" s="65"/>
      <c r="AA1518" s="65"/>
      <c r="AB1518" s="65"/>
      <c r="AC1518" s="65"/>
      <c r="AD1518" s="65"/>
      <c r="AE1518" s="65"/>
      <c r="AF1518" s="65"/>
      <c r="AG1518" s="65"/>
      <c r="AH1518" s="65"/>
      <c r="AI1518" s="65"/>
      <c r="AJ1518" s="62"/>
      <c r="AK1518" s="11"/>
      <c r="AL1518" s="11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</row>
    <row r="1519" spans="1:86" ht="17.25">
      <c r="A1519" s="11"/>
      <c r="B1519" s="11"/>
      <c r="C1519" s="11"/>
      <c r="D1519" s="11"/>
      <c r="E1519" s="33"/>
      <c r="F1519" s="11"/>
      <c r="G1519" s="11"/>
      <c r="H1519" s="11"/>
      <c r="I1519" s="11"/>
      <c r="J1519" s="65"/>
      <c r="K1519" s="65"/>
      <c r="L1519" s="65"/>
      <c r="M1519" s="65"/>
      <c r="N1519" s="65"/>
      <c r="O1519" s="65"/>
      <c r="P1519" s="65"/>
      <c r="Q1519" s="65"/>
      <c r="R1519" s="65"/>
      <c r="S1519" s="65"/>
      <c r="T1519" s="65"/>
      <c r="U1519" s="65"/>
      <c r="V1519" s="65"/>
      <c r="W1519" s="65"/>
      <c r="X1519" s="65"/>
      <c r="Y1519" s="65"/>
      <c r="Z1519" s="65"/>
      <c r="AA1519" s="65"/>
      <c r="AB1519" s="65"/>
      <c r="AC1519" s="65"/>
      <c r="AD1519" s="65"/>
      <c r="AE1519" s="65"/>
      <c r="AF1519" s="65"/>
      <c r="AG1519" s="65"/>
      <c r="AH1519" s="65"/>
      <c r="AI1519" s="65"/>
      <c r="AJ1519" s="62"/>
      <c r="AK1519" s="11"/>
      <c r="AL1519" s="11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</row>
    <row r="1520" spans="1:86" ht="17.25">
      <c r="A1520" s="11"/>
      <c r="B1520" s="11"/>
      <c r="C1520" s="11"/>
      <c r="D1520" s="11"/>
      <c r="E1520" s="33"/>
      <c r="F1520" s="11"/>
      <c r="G1520" s="11"/>
      <c r="H1520" s="11"/>
      <c r="I1520" s="11"/>
      <c r="J1520" s="65"/>
      <c r="K1520" s="65"/>
      <c r="L1520" s="65"/>
      <c r="M1520" s="65"/>
      <c r="N1520" s="65"/>
      <c r="O1520" s="65"/>
      <c r="P1520" s="65"/>
      <c r="Q1520" s="65"/>
      <c r="R1520" s="65"/>
      <c r="S1520" s="65"/>
      <c r="T1520" s="65"/>
      <c r="U1520" s="65"/>
      <c r="V1520" s="65"/>
      <c r="W1520" s="65"/>
      <c r="X1520" s="65"/>
      <c r="Y1520" s="65"/>
      <c r="Z1520" s="65"/>
      <c r="AA1520" s="65"/>
      <c r="AB1520" s="65"/>
      <c r="AC1520" s="65"/>
      <c r="AD1520" s="65"/>
      <c r="AE1520" s="65"/>
      <c r="AF1520" s="65"/>
      <c r="AG1520" s="65"/>
      <c r="AH1520" s="65"/>
      <c r="AI1520" s="65"/>
      <c r="AJ1520" s="62"/>
      <c r="AK1520" s="11"/>
      <c r="AL1520" s="11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</row>
    <row r="1521" spans="1:86" ht="17.25">
      <c r="A1521" s="11"/>
      <c r="B1521" s="11"/>
      <c r="C1521" s="11"/>
      <c r="D1521" s="11"/>
      <c r="E1521" s="33"/>
      <c r="F1521" s="11"/>
      <c r="G1521" s="11"/>
      <c r="H1521" s="11"/>
      <c r="I1521" s="11"/>
      <c r="J1521" s="65"/>
      <c r="K1521" s="65"/>
      <c r="L1521" s="65"/>
      <c r="M1521" s="65"/>
      <c r="N1521" s="65"/>
      <c r="O1521" s="65"/>
      <c r="P1521" s="65"/>
      <c r="Q1521" s="65"/>
      <c r="R1521" s="65"/>
      <c r="S1521" s="65"/>
      <c r="T1521" s="65"/>
      <c r="U1521" s="65"/>
      <c r="V1521" s="65"/>
      <c r="W1521" s="65"/>
      <c r="X1521" s="65"/>
      <c r="Y1521" s="65"/>
      <c r="Z1521" s="65"/>
      <c r="AA1521" s="65"/>
      <c r="AB1521" s="65"/>
      <c r="AC1521" s="65"/>
      <c r="AD1521" s="65"/>
      <c r="AE1521" s="65"/>
      <c r="AF1521" s="65"/>
      <c r="AG1521" s="65"/>
      <c r="AH1521" s="65"/>
      <c r="AI1521" s="65"/>
      <c r="AJ1521" s="62"/>
      <c r="AK1521" s="11"/>
      <c r="AL1521" s="11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</row>
    <row r="1522" spans="1:86" ht="17.25">
      <c r="A1522" s="11"/>
      <c r="B1522" s="11"/>
      <c r="C1522" s="11"/>
      <c r="D1522" s="11"/>
      <c r="E1522" s="33"/>
      <c r="F1522" s="11"/>
      <c r="G1522" s="11"/>
      <c r="H1522" s="11"/>
      <c r="I1522" s="11"/>
      <c r="J1522" s="65"/>
      <c r="K1522" s="65"/>
      <c r="L1522" s="65"/>
      <c r="M1522" s="65"/>
      <c r="N1522" s="65"/>
      <c r="O1522" s="65"/>
      <c r="P1522" s="65"/>
      <c r="Q1522" s="65"/>
      <c r="R1522" s="65"/>
      <c r="S1522" s="65"/>
      <c r="T1522" s="65"/>
      <c r="U1522" s="65"/>
      <c r="V1522" s="65"/>
      <c r="W1522" s="65"/>
      <c r="X1522" s="65"/>
      <c r="Y1522" s="65"/>
      <c r="Z1522" s="65"/>
      <c r="AA1522" s="65"/>
      <c r="AB1522" s="65"/>
      <c r="AC1522" s="65"/>
      <c r="AD1522" s="65"/>
      <c r="AE1522" s="65"/>
      <c r="AF1522" s="65"/>
      <c r="AG1522" s="65"/>
      <c r="AH1522" s="65"/>
      <c r="AI1522" s="65"/>
      <c r="AJ1522" s="62"/>
      <c r="AK1522" s="11"/>
      <c r="AL1522" s="11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</row>
    <row r="1523" spans="1:86" ht="17.25">
      <c r="A1523" s="11"/>
      <c r="B1523" s="11"/>
      <c r="C1523" s="11"/>
      <c r="D1523" s="11"/>
      <c r="E1523" s="33"/>
      <c r="F1523" s="11"/>
      <c r="G1523" s="11"/>
      <c r="H1523" s="11"/>
      <c r="I1523" s="11"/>
      <c r="J1523" s="65"/>
      <c r="K1523" s="65"/>
      <c r="L1523" s="65"/>
      <c r="M1523" s="65"/>
      <c r="N1523" s="65"/>
      <c r="O1523" s="65"/>
      <c r="P1523" s="65"/>
      <c r="Q1523" s="65"/>
      <c r="R1523" s="65"/>
      <c r="S1523" s="65"/>
      <c r="T1523" s="65"/>
      <c r="U1523" s="65"/>
      <c r="V1523" s="65"/>
      <c r="W1523" s="65"/>
      <c r="X1523" s="65"/>
      <c r="Y1523" s="65"/>
      <c r="Z1523" s="65"/>
      <c r="AA1523" s="65"/>
      <c r="AB1523" s="65"/>
      <c r="AC1523" s="65"/>
      <c r="AD1523" s="65"/>
      <c r="AE1523" s="65"/>
      <c r="AF1523" s="65"/>
      <c r="AG1523" s="65"/>
      <c r="AH1523" s="65"/>
      <c r="AI1523" s="65"/>
      <c r="AJ1523" s="62"/>
      <c r="AK1523" s="11"/>
      <c r="AL1523" s="11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</row>
    <row r="1524" spans="1:86" ht="17.25">
      <c r="A1524" s="11"/>
      <c r="B1524" s="11"/>
      <c r="C1524" s="11"/>
      <c r="D1524" s="11"/>
      <c r="E1524" s="33"/>
      <c r="F1524" s="11"/>
      <c r="G1524" s="11"/>
      <c r="H1524" s="11"/>
      <c r="I1524" s="11"/>
      <c r="J1524" s="65"/>
      <c r="K1524" s="65"/>
      <c r="L1524" s="65"/>
      <c r="M1524" s="65"/>
      <c r="N1524" s="65"/>
      <c r="O1524" s="65"/>
      <c r="P1524" s="65"/>
      <c r="Q1524" s="65"/>
      <c r="R1524" s="65"/>
      <c r="S1524" s="65"/>
      <c r="T1524" s="65"/>
      <c r="U1524" s="65"/>
      <c r="V1524" s="65"/>
      <c r="W1524" s="65"/>
      <c r="X1524" s="65"/>
      <c r="Y1524" s="65"/>
      <c r="Z1524" s="65"/>
      <c r="AA1524" s="65"/>
      <c r="AB1524" s="65"/>
      <c r="AC1524" s="65"/>
      <c r="AD1524" s="65"/>
      <c r="AE1524" s="65"/>
      <c r="AF1524" s="65"/>
      <c r="AG1524" s="65"/>
      <c r="AH1524" s="65"/>
      <c r="AI1524" s="65"/>
      <c r="AJ1524" s="62"/>
      <c r="AK1524" s="11"/>
      <c r="AL1524" s="11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</row>
    <row r="1525" spans="1:86" ht="17.25">
      <c r="A1525" s="11"/>
      <c r="B1525" s="11"/>
      <c r="C1525" s="11"/>
      <c r="D1525" s="11"/>
      <c r="E1525" s="33"/>
      <c r="F1525" s="11"/>
      <c r="G1525" s="11"/>
      <c r="H1525" s="11"/>
      <c r="I1525" s="11"/>
      <c r="J1525" s="65"/>
      <c r="K1525" s="65"/>
      <c r="L1525" s="65"/>
      <c r="M1525" s="65"/>
      <c r="N1525" s="65"/>
      <c r="O1525" s="65"/>
      <c r="P1525" s="65"/>
      <c r="Q1525" s="65"/>
      <c r="R1525" s="65"/>
      <c r="S1525" s="65"/>
      <c r="T1525" s="65"/>
      <c r="U1525" s="65"/>
      <c r="V1525" s="65"/>
      <c r="W1525" s="65"/>
      <c r="X1525" s="65"/>
      <c r="Y1525" s="65"/>
      <c r="Z1525" s="65"/>
      <c r="AA1525" s="65"/>
      <c r="AB1525" s="65"/>
      <c r="AC1525" s="65"/>
      <c r="AD1525" s="65"/>
      <c r="AE1525" s="65"/>
      <c r="AF1525" s="65"/>
      <c r="AG1525" s="65"/>
      <c r="AH1525" s="65"/>
      <c r="AI1525" s="65"/>
      <c r="AJ1525" s="62"/>
      <c r="AK1525" s="11"/>
      <c r="AL1525" s="11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</row>
    <row r="1526" spans="1:86" ht="17.25">
      <c r="A1526" s="11"/>
      <c r="B1526" s="11"/>
      <c r="C1526" s="11"/>
      <c r="D1526" s="11"/>
      <c r="E1526" s="33"/>
      <c r="F1526" s="11"/>
      <c r="G1526" s="11"/>
      <c r="H1526" s="11"/>
      <c r="I1526" s="11"/>
      <c r="J1526" s="65"/>
      <c r="K1526" s="65"/>
      <c r="L1526" s="65"/>
      <c r="M1526" s="65"/>
      <c r="N1526" s="65"/>
      <c r="O1526" s="65"/>
      <c r="P1526" s="65"/>
      <c r="Q1526" s="65"/>
      <c r="R1526" s="65"/>
      <c r="S1526" s="65"/>
      <c r="T1526" s="65"/>
      <c r="U1526" s="65"/>
      <c r="V1526" s="65"/>
      <c r="W1526" s="65"/>
      <c r="X1526" s="65"/>
      <c r="Y1526" s="65"/>
      <c r="Z1526" s="65"/>
      <c r="AA1526" s="65"/>
      <c r="AB1526" s="65"/>
      <c r="AC1526" s="65"/>
      <c r="AD1526" s="65"/>
      <c r="AE1526" s="65"/>
      <c r="AF1526" s="65"/>
      <c r="AG1526" s="65"/>
      <c r="AH1526" s="65"/>
      <c r="AI1526" s="65"/>
      <c r="AJ1526" s="62"/>
      <c r="AK1526" s="11"/>
      <c r="AL1526" s="11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</row>
    <row r="1527" spans="1:86" ht="17.25">
      <c r="A1527" s="11"/>
      <c r="B1527" s="11"/>
      <c r="C1527" s="11"/>
      <c r="D1527" s="11"/>
      <c r="E1527" s="33"/>
      <c r="F1527" s="11"/>
      <c r="G1527" s="11"/>
      <c r="H1527" s="11"/>
      <c r="I1527" s="11"/>
      <c r="J1527" s="65"/>
      <c r="K1527" s="65"/>
      <c r="L1527" s="65"/>
      <c r="M1527" s="65"/>
      <c r="N1527" s="65"/>
      <c r="O1527" s="65"/>
      <c r="P1527" s="65"/>
      <c r="Q1527" s="65"/>
      <c r="R1527" s="65"/>
      <c r="S1527" s="65"/>
      <c r="T1527" s="65"/>
      <c r="U1527" s="65"/>
      <c r="V1527" s="65"/>
      <c r="W1527" s="65"/>
      <c r="X1527" s="65"/>
      <c r="Y1527" s="65"/>
      <c r="Z1527" s="65"/>
      <c r="AA1527" s="65"/>
      <c r="AB1527" s="65"/>
      <c r="AC1527" s="65"/>
      <c r="AD1527" s="65"/>
      <c r="AE1527" s="65"/>
      <c r="AF1527" s="65"/>
      <c r="AG1527" s="65"/>
      <c r="AH1527" s="65"/>
      <c r="AI1527" s="65"/>
      <c r="AJ1527" s="62"/>
      <c r="AK1527" s="11"/>
      <c r="AL1527" s="11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</row>
    <row r="1528" spans="1:86" ht="17.25">
      <c r="A1528" s="11"/>
      <c r="B1528" s="11"/>
      <c r="C1528" s="11"/>
      <c r="D1528" s="11"/>
      <c r="E1528" s="33"/>
      <c r="F1528" s="11"/>
      <c r="G1528" s="11"/>
      <c r="H1528" s="11"/>
      <c r="I1528" s="11"/>
      <c r="J1528" s="65"/>
      <c r="K1528" s="65"/>
      <c r="L1528" s="65"/>
      <c r="M1528" s="65"/>
      <c r="N1528" s="65"/>
      <c r="O1528" s="65"/>
      <c r="P1528" s="65"/>
      <c r="Q1528" s="65"/>
      <c r="R1528" s="65"/>
      <c r="S1528" s="65"/>
      <c r="T1528" s="65"/>
      <c r="U1528" s="65"/>
      <c r="V1528" s="65"/>
      <c r="W1528" s="65"/>
      <c r="X1528" s="65"/>
      <c r="Y1528" s="65"/>
      <c r="Z1528" s="65"/>
      <c r="AA1528" s="65"/>
      <c r="AB1528" s="65"/>
      <c r="AC1528" s="65"/>
      <c r="AD1528" s="65"/>
      <c r="AE1528" s="65"/>
      <c r="AF1528" s="65"/>
      <c r="AG1528" s="65"/>
      <c r="AH1528" s="65"/>
      <c r="AI1528" s="65"/>
      <c r="AJ1528" s="62"/>
      <c r="AK1528" s="11"/>
      <c r="AL1528" s="11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</row>
    <row r="1529" spans="1:86" ht="17.25">
      <c r="A1529" s="11"/>
      <c r="B1529" s="11"/>
      <c r="C1529" s="11"/>
      <c r="D1529" s="11"/>
      <c r="E1529" s="33"/>
      <c r="F1529" s="11"/>
      <c r="G1529" s="11"/>
      <c r="H1529" s="11"/>
      <c r="I1529" s="11"/>
      <c r="J1529" s="65"/>
      <c r="K1529" s="65"/>
      <c r="L1529" s="65"/>
      <c r="M1529" s="65"/>
      <c r="N1529" s="65"/>
      <c r="O1529" s="65"/>
      <c r="P1529" s="65"/>
      <c r="Q1529" s="65"/>
      <c r="R1529" s="65"/>
      <c r="S1529" s="65"/>
      <c r="T1529" s="65"/>
      <c r="U1529" s="65"/>
      <c r="V1529" s="65"/>
      <c r="W1529" s="65"/>
      <c r="X1529" s="65"/>
      <c r="Y1529" s="65"/>
      <c r="Z1529" s="65"/>
      <c r="AA1529" s="65"/>
      <c r="AB1529" s="65"/>
      <c r="AC1529" s="65"/>
      <c r="AD1529" s="65"/>
      <c r="AE1529" s="65"/>
      <c r="AF1529" s="65"/>
      <c r="AG1529" s="65"/>
      <c r="AH1529" s="65"/>
      <c r="AI1529" s="65"/>
      <c r="AJ1529" s="62"/>
      <c r="AK1529" s="11"/>
      <c r="AL1529" s="11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</row>
    <row r="1530" spans="1:86" ht="17.25">
      <c r="A1530" s="11"/>
      <c r="B1530" s="11"/>
      <c r="C1530" s="11"/>
      <c r="D1530" s="11"/>
      <c r="E1530" s="33"/>
      <c r="F1530" s="11"/>
      <c r="G1530" s="11"/>
      <c r="H1530" s="11"/>
      <c r="I1530" s="11"/>
      <c r="J1530" s="65"/>
      <c r="K1530" s="65"/>
      <c r="L1530" s="65"/>
      <c r="M1530" s="65"/>
      <c r="N1530" s="65"/>
      <c r="O1530" s="65"/>
      <c r="P1530" s="65"/>
      <c r="Q1530" s="65"/>
      <c r="R1530" s="65"/>
      <c r="S1530" s="65"/>
      <c r="T1530" s="65"/>
      <c r="U1530" s="65"/>
      <c r="V1530" s="65"/>
      <c r="W1530" s="65"/>
      <c r="X1530" s="65"/>
      <c r="Y1530" s="65"/>
      <c r="Z1530" s="65"/>
      <c r="AA1530" s="65"/>
      <c r="AB1530" s="65"/>
      <c r="AC1530" s="65"/>
      <c r="AD1530" s="65"/>
      <c r="AE1530" s="65"/>
      <c r="AF1530" s="65"/>
      <c r="AG1530" s="65"/>
      <c r="AH1530" s="65"/>
      <c r="AI1530" s="65"/>
      <c r="AJ1530" s="62"/>
      <c r="AK1530" s="11"/>
      <c r="AL1530" s="11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/>
      <c r="CE1530" s="13"/>
      <c r="CF1530" s="13"/>
      <c r="CG1530" s="13"/>
      <c r="CH1530" s="13"/>
    </row>
    <row r="1531" spans="1:86" ht="17.25">
      <c r="A1531" s="11"/>
      <c r="B1531" s="11"/>
      <c r="C1531" s="11"/>
      <c r="D1531" s="11"/>
      <c r="E1531" s="33"/>
      <c r="F1531" s="11"/>
      <c r="G1531" s="11"/>
      <c r="H1531" s="11"/>
      <c r="I1531" s="11"/>
      <c r="J1531" s="65"/>
      <c r="K1531" s="65"/>
      <c r="L1531" s="65"/>
      <c r="M1531" s="65"/>
      <c r="N1531" s="65"/>
      <c r="O1531" s="65"/>
      <c r="P1531" s="65"/>
      <c r="Q1531" s="65"/>
      <c r="R1531" s="65"/>
      <c r="S1531" s="65"/>
      <c r="T1531" s="65"/>
      <c r="U1531" s="65"/>
      <c r="V1531" s="65"/>
      <c r="W1531" s="65"/>
      <c r="X1531" s="65"/>
      <c r="Y1531" s="65"/>
      <c r="Z1531" s="65"/>
      <c r="AA1531" s="65"/>
      <c r="AB1531" s="65"/>
      <c r="AC1531" s="65"/>
      <c r="AD1531" s="65"/>
      <c r="AE1531" s="65"/>
      <c r="AF1531" s="65"/>
      <c r="AG1531" s="65"/>
      <c r="AH1531" s="65"/>
      <c r="AI1531" s="65"/>
      <c r="AJ1531" s="62"/>
      <c r="AK1531" s="11"/>
      <c r="AL1531" s="11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</row>
    <row r="1532" spans="1:86" ht="17.25">
      <c r="A1532" s="11"/>
      <c r="B1532" s="11"/>
      <c r="C1532" s="11"/>
      <c r="D1532" s="11"/>
      <c r="E1532" s="33"/>
      <c r="F1532" s="11"/>
      <c r="G1532" s="11"/>
      <c r="H1532" s="11"/>
      <c r="I1532" s="11"/>
      <c r="J1532" s="65"/>
      <c r="K1532" s="65"/>
      <c r="L1532" s="65"/>
      <c r="M1532" s="65"/>
      <c r="N1532" s="65"/>
      <c r="O1532" s="65"/>
      <c r="P1532" s="65"/>
      <c r="Q1532" s="65"/>
      <c r="R1532" s="65"/>
      <c r="S1532" s="65"/>
      <c r="T1532" s="65"/>
      <c r="U1532" s="65"/>
      <c r="V1532" s="65"/>
      <c r="W1532" s="65"/>
      <c r="X1532" s="65"/>
      <c r="Y1532" s="65"/>
      <c r="Z1532" s="65"/>
      <c r="AA1532" s="65"/>
      <c r="AB1532" s="65"/>
      <c r="AC1532" s="65"/>
      <c r="AD1532" s="65"/>
      <c r="AE1532" s="65"/>
      <c r="AF1532" s="65"/>
      <c r="AG1532" s="65"/>
      <c r="AH1532" s="65"/>
      <c r="AI1532" s="65"/>
      <c r="AJ1532" s="62"/>
      <c r="AK1532" s="11"/>
      <c r="AL1532" s="11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</row>
    <row r="1533" spans="1:86" ht="17.25">
      <c r="A1533" s="11"/>
      <c r="B1533" s="11"/>
      <c r="C1533" s="11"/>
      <c r="D1533" s="11"/>
      <c r="E1533" s="33"/>
      <c r="F1533" s="11"/>
      <c r="G1533" s="11"/>
      <c r="H1533" s="11"/>
      <c r="I1533" s="11"/>
      <c r="J1533" s="65"/>
      <c r="K1533" s="65"/>
      <c r="L1533" s="65"/>
      <c r="M1533" s="65"/>
      <c r="N1533" s="65"/>
      <c r="O1533" s="65"/>
      <c r="P1533" s="65"/>
      <c r="Q1533" s="65"/>
      <c r="R1533" s="65"/>
      <c r="S1533" s="65"/>
      <c r="T1533" s="65"/>
      <c r="U1533" s="65"/>
      <c r="V1533" s="65"/>
      <c r="W1533" s="65"/>
      <c r="X1533" s="65"/>
      <c r="Y1533" s="65"/>
      <c r="Z1533" s="65"/>
      <c r="AA1533" s="65"/>
      <c r="AB1533" s="65"/>
      <c r="AC1533" s="65"/>
      <c r="AD1533" s="65"/>
      <c r="AE1533" s="65"/>
      <c r="AF1533" s="65"/>
      <c r="AG1533" s="65"/>
      <c r="AH1533" s="65"/>
      <c r="AI1533" s="65"/>
      <c r="AJ1533" s="62"/>
      <c r="AK1533" s="11"/>
      <c r="AL1533" s="11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</row>
    <row r="1534" spans="1:86" ht="17.25">
      <c r="A1534" s="11"/>
      <c r="B1534" s="11"/>
      <c r="C1534" s="11"/>
      <c r="D1534" s="11"/>
      <c r="E1534" s="33"/>
      <c r="F1534" s="11"/>
      <c r="G1534" s="11"/>
      <c r="H1534" s="11"/>
      <c r="I1534" s="11"/>
      <c r="J1534" s="65"/>
      <c r="K1534" s="65"/>
      <c r="L1534" s="65"/>
      <c r="M1534" s="65"/>
      <c r="N1534" s="65"/>
      <c r="O1534" s="65"/>
      <c r="P1534" s="65"/>
      <c r="Q1534" s="65"/>
      <c r="R1534" s="65"/>
      <c r="S1534" s="65"/>
      <c r="T1534" s="65"/>
      <c r="U1534" s="65"/>
      <c r="V1534" s="65"/>
      <c r="W1534" s="65"/>
      <c r="X1534" s="65"/>
      <c r="Y1534" s="65"/>
      <c r="Z1534" s="65"/>
      <c r="AA1534" s="65"/>
      <c r="AB1534" s="65"/>
      <c r="AC1534" s="65"/>
      <c r="AD1534" s="65"/>
      <c r="AE1534" s="65"/>
      <c r="AF1534" s="65"/>
      <c r="AG1534" s="65"/>
      <c r="AH1534" s="65"/>
      <c r="AI1534" s="65"/>
      <c r="AJ1534" s="62"/>
      <c r="AK1534" s="11"/>
      <c r="AL1534" s="11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</row>
    <row r="1535" spans="1:86" ht="17.25">
      <c r="A1535" s="11"/>
      <c r="B1535" s="11"/>
      <c r="C1535" s="11"/>
      <c r="D1535" s="11"/>
      <c r="E1535" s="33"/>
      <c r="F1535" s="11"/>
      <c r="G1535" s="11"/>
      <c r="H1535" s="11"/>
      <c r="I1535" s="11"/>
      <c r="J1535" s="65"/>
      <c r="K1535" s="65"/>
      <c r="L1535" s="65"/>
      <c r="M1535" s="65"/>
      <c r="N1535" s="65"/>
      <c r="O1535" s="65"/>
      <c r="P1535" s="65"/>
      <c r="Q1535" s="65"/>
      <c r="R1535" s="65"/>
      <c r="S1535" s="65"/>
      <c r="T1535" s="65"/>
      <c r="U1535" s="65"/>
      <c r="V1535" s="65"/>
      <c r="W1535" s="65"/>
      <c r="X1535" s="65"/>
      <c r="Y1535" s="65"/>
      <c r="Z1535" s="65"/>
      <c r="AA1535" s="65"/>
      <c r="AB1535" s="65"/>
      <c r="AC1535" s="65"/>
      <c r="AD1535" s="65"/>
      <c r="AE1535" s="65"/>
      <c r="AF1535" s="65"/>
      <c r="AG1535" s="65"/>
      <c r="AH1535" s="65"/>
      <c r="AI1535" s="65"/>
      <c r="AJ1535" s="62"/>
      <c r="AK1535" s="11"/>
      <c r="AL1535" s="11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</row>
    <row r="1536" spans="1:86" ht="17.25">
      <c r="A1536" s="11"/>
      <c r="B1536" s="11"/>
      <c r="C1536" s="11"/>
      <c r="D1536" s="11"/>
      <c r="E1536" s="33"/>
      <c r="F1536" s="11"/>
      <c r="G1536" s="11"/>
      <c r="H1536" s="11"/>
      <c r="I1536" s="11"/>
      <c r="J1536" s="65"/>
      <c r="K1536" s="65"/>
      <c r="L1536" s="65"/>
      <c r="M1536" s="65"/>
      <c r="N1536" s="65"/>
      <c r="O1536" s="65"/>
      <c r="P1536" s="65"/>
      <c r="Q1536" s="65"/>
      <c r="R1536" s="65"/>
      <c r="S1536" s="65"/>
      <c r="T1536" s="65"/>
      <c r="U1536" s="65"/>
      <c r="V1536" s="65"/>
      <c r="W1536" s="65"/>
      <c r="X1536" s="65"/>
      <c r="Y1536" s="65"/>
      <c r="Z1536" s="65"/>
      <c r="AA1536" s="65"/>
      <c r="AB1536" s="65"/>
      <c r="AC1536" s="65"/>
      <c r="AD1536" s="65"/>
      <c r="AE1536" s="65"/>
      <c r="AF1536" s="65"/>
      <c r="AG1536" s="65"/>
      <c r="AH1536" s="65"/>
      <c r="AI1536" s="65"/>
      <c r="AJ1536" s="62"/>
      <c r="AK1536" s="11"/>
      <c r="AL1536" s="11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3"/>
      <c r="BX1536" s="13"/>
      <c r="BY1536" s="13"/>
      <c r="BZ1536" s="13"/>
      <c r="CA1536" s="13"/>
      <c r="CB1536" s="13"/>
      <c r="CC1536" s="13"/>
      <c r="CD1536" s="13"/>
      <c r="CE1536" s="13"/>
      <c r="CF1536" s="13"/>
      <c r="CG1536" s="13"/>
      <c r="CH1536" s="13"/>
    </row>
    <row r="1537" spans="1:86" ht="17.25">
      <c r="A1537" s="11"/>
      <c r="B1537" s="11"/>
      <c r="C1537" s="11"/>
      <c r="D1537" s="11"/>
      <c r="E1537" s="33"/>
      <c r="F1537" s="11"/>
      <c r="G1537" s="11"/>
      <c r="H1537" s="11"/>
      <c r="I1537" s="11"/>
      <c r="J1537" s="65"/>
      <c r="K1537" s="65"/>
      <c r="L1537" s="65"/>
      <c r="M1537" s="65"/>
      <c r="N1537" s="65"/>
      <c r="O1537" s="65"/>
      <c r="P1537" s="65"/>
      <c r="Q1537" s="65"/>
      <c r="R1537" s="65"/>
      <c r="S1537" s="65"/>
      <c r="T1537" s="65"/>
      <c r="U1537" s="65"/>
      <c r="V1537" s="65"/>
      <c r="W1537" s="65"/>
      <c r="X1537" s="65"/>
      <c r="Y1537" s="65"/>
      <c r="Z1537" s="65"/>
      <c r="AA1537" s="65"/>
      <c r="AB1537" s="65"/>
      <c r="AC1537" s="65"/>
      <c r="AD1537" s="65"/>
      <c r="AE1537" s="65"/>
      <c r="AF1537" s="65"/>
      <c r="AG1537" s="65"/>
      <c r="AH1537" s="65"/>
      <c r="AI1537" s="65"/>
      <c r="AJ1537" s="62"/>
      <c r="AK1537" s="11"/>
      <c r="AL1537" s="11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3"/>
      <c r="BX1537" s="13"/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</row>
    <row r="1538" spans="1:86" ht="17.25">
      <c r="A1538" s="11"/>
      <c r="B1538" s="11"/>
      <c r="C1538" s="11"/>
      <c r="D1538" s="11"/>
      <c r="E1538" s="33"/>
      <c r="F1538" s="11"/>
      <c r="G1538" s="11"/>
      <c r="H1538" s="11"/>
      <c r="I1538" s="11"/>
      <c r="J1538" s="65"/>
      <c r="K1538" s="65"/>
      <c r="L1538" s="65"/>
      <c r="M1538" s="65"/>
      <c r="N1538" s="65"/>
      <c r="O1538" s="65"/>
      <c r="P1538" s="65"/>
      <c r="Q1538" s="65"/>
      <c r="R1538" s="65"/>
      <c r="S1538" s="65"/>
      <c r="T1538" s="65"/>
      <c r="U1538" s="65"/>
      <c r="V1538" s="65"/>
      <c r="W1538" s="65"/>
      <c r="X1538" s="65"/>
      <c r="Y1538" s="65"/>
      <c r="Z1538" s="65"/>
      <c r="AA1538" s="65"/>
      <c r="AB1538" s="65"/>
      <c r="AC1538" s="65"/>
      <c r="AD1538" s="65"/>
      <c r="AE1538" s="65"/>
      <c r="AF1538" s="65"/>
      <c r="AG1538" s="65"/>
      <c r="AH1538" s="65"/>
      <c r="AI1538" s="65"/>
      <c r="AJ1538" s="62"/>
      <c r="AK1538" s="11"/>
      <c r="AL1538" s="11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</row>
    <row r="1539" spans="1:86" ht="17.25">
      <c r="A1539" s="11"/>
      <c r="B1539" s="11"/>
      <c r="C1539" s="11"/>
      <c r="D1539" s="11"/>
      <c r="E1539" s="33"/>
      <c r="F1539" s="11"/>
      <c r="G1539" s="11"/>
      <c r="H1539" s="11"/>
      <c r="I1539" s="11"/>
      <c r="J1539" s="65"/>
      <c r="K1539" s="65"/>
      <c r="L1539" s="65"/>
      <c r="M1539" s="65"/>
      <c r="N1539" s="65"/>
      <c r="O1539" s="65"/>
      <c r="P1539" s="65"/>
      <c r="Q1539" s="65"/>
      <c r="R1539" s="65"/>
      <c r="S1539" s="65"/>
      <c r="T1539" s="65"/>
      <c r="U1539" s="65"/>
      <c r="V1539" s="65"/>
      <c r="W1539" s="65"/>
      <c r="X1539" s="65"/>
      <c r="Y1539" s="65"/>
      <c r="Z1539" s="65"/>
      <c r="AA1539" s="65"/>
      <c r="AB1539" s="65"/>
      <c r="AC1539" s="65"/>
      <c r="AD1539" s="65"/>
      <c r="AE1539" s="65"/>
      <c r="AF1539" s="65"/>
      <c r="AG1539" s="65"/>
      <c r="AH1539" s="65"/>
      <c r="AI1539" s="65"/>
      <c r="AJ1539" s="62"/>
      <c r="AK1539" s="11"/>
      <c r="AL1539" s="11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/>
      <c r="CA1539" s="13"/>
      <c r="CB1539" s="13"/>
      <c r="CC1539" s="13"/>
      <c r="CD1539" s="13"/>
      <c r="CE1539" s="13"/>
      <c r="CF1539" s="13"/>
      <c r="CG1539" s="13"/>
      <c r="CH1539" s="13"/>
    </row>
    <row r="1540" spans="1:86" ht="17.25">
      <c r="A1540" s="11"/>
      <c r="B1540" s="11"/>
      <c r="C1540" s="11"/>
      <c r="D1540" s="11"/>
      <c r="E1540" s="33"/>
      <c r="F1540" s="11"/>
      <c r="G1540" s="11"/>
      <c r="H1540" s="11"/>
      <c r="I1540" s="11"/>
      <c r="J1540" s="65"/>
      <c r="K1540" s="65"/>
      <c r="L1540" s="65"/>
      <c r="M1540" s="65"/>
      <c r="N1540" s="65"/>
      <c r="O1540" s="65"/>
      <c r="P1540" s="65"/>
      <c r="Q1540" s="65"/>
      <c r="R1540" s="65"/>
      <c r="S1540" s="65"/>
      <c r="T1540" s="65"/>
      <c r="U1540" s="65"/>
      <c r="V1540" s="65"/>
      <c r="W1540" s="65"/>
      <c r="X1540" s="65"/>
      <c r="Y1540" s="65"/>
      <c r="Z1540" s="65"/>
      <c r="AA1540" s="65"/>
      <c r="AB1540" s="65"/>
      <c r="AC1540" s="65"/>
      <c r="AD1540" s="65"/>
      <c r="AE1540" s="65"/>
      <c r="AF1540" s="65"/>
      <c r="AG1540" s="65"/>
      <c r="AH1540" s="65"/>
      <c r="AI1540" s="65"/>
      <c r="AJ1540" s="62"/>
      <c r="AK1540" s="11"/>
      <c r="AL1540" s="11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  <c r="BW1540" s="13"/>
      <c r="BX1540" s="13"/>
      <c r="BY1540" s="13"/>
      <c r="BZ1540" s="13"/>
      <c r="CA1540" s="13"/>
      <c r="CB1540" s="13"/>
      <c r="CC1540" s="13"/>
      <c r="CD1540" s="13"/>
      <c r="CE1540" s="13"/>
      <c r="CF1540" s="13"/>
      <c r="CG1540" s="13"/>
      <c r="CH1540" s="13"/>
    </row>
    <row r="1541" spans="1:86" ht="17.25">
      <c r="A1541" s="11"/>
      <c r="B1541" s="11"/>
      <c r="C1541" s="11"/>
      <c r="D1541" s="11"/>
      <c r="E1541" s="33"/>
      <c r="F1541" s="11"/>
      <c r="G1541" s="11"/>
      <c r="H1541" s="11"/>
      <c r="I1541" s="11"/>
      <c r="J1541" s="65"/>
      <c r="K1541" s="65"/>
      <c r="L1541" s="65"/>
      <c r="M1541" s="65"/>
      <c r="N1541" s="65"/>
      <c r="O1541" s="65"/>
      <c r="P1541" s="65"/>
      <c r="Q1541" s="65"/>
      <c r="R1541" s="65"/>
      <c r="S1541" s="65"/>
      <c r="T1541" s="65"/>
      <c r="U1541" s="65"/>
      <c r="V1541" s="65"/>
      <c r="W1541" s="65"/>
      <c r="X1541" s="65"/>
      <c r="Y1541" s="65"/>
      <c r="Z1541" s="65"/>
      <c r="AA1541" s="65"/>
      <c r="AB1541" s="65"/>
      <c r="AC1541" s="65"/>
      <c r="AD1541" s="65"/>
      <c r="AE1541" s="65"/>
      <c r="AF1541" s="65"/>
      <c r="AG1541" s="65"/>
      <c r="AH1541" s="65"/>
      <c r="AI1541" s="65"/>
      <c r="AJ1541" s="62"/>
      <c r="AK1541" s="11"/>
      <c r="AL1541" s="11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/>
      <c r="BY1541" s="13"/>
      <c r="BZ1541" s="13"/>
      <c r="CA1541" s="13"/>
      <c r="CB1541" s="13"/>
      <c r="CC1541" s="13"/>
      <c r="CD1541" s="13"/>
      <c r="CE1541" s="13"/>
      <c r="CF1541" s="13"/>
      <c r="CG1541" s="13"/>
      <c r="CH1541" s="13"/>
    </row>
    <row r="1542" spans="1:86" ht="17.25">
      <c r="A1542" s="11"/>
      <c r="B1542" s="11"/>
      <c r="C1542" s="11"/>
      <c r="D1542" s="11"/>
      <c r="E1542" s="33"/>
      <c r="F1542" s="11"/>
      <c r="G1542" s="11"/>
      <c r="H1542" s="11"/>
      <c r="I1542" s="11"/>
      <c r="J1542" s="65"/>
      <c r="K1542" s="65"/>
      <c r="L1542" s="65"/>
      <c r="M1542" s="65"/>
      <c r="N1542" s="65"/>
      <c r="O1542" s="65"/>
      <c r="P1542" s="65"/>
      <c r="Q1542" s="65"/>
      <c r="R1542" s="65"/>
      <c r="S1542" s="65"/>
      <c r="T1542" s="65"/>
      <c r="U1542" s="65"/>
      <c r="V1542" s="65"/>
      <c r="W1542" s="65"/>
      <c r="X1542" s="65"/>
      <c r="Y1542" s="65"/>
      <c r="Z1542" s="65"/>
      <c r="AA1542" s="65"/>
      <c r="AB1542" s="65"/>
      <c r="AC1542" s="65"/>
      <c r="AD1542" s="65"/>
      <c r="AE1542" s="65"/>
      <c r="AF1542" s="65"/>
      <c r="AG1542" s="65"/>
      <c r="AH1542" s="65"/>
      <c r="AI1542" s="65"/>
      <c r="AJ1542" s="62"/>
      <c r="AK1542" s="11"/>
      <c r="AL1542" s="11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3"/>
      <c r="BX1542" s="13"/>
      <c r="BY1542" s="13"/>
      <c r="BZ1542" s="13"/>
      <c r="CA1542" s="13"/>
      <c r="CB1542" s="13"/>
      <c r="CC1542" s="13"/>
      <c r="CD1542" s="13"/>
      <c r="CE1542" s="13"/>
      <c r="CF1542" s="13"/>
      <c r="CG1542" s="13"/>
      <c r="CH1542" s="13"/>
    </row>
    <row r="1543" spans="1:86" ht="17.25">
      <c r="A1543" s="11"/>
      <c r="B1543" s="11"/>
      <c r="C1543" s="11"/>
      <c r="D1543" s="11"/>
      <c r="E1543" s="33"/>
      <c r="F1543" s="11"/>
      <c r="G1543" s="11"/>
      <c r="H1543" s="11"/>
      <c r="I1543" s="11"/>
      <c r="J1543" s="65"/>
      <c r="K1543" s="65"/>
      <c r="L1543" s="65"/>
      <c r="M1543" s="65"/>
      <c r="N1543" s="65"/>
      <c r="O1543" s="65"/>
      <c r="P1543" s="65"/>
      <c r="Q1543" s="65"/>
      <c r="R1543" s="65"/>
      <c r="S1543" s="65"/>
      <c r="T1543" s="65"/>
      <c r="U1543" s="65"/>
      <c r="V1543" s="65"/>
      <c r="W1543" s="65"/>
      <c r="X1543" s="65"/>
      <c r="Y1543" s="65"/>
      <c r="Z1543" s="65"/>
      <c r="AA1543" s="65"/>
      <c r="AB1543" s="65"/>
      <c r="AC1543" s="65"/>
      <c r="AD1543" s="65"/>
      <c r="AE1543" s="65"/>
      <c r="AF1543" s="65"/>
      <c r="AG1543" s="65"/>
      <c r="AH1543" s="65"/>
      <c r="AI1543" s="65"/>
      <c r="AJ1543" s="62"/>
      <c r="AK1543" s="11"/>
      <c r="AL1543" s="11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</row>
    <row r="1544" spans="1:86" ht="17.25">
      <c r="A1544" s="11"/>
      <c r="B1544" s="11"/>
      <c r="C1544" s="11"/>
      <c r="D1544" s="11"/>
      <c r="E1544" s="33"/>
      <c r="F1544" s="11"/>
      <c r="G1544" s="11"/>
      <c r="H1544" s="11"/>
      <c r="I1544" s="11"/>
      <c r="J1544" s="65"/>
      <c r="K1544" s="65"/>
      <c r="L1544" s="65"/>
      <c r="M1544" s="65"/>
      <c r="N1544" s="65"/>
      <c r="O1544" s="65"/>
      <c r="P1544" s="65"/>
      <c r="Q1544" s="65"/>
      <c r="R1544" s="65"/>
      <c r="S1544" s="65"/>
      <c r="T1544" s="65"/>
      <c r="U1544" s="65"/>
      <c r="V1544" s="65"/>
      <c r="W1544" s="65"/>
      <c r="X1544" s="65"/>
      <c r="Y1544" s="65"/>
      <c r="Z1544" s="65"/>
      <c r="AA1544" s="65"/>
      <c r="AB1544" s="65"/>
      <c r="AC1544" s="65"/>
      <c r="AD1544" s="65"/>
      <c r="AE1544" s="65"/>
      <c r="AF1544" s="65"/>
      <c r="AG1544" s="65"/>
      <c r="AH1544" s="65"/>
      <c r="AI1544" s="65"/>
      <c r="AJ1544" s="62"/>
      <c r="AK1544" s="11"/>
      <c r="AL1544" s="11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</row>
    <row r="1545" spans="1:86" ht="17.25">
      <c r="A1545" s="11"/>
      <c r="B1545" s="11"/>
      <c r="C1545" s="11"/>
      <c r="D1545" s="11"/>
      <c r="E1545" s="33"/>
      <c r="F1545" s="11"/>
      <c r="G1545" s="11"/>
      <c r="H1545" s="11"/>
      <c r="I1545" s="11"/>
      <c r="J1545" s="65"/>
      <c r="K1545" s="65"/>
      <c r="L1545" s="65"/>
      <c r="M1545" s="65"/>
      <c r="N1545" s="65"/>
      <c r="O1545" s="65"/>
      <c r="P1545" s="65"/>
      <c r="Q1545" s="65"/>
      <c r="R1545" s="65"/>
      <c r="S1545" s="65"/>
      <c r="T1545" s="65"/>
      <c r="U1545" s="65"/>
      <c r="V1545" s="65"/>
      <c r="W1545" s="65"/>
      <c r="X1545" s="65"/>
      <c r="Y1545" s="65"/>
      <c r="Z1545" s="65"/>
      <c r="AA1545" s="65"/>
      <c r="AB1545" s="65"/>
      <c r="AC1545" s="65"/>
      <c r="AD1545" s="65"/>
      <c r="AE1545" s="65"/>
      <c r="AF1545" s="65"/>
      <c r="AG1545" s="65"/>
      <c r="AH1545" s="65"/>
      <c r="AI1545" s="65"/>
      <c r="AJ1545" s="62"/>
      <c r="AK1545" s="11"/>
      <c r="AL1545" s="11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/>
      <c r="CA1545" s="13"/>
      <c r="CB1545" s="13"/>
      <c r="CC1545" s="13"/>
      <c r="CD1545" s="13"/>
      <c r="CE1545" s="13"/>
      <c r="CF1545" s="13"/>
      <c r="CG1545" s="13"/>
      <c r="CH1545" s="13"/>
    </row>
    <row r="1546" spans="1:86" ht="17.25">
      <c r="A1546" s="11"/>
      <c r="B1546" s="11"/>
      <c r="C1546" s="11"/>
      <c r="D1546" s="11"/>
      <c r="E1546" s="33"/>
      <c r="F1546" s="11"/>
      <c r="G1546" s="11"/>
      <c r="H1546" s="11"/>
      <c r="I1546" s="11"/>
      <c r="J1546" s="65"/>
      <c r="K1546" s="65"/>
      <c r="L1546" s="65"/>
      <c r="M1546" s="65"/>
      <c r="N1546" s="65"/>
      <c r="O1546" s="65"/>
      <c r="P1546" s="65"/>
      <c r="Q1546" s="65"/>
      <c r="R1546" s="65"/>
      <c r="S1546" s="65"/>
      <c r="T1546" s="65"/>
      <c r="U1546" s="65"/>
      <c r="V1546" s="65"/>
      <c r="W1546" s="65"/>
      <c r="X1546" s="65"/>
      <c r="Y1546" s="65"/>
      <c r="Z1546" s="65"/>
      <c r="AA1546" s="65"/>
      <c r="AB1546" s="65"/>
      <c r="AC1546" s="65"/>
      <c r="AD1546" s="65"/>
      <c r="AE1546" s="65"/>
      <c r="AF1546" s="65"/>
      <c r="AG1546" s="65"/>
      <c r="AH1546" s="65"/>
      <c r="AI1546" s="65"/>
      <c r="AJ1546" s="62"/>
      <c r="AK1546" s="11"/>
      <c r="AL1546" s="11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  <c r="BW1546" s="13"/>
      <c r="BX1546" s="13"/>
      <c r="BY1546" s="13"/>
      <c r="BZ1546" s="13"/>
      <c r="CA1546" s="13"/>
      <c r="CB1546" s="13"/>
      <c r="CC1546" s="13"/>
      <c r="CD1546" s="13"/>
      <c r="CE1546" s="13"/>
      <c r="CF1546" s="13"/>
      <c r="CG1546" s="13"/>
      <c r="CH1546" s="13"/>
    </row>
    <row r="1547" spans="1:86" ht="17.25">
      <c r="A1547" s="11"/>
      <c r="B1547" s="11"/>
      <c r="C1547" s="11"/>
      <c r="D1547" s="11"/>
      <c r="E1547" s="33"/>
      <c r="F1547" s="11"/>
      <c r="G1547" s="11"/>
      <c r="H1547" s="11"/>
      <c r="I1547" s="11"/>
      <c r="J1547" s="65"/>
      <c r="K1547" s="65"/>
      <c r="L1547" s="65"/>
      <c r="M1547" s="65"/>
      <c r="N1547" s="65"/>
      <c r="O1547" s="65"/>
      <c r="P1547" s="65"/>
      <c r="Q1547" s="65"/>
      <c r="R1547" s="65"/>
      <c r="S1547" s="65"/>
      <c r="T1547" s="65"/>
      <c r="U1547" s="65"/>
      <c r="V1547" s="65"/>
      <c r="W1547" s="65"/>
      <c r="X1547" s="65"/>
      <c r="Y1547" s="65"/>
      <c r="Z1547" s="65"/>
      <c r="AA1547" s="65"/>
      <c r="AB1547" s="65"/>
      <c r="AC1547" s="65"/>
      <c r="AD1547" s="65"/>
      <c r="AE1547" s="65"/>
      <c r="AF1547" s="65"/>
      <c r="AG1547" s="65"/>
      <c r="AH1547" s="65"/>
      <c r="AI1547" s="65"/>
      <c r="AJ1547" s="62"/>
      <c r="AK1547" s="11"/>
      <c r="AL1547" s="11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</row>
    <row r="1548" spans="1:86" ht="17.25">
      <c r="A1548" s="11"/>
      <c r="B1548" s="11"/>
      <c r="C1548" s="11"/>
      <c r="D1548" s="11"/>
      <c r="E1548" s="33"/>
      <c r="F1548" s="11"/>
      <c r="G1548" s="11"/>
      <c r="H1548" s="11"/>
      <c r="I1548" s="11"/>
      <c r="J1548" s="65"/>
      <c r="K1548" s="65"/>
      <c r="L1548" s="65"/>
      <c r="M1548" s="65"/>
      <c r="N1548" s="65"/>
      <c r="O1548" s="65"/>
      <c r="P1548" s="65"/>
      <c r="Q1548" s="65"/>
      <c r="R1548" s="65"/>
      <c r="S1548" s="65"/>
      <c r="T1548" s="65"/>
      <c r="U1548" s="65"/>
      <c r="V1548" s="65"/>
      <c r="W1548" s="65"/>
      <c r="X1548" s="65"/>
      <c r="Y1548" s="65"/>
      <c r="Z1548" s="65"/>
      <c r="AA1548" s="65"/>
      <c r="AB1548" s="65"/>
      <c r="AC1548" s="65"/>
      <c r="AD1548" s="65"/>
      <c r="AE1548" s="65"/>
      <c r="AF1548" s="65"/>
      <c r="AG1548" s="65"/>
      <c r="AH1548" s="65"/>
      <c r="AI1548" s="65"/>
      <c r="AJ1548" s="62"/>
      <c r="AK1548" s="11"/>
      <c r="AL1548" s="11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CH1548" s="13"/>
    </row>
    <row r="1549" spans="1:86" ht="17.25">
      <c r="A1549" s="11"/>
      <c r="B1549" s="11"/>
      <c r="C1549" s="11"/>
      <c r="D1549" s="11"/>
      <c r="E1549" s="33"/>
      <c r="F1549" s="11"/>
      <c r="G1549" s="11"/>
      <c r="H1549" s="11"/>
      <c r="I1549" s="11"/>
      <c r="J1549" s="65"/>
      <c r="K1549" s="65"/>
      <c r="L1549" s="65"/>
      <c r="M1549" s="65"/>
      <c r="N1549" s="65"/>
      <c r="O1549" s="65"/>
      <c r="P1549" s="65"/>
      <c r="Q1549" s="65"/>
      <c r="R1549" s="65"/>
      <c r="S1549" s="65"/>
      <c r="T1549" s="65"/>
      <c r="U1549" s="65"/>
      <c r="V1549" s="65"/>
      <c r="W1549" s="65"/>
      <c r="X1549" s="65"/>
      <c r="Y1549" s="65"/>
      <c r="Z1549" s="65"/>
      <c r="AA1549" s="65"/>
      <c r="AB1549" s="65"/>
      <c r="AC1549" s="65"/>
      <c r="AD1549" s="65"/>
      <c r="AE1549" s="65"/>
      <c r="AF1549" s="65"/>
      <c r="AG1549" s="65"/>
      <c r="AH1549" s="65"/>
      <c r="AI1549" s="65"/>
      <c r="AJ1549" s="62"/>
      <c r="AK1549" s="11"/>
      <c r="AL1549" s="11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</row>
    <row r="1550" spans="1:86" ht="17.25">
      <c r="A1550" s="11"/>
      <c r="B1550" s="11"/>
      <c r="C1550" s="11"/>
      <c r="D1550" s="11"/>
      <c r="E1550" s="33"/>
      <c r="F1550" s="11"/>
      <c r="G1550" s="11"/>
      <c r="H1550" s="11"/>
      <c r="I1550" s="11"/>
      <c r="J1550" s="65"/>
      <c r="K1550" s="65"/>
      <c r="L1550" s="65"/>
      <c r="M1550" s="65"/>
      <c r="N1550" s="65"/>
      <c r="O1550" s="65"/>
      <c r="P1550" s="65"/>
      <c r="Q1550" s="65"/>
      <c r="R1550" s="65"/>
      <c r="S1550" s="65"/>
      <c r="T1550" s="65"/>
      <c r="U1550" s="65"/>
      <c r="V1550" s="65"/>
      <c r="W1550" s="65"/>
      <c r="X1550" s="65"/>
      <c r="Y1550" s="65"/>
      <c r="Z1550" s="65"/>
      <c r="AA1550" s="65"/>
      <c r="AB1550" s="65"/>
      <c r="AC1550" s="65"/>
      <c r="AD1550" s="65"/>
      <c r="AE1550" s="65"/>
      <c r="AF1550" s="65"/>
      <c r="AG1550" s="65"/>
      <c r="AH1550" s="65"/>
      <c r="AI1550" s="65"/>
      <c r="AJ1550" s="62"/>
      <c r="AK1550" s="11"/>
      <c r="AL1550" s="11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  <c r="BW1550" s="13"/>
      <c r="BX1550" s="13"/>
      <c r="BY1550" s="13"/>
      <c r="BZ1550" s="13"/>
      <c r="CA1550" s="13"/>
      <c r="CB1550" s="13"/>
      <c r="CC1550" s="13"/>
      <c r="CD1550" s="13"/>
      <c r="CE1550" s="13"/>
      <c r="CF1550" s="13"/>
      <c r="CG1550" s="13"/>
      <c r="CH1550" s="13"/>
    </row>
    <row r="1551" spans="1:86" ht="17.25">
      <c r="A1551" s="11"/>
      <c r="B1551" s="11"/>
      <c r="C1551" s="11"/>
      <c r="D1551" s="11"/>
      <c r="E1551" s="33"/>
      <c r="F1551" s="11"/>
      <c r="G1551" s="11"/>
      <c r="H1551" s="11"/>
      <c r="I1551" s="11"/>
      <c r="J1551" s="65"/>
      <c r="K1551" s="65"/>
      <c r="L1551" s="65"/>
      <c r="M1551" s="65"/>
      <c r="N1551" s="65"/>
      <c r="O1551" s="65"/>
      <c r="P1551" s="65"/>
      <c r="Q1551" s="65"/>
      <c r="R1551" s="65"/>
      <c r="S1551" s="65"/>
      <c r="T1551" s="65"/>
      <c r="U1551" s="65"/>
      <c r="V1551" s="65"/>
      <c r="W1551" s="65"/>
      <c r="X1551" s="65"/>
      <c r="Y1551" s="65"/>
      <c r="Z1551" s="65"/>
      <c r="AA1551" s="65"/>
      <c r="AB1551" s="65"/>
      <c r="AC1551" s="65"/>
      <c r="AD1551" s="65"/>
      <c r="AE1551" s="65"/>
      <c r="AF1551" s="65"/>
      <c r="AG1551" s="65"/>
      <c r="AH1551" s="65"/>
      <c r="AI1551" s="65"/>
      <c r="AJ1551" s="62"/>
      <c r="AK1551" s="11"/>
      <c r="AL1551" s="11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</row>
    <row r="1552" spans="1:86" ht="17.25">
      <c r="A1552" s="11"/>
      <c r="B1552" s="11"/>
      <c r="C1552" s="11"/>
      <c r="D1552" s="11"/>
      <c r="E1552" s="33"/>
      <c r="F1552" s="11"/>
      <c r="G1552" s="11"/>
      <c r="H1552" s="11"/>
      <c r="I1552" s="11"/>
      <c r="J1552" s="65"/>
      <c r="K1552" s="65"/>
      <c r="L1552" s="65"/>
      <c r="M1552" s="65"/>
      <c r="N1552" s="65"/>
      <c r="O1552" s="65"/>
      <c r="P1552" s="65"/>
      <c r="Q1552" s="65"/>
      <c r="R1552" s="65"/>
      <c r="S1552" s="65"/>
      <c r="T1552" s="65"/>
      <c r="U1552" s="65"/>
      <c r="V1552" s="65"/>
      <c r="W1552" s="65"/>
      <c r="X1552" s="65"/>
      <c r="Y1552" s="65"/>
      <c r="Z1552" s="65"/>
      <c r="AA1552" s="65"/>
      <c r="AB1552" s="65"/>
      <c r="AC1552" s="65"/>
      <c r="AD1552" s="65"/>
      <c r="AE1552" s="65"/>
      <c r="AF1552" s="65"/>
      <c r="AG1552" s="65"/>
      <c r="AH1552" s="65"/>
      <c r="AI1552" s="65"/>
      <c r="AJ1552" s="62"/>
      <c r="AK1552" s="11"/>
      <c r="AL1552" s="11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</row>
    <row r="1553" spans="1:86" ht="17.25">
      <c r="A1553" s="11"/>
      <c r="B1553" s="11"/>
      <c r="C1553" s="11"/>
      <c r="D1553" s="11"/>
      <c r="E1553" s="33"/>
      <c r="F1553" s="11"/>
      <c r="G1553" s="11"/>
      <c r="H1553" s="11"/>
      <c r="I1553" s="11"/>
      <c r="J1553" s="65"/>
      <c r="K1553" s="65"/>
      <c r="L1553" s="65"/>
      <c r="M1553" s="65"/>
      <c r="N1553" s="65"/>
      <c r="O1553" s="65"/>
      <c r="P1553" s="65"/>
      <c r="Q1553" s="65"/>
      <c r="R1553" s="65"/>
      <c r="S1553" s="65"/>
      <c r="T1553" s="65"/>
      <c r="U1553" s="65"/>
      <c r="V1553" s="65"/>
      <c r="W1553" s="65"/>
      <c r="X1553" s="65"/>
      <c r="Y1553" s="65"/>
      <c r="Z1553" s="65"/>
      <c r="AA1553" s="65"/>
      <c r="AB1553" s="65"/>
      <c r="AC1553" s="65"/>
      <c r="AD1553" s="65"/>
      <c r="AE1553" s="65"/>
      <c r="AF1553" s="65"/>
      <c r="AG1553" s="65"/>
      <c r="AH1553" s="65"/>
      <c r="AI1553" s="65"/>
      <c r="AJ1553" s="62"/>
      <c r="AK1553" s="11"/>
      <c r="AL1553" s="11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</row>
    <row r="1554" spans="1:86" ht="17.25">
      <c r="A1554" s="11"/>
      <c r="B1554" s="11"/>
      <c r="C1554" s="11"/>
      <c r="D1554" s="11"/>
      <c r="E1554" s="33"/>
      <c r="F1554" s="11"/>
      <c r="G1554" s="11"/>
      <c r="H1554" s="11"/>
      <c r="I1554" s="11"/>
      <c r="J1554" s="65"/>
      <c r="K1554" s="65"/>
      <c r="L1554" s="65"/>
      <c r="M1554" s="65"/>
      <c r="N1554" s="65"/>
      <c r="O1554" s="65"/>
      <c r="P1554" s="65"/>
      <c r="Q1554" s="65"/>
      <c r="R1554" s="65"/>
      <c r="S1554" s="65"/>
      <c r="T1554" s="65"/>
      <c r="U1554" s="65"/>
      <c r="V1554" s="65"/>
      <c r="W1554" s="65"/>
      <c r="X1554" s="65"/>
      <c r="Y1554" s="65"/>
      <c r="Z1554" s="65"/>
      <c r="AA1554" s="65"/>
      <c r="AB1554" s="65"/>
      <c r="AC1554" s="65"/>
      <c r="AD1554" s="65"/>
      <c r="AE1554" s="65"/>
      <c r="AF1554" s="65"/>
      <c r="AG1554" s="65"/>
      <c r="AH1554" s="65"/>
      <c r="AI1554" s="65"/>
      <c r="AJ1554" s="62"/>
      <c r="AK1554" s="11"/>
      <c r="AL1554" s="11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  <c r="BW1554" s="13"/>
      <c r="BX1554" s="13"/>
      <c r="BY1554" s="13"/>
      <c r="BZ1554" s="13"/>
      <c r="CA1554" s="13"/>
      <c r="CB1554" s="13"/>
      <c r="CC1554" s="13"/>
      <c r="CD1554" s="13"/>
      <c r="CE1554" s="13"/>
      <c r="CF1554" s="13"/>
      <c r="CG1554" s="13"/>
      <c r="CH1554" s="13"/>
    </row>
    <row r="1555" spans="1:86" ht="17.25">
      <c r="A1555" s="11"/>
      <c r="B1555" s="11"/>
      <c r="C1555" s="11"/>
      <c r="D1555" s="11"/>
      <c r="E1555" s="33"/>
      <c r="F1555" s="11"/>
      <c r="G1555" s="11"/>
      <c r="H1555" s="11"/>
      <c r="I1555" s="11"/>
      <c r="J1555" s="65"/>
      <c r="K1555" s="65"/>
      <c r="L1555" s="65"/>
      <c r="M1555" s="65"/>
      <c r="N1555" s="65"/>
      <c r="O1555" s="65"/>
      <c r="P1555" s="65"/>
      <c r="Q1555" s="65"/>
      <c r="R1555" s="65"/>
      <c r="S1555" s="65"/>
      <c r="T1555" s="65"/>
      <c r="U1555" s="65"/>
      <c r="V1555" s="65"/>
      <c r="W1555" s="65"/>
      <c r="X1555" s="65"/>
      <c r="Y1555" s="65"/>
      <c r="Z1555" s="65"/>
      <c r="AA1555" s="65"/>
      <c r="AB1555" s="65"/>
      <c r="AC1555" s="65"/>
      <c r="AD1555" s="65"/>
      <c r="AE1555" s="65"/>
      <c r="AF1555" s="65"/>
      <c r="AG1555" s="65"/>
      <c r="AH1555" s="65"/>
      <c r="AI1555" s="65"/>
      <c r="AJ1555" s="62"/>
      <c r="AK1555" s="11"/>
      <c r="AL1555" s="11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  <c r="BW1555" s="13"/>
      <c r="BX1555" s="13"/>
      <c r="BY1555" s="13"/>
      <c r="BZ1555" s="13"/>
      <c r="CA1555" s="13"/>
      <c r="CB1555" s="13"/>
      <c r="CC1555" s="13"/>
      <c r="CD1555" s="13"/>
      <c r="CE1555" s="13"/>
      <c r="CF1555" s="13"/>
      <c r="CG1555" s="13"/>
      <c r="CH1555" s="13"/>
    </row>
    <row r="1556" spans="1:86" ht="17.25">
      <c r="A1556" s="11"/>
      <c r="B1556" s="11"/>
      <c r="C1556" s="11"/>
      <c r="D1556" s="11"/>
      <c r="E1556" s="33"/>
      <c r="F1556" s="11"/>
      <c r="G1556" s="11"/>
      <c r="H1556" s="11"/>
      <c r="I1556" s="11"/>
      <c r="J1556" s="65"/>
      <c r="K1556" s="65"/>
      <c r="L1556" s="65"/>
      <c r="M1556" s="65"/>
      <c r="N1556" s="65"/>
      <c r="O1556" s="65"/>
      <c r="P1556" s="65"/>
      <c r="Q1556" s="65"/>
      <c r="R1556" s="65"/>
      <c r="S1556" s="65"/>
      <c r="T1556" s="65"/>
      <c r="U1556" s="65"/>
      <c r="V1556" s="65"/>
      <c r="W1556" s="65"/>
      <c r="X1556" s="65"/>
      <c r="Y1556" s="65"/>
      <c r="Z1556" s="65"/>
      <c r="AA1556" s="65"/>
      <c r="AB1556" s="65"/>
      <c r="AC1556" s="65"/>
      <c r="AD1556" s="65"/>
      <c r="AE1556" s="65"/>
      <c r="AF1556" s="65"/>
      <c r="AG1556" s="65"/>
      <c r="AH1556" s="65"/>
      <c r="AI1556" s="65"/>
      <c r="AJ1556" s="62"/>
      <c r="AK1556" s="11"/>
      <c r="AL1556" s="11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  <c r="BW1556" s="13"/>
      <c r="BX1556" s="13"/>
      <c r="BY1556" s="13"/>
      <c r="BZ1556" s="13"/>
      <c r="CA1556" s="13"/>
      <c r="CB1556" s="13"/>
      <c r="CC1556" s="13"/>
      <c r="CD1556" s="13"/>
      <c r="CE1556" s="13"/>
      <c r="CF1556" s="13"/>
      <c r="CG1556" s="13"/>
      <c r="CH1556" s="13"/>
    </row>
    <row r="1557" spans="1:86" ht="17.25">
      <c r="A1557" s="11"/>
      <c r="B1557" s="11"/>
      <c r="C1557" s="11"/>
      <c r="D1557" s="11"/>
      <c r="E1557" s="33"/>
      <c r="F1557" s="11"/>
      <c r="G1557" s="11"/>
      <c r="H1557" s="11"/>
      <c r="I1557" s="11"/>
      <c r="J1557" s="65"/>
      <c r="K1557" s="65"/>
      <c r="L1557" s="65"/>
      <c r="M1557" s="65"/>
      <c r="N1557" s="65"/>
      <c r="O1557" s="65"/>
      <c r="P1557" s="65"/>
      <c r="Q1557" s="65"/>
      <c r="R1557" s="65"/>
      <c r="S1557" s="65"/>
      <c r="T1557" s="65"/>
      <c r="U1557" s="65"/>
      <c r="V1557" s="65"/>
      <c r="W1557" s="65"/>
      <c r="X1557" s="65"/>
      <c r="Y1557" s="65"/>
      <c r="Z1557" s="65"/>
      <c r="AA1557" s="65"/>
      <c r="AB1557" s="65"/>
      <c r="AC1557" s="65"/>
      <c r="AD1557" s="65"/>
      <c r="AE1557" s="65"/>
      <c r="AF1557" s="65"/>
      <c r="AG1557" s="65"/>
      <c r="AH1557" s="65"/>
      <c r="AI1557" s="65"/>
      <c r="AJ1557" s="62"/>
      <c r="AK1557" s="11"/>
      <c r="AL1557" s="11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  <c r="BW1557" s="13"/>
      <c r="BX1557" s="13"/>
      <c r="BY1557" s="13"/>
      <c r="BZ1557" s="13"/>
      <c r="CA1557" s="13"/>
      <c r="CB1557" s="13"/>
      <c r="CC1557" s="13"/>
      <c r="CD1557" s="13"/>
      <c r="CE1557" s="13"/>
      <c r="CF1557" s="13"/>
      <c r="CG1557" s="13"/>
      <c r="CH1557" s="13"/>
    </row>
    <row r="1558" spans="1:86" ht="17.25">
      <c r="A1558" s="11"/>
      <c r="B1558" s="11"/>
      <c r="C1558" s="11"/>
      <c r="D1558" s="11"/>
      <c r="E1558" s="33"/>
      <c r="F1558" s="11"/>
      <c r="G1558" s="11"/>
      <c r="H1558" s="11"/>
      <c r="I1558" s="11"/>
      <c r="J1558" s="65"/>
      <c r="K1558" s="65"/>
      <c r="L1558" s="65"/>
      <c r="M1558" s="65"/>
      <c r="N1558" s="65"/>
      <c r="O1558" s="65"/>
      <c r="P1558" s="65"/>
      <c r="Q1558" s="65"/>
      <c r="R1558" s="65"/>
      <c r="S1558" s="65"/>
      <c r="T1558" s="65"/>
      <c r="U1558" s="65"/>
      <c r="V1558" s="65"/>
      <c r="W1558" s="65"/>
      <c r="X1558" s="65"/>
      <c r="Y1558" s="65"/>
      <c r="Z1558" s="65"/>
      <c r="AA1558" s="65"/>
      <c r="AB1558" s="65"/>
      <c r="AC1558" s="65"/>
      <c r="AD1558" s="65"/>
      <c r="AE1558" s="65"/>
      <c r="AF1558" s="65"/>
      <c r="AG1558" s="65"/>
      <c r="AH1558" s="65"/>
      <c r="AI1558" s="65"/>
      <c r="AJ1558" s="62"/>
      <c r="AK1558" s="11"/>
      <c r="AL1558" s="11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</row>
    <row r="1559" spans="1:86" ht="17.25">
      <c r="A1559" s="11"/>
      <c r="B1559" s="11"/>
      <c r="C1559" s="11"/>
      <c r="D1559" s="11"/>
      <c r="E1559" s="33"/>
      <c r="F1559" s="11"/>
      <c r="G1559" s="11"/>
      <c r="H1559" s="11"/>
      <c r="I1559" s="11"/>
      <c r="J1559" s="65"/>
      <c r="K1559" s="65"/>
      <c r="L1559" s="65"/>
      <c r="M1559" s="65"/>
      <c r="N1559" s="65"/>
      <c r="O1559" s="65"/>
      <c r="P1559" s="65"/>
      <c r="Q1559" s="65"/>
      <c r="R1559" s="65"/>
      <c r="S1559" s="65"/>
      <c r="T1559" s="65"/>
      <c r="U1559" s="65"/>
      <c r="V1559" s="65"/>
      <c r="W1559" s="65"/>
      <c r="X1559" s="65"/>
      <c r="Y1559" s="65"/>
      <c r="Z1559" s="65"/>
      <c r="AA1559" s="65"/>
      <c r="AB1559" s="65"/>
      <c r="AC1559" s="65"/>
      <c r="AD1559" s="65"/>
      <c r="AE1559" s="65"/>
      <c r="AF1559" s="65"/>
      <c r="AG1559" s="65"/>
      <c r="AH1559" s="65"/>
      <c r="AI1559" s="65"/>
      <c r="AJ1559" s="62"/>
      <c r="AK1559" s="11"/>
      <c r="AL1559" s="11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</row>
    <row r="1560" spans="1:86" ht="17.25">
      <c r="A1560" s="11"/>
      <c r="B1560" s="11"/>
      <c r="C1560" s="11"/>
      <c r="D1560" s="11"/>
      <c r="E1560" s="33"/>
      <c r="F1560" s="11"/>
      <c r="G1560" s="11"/>
      <c r="H1560" s="11"/>
      <c r="I1560" s="11"/>
      <c r="J1560" s="65"/>
      <c r="K1560" s="65"/>
      <c r="L1560" s="65"/>
      <c r="M1560" s="65"/>
      <c r="N1560" s="65"/>
      <c r="O1560" s="65"/>
      <c r="P1560" s="65"/>
      <c r="Q1560" s="65"/>
      <c r="R1560" s="65"/>
      <c r="S1560" s="65"/>
      <c r="T1560" s="65"/>
      <c r="U1560" s="65"/>
      <c r="V1560" s="65"/>
      <c r="W1560" s="65"/>
      <c r="X1560" s="65"/>
      <c r="Y1560" s="65"/>
      <c r="Z1560" s="65"/>
      <c r="AA1560" s="65"/>
      <c r="AB1560" s="65"/>
      <c r="AC1560" s="65"/>
      <c r="AD1560" s="65"/>
      <c r="AE1560" s="65"/>
      <c r="AF1560" s="65"/>
      <c r="AG1560" s="65"/>
      <c r="AH1560" s="65"/>
      <c r="AI1560" s="65"/>
      <c r="AJ1560" s="62"/>
      <c r="AK1560" s="11"/>
      <c r="AL1560" s="11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  <c r="BW1560" s="13"/>
      <c r="BX1560" s="13"/>
      <c r="BY1560" s="13"/>
      <c r="BZ1560" s="13"/>
      <c r="CA1560" s="13"/>
      <c r="CB1560" s="13"/>
      <c r="CC1560" s="13"/>
      <c r="CD1560" s="13"/>
      <c r="CE1560" s="13"/>
      <c r="CF1560" s="13"/>
      <c r="CG1560" s="13"/>
      <c r="CH1560" s="13"/>
    </row>
    <row r="1561" spans="1:86" ht="17.25">
      <c r="A1561" s="11"/>
      <c r="B1561" s="11"/>
      <c r="C1561" s="11"/>
      <c r="D1561" s="11"/>
      <c r="E1561" s="33"/>
      <c r="F1561" s="11"/>
      <c r="G1561" s="11"/>
      <c r="H1561" s="11"/>
      <c r="I1561" s="11"/>
      <c r="J1561" s="65"/>
      <c r="K1561" s="65"/>
      <c r="L1561" s="65"/>
      <c r="M1561" s="65"/>
      <c r="N1561" s="65"/>
      <c r="O1561" s="65"/>
      <c r="P1561" s="65"/>
      <c r="Q1561" s="65"/>
      <c r="R1561" s="65"/>
      <c r="S1561" s="65"/>
      <c r="T1561" s="65"/>
      <c r="U1561" s="65"/>
      <c r="V1561" s="65"/>
      <c r="W1561" s="65"/>
      <c r="X1561" s="65"/>
      <c r="Y1561" s="65"/>
      <c r="Z1561" s="65"/>
      <c r="AA1561" s="65"/>
      <c r="AB1561" s="65"/>
      <c r="AC1561" s="65"/>
      <c r="AD1561" s="65"/>
      <c r="AE1561" s="65"/>
      <c r="AF1561" s="65"/>
      <c r="AG1561" s="65"/>
      <c r="AH1561" s="65"/>
      <c r="AI1561" s="65"/>
      <c r="AJ1561" s="62"/>
      <c r="AK1561" s="11"/>
      <c r="AL1561" s="11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</row>
    <row r="1562" spans="1:86" ht="17.25">
      <c r="A1562" s="11"/>
      <c r="B1562" s="11"/>
      <c r="C1562" s="11"/>
      <c r="D1562" s="11"/>
      <c r="E1562" s="33"/>
      <c r="F1562" s="11"/>
      <c r="G1562" s="11"/>
      <c r="H1562" s="11"/>
      <c r="I1562" s="11"/>
      <c r="J1562" s="65"/>
      <c r="K1562" s="65"/>
      <c r="L1562" s="65"/>
      <c r="M1562" s="65"/>
      <c r="N1562" s="65"/>
      <c r="O1562" s="65"/>
      <c r="P1562" s="65"/>
      <c r="Q1562" s="65"/>
      <c r="R1562" s="65"/>
      <c r="S1562" s="65"/>
      <c r="T1562" s="65"/>
      <c r="U1562" s="65"/>
      <c r="V1562" s="65"/>
      <c r="W1562" s="65"/>
      <c r="X1562" s="65"/>
      <c r="Y1562" s="65"/>
      <c r="Z1562" s="65"/>
      <c r="AA1562" s="65"/>
      <c r="AB1562" s="65"/>
      <c r="AC1562" s="65"/>
      <c r="AD1562" s="65"/>
      <c r="AE1562" s="65"/>
      <c r="AF1562" s="65"/>
      <c r="AG1562" s="65"/>
      <c r="AH1562" s="65"/>
      <c r="AI1562" s="65"/>
      <c r="AJ1562" s="62"/>
      <c r="AK1562" s="11"/>
      <c r="AL1562" s="11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</row>
    <row r="1563" spans="1:86" ht="17.25">
      <c r="A1563" s="11"/>
      <c r="B1563" s="11"/>
      <c r="C1563" s="11"/>
      <c r="D1563" s="11"/>
      <c r="E1563" s="33"/>
      <c r="F1563" s="11"/>
      <c r="G1563" s="11"/>
      <c r="H1563" s="11"/>
      <c r="I1563" s="11"/>
      <c r="J1563" s="65"/>
      <c r="K1563" s="65"/>
      <c r="L1563" s="65"/>
      <c r="M1563" s="65"/>
      <c r="N1563" s="65"/>
      <c r="O1563" s="65"/>
      <c r="P1563" s="65"/>
      <c r="Q1563" s="65"/>
      <c r="R1563" s="65"/>
      <c r="S1563" s="65"/>
      <c r="T1563" s="65"/>
      <c r="U1563" s="65"/>
      <c r="V1563" s="65"/>
      <c r="W1563" s="65"/>
      <c r="X1563" s="65"/>
      <c r="Y1563" s="65"/>
      <c r="Z1563" s="65"/>
      <c r="AA1563" s="65"/>
      <c r="AB1563" s="65"/>
      <c r="AC1563" s="65"/>
      <c r="AD1563" s="65"/>
      <c r="AE1563" s="65"/>
      <c r="AF1563" s="65"/>
      <c r="AG1563" s="65"/>
      <c r="AH1563" s="65"/>
      <c r="AI1563" s="65"/>
      <c r="AJ1563" s="62"/>
      <c r="AK1563" s="11"/>
      <c r="AL1563" s="11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</row>
    <row r="1564" spans="1:86" ht="17.25">
      <c r="A1564" s="11"/>
      <c r="B1564" s="11"/>
      <c r="C1564" s="11"/>
      <c r="D1564" s="11"/>
      <c r="E1564" s="33"/>
      <c r="F1564" s="11"/>
      <c r="G1564" s="11"/>
      <c r="H1564" s="11"/>
      <c r="I1564" s="11"/>
      <c r="J1564" s="65"/>
      <c r="K1564" s="65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65"/>
      <c r="AG1564" s="65"/>
      <c r="AH1564" s="65"/>
      <c r="AI1564" s="65"/>
      <c r="AJ1564" s="62"/>
      <c r="AK1564" s="11"/>
      <c r="AL1564" s="11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</row>
    <row r="1565" spans="1:86" ht="17.25">
      <c r="A1565" s="11"/>
      <c r="B1565" s="11"/>
      <c r="C1565" s="11"/>
      <c r="D1565" s="11"/>
      <c r="E1565" s="33"/>
      <c r="F1565" s="11"/>
      <c r="G1565" s="11"/>
      <c r="H1565" s="11"/>
      <c r="I1565" s="11"/>
      <c r="J1565" s="65"/>
      <c r="K1565" s="65"/>
      <c r="L1565" s="65"/>
      <c r="M1565" s="65"/>
      <c r="N1565" s="65"/>
      <c r="O1565" s="65"/>
      <c r="P1565" s="65"/>
      <c r="Q1565" s="65"/>
      <c r="R1565" s="65"/>
      <c r="S1565" s="65"/>
      <c r="T1565" s="65"/>
      <c r="U1565" s="65"/>
      <c r="V1565" s="65"/>
      <c r="W1565" s="65"/>
      <c r="X1565" s="65"/>
      <c r="Y1565" s="65"/>
      <c r="Z1565" s="65"/>
      <c r="AA1565" s="65"/>
      <c r="AB1565" s="65"/>
      <c r="AC1565" s="65"/>
      <c r="AD1565" s="65"/>
      <c r="AE1565" s="65"/>
      <c r="AF1565" s="65"/>
      <c r="AG1565" s="65"/>
      <c r="AH1565" s="65"/>
      <c r="AI1565" s="65"/>
      <c r="AJ1565" s="62"/>
      <c r="AK1565" s="11"/>
      <c r="AL1565" s="11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</row>
    <row r="1566" spans="1:86" ht="17.25">
      <c r="A1566" s="11"/>
      <c r="B1566" s="11"/>
      <c r="C1566" s="11"/>
      <c r="D1566" s="11"/>
      <c r="E1566" s="33"/>
      <c r="F1566" s="11"/>
      <c r="G1566" s="11"/>
      <c r="H1566" s="11"/>
      <c r="I1566" s="11"/>
      <c r="J1566" s="65"/>
      <c r="K1566" s="65"/>
      <c r="L1566" s="65"/>
      <c r="M1566" s="65"/>
      <c r="N1566" s="65"/>
      <c r="O1566" s="65"/>
      <c r="P1566" s="65"/>
      <c r="Q1566" s="65"/>
      <c r="R1566" s="65"/>
      <c r="S1566" s="65"/>
      <c r="T1566" s="65"/>
      <c r="U1566" s="65"/>
      <c r="V1566" s="65"/>
      <c r="W1566" s="65"/>
      <c r="X1566" s="65"/>
      <c r="Y1566" s="65"/>
      <c r="Z1566" s="65"/>
      <c r="AA1566" s="65"/>
      <c r="AB1566" s="65"/>
      <c r="AC1566" s="65"/>
      <c r="AD1566" s="65"/>
      <c r="AE1566" s="65"/>
      <c r="AF1566" s="65"/>
      <c r="AG1566" s="65"/>
      <c r="AH1566" s="65"/>
      <c r="AI1566" s="65"/>
      <c r="AJ1566" s="62"/>
      <c r="AK1566" s="11"/>
      <c r="AL1566" s="11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  <c r="BW1566" s="13"/>
      <c r="BX1566" s="13"/>
      <c r="BY1566" s="13"/>
      <c r="BZ1566" s="13"/>
      <c r="CA1566" s="13"/>
      <c r="CB1566" s="13"/>
      <c r="CC1566" s="13"/>
      <c r="CD1566" s="13"/>
      <c r="CE1566" s="13"/>
      <c r="CF1566" s="13"/>
      <c r="CG1566" s="13"/>
      <c r="CH1566" s="13"/>
    </row>
    <row r="1567" spans="1:86" ht="17.25">
      <c r="A1567" s="11"/>
      <c r="B1567" s="11"/>
      <c r="C1567" s="11"/>
      <c r="D1567" s="11"/>
      <c r="E1567" s="33"/>
      <c r="F1567" s="11"/>
      <c r="G1567" s="11"/>
      <c r="H1567" s="11"/>
      <c r="I1567" s="11"/>
      <c r="J1567" s="65"/>
      <c r="K1567" s="65"/>
      <c r="L1567" s="65"/>
      <c r="M1567" s="65"/>
      <c r="N1567" s="65"/>
      <c r="O1567" s="65"/>
      <c r="P1567" s="65"/>
      <c r="Q1567" s="65"/>
      <c r="R1567" s="65"/>
      <c r="S1567" s="65"/>
      <c r="T1567" s="65"/>
      <c r="U1567" s="65"/>
      <c r="V1567" s="65"/>
      <c r="W1567" s="65"/>
      <c r="X1567" s="65"/>
      <c r="Y1567" s="65"/>
      <c r="Z1567" s="65"/>
      <c r="AA1567" s="65"/>
      <c r="AB1567" s="65"/>
      <c r="AC1567" s="65"/>
      <c r="AD1567" s="65"/>
      <c r="AE1567" s="65"/>
      <c r="AF1567" s="65"/>
      <c r="AG1567" s="65"/>
      <c r="AH1567" s="65"/>
      <c r="AI1567" s="65"/>
      <c r="AJ1567" s="62"/>
      <c r="AK1567" s="11"/>
      <c r="AL1567" s="11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</row>
    <row r="1568" spans="1:86" ht="17.25">
      <c r="A1568" s="11"/>
      <c r="B1568" s="11"/>
      <c r="C1568" s="11"/>
      <c r="D1568" s="11"/>
      <c r="E1568" s="33"/>
      <c r="F1568" s="11"/>
      <c r="G1568" s="11"/>
      <c r="H1568" s="11"/>
      <c r="I1568" s="11"/>
      <c r="J1568" s="65"/>
      <c r="K1568" s="65"/>
      <c r="L1568" s="65"/>
      <c r="M1568" s="65"/>
      <c r="N1568" s="65"/>
      <c r="O1568" s="65"/>
      <c r="P1568" s="65"/>
      <c r="Q1568" s="65"/>
      <c r="R1568" s="65"/>
      <c r="S1568" s="65"/>
      <c r="T1568" s="65"/>
      <c r="U1568" s="65"/>
      <c r="V1568" s="65"/>
      <c r="W1568" s="65"/>
      <c r="X1568" s="65"/>
      <c r="Y1568" s="65"/>
      <c r="Z1568" s="65"/>
      <c r="AA1568" s="65"/>
      <c r="AB1568" s="65"/>
      <c r="AC1568" s="65"/>
      <c r="AD1568" s="65"/>
      <c r="AE1568" s="65"/>
      <c r="AF1568" s="65"/>
      <c r="AG1568" s="65"/>
      <c r="AH1568" s="65"/>
      <c r="AI1568" s="65"/>
      <c r="AJ1568" s="62"/>
      <c r="AK1568" s="11"/>
      <c r="AL1568" s="11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  <c r="BW1568" s="13"/>
      <c r="BX1568" s="13"/>
      <c r="BY1568" s="13"/>
      <c r="BZ1568" s="13"/>
      <c r="CA1568" s="13"/>
      <c r="CB1568" s="13"/>
      <c r="CC1568" s="13"/>
      <c r="CD1568" s="13"/>
      <c r="CE1568" s="13"/>
      <c r="CF1568" s="13"/>
      <c r="CG1568" s="13"/>
      <c r="CH1568" s="13"/>
    </row>
    <row r="1569" spans="1:86" ht="17.25">
      <c r="A1569" s="11"/>
      <c r="B1569" s="11"/>
      <c r="C1569" s="11"/>
      <c r="D1569" s="11"/>
      <c r="E1569" s="33"/>
      <c r="F1569" s="11"/>
      <c r="G1569" s="11"/>
      <c r="H1569" s="11"/>
      <c r="I1569" s="11"/>
      <c r="J1569" s="65"/>
      <c r="K1569" s="65"/>
      <c r="L1569" s="65"/>
      <c r="M1569" s="65"/>
      <c r="N1569" s="65"/>
      <c r="O1569" s="65"/>
      <c r="P1569" s="65"/>
      <c r="Q1569" s="65"/>
      <c r="R1569" s="65"/>
      <c r="S1569" s="65"/>
      <c r="T1569" s="65"/>
      <c r="U1569" s="65"/>
      <c r="V1569" s="65"/>
      <c r="W1569" s="65"/>
      <c r="X1569" s="65"/>
      <c r="Y1569" s="65"/>
      <c r="Z1569" s="65"/>
      <c r="AA1569" s="65"/>
      <c r="AB1569" s="65"/>
      <c r="AC1569" s="65"/>
      <c r="AD1569" s="65"/>
      <c r="AE1569" s="65"/>
      <c r="AF1569" s="65"/>
      <c r="AG1569" s="65"/>
      <c r="AH1569" s="65"/>
      <c r="AI1569" s="65"/>
      <c r="AJ1569" s="62"/>
      <c r="AK1569" s="11"/>
      <c r="AL1569" s="11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</row>
    <row r="1570" spans="1:86" ht="17.25">
      <c r="A1570" s="11"/>
      <c r="B1570" s="11"/>
      <c r="C1570" s="11"/>
      <c r="D1570" s="11"/>
      <c r="E1570" s="33"/>
      <c r="F1570" s="11"/>
      <c r="G1570" s="11"/>
      <c r="H1570" s="11"/>
      <c r="I1570" s="11"/>
      <c r="J1570" s="65"/>
      <c r="K1570" s="65"/>
      <c r="L1570" s="65"/>
      <c r="M1570" s="65"/>
      <c r="N1570" s="65"/>
      <c r="O1570" s="65"/>
      <c r="P1570" s="65"/>
      <c r="Q1570" s="65"/>
      <c r="R1570" s="65"/>
      <c r="S1570" s="65"/>
      <c r="T1570" s="65"/>
      <c r="U1570" s="65"/>
      <c r="V1570" s="65"/>
      <c r="W1570" s="65"/>
      <c r="X1570" s="65"/>
      <c r="Y1570" s="65"/>
      <c r="Z1570" s="65"/>
      <c r="AA1570" s="65"/>
      <c r="AB1570" s="65"/>
      <c r="AC1570" s="65"/>
      <c r="AD1570" s="65"/>
      <c r="AE1570" s="65"/>
      <c r="AF1570" s="65"/>
      <c r="AG1570" s="65"/>
      <c r="AH1570" s="65"/>
      <c r="AI1570" s="65"/>
      <c r="AJ1570" s="62"/>
      <c r="AK1570" s="11"/>
      <c r="AL1570" s="11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/>
      <c r="BZ1570" s="13"/>
      <c r="CA1570" s="13"/>
      <c r="CB1570" s="13"/>
      <c r="CC1570" s="13"/>
      <c r="CD1570" s="13"/>
      <c r="CE1570" s="13"/>
      <c r="CF1570" s="13"/>
      <c r="CG1570" s="13"/>
      <c r="CH1570" s="13"/>
    </row>
    <row r="1571" spans="1:86" ht="17.25">
      <c r="A1571" s="11"/>
      <c r="B1571" s="11"/>
      <c r="C1571" s="11"/>
      <c r="D1571" s="11"/>
      <c r="E1571" s="33"/>
      <c r="F1571" s="11"/>
      <c r="G1571" s="11"/>
      <c r="H1571" s="11"/>
      <c r="I1571" s="11"/>
      <c r="J1571" s="65"/>
      <c r="K1571" s="65"/>
      <c r="L1571" s="65"/>
      <c r="M1571" s="65"/>
      <c r="N1571" s="65"/>
      <c r="O1571" s="65"/>
      <c r="P1571" s="65"/>
      <c r="Q1571" s="65"/>
      <c r="R1571" s="65"/>
      <c r="S1571" s="65"/>
      <c r="T1571" s="65"/>
      <c r="U1571" s="65"/>
      <c r="V1571" s="65"/>
      <c r="W1571" s="65"/>
      <c r="X1571" s="65"/>
      <c r="Y1571" s="65"/>
      <c r="Z1571" s="65"/>
      <c r="AA1571" s="65"/>
      <c r="AB1571" s="65"/>
      <c r="AC1571" s="65"/>
      <c r="AD1571" s="65"/>
      <c r="AE1571" s="65"/>
      <c r="AF1571" s="65"/>
      <c r="AG1571" s="65"/>
      <c r="AH1571" s="65"/>
      <c r="AI1571" s="65"/>
      <c r="AJ1571" s="62"/>
      <c r="AK1571" s="11"/>
      <c r="AL1571" s="11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  <c r="BR1571" s="13"/>
      <c r="BS1571" s="13"/>
      <c r="BT1571" s="13"/>
      <c r="BU1571" s="13"/>
      <c r="BV1571" s="13"/>
      <c r="BW1571" s="13"/>
      <c r="BX1571" s="13"/>
      <c r="BY1571" s="13"/>
      <c r="BZ1571" s="13"/>
      <c r="CA1571" s="13"/>
      <c r="CB1571" s="13"/>
      <c r="CC1571" s="13"/>
      <c r="CD1571" s="13"/>
      <c r="CE1571" s="13"/>
      <c r="CF1571" s="13"/>
      <c r="CG1571" s="13"/>
      <c r="CH1571" s="13"/>
    </row>
    <row r="1572" spans="1:86" ht="17.25">
      <c r="A1572" s="11"/>
      <c r="B1572" s="11"/>
      <c r="C1572" s="11"/>
      <c r="D1572" s="11"/>
      <c r="E1572" s="33"/>
      <c r="F1572" s="11"/>
      <c r="G1572" s="11"/>
      <c r="H1572" s="11"/>
      <c r="I1572" s="11"/>
      <c r="J1572" s="65"/>
      <c r="K1572" s="65"/>
      <c r="L1572" s="65"/>
      <c r="M1572" s="65"/>
      <c r="N1572" s="65"/>
      <c r="O1572" s="65"/>
      <c r="P1572" s="65"/>
      <c r="Q1572" s="65"/>
      <c r="R1572" s="65"/>
      <c r="S1572" s="65"/>
      <c r="T1572" s="65"/>
      <c r="U1572" s="65"/>
      <c r="V1572" s="65"/>
      <c r="W1572" s="65"/>
      <c r="X1572" s="65"/>
      <c r="Y1572" s="65"/>
      <c r="Z1572" s="65"/>
      <c r="AA1572" s="65"/>
      <c r="AB1572" s="65"/>
      <c r="AC1572" s="65"/>
      <c r="AD1572" s="65"/>
      <c r="AE1572" s="65"/>
      <c r="AF1572" s="65"/>
      <c r="AG1572" s="65"/>
      <c r="AH1572" s="65"/>
      <c r="AI1572" s="65"/>
      <c r="AJ1572" s="62"/>
      <c r="AK1572" s="11"/>
      <c r="AL1572" s="11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  <c r="BW1572" s="13"/>
      <c r="BX1572" s="13"/>
      <c r="BY1572" s="13"/>
      <c r="BZ1572" s="13"/>
      <c r="CA1572" s="13"/>
      <c r="CB1572" s="13"/>
      <c r="CC1572" s="13"/>
      <c r="CD1572" s="13"/>
      <c r="CE1572" s="13"/>
      <c r="CF1572" s="13"/>
      <c r="CG1572" s="13"/>
      <c r="CH1572" s="13"/>
    </row>
    <row r="1573" spans="1:86" ht="17.25">
      <c r="A1573" s="11"/>
      <c r="B1573" s="11"/>
      <c r="C1573" s="11"/>
      <c r="D1573" s="11"/>
      <c r="E1573" s="33"/>
      <c r="F1573" s="11"/>
      <c r="G1573" s="11"/>
      <c r="H1573" s="11"/>
      <c r="I1573" s="11"/>
      <c r="J1573" s="65"/>
      <c r="K1573" s="65"/>
      <c r="L1573" s="65"/>
      <c r="M1573" s="65"/>
      <c r="N1573" s="65"/>
      <c r="O1573" s="65"/>
      <c r="P1573" s="65"/>
      <c r="Q1573" s="65"/>
      <c r="R1573" s="65"/>
      <c r="S1573" s="65"/>
      <c r="T1573" s="65"/>
      <c r="U1573" s="65"/>
      <c r="V1573" s="65"/>
      <c r="W1573" s="65"/>
      <c r="X1573" s="65"/>
      <c r="Y1573" s="65"/>
      <c r="Z1573" s="65"/>
      <c r="AA1573" s="65"/>
      <c r="AB1573" s="65"/>
      <c r="AC1573" s="65"/>
      <c r="AD1573" s="65"/>
      <c r="AE1573" s="65"/>
      <c r="AF1573" s="65"/>
      <c r="AG1573" s="65"/>
      <c r="AH1573" s="65"/>
      <c r="AI1573" s="65"/>
      <c r="AJ1573" s="62"/>
      <c r="AK1573" s="11"/>
      <c r="AL1573" s="11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</row>
    <row r="1574" spans="1:86" ht="17.25">
      <c r="A1574" s="11"/>
      <c r="B1574" s="11"/>
      <c r="C1574" s="11"/>
      <c r="D1574" s="11"/>
      <c r="E1574" s="33"/>
      <c r="F1574" s="11"/>
      <c r="G1574" s="11"/>
      <c r="H1574" s="11"/>
      <c r="I1574" s="11"/>
      <c r="J1574" s="65"/>
      <c r="K1574" s="65"/>
      <c r="L1574" s="65"/>
      <c r="M1574" s="65"/>
      <c r="N1574" s="65"/>
      <c r="O1574" s="65"/>
      <c r="P1574" s="65"/>
      <c r="Q1574" s="65"/>
      <c r="R1574" s="65"/>
      <c r="S1574" s="65"/>
      <c r="T1574" s="65"/>
      <c r="U1574" s="65"/>
      <c r="V1574" s="65"/>
      <c r="W1574" s="65"/>
      <c r="X1574" s="65"/>
      <c r="Y1574" s="65"/>
      <c r="Z1574" s="65"/>
      <c r="AA1574" s="65"/>
      <c r="AB1574" s="65"/>
      <c r="AC1574" s="65"/>
      <c r="AD1574" s="65"/>
      <c r="AE1574" s="65"/>
      <c r="AF1574" s="65"/>
      <c r="AG1574" s="65"/>
      <c r="AH1574" s="65"/>
      <c r="AI1574" s="65"/>
      <c r="AJ1574" s="62"/>
      <c r="AK1574" s="11"/>
      <c r="AL1574" s="11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</row>
    <row r="1575" spans="1:86" ht="17.25">
      <c r="A1575" s="11"/>
      <c r="B1575" s="11"/>
      <c r="C1575" s="11"/>
      <c r="D1575" s="11"/>
      <c r="E1575" s="33"/>
      <c r="F1575" s="11"/>
      <c r="G1575" s="11"/>
      <c r="H1575" s="11"/>
      <c r="I1575" s="11"/>
      <c r="J1575" s="65"/>
      <c r="K1575" s="65"/>
      <c r="L1575" s="65"/>
      <c r="M1575" s="65"/>
      <c r="N1575" s="65"/>
      <c r="O1575" s="65"/>
      <c r="P1575" s="65"/>
      <c r="Q1575" s="65"/>
      <c r="R1575" s="65"/>
      <c r="S1575" s="65"/>
      <c r="T1575" s="65"/>
      <c r="U1575" s="65"/>
      <c r="V1575" s="65"/>
      <c r="W1575" s="65"/>
      <c r="X1575" s="65"/>
      <c r="Y1575" s="65"/>
      <c r="Z1575" s="65"/>
      <c r="AA1575" s="65"/>
      <c r="AB1575" s="65"/>
      <c r="AC1575" s="65"/>
      <c r="AD1575" s="65"/>
      <c r="AE1575" s="65"/>
      <c r="AF1575" s="65"/>
      <c r="AG1575" s="65"/>
      <c r="AH1575" s="65"/>
      <c r="AI1575" s="65"/>
      <c r="AJ1575" s="62"/>
      <c r="AK1575" s="11"/>
      <c r="AL1575" s="11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/>
      <c r="CE1575" s="13"/>
      <c r="CF1575" s="13"/>
      <c r="CG1575" s="13"/>
      <c r="CH1575" s="13"/>
    </row>
    <row r="1576" spans="1:86" ht="17.25">
      <c r="A1576" s="11"/>
      <c r="B1576" s="11"/>
      <c r="C1576" s="11"/>
      <c r="D1576" s="11"/>
      <c r="E1576" s="33"/>
      <c r="F1576" s="11"/>
      <c r="G1576" s="11"/>
      <c r="H1576" s="11"/>
      <c r="I1576" s="11"/>
      <c r="J1576" s="65"/>
      <c r="K1576" s="65"/>
      <c r="L1576" s="65"/>
      <c r="M1576" s="65"/>
      <c r="N1576" s="65"/>
      <c r="O1576" s="65"/>
      <c r="P1576" s="65"/>
      <c r="Q1576" s="65"/>
      <c r="R1576" s="65"/>
      <c r="S1576" s="65"/>
      <c r="T1576" s="65"/>
      <c r="U1576" s="65"/>
      <c r="V1576" s="65"/>
      <c r="W1576" s="65"/>
      <c r="X1576" s="65"/>
      <c r="Y1576" s="65"/>
      <c r="Z1576" s="65"/>
      <c r="AA1576" s="65"/>
      <c r="AB1576" s="65"/>
      <c r="AC1576" s="65"/>
      <c r="AD1576" s="65"/>
      <c r="AE1576" s="65"/>
      <c r="AF1576" s="65"/>
      <c r="AG1576" s="65"/>
      <c r="AH1576" s="65"/>
      <c r="AI1576" s="65"/>
      <c r="AJ1576" s="62"/>
      <c r="AK1576" s="11"/>
      <c r="AL1576" s="11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/>
      <c r="CC1576" s="13"/>
      <c r="CD1576" s="13"/>
      <c r="CE1576" s="13"/>
      <c r="CF1576" s="13"/>
      <c r="CG1576" s="13"/>
      <c r="CH1576" s="13"/>
    </row>
    <row r="1577" spans="1:86" ht="17.25">
      <c r="A1577" s="11"/>
      <c r="B1577" s="11"/>
      <c r="C1577" s="11"/>
      <c r="D1577" s="11"/>
      <c r="E1577" s="33"/>
      <c r="F1577" s="11"/>
      <c r="G1577" s="11"/>
      <c r="H1577" s="11"/>
      <c r="I1577" s="11"/>
      <c r="J1577" s="65"/>
      <c r="K1577" s="65"/>
      <c r="L1577" s="65"/>
      <c r="M1577" s="65"/>
      <c r="N1577" s="65"/>
      <c r="O1577" s="65"/>
      <c r="P1577" s="65"/>
      <c r="Q1577" s="65"/>
      <c r="R1577" s="65"/>
      <c r="S1577" s="65"/>
      <c r="T1577" s="65"/>
      <c r="U1577" s="65"/>
      <c r="V1577" s="65"/>
      <c r="W1577" s="65"/>
      <c r="X1577" s="65"/>
      <c r="Y1577" s="65"/>
      <c r="Z1577" s="65"/>
      <c r="AA1577" s="65"/>
      <c r="AB1577" s="65"/>
      <c r="AC1577" s="65"/>
      <c r="AD1577" s="65"/>
      <c r="AE1577" s="65"/>
      <c r="AF1577" s="65"/>
      <c r="AG1577" s="65"/>
      <c r="AH1577" s="65"/>
      <c r="AI1577" s="65"/>
      <c r="AJ1577" s="62"/>
      <c r="AK1577" s="11"/>
      <c r="AL1577" s="11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</row>
    <row r="1578" spans="1:86" ht="17.25">
      <c r="A1578" s="11"/>
      <c r="B1578" s="11"/>
      <c r="C1578" s="11"/>
      <c r="D1578" s="11"/>
      <c r="E1578" s="33"/>
      <c r="F1578" s="11"/>
      <c r="G1578" s="11"/>
      <c r="H1578" s="11"/>
      <c r="I1578" s="11"/>
      <c r="J1578" s="65"/>
      <c r="K1578" s="65"/>
      <c r="L1578" s="65"/>
      <c r="M1578" s="65"/>
      <c r="N1578" s="65"/>
      <c r="O1578" s="65"/>
      <c r="P1578" s="65"/>
      <c r="Q1578" s="65"/>
      <c r="R1578" s="65"/>
      <c r="S1578" s="65"/>
      <c r="T1578" s="65"/>
      <c r="U1578" s="65"/>
      <c r="V1578" s="65"/>
      <c r="W1578" s="65"/>
      <c r="X1578" s="65"/>
      <c r="Y1578" s="65"/>
      <c r="Z1578" s="65"/>
      <c r="AA1578" s="65"/>
      <c r="AB1578" s="65"/>
      <c r="AC1578" s="65"/>
      <c r="AD1578" s="65"/>
      <c r="AE1578" s="65"/>
      <c r="AF1578" s="65"/>
      <c r="AG1578" s="65"/>
      <c r="AH1578" s="65"/>
      <c r="AI1578" s="65"/>
      <c r="AJ1578" s="62"/>
      <c r="AK1578" s="11"/>
      <c r="AL1578" s="11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  <c r="BW1578" s="13"/>
      <c r="BX1578" s="13"/>
      <c r="BY1578" s="13"/>
      <c r="BZ1578" s="13"/>
      <c r="CA1578" s="13"/>
      <c r="CB1578" s="13"/>
      <c r="CC1578" s="13"/>
      <c r="CD1578" s="13"/>
      <c r="CE1578" s="13"/>
      <c r="CF1578" s="13"/>
      <c r="CG1578" s="13"/>
      <c r="CH1578" s="13"/>
    </row>
    <row r="1579" spans="1:86" ht="17.25">
      <c r="A1579" s="11"/>
      <c r="B1579" s="11"/>
      <c r="C1579" s="11"/>
      <c r="D1579" s="11"/>
      <c r="E1579" s="33"/>
      <c r="F1579" s="11"/>
      <c r="G1579" s="11"/>
      <c r="H1579" s="11"/>
      <c r="I1579" s="11"/>
      <c r="J1579" s="65"/>
      <c r="K1579" s="65"/>
      <c r="L1579" s="65"/>
      <c r="M1579" s="65"/>
      <c r="N1579" s="65"/>
      <c r="O1579" s="65"/>
      <c r="P1579" s="65"/>
      <c r="Q1579" s="65"/>
      <c r="R1579" s="65"/>
      <c r="S1579" s="65"/>
      <c r="T1579" s="65"/>
      <c r="U1579" s="65"/>
      <c r="V1579" s="65"/>
      <c r="W1579" s="65"/>
      <c r="X1579" s="65"/>
      <c r="Y1579" s="65"/>
      <c r="Z1579" s="65"/>
      <c r="AA1579" s="65"/>
      <c r="AB1579" s="65"/>
      <c r="AC1579" s="65"/>
      <c r="AD1579" s="65"/>
      <c r="AE1579" s="65"/>
      <c r="AF1579" s="65"/>
      <c r="AG1579" s="65"/>
      <c r="AH1579" s="65"/>
      <c r="AI1579" s="65"/>
      <c r="AJ1579" s="62"/>
      <c r="AK1579" s="11"/>
      <c r="AL1579" s="11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  <c r="BW1579" s="13"/>
      <c r="BX1579" s="13"/>
      <c r="BY1579" s="13"/>
      <c r="BZ1579" s="13"/>
      <c r="CA1579" s="13"/>
      <c r="CB1579" s="13"/>
      <c r="CC1579" s="13"/>
      <c r="CD1579" s="13"/>
      <c r="CE1579" s="13"/>
      <c r="CF1579" s="13"/>
      <c r="CG1579" s="13"/>
      <c r="CH1579" s="13"/>
    </row>
    <row r="1580" spans="1:86" ht="17.25">
      <c r="A1580" s="11"/>
      <c r="B1580" s="11"/>
      <c r="C1580" s="11"/>
      <c r="D1580" s="11"/>
      <c r="E1580" s="33"/>
      <c r="F1580" s="11"/>
      <c r="G1580" s="11"/>
      <c r="H1580" s="11"/>
      <c r="I1580" s="11"/>
      <c r="J1580" s="65"/>
      <c r="K1580" s="65"/>
      <c r="L1580" s="65"/>
      <c r="M1580" s="65"/>
      <c r="N1580" s="65"/>
      <c r="O1580" s="65"/>
      <c r="P1580" s="65"/>
      <c r="Q1580" s="65"/>
      <c r="R1580" s="65"/>
      <c r="S1580" s="65"/>
      <c r="T1580" s="65"/>
      <c r="U1580" s="65"/>
      <c r="V1580" s="65"/>
      <c r="W1580" s="65"/>
      <c r="X1580" s="65"/>
      <c r="Y1580" s="65"/>
      <c r="Z1580" s="65"/>
      <c r="AA1580" s="65"/>
      <c r="AB1580" s="65"/>
      <c r="AC1580" s="65"/>
      <c r="AD1580" s="65"/>
      <c r="AE1580" s="65"/>
      <c r="AF1580" s="65"/>
      <c r="AG1580" s="65"/>
      <c r="AH1580" s="65"/>
      <c r="AI1580" s="65"/>
      <c r="AJ1580" s="62"/>
      <c r="AK1580" s="11"/>
      <c r="AL1580" s="11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</row>
    <row r="1581" spans="1:86" ht="17.25">
      <c r="A1581" s="11"/>
      <c r="B1581" s="11"/>
      <c r="C1581" s="11"/>
      <c r="D1581" s="11"/>
      <c r="E1581" s="33"/>
      <c r="F1581" s="11"/>
      <c r="G1581" s="11"/>
      <c r="H1581" s="11"/>
      <c r="I1581" s="11"/>
      <c r="J1581" s="65"/>
      <c r="K1581" s="65"/>
      <c r="L1581" s="65"/>
      <c r="M1581" s="65"/>
      <c r="N1581" s="65"/>
      <c r="O1581" s="65"/>
      <c r="P1581" s="65"/>
      <c r="Q1581" s="65"/>
      <c r="R1581" s="65"/>
      <c r="S1581" s="65"/>
      <c r="T1581" s="65"/>
      <c r="U1581" s="65"/>
      <c r="V1581" s="65"/>
      <c r="W1581" s="65"/>
      <c r="X1581" s="65"/>
      <c r="Y1581" s="65"/>
      <c r="Z1581" s="65"/>
      <c r="AA1581" s="65"/>
      <c r="AB1581" s="65"/>
      <c r="AC1581" s="65"/>
      <c r="AD1581" s="65"/>
      <c r="AE1581" s="65"/>
      <c r="AF1581" s="65"/>
      <c r="AG1581" s="65"/>
      <c r="AH1581" s="65"/>
      <c r="AI1581" s="65"/>
      <c r="AJ1581" s="62"/>
      <c r="AK1581" s="11"/>
      <c r="AL1581" s="11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</row>
    <row r="1582" spans="1:86" ht="17.25">
      <c r="A1582" s="11"/>
      <c r="B1582" s="11"/>
      <c r="C1582" s="11"/>
      <c r="D1582" s="11"/>
      <c r="E1582" s="33"/>
      <c r="F1582" s="11"/>
      <c r="G1582" s="11"/>
      <c r="H1582" s="11"/>
      <c r="I1582" s="11"/>
      <c r="J1582" s="65"/>
      <c r="K1582" s="65"/>
      <c r="L1582" s="65"/>
      <c r="M1582" s="65"/>
      <c r="N1582" s="65"/>
      <c r="O1582" s="65"/>
      <c r="P1582" s="65"/>
      <c r="Q1582" s="65"/>
      <c r="R1582" s="65"/>
      <c r="S1582" s="65"/>
      <c r="T1582" s="65"/>
      <c r="U1582" s="65"/>
      <c r="V1582" s="65"/>
      <c r="W1582" s="65"/>
      <c r="X1582" s="65"/>
      <c r="Y1582" s="65"/>
      <c r="Z1582" s="65"/>
      <c r="AA1582" s="65"/>
      <c r="AB1582" s="65"/>
      <c r="AC1582" s="65"/>
      <c r="AD1582" s="65"/>
      <c r="AE1582" s="65"/>
      <c r="AF1582" s="65"/>
      <c r="AG1582" s="65"/>
      <c r="AH1582" s="65"/>
      <c r="AI1582" s="65"/>
      <c r="AJ1582" s="62"/>
      <c r="AK1582" s="11"/>
      <c r="AL1582" s="11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</row>
    <row r="1583" spans="1:86" ht="17.25">
      <c r="A1583" s="11"/>
      <c r="B1583" s="11"/>
      <c r="C1583" s="11"/>
      <c r="D1583" s="11"/>
      <c r="E1583" s="33"/>
      <c r="F1583" s="11"/>
      <c r="G1583" s="11"/>
      <c r="H1583" s="11"/>
      <c r="I1583" s="11"/>
      <c r="J1583" s="65"/>
      <c r="K1583" s="65"/>
      <c r="L1583" s="65"/>
      <c r="M1583" s="65"/>
      <c r="N1583" s="65"/>
      <c r="O1583" s="65"/>
      <c r="P1583" s="65"/>
      <c r="Q1583" s="65"/>
      <c r="R1583" s="65"/>
      <c r="S1583" s="65"/>
      <c r="T1583" s="65"/>
      <c r="U1583" s="65"/>
      <c r="V1583" s="65"/>
      <c r="W1583" s="65"/>
      <c r="X1583" s="65"/>
      <c r="Y1583" s="65"/>
      <c r="Z1583" s="65"/>
      <c r="AA1583" s="65"/>
      <c r="AB1583" s="65"/>
      <c r="AC1583" s="65"/>
      <c r="AD1583" s="65"/>
      <c r="AE1583" s="65"/>
      <c r="AF1583" s="65"/>
      <c r="AG1583" s="65"/>
      <c r="AH1583" s="65"/>
      <c r="AI1583" s="65"/>
      <c r="AJ1583" s="62"/>
      <c r="AK1583" s="11"/>
      <c r="AL1583" s="11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  <c r="BR1583" s="13"/>
      <c r="BS1583" s="13"/>
      <c r="BT1583" s="13"/>
      <c r="BU1583" s="13"/>
      <c r="BV1583" s="13"/>
      <c r="BW1583" s="13"/>
      <c r="BX1583" s="13"/>
      <c r="BY1583" s="13"/>
      <c r="BZ1583" s="13"/>
      <c r="CA1583" s="13"/>
      <c r="CB1583" s="13"/>
      <c r="CC1583" s="13"/>
      <c r="CD1583" s="13"/>
      <c r="CE1583" s="13"/>
      <c r="CF1583" s="13"/>
      <c r="CG1583" s="13"/>
      <c r="CH1583" s="13"/>
    </row>
    <row r="1584" spans="1:86" ht="17.25">
      <c r="A1584" s="11"/>
      <c r="B1584" s="11"/>
      <c r="C1584" s="11"/>
      <c r="D1584" s="11"/>
      <c r="E1584" s="33"/>
      <c r="F1584" s="11"/>
      <c r="G1584" s="11"/>
      <c r="H1584" s="11"/>
      <c r="I1584" s="11"/>
      <c r="J1584" s="65"/>
      <c r="K1584" s="65"/>
      <c r="L1584" s="65"/>
      <c r="M1584" s="65"/>
      <c r="N1584" s="65"/>
      <c r="O1584" s="65"/>
      <c r="P1584" s="65"/>
      <c r="Q1584" s="65"/>
      <c r="R1584" s="65"/>
      <c r="S1584" s="65"/>
      <c r="T1584" s="65"/>
      <c r="U1584" s="65"/>
      <c r="V1584" s="65"/>
      <c r="W1584" s="65"/>
      <c r="X1584" s="65"/>
      <c r="Y1584" s="65"/>
      <c r="Z1584" s="65"/>
      <c r="AA1584" s="65"/>
      <c r="AB1584" s="65"/>
      <c r="AC1584" s="65"/>
      <c r="AD1584" s="65"/>
      <c r="AE1584" s="65"/>
      <c r="AF1584" s="65"/>
      <c r="AG1584" s="65"/>
      <c r="AH1584" s="65"/>
      <c r="AI1584" s="65"/>
      <c r="AJ1584" s="62"/>
      <c r="AK1584" s="11"/>
      <c r="AL1584" s="11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  <c r="BR1584" s="13"/>
      <c r="BS1584" s="13"/>
      <c r="BT1584" s="13"/>
      <c r="BU1584" s="13"/>
      <c r="BV1584" s="13"/>
      <c r="BW1584" s="13"/>
      <c r="BX1584" s="13"/>
      <c r="BY1584" s="13"/>
      <c r="BZ1584" s="13"/>
      <c r="CA1584" s="13"/>
      <c r="CB1584" s="13"/>
      <c r="CC1584" s="13"/>
      <c r="CD1584" s="13"/>
      <c r="CE1584" s="13"/>
      <c r="CF1584" s="13"/>
      <c r="CG1584" s="13"/>
      <c r="CH1584" s="13"/>
    </row>
    <row r="1585" spans="1:86" ht="17.25">
      <c r="A1585" s="11"/>
      <c r="B1585" s="11"/>
      <c r="C1585" s="11"/>
      <c r="D1585" s="11"/>
      <c r="E1585" s="33"/>
      <c r="F1585" s="11"/>
      <c r="G1585" s="11"/>
      <c r="H1585" s="11"/>
      <c r="I1585" s="11"/>
      <c r="J1585" s="65"/>
      <c r="K1585" s="65"/>
      <c r="L1585" s="65"/>
      <c r="M1585" s="65"/>
      <c r="N1585" s="65"/>
      <c r="O1585" s="65"/>
      <c r="P1585" s="65"/>
      <c r="Q1585" s="65"/>
      <c r="R1585" s="65"/>
      <c r="S1585" s="65"/>
      <c r="T1585" s="65"/>
      <c r="U1585" s="65"/>
      <c r="V1585" s="65"/>
      <c r="W1585" s="65"/>
      <c r="X1585" s="65"/>
      <c r="Y1585" s="65"/>
      <c r="Z1585" s="65"/>
      <c r="AA1585" s="65"/>
      <c r="AB1585" s="65"/>
      <c r="AC1585" s="65"/>
      <c r="AD1585" s="65"/>
      <c r="AE1585" s="65"/>
      <c r="AF1585" s="65"/>
      <c r="AG1585" s="65"/>
      <c r="AH1585" s="65"/>
      <c r="AI1585" s="65"/>
      <c r="AJ1585" s="62"/>
      <c r="AK1585" s="11"/>
      <c r="AL1585" s="11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</row>
    <row r="1586" spans="1:86" ht="17.25">
      <c r="A1586" s="11"/>
      <c r="B1586" s="11"/>
      <c r="C1586" s="11"/>
      <c r="D1586" s="11"/>
      <c r="E1586" s="33"/>
      <c r="F1586" s="11"/>
      <c r="G1586" s="11"/>
      <c r="H1586" s="11"/>
      <c r="I1586" s="11"/>
      <c r="J1586" s="65"/>
      <c r="K1586" s="65"/>
      <c r="L1586" s="65"/>
      <c r="M1586" s="65"/>
      <c r="N1586" s="65"/>
      <c r="O1586" s="65"/>
      <c r="P1586" s="65"/>
      <c r="Q1586" s="65"/>
      <c r="R1586" s="65"/>
      <c r="S1586" s="65"/>
      <c r="T1586" s="65"/>
      <c r="U1586" s="65"/>
      <c r="V1586" s="65"/>
      <c r="W1586" s="65"/>
      <c r="X1586" s="65"/>
      <c r="Y1586" s="65"/>
      <c r="Z1586" s="65"/>
      <c r="AA1586" s="65"/>
      <c r="AB1586" s="65"/>
      <c r="AC1586" s="65"/>
      <c r="AD1586" s="65"/>
      <c r="AE1586" s="65"/>
      <c r="AF1586" s="65"/>
      <c r="AG1586" s="65"/>
      <c r="AH1586" s="65"/>
      <c r="AI1586" s="65"/>
      <c r="AJ1586" s="62"/>
      <c r="AK1586" s="11"/>
      <c r="AL1586" s="11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CH1586" s="13"/>
    </row>
    <row r="1587" spans="1:86" ht="17.25">
      <c r="A1587" s="11"/>
      <c r="B1587" s="11"/>
      <c r="C1587" s="11"/>
      <c r="D1587" s="11"/>
      <c r="E1587" s="33"/>
      <c r="F1587" s="11"/>
      <c r="G1587" s="11"/>
      <c r="H1587" s="11"/>
      <c r="I1587" s="11"/>
      <c r="J1587" s="65"/>
      <c r="K1587" s="65"/>
      <c r="L1587" s="65"/>
      <c r="M1587" s="65"/>
      <c r="N1587" s="65"/>
      <c r="O1587" s="65"/>
      <c r="P1587" s="65"/>
      <c r="Q1587" s="65"/>
      <c r="R1587" s="65"/>
      <c r="S1587" s="65"/>
      <c r="T1587" s="65"/>
      <c r="U1587" s="65"/>
      <c r="V1587" s="65"/>
      <c r="W1587" s="65"/>
      <c r="X1587" s="65"/>
      <c r="Y1587" s="65"/>
      <c r="Z1587" s="65"/>
      <c r="AA1587" s="65"/>
      <c r="AB1587" s="65"/>
      <c r="AC1587" s="65"/>
      <c r="AD1587" s="65"/>
      <c r="AE1587" s="65"/>
      <c r="AF1587" s="65"/>
      <c r="AG1587" s="65"/>
      <c r="AH1587" s="65"/>
      <c r="AI1587" s="65"/>
      <c r="AJ1587" s="62"/>
      <c r="AK1587" s="11"/>
      <c r="AL1587" s="11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3"/>
      <c r="BT1587" s="13"/>
      <c r="BU1587" s="13"/>
      <c r="BV1587" s="13"/>
      <c r="BW1587" s="13"/>
      <c r="BX1587" s="13"/>
      <c r="BY1587" s="13"/>
      <c r="BZ1587" s="13"/>
      <c r="CA1587" s="13"/>
      <c r="CB1587" s="13"/>
      <c r="CC1587" s="13"/>
      <c r="CD1587" s="13"/>
      <c r="CE1587" s="13"/>
      <c r="CF1587" s="13"/>
      <c r="CG1587" s="13"/>
      <c r="CH1587" s="13"/>
    </row>
    <row r="1588" spans="1:86" ht="17.25">
      <c r="A1588" s="11"/>
      <c r="B1588" s="11"/>
      <c r="C1588" s="11"/>
      <c r="D1588" s="11"/>
      <c r="E1588" s="33"/>
      <c r="F1588" s="11"/>
      <c r="G1588" s="11"/>
      <c r="H1588" s="11"/>
      <c r="I1588" s="11"/>
      <c r="J1588" s="65"/>
      <c r="K1588" s="65"/>
      <c r="L1588" s="65"/>
      <c r="M1588" s="65"/>
      <c r="N1588" s="65"/>
      <c r="O1588" s="65"/>
      <c r="P1588" s="65"/>
      <c r="Q1588" s="65"/>
      <c r="R1588" s="65"/>
      <c r="S1588" s="65"/>
      <c r="T1588" s="65"/>
      <c r="U1588" s="65"/>
      <c r="V1588" s="65"/>
      <c r="W1588" s="65"/>
      <c r="X1588" s="65"/>
      <c r="Y1588" s="65"/>
      <c r="Z1588" s="65"/>
      <c r="AA1588" s="65"/>
      <c r="AB1588" s="65"/>
      <c r="AC1588" s="65"/>
      <c r="AD1588" s="65"/>
      <c r="AE1588" s="65"/>
      <c r="AF1588" s="65"/>
      <c r="AG1588" s="65"/>
      <c r="AH1588" s="65"/>
      <c r="AI1588" s="65"/>
      <c r="AJ1588" s="62"/>
      <c r="AK1588" s="11"/>
      <c r="AL1588" s="11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</row>
    <row r="1589" spans="1:86" ht="17.25">
      <c r="A1589" s="11"/>
      <c r="B1589" s="11"/>
      <c r="C1589" s="11"/>
      <c r="D1589" s="11"/>
      <c r="E1589" s="33"/>
      <c r="F1589" s="11"/>
      <c r="G1589" s="11"/>
      <c r="H1589" s="11"/>
      <c r="I1589" s="11"/>
      <c r="J1589" s="65"/>
      <c r="K1589" s="65"/>
      <c r="L1589" s="65"/>
      <c r="M1589" s="65"/>
      <c r="N1589" s="65"/>
      <c r="O1589" s="65"/>
      <c r="P1589" s="65"/>
      <c r="Q1589" s="65"/>
      <c r="R1589" s="65"/>
      <c r="S1589" s="65"/>
      <c r="T1589" s="65"/>
      <c r="U1589" s="65"/>
      <c r="V1589" s="65"/>
      <c r="W1589" s="65"/>
      <c r="X1589" s="65"/>
      <c r="Y1589" s="65"/>
      <c r="Z1589" s="65"/>
      <c r="AA1589" s="65"/>
      <c r="AB1589" s="65"/>
      <c r="AC1589" s="65"/>
      <c r="AD1589" s="65"/>
      <c r="AE1589" s="65"/>
      <c r="AF1589" s="65"/>
      <c r="AG1589" s="65"/>
      <c r="AH1589" s="65"/>
      <c r="AI1589" s="65"/>
      <c r="AJ1589" s="62"/>
      <c r="AK1589" s="11"/>
      <c r="AL1589" s="11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  <c r="BW1589" s="13"/>
      <c r="BX1589" s="13"/>
      <c r="BY1589" s="13"/>
      <c r="BZ1589" s="13"/>
      <c r="CA1589" s="13"/>
      <c r="CB1589" s="13"/>
      <c r="CC1589" s="13"/>
      <c r="CD1589" s="13"/>
      <c r="CE1589" s="13"/>
      <c r="CF1589" s="13"/>
      <c r="CG1589" s="13"/>
      <c r="CH1589" s="13"/>
    </row>
    <row r="1590" spans="1:86" ht="17.25">
      <c r="A1590" s="11"/>
      <c r="B1590" s="11"/>
      <c r="C1590" s="11"/>
      <c r="D1590" s="11"/>
      <c r="E1590" s="33"/>
      <c r="F1590" s="11"/>
      <c r="G1590" s="11"/>
      <c r="H1590" s="11"/>
      <c r="I1590" s="11"/>
      <c r="J1590" s="65"/>
      <c r="K1590" s="65"/>
      <c r="L1590" s="65"/>
      <c r="M1590" s="65"/>
      <c r="N1590" s="65"/>
      <c r="O1590" s="65"/>
      <c r="P1590" s="65"/>
      <c r="Q1590" s="65"/>
      <c r="R1590" s="65"/>
      <c r="S1590" s="65"/>
      <c r="T1590" s="65"/>
      <c r="U1590" s="65"/>
      <c r="V1590" s="65"/>
      <c r="W1590" s="65"/>
      <c r="X1590" s="65"/>
      <c r="Y1590" s="65"/>
      <c r="Z1590" s="65"/>
      <c r="AA1590" s="65"/>
      <c r="AB1590" s="65"/>
      <c r="AC1590" s="65"/>
      <c r="AD1590" s="65"/>
      <c r="AE1590" s="65"/>
      <c r="AF1590" s="65"/>
      <c r="AG1590" s="65"/>
      <c r="AH1590" s="65"/>
      <c r="AI1590" s="65"/>
      <c r="AJ1590" s="62"/>
      <c r="AK1590" s="11"/>
      <c r="AL1590" s="11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</row>
    <row r="1591" spans="1:86" ht="17.25">
      <c r="A1591" s="11"/>
      <c r="B1591" s="11"/>
      <c r="C1591" s="11"/>
      <c r="D1591" s="11"/>
      <c r="E1591" s="33"/>
      <c r="F1591" s="11"/>
      <c r="G1591" s="11"/>
      <c r="H1591" s="11"/>
      <c r="I1591" s="11"/>
      <c r="J1591" s="65"/>
      <c r="K1591" s="65"/>
      <c r="L1591" s="65"/>
      <c r="M1591" s="65"/>
      <c r="N1591" s="65"/>
      <c r="O1591" s="65"/>
      <c r="P1591" s="65"/>
      <c r="Q1591" s="65"/>
      <c r="R1591" s="65"/>
      <c r="S1591" s="65"/>
      <c r="T1591" s="65"/>
      <c r="U1591" s="65"/>
      <c r="V1591" s="65"/>
      <c r="W1591" s="65"/>
      <c r="X1591" s="65"/>
      <c r="Y1591" s="65"/>
      <c r="Z1591" s="65"/>
      <c r="AA1591" s="65"/>
      <c r="AB1591" s="65"/>
      <c r="AC1591" s="65"/>
      <c r="AD1591" s="65"/>
      <c r="AE1591" s="65"/>
      <c r="AF1591" s="65"/>
      <c r="AG1591" s="65"/>
      <c r="AH1591" s="65"/>
      <c r="AI1591" s="65"/>
      <c r="AJ1591" s="62"/>
      <c r="AK1591" s="11"/>
      <c r="AL1591" s="11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</row>
    <row r="1592" spans="1:86" ht="17.25">
      <c r="A1592" s="11"/>
      <c r="B1592" s="11"/>
      <c r="C1592" s="11"/>
      <c r="D1592" s="11"/>
      <c r="E1592" s="33"/>
      <c r="F1592" s="11"/>
      <c r="G1592" s="11"/>
      <c r="H1592" s="11"/>
      <c r="I1592" s="11"/>
      <c r="J1592" s="65"/>
      <c r="K1592" s="65"/>
      <c r="L1592" s="65"/>
      <c r="M1592" s="65"/>
      <c r="N1592" s="65"/>
      <c r="O1592" s="65"/>
      <c r="P1592" s="65"/>
      <c r="Q1592" s="65"/>
      <c r="R1592" s="65"/>
      <c r="S1592" s="65"/>
      <c r="T1592" s="65"/>
      <c r="U1592" s="65"/>
      <c r="V1592" s="65"/>
      <c r="W1592" s="65"/>
      <c r="X1592" s="65"/>
      <c r="Y1592" s="65"/>
      <c r="Z1592" s="65"/>
      <c r="AA1592" s="65"/>
      <c r="AB1592" s="65"/>
      <c r="AC1592" s="65"/>
      <c r="AD1592" s="65"/>
      <c r="AE1592" s="65"/>
      <c r="AF1592" s="65"/>
      <c r="AG1592" s="65"/>
      <c r="AH1592" s="65"/>
      <c r="AI1592" s="65"/>
      <c r="AJ1592" s="62"/>
      <c r="AK1592" s="11"/>
      <c r="AL1592" s="11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</row>
    <row r="1593" spans="1:86" ht="17.25">
      <c r="A1593" s="11"/>
      <c r="B1593" s="11"/>
      <c r="C1593" s="11"/>
      <c r="D1593" s="11"/>
      <c r="E1593" s="33"/>
      <c r="F1593" s="11"/>
      <c r="G1593" s="11"/>
      <c r="H1593" s="11"/>
      <c r="I1593" s="11"/>
      <c r="J1593" s="65"/>
      <c r="K1593" s="65"/>
      <c r="L1593" s="65"/>
      <c r="M1593" s="65"/>
      <c r="N1593" s="65"/>
      <c r="O1593" s="65"/>
      <c r="P1593" s="65"/>
      <c r="Q1593" s="65"/>
      <c r="R1593" s="65"/>
      <c r="S1593" s="65"/>
      <c r="T1593" s="65"/>
      <c r="U1593" s="65"/>
      <c r="V1593" s="65"/>
      <c r="W1593" s="65"/>
      <c r="X1593" s="65"/>
      <c r="Y1593" s="65"/>
      <c r="Z1593" s="65"/>
      <c r="AA1593" s="65"/>
      <c r="AB1593" s="65"/>
      <c r="AC1593" s="65"/>
      <c r="AD1593" s="65"/>
      <c r="AE1593" s="65"/>
      <c r="AF1593" s="65"/>
      <c r="AG1593" s="65"/>
      <c r="AH1593" s="65"/>
      <c r="AI1593" s="65"/>
      <c r="AJ1593" s="62"/>
      <c r="AK1593" s="11"/>
      <c r="AL1593" s="11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3"/>
      <c r="BX1593" s="13"/>
      <c r="BY1593" s="13"/>
      <c r="BZ1593" s="13"/>
      <c r="CA1593" s="13"/>
      <c r="CB1593" s="13"/>
      <c r="CC1593" s="13"/>
      <c r="CD1593" s="13"/>
      <c r="CE1593" s="13"/>
      <c r="CF1593" s="13"/>
      <c r="CG1593" s="13"/>
      <c r="CH1593" s="13"/>
    </row>
    <row r="1594" spans="1:86" ht="17.25">
      <c r="A1594" s="11"/>
      <c r="B1594" s="11"/>
      <c r="C1594" s="11"/>
      <c r="D1594" s="11"/>
      <c r="E1594" s="33"/>
      <c r="F1594" s="11"/>
      <c r="G1594" s="11"/>
      <c r="H1594" s="11"/>
      <c r="I1594" s="11"/>
      <c r="J1594" s="65"/>
      <c r="K1594" s="65"/>
      <c r="L1594" s="65"/>
      <c r="M1594" s="65"/>
      <c r="N1594" s="65"/>
      <c r="O1594" s="65"/>
      <c r="P1594" s="65"/>
      <c r="Q1594" s="65"/>
      <c r="R1594" s="65"/>
      <c r="S1594" s="65"/>
      <c r="T1594" s="65"/>
      <c r="U1594" s="65"/>
      <c r="V1594" s="65"/>
      <c r="W1594" s="65"/>
      <c r="X1594" s="65"/>
      <c r="Y1594" s="65"/>
      <c r="Z1594" s="65"/>
      <c r="AA1594" s="65"/>
      <c r="AB1594" s="65"/>
      <c r="AC1594" s="65"/>
      <c r="AD1594" s="65"/>
      <c r="AE1594" s="65"/>
      <c r="AF1594" s="65"/>
      <c r="AG1594" s="65"/>
      <c r="AH1594" s="65"/>
      <c r="AI1594" s="65"/>
      <c r="AJ1594" s="62"/>
      <c r="AK1594" s="11"/>
      <c r="AL1594" s="11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</row>
    <row r="1595" spans="1:86" ht="17.25">
      <c r="A1595" s="11"/>
      <c r="B1595" s="11"/>
      <c r="C1595" s="11"/>
      <c r="D1595" s="11"/>
      <c r="E1595" s="33"/>
      <c r="F1595" s="11"/>
      <c r="G1595" s="11"/>
      <c r="H1595" s="11"/>
      <c r="I1595" s="11"/>
      <c r="J1595" s="65"/>
      <c r="K1595" s="65"/>
      <c r="L1595" s="65"/>
      <c r="M1595" s="65"/>
      <c r="N1595" s="65"/>
      <c r="O1595" s="65"/>
      <c r="P1595" s="65"/>
      <c r="Q1595" s="65"/>
      <c r="R1595" s="65"/>
      <c r="S1595" s="65"/>
      <c r="T1595" s="65"/>
      <c r="U1595" s="65"/>
      <c r="V1595" s="65"/>
      <c r="W1595" s="65"/>
      <c r="X1595" s="65"/>
      <c r="Y1595" s="65"/>
      <c r="Z1595" s="65"/>
      <c r="AA1595" s="65"/>
      <c r="AB1595" s="65"/>
      <c r="AC1595" s="65"/>
      <c r="AD1595" s="65"/>
      <c r="AE1595" s="65"/>
      <c r="AF1595" s="65"/>
      <c r="AG1595" s="65"/>
      <c r="AH1595" s="65"/>
      <c r="AI1595" s="65"/>
      <c r="AJ1595" s="62"/>
      <c r="AK1595" s="11"/>
      <c r="AL1595" s="11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/>
      <c r="CC1595" s="13"/>
      <c r="CD1595" s="13"/>
      <c r="CE1595" s="13"/>
      <c r="CF1595" s="13"/>
      <c r="CG1595" s="13"/>
      <c r="CH1595" s="13"/>
    </row>
    <row r="1596" spans="1:86" ht="17.25">
      <c r="A1596" s="11"/>
      <c r="B1596" s="11"/>
      <c r="C1596" s="11"/>
      <c r="D1596" s="11"/>
      <c r="E1596" s="33"/>
      <c r="F1596" s="11"/>
      <c r="G1596" s="11"/>
      <c r="H1596" s="11"/>
      <c r="I1596" s="11"/>
      <c r="J1596" s="65"/>
      <c r="K1596" s="65"/>
      <c r="L1596" s="65"/>
      <c r="M1596" s="65"/>
      <c r="N1596" s="65"/>
      <c r="O1596" s="65"/>
      <c r="P1596" s="65"/>
      <c r="Q1596" s="65"/>
      <c r="R1596" s="65"/>
      <c r="S1596" s="65"/>
      <c r="T1596" s="65"/>
      <c r="U1596" s="65"/>
      <c r="V1596" s="65"/>
      <c r="W1596" s="65"/>
      <c r="X1596" s="65"/>
      <c r="Y1596" s="65"/>
      <c r="Z1596" s="65"/>
      <c r="AA1596" s="65"/>
      <c r="AB1596" s="65"/>
      <c r="AC1596" s="65"/>
      <c r="AD1596" s="65"/>
      <c r="AE1596" s="65"/>
      <c r="AF1596" s="65"/>
      <c r="AG1596" s="65"/>
      <c r="AH1596" s="65"/>
      <c r="AI1596" s="65"/>
      <c r="AJ1596" s="62"/>
      <c r="AK1596" s="11"/>
      <c r="AL1596" s="11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3"/>
      <c r="BT1596" s="13"/>
      <c r="BU1596" s="13"/>
      <c r="BV1596" s="13"/>
      <c r="BW1596" s="13"/>
      <c r="BX1596" s="13"/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</row>
    <row r="1597" spans="1:86" ht="17.25">
      <c r="A1597" s="11"/>
      <c r="B1597" s="11"/>
      <c r="C1597" s="11"/>
      <c r="D1597" s="11"/>
      <c r="E1597" s="33"/>
      <c r="F1597" s="11"/>
      <c r="G1597" s="11"/>
      <c r="H1597" s="11"/>
      <c r="I1597" s="11"/>
      <c r="J1597" s="65"/>
      <c r="K1597" s="65"/>
      <c r="L1597" s="65"/>
      <c r="M1597" s="65"/>
      <c r="N1597" s="65"/>
      <c r="O1597" s="65"/>
      <c r="P1597" s="65"/>
      <c r="Q1597" s="65"/>
      <c r="R1597" s="65"/>
      <c r="S1597" s="65"/>
      <c r="T1597" s="65"/>
      <c r="U1597" s="65"/>
      <c r="V1597" s="65"/>
      <c r="W1597" s="65"/>
      <c r="X1597" s="65"/>
      <c r="Y1597" s="65"/>
      <c r="Z1597" s="65"/>
      <c r="AA1597" s="65"/>
      <c r="AB1597" s="65"/>
      <c r="AC1597" s="65"/>
      <c r="AD1597" s="65"/>
      <c r="AE1597" s="65"/>
      <c r="AF1597" s="65"/>
      <c r="AG1597" s="65"/>
      <c r="AH1597" s="65"/>
      <c r="AI1597" s="65"/>
      <c r="AJ1597" s="62"/>
      <c r="AK1597" s="11"/>
      <c r="AL1597" s="11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</row>
    <row r="1598" spans="1:86" ht="17.25">
      <c r="A1598" s="11"/>
      <c r="B1598" s="11"/>
      <c r="C1598" s="11"/>
      <c r="D1598" s="11"/>
      <c r="E1598" s="33"/>
      <c r="F1598" s="11"/>
      <c r="G1598" s="11"/>
      <c r="H1598" s="11"/>
      <c r="I1598" s="11"/>
      <c r="J1598" s="65"/>
      <c r="K1598" s="65"/>
      <c r="L1598" s="65"/>
      <c r="M1598" s="65"/>
      <c r="N1598" s="65"/>
      <c r="O1598" s="65"/>
      <c r="P1598" s="65"/>
      <c r="Q1598" s="65"/>
      <c r="R1598" s="65"/>
      <c r="S1598" s="65"/>
      <c r="T1598" s="65"/>
      <c r="U1598" s="65"/>
      <c r="V1598" s="65"/>
      <c r="W1598" s="65"/>
      <c r="X1598" s="65"/>
      <c r="Y1598" s="65"/>
      <c r="Z1598" s="65"/>
      <c r="AA1598" s="65"/>
      <c r="AB1598" s="65"/>
      <c r="AC1598" s="65"/>
      <c r="AD1598" s="65"/>
      <c r="AE1598" s="65"/>
      <c r="AF1598" s="65"/>
      <c r="AG1598" s="65"/>
      <c r="AH1598" s="65"/>
      <c r="AI1598" s="65"/>
      <c r="AJ1598" s="62"/>
      <c r="AK1598" s="11"/>
      <c r="AL1598" s="11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</row>
    <row r="1599" spans="1:86" ht="17.25">
      <c r="A1599" s="11"/>
      <c r="B1599" s="11"/>
      <c r="C1599" s="11"/>
      <c r="D1599" s="11"/>
      <c r="E1599" s="33"/>
      <c r="F1599" s="11"/>
      <c r="G1599" s="11"/>
      <c r="H1599" s="11"/>
      <c r="I1599" s="11"/>
      <c r="J1599" s="65"/>
      <c r="K1599" s="65"/>
      <c r="L1599" s="65"/>
      <c r="M1599" s="65"/>
      <c r="N1599" s="65"/>
      <c r="O1599" s="65"/>
      <c r="P1599" s="65"/>
      <c r="Q1599" s="65"/>
      <c r="R1599" s="65"/>
      <c r="S1599" s="65"/>
      <c r="T1599" s="65"/>
      <c r="U1599" s="65"/>
      <c r="V1599" s="65"/>
      <c r="W1599" s="65"/>
      <c r="X1599" s="65"/>
      <c r="Y1599" s="65"/>
      <c r="Z1599" s="65"/>
      <c r="AA1599" s="65"/>
      <c r="AB1599" s="65"/>
      <c r="AC1599" s="65"/>
      <c r="AD1599" s="65"/>
      <c r="AE1599" s="65"/>
      <c r="AF1599" s="65"/>
      <c r="AG1599" s="65"/>
      <c r="AH1599" s="65"/>
      <c r="AI1599" s="65"/>
      <c r="AJ1599" s="62"/>
      <c r="AK1599" s="11"/>
      <c r="AL1599" s="11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</row>
    <row r="1600" spans="1:86" ht="17.25">
      <c r="A1600" s="11"/>
      <c r="B1600" s="11"/>
      <c r="C1600" s="11"/>
      <c r="D1600" s="11"/>
      <c r="E1600" s="33"/>
      <c r="F1600" s="11"/>
      <c r="G1600" s="11"/>
      <c r="H1600" s="11"/>
      <c r="I1600" s="11"/>
      <c r="J1600" s="65"/>
      <c r="K1600" s="65"/>
      <c r="L1600" s="65"/>
      <c r="M1600" s="65"/>
      <c r="N1600" s="65"/>
      <c r="O1600" s="65"/>
      <c r="P1600" s="65"/>
      <c r="Q1600" s="65"/>
      <c r="R1600" s="65"/>
      <c r="S1600" s="65"/>
      <c r="T1600" s="65"/>
      <c r="U1600" s="65"/>
      <c r="V1600" s="65"/>
      <c r="W1600" s="65"/>
      <c r="X1600" s="65"/>
      <c r="Y1600" s="65"/>
      <c r="Z1600" s="65"/>
      <c r="AA1600" s="65"/>
      <c r="AB1600" s="65"/>
      <c r="AC1600" s="65"/>
      <c r="AD1600" s="65"/>
      <c r="AE1600" s="65"/>
      <c r="AF1600" s="65"/>
      <c r="AG1600" s="65"/>
      <c r="AH1600" s="65"/>
      <c r="AI1600" s="65"/>
      <c r="AJ1600" s="62"/>
      <c r="AK1600" s="11"/>
      <c r="AL1600" s="11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  <c r="BW1600" s="13"/>
      <c r="BX1600" s="13"/>
      <c r="BY1600" s="13"/>
      <c r="BZ1600" s="13"/>
      <c r="CA1600" s="13"/>
      <c r="CB1600" s="13"/>
      <c r="CC1600" s="13"/>
      <c r="CD1600" s="13"/>
      <c r="CE1600" s="13"/>
      <c r="CF1600" s="13"/>
      <c r="CG1600" s="13"/>
      <c r="CH1600" s="13"/>
    </row>
    <row r="1601" spans="1:86" ht="17.25">
      <c r="A1601" s="11"/>
      <c r="B1601" s="11"/>
      <c r="C1601" s="11"/>
      <c r="D1601" s="11"/>
      <c r="E1601" s="33"/>
      <c r="F1601" s="11"/>
      <c r="G1601" s="11"/>
      <c r="H1601" s="11"/>
      <c r="I1601" s="11"/>
      <c r="J1601" s="65"/>
      <c r="K1601" s="65"/>
      <c r="L1601" s="65"/>
      <c r="M1601" s="65"/>
      <c r="N1601" s="65"/>
      <c r="O1601" s="65"/>
      <c r="P1601" s="65"/>
      <c r="Q1601" s="65"/>
      <c r="R1601" s="65"/>
      <c r="S1601" s="65"/>
      <c r="T1601" s="65"/>
      <c r="U1601" s="65"/>
      <c r="V1601" s="65"/>
      <c r="W1601" s="65"/>
      <c r="X1601" s="65"/>
      <c r="Y1601" s="65"/>
      <c r="Z1601" s="65"/>
      <c r="AA1601" s="65"/>
      <c r="AB1601" s="65"/>
      <c r="AC1601" s="65"/>
      <c r="AD1601" s="65"/>
      <c r="AE1601" s="65"/>
      <c r="AF1601" s="65"/>
      <c r="AG1601" s="65"/>
      <c r="AH1601" s="65"/>
      <c r="AI1601" s="65"/>
      <c r="AJ1601" s="62"/>
      <c r="AK1601" s="11"/>
      <c r="AL1601" s="11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</row>
    <row r="1602" spans="1:86" ht="17.25">
      <c r="A1602" s="11"/>
      <c r="B1602" s="11"/>
      <c r="C1602" s="11"/>
      <c r="D1602" s="11"/>
      <c r="E1602" s="33"/>
      <c r="F1602" s="11"/>
      <c r="G1602" s="11"/>
      <c r="H1602" s="11"/>
      <c r="I1602" s="11"/>
      <c r="J1602" s="65"/>
      <c r="K1602" s="65"/>
      <c r="L1602" s="65"/>
      <c r="M1602" s="65"/>
      <c r="N1602" s="65"/>
      <c r="O1602" s="65"/>
      <c r="P1602" s="65"/>
      <c r="Q1602" s="65"/>
      <c r="R1602" s="65"/>
      <c r="S1602" s="65"/>
      <c r="T1602" s="65"/>
      <c r="U1602" s="65"/>
      <c r="V1602" s="65"/>
      <c r="W1602" s="65"/>
      <c r="X1602" s="65"/>
      <c r="Y1602" s="65"/>
      <c r="Z1602" s="65"/>
      <c r="AA1602" s="65"/>
      <c r="AB1602" s="65"/>
      <c r="AC1602" s="65"/>
      <c r="AD1602" s="65"/>
      <c r="AE1602" s="65"/>
      <c r="AF1602" s="65"/>
      <c r="AG1602" s="65"/>
      <c r="AH1602" s="65"/>
      <c r="AI1602" s="65"/>
      <c r="AJ1602" s="62"/>
      <c r="AK1602" s="11"/>
      <c r="AL1602" s="11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</row>
    <row r="1603" spans="1:86" ht="17.25">
      <c r="A1603" s="11"/>
      <c r="B1603" s="11"/>
      <c r="C1603" s="11"/>
      <c r="D1603" s="11"/>
      <c r="E1603" s="33"/>
      <c r="F1603" s="11"/>
      <c r="G1603" s="11"/>
      <c r="H1603" s="11"/>
      <c r="I1603" s="11"/>
      <c r="J1603" s="65"/>
      <c r="K1603" s="65"/>
      <c r="L1603" s="65"/>
      <c r="M1603" s="65"/>
      <c r="N1603" s="65"/>
      <c r="O1603" s="65"/>
      <c r="P1603" s="65"/>
      <c r="Q1603" s="65"/>
      <c r="R1603" s="65"/>
      <c r="S1603" s="65"/>
      <c r="T1603" s="65"/>
      <c r="U1603" s="65"/>
      <c r="V1603" s="65"/>
      <c r="W1603" s="65"/>
      <c r="X1603" s="65"/>
      <c r="Y1603" s="65"/>
      <c r="Z1603" s="65"/>
      <c r="AA1603" s="65"/>
      <c r="AB1603" s="65"/>
      <c r="AC1603" s="65"/>
      <c r="AD1603" s="65"/>
      <c r="AE1603" s="65"/>
      <c r="AF1603" s="65"/>
      <c r="AG1603" s="65"/>
      <c r="AH1603" s="65"/>
      <c r="AI1603" s="65"/>
      <c r="AJ1603" s="62"/>
      <c r="AK1603" s="11"/>
      <c r="AL1603" s="11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</row>
    <row r="1604" spans="1:86" ht="17.25">
      <c r="A1604" s="11"/>
      <c r="B1604" s="11"/>
      <c r="C1604" s="11"/>
      <c r="D1604" s="11"/>
      <c r="E1604" s="33"/>
      <c r="F1604" s="11"/>
      <c r="G1604" s="11"/>
      <c r="H1604" s="11"/>
      <c r="I1604" s="11"/>
      <c r="J1604" s="65"/>
      <c r="K1604" s="65"/>
      <c r="L1604" s="65"/>
      <c r="M1604" s="65"/>
      <c r="N1604" s="65"/>
      <c r="O1604" s="65"/>
      <c r="P1604" s="65"/>
      <c r="Q1604" s="65"/>
      <c r="R1604" s="65"/>
      <c r="S1604" s="65"/>
      <c r="T1604" s="65"/>
      <c r="U1604" s="65"/>
      <c r="V1604" s="65"/>
      <c r="W1604" s="65"/>
      <c r="X1604" s="65"/>
      <c r="Y1604" s="65"/>
      <c r="Z1604" s="65"/>
      <c r="AA1604" s="65"/>
      <c r="AB1604" s="65"/>
      <c r="AC1604" s="65"/>
      <c r="AD1604" s="65"/>
      <c r="AE1604" s="65"/>
      <c r="AF1604" s="65"/>
      <c r="AG1604" s="65"/>
      <c r="AH1604" s="65"/>
      <c r="AI1604" s="65"/>
      <c r="AJ1604" s="62"/>
      <c r="AK1604" s="11"/>
      <c r="AL1604" s="11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</row>
    <row r="1605" spans="1:86" ht="17.25">
      <c r="A1605" s="11"/>
      <c r="B1605" s="11"/>
      <c r="C1605" s="11"/>
      <c r="D1605" s="11"/>
      <c r="E1605" s="33"/>
      <c r="F1605" s="11"/>
      <c r="G1605" s="11"/>
      <c r="H1605" s="11"/>
      <c r="I1605" s="11"/>
      <c r="J1605" s="65"/>
      <c r="K1605" s="65"/>
      <c r="L1605" s="65"/>
      <c r="M1605" s="65"/>
      <c r="N1605" s="65"/>
      <c r="O1605" s="65"/>
      <c r="P1605" s="65"/>
      <c r="Q1605" s="65"/>
      <c r="R1605" s="65"/>
      <c r="S1605" s="65"/>
      <c r="T1605" s="65"/>
      <c r="U1605" s="65"/>
      <c r="V1605" s="65"/>
      <c r="W1605" s="65"/>
      <c r="X1605" s="65"/>
      <c r="Y1605" s="65"/>
      <c r="Z1605" s="65"/>
      <c r="AA1605" s="65"/>
      <c r="AB1605" s="65"/>
      <c r="AC1605" s="65"/>
      <c r="AD1605" s="65"/>
      <c r="AE1605" s="65"/>
      <c r="AF1605" s="65"/>
      <c r="AG1605" s="65"/>
      <c r="AH1605" s="65"/>
      <c r="AI1605" s="65"/>
      <c r="AJ1605" s="62"/>
      <c r="AK1605" s="11"/>
      <c r="AL1605" s="11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</row>
    <row r="1606" spans="1:86" ht="17.25">
      <c r="A1606" s="11"/>
      <c r="B1606" s="11"/>
      <c r="C1606" s="11"/>
      <c r="D1606" s="11"/>
      <c r="E1606" s="33"/>
      <c r="F1606" s="11"/>
      <c r="G1606" s="11"/>
      <c r="H1606" s="11"/>
      <c r="I1606" s="11"/>
      <c r="J1606" s="65"/>
      <c r="K1606" s="65"/>
      <c r="L1606" s="65"/>
      <c r="M1606" s="65"/>
      <c r="N1606" s="65"/>
      <c r="O1606" s="65"/>
      <c r="P1606" s="65"/>
      <c r="Q1606" s="65"/>
      <c r="R1606" s="65"/>
      <c r="S1606" s="65"/>
      <c r="T1606" s="65"/>
      <c r="U1606" s="65"/>
      <c r="V1606" s="65"/>
      <c r="W1606" s="65"/>
      <c r="X1606" s="65"/>
      <c r="Y1606" s="65"/>
      <c r="Z1606" s="65"/>
      <c r="AA1606" s="65"/>
      <c r="AB1606" s="65"/>
      <c r="AC1606" s="65"/>
      <c r="AD1606" s="65"/>
      <c r="AE1606" s="65"/>
      <c r="AF1606" s="65"/>
      <c r="AG1606" s="65"/>
      <c r="AH1606" s="65"/>
      <c r="AI1606" s="65"/>
      <c r="AJ1606" s="62"/>
      <c r="AK1606" s="11"/>
      <c r="AL1606" s="11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</row>
    <row r="1607" spans="1:86" ht="17.25">
      <c r="A1607" s="11"/>
      <c r="B1607" s="11"/>
      <c r="C1607" s="11"/>
      <c r="D1607" s="11"/>
      <c r="E1607" s="33"/>
      <c r="F1607" s="11"/>
      <c r="G1607" s="11"/>
      <c r="H1607" s="11"/>
      <c r="I1607" s="11"/>
      <c r="J1607" s="65"/>
      <c r="K1607" s="65"/>
      <c r="L1607" s="65"/>
      <c r="M1607" s="65"/>
      <c r="N1607" s="65"/>
      <c r="O1607" s="65"/>
      <c r="P1607" s="65"/>
      <c r="Q1607" s="65"/>
      <c r="R1607" s="65"/>
      <c r="S1607" s="65"/>
      <c r="T1607" s="65"/>
      <c r="U1607" s="65"/>
      <c r="V1607" s="65"/>
      <c r="W1607" s="65"/>
      <c r="X1607" s="65"/>
      <c r="Y1607" s="65"/>
      <c r="Z1607" s="65"/>
      <c r="AA1607" s="65"/>
      <c r="AB1607" s="65"/>
      <c r="AC1607" s="65"/>
      <c r="AD1607" s="65"/>
      <c r="AE1607" s="65"/>
      <c r="AF1607" s="65"/>
      <c r="AG1607" s="65"/>
      <c r="AH1607" s="65"/>
      <c r="AI1607" s="65"/>
      <c r="AJ1607" s="62"/>
      <c r="AK1607" s="11"/>
      <c r="AL1607" s="11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</row>
    <row r="1608" spans="1:86" ht="17.25">
      <c r="A1608" s="11"/>
      <c r="B1608" s="11"/>
      <c r="C1608" s="11"/>
      <c r="D1608" s="11"/>
      <c r="E1608" s="33"/>
      <c r="F1608" s="11"/>
      <c r="G1608" s="11"/>
      <c r="H1608" s="11"/>
      <c r="I1608" s="11"/>
      <c r="J1608" s="65"/>
      <c r="K1608" s="65"/>
      <c r="L1608" s="65"/>
      <c r="M1608" s="65"/>
      <c r="N1608" s="65"/>
      <c r="O1608" s="65"/>
      <c r="P1608" s="65"/>
      <c r="Q1608" s="65"/>
      <c r="R1608" s="65"/>
      <c r="S1608" s="65"/>
      <c r="T1608" s="65"/>
      <c r="U1608" s="65"/>
      <c r="V1608" s="65"/>
      <c r="W1608" s="65"/>
      <c r="X1608" s="65"/>
      <c r="Y1608" s="65"/>
      <c r="Z1608" s="65"/>
      <c r="AA1608" s="65"/>
      <c r="AB1608" s="65"/>
      <c r="AC1608" s="65"/>
      <c r="AD1608" s="65"/>
      <c r="AE1608" s="65"/>
      <c r="AF1608" s="65"/>
      <c r="AG1608" s="65"/>
      <c r="AH1608" s="65"/>
      <c r="AI1608" s="65"/>
      <c r="AJ1608" s="62"/>
      <c r="AK1608" s="11"/>
      <c r="AL1608" s="11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</row>
    <row r="1609" spans="1:86" ht="17.25">
      <c r="A1609" s="11"/>
      <c r="B1609" s="11"/>
      <c r="C1609" s="11"/>
      <c r="D1609" s="11"/>
      <c r="E1609" s="33"/>
      <c r="F1609" s="11"/>
      <c r="G1609" s="11"/>
      <c r="H1609" s="11"/>
      <c r="I1609" s="11"/>
      <c r="J1609" s="65"/>
      <c r="K1609" s="65"/>
      <c r="L1609" s="65"/>
      <c r="M1609" s="65"/>
      <c r="N1609" s="65"/>
      <c r="O1609" s="65"/>
      <c r="P1609" s="65"/>
      <c r="Q1609" s="65"/>
      <c r="R1609" s="65"/>
      <c r="S1609" s="65"/>
      <c r="T1609" s="65"/>
      <c r="U1609" s="65"/>
      <c r="V1609" s="65"/>
      <c r="W1609" s="65"/>
      <c r="X1609" s="65"/>
      <c r="Y1609" s="65"/>
      <c r="Z1609" s="65"/>
      <c r="AA1609" s="65"/>
      <c r="AB1609" s="65"/>
      <c r="AC1609" s="65"/>
      <c r="AD1609" s="65"/>
      <c r="AE1609" s="65"/>
      <c r="AF1609" s="65"/>
      <c r="AG1609" s="65"/>
      <c r="AH1609" s="65"/>
      <c r="AI1609" s="65"/>
      <c r="AJ1609" s="62"/>
      <c r="AK1609" s="11"/>
      <c r="AL1609" s="11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</row>
    <row r="1610" spans="1:86" ht="17.25">
      <c r="A1610" s="11"/>
      <c r="B1610" s="11"/>
      <c r="C1610" s="11"/>
      <c r="D1610" s="11"/>
      <c r="E1610" s="33"/>
      <c r="F1610" s="11"/>
      <c r="G1610" s="11"/>
      <c r="H1610" s="11"/>
      <c r="I1610" s="11"/>
      <c r="J1610" s="65"/>
      <c r="K1610" s="65"/>
      <c r="L1610" s="65"/>
      <c r="M1610" s="65"/>
      <c r="N1610" s="65"/>
      <c r="O1610" s="65"/>
      <c r="P1610" s="65"/>
      <c r="Q1610" s="65"/>
      <c r="R1610" s="65"/>
      <c r="S1610" s="65"/>
      <c r="T1610" s="65"/>
      <c r="U1610" s="65"/>
      <c r="V1610" s="65"/>
      <c r="W1610" s="65"/>
      <c r="X1610" s="65"/>
      <c r="Y1610" s="65"/>
      <c r="Z1610" s="65"/>
      <c r="AA1610" s="65"/>
      <c r="AB1610" s="65"/>
      <c r="AC1610" s="65"/>
      <c r="AD1610" s="65"/>
      <c r="AE1610" s="65"/>
      <c r="AF1610" s="65"/>
      <c r="AG1610" s="65"/>
      <c r="AH1610" s="65"/>
      <c r="AI1610" s="65"/>
      <c r="AJ1610" s="62"/>
      <c r="AK1610" s="11"/>
      <c r="AL1610" s="11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</row>
    <row r="1611" spans="1:86" ht="17.25">
      <c r="A1611" s="11"/>
      <c r="B1611" s="11"/>
      <c r="C1611" s="11"/>
      <c r="D1611" s="11"/>
      <c r="E1611" s="33"/>
      <c r="F1611" s="11"/>
      <c r="G1611" s="11"/>
      <c r="H1611" s="11"/>
      <c r="I1611" s="11"/>
      <c r="J1611" s="65"/>
      <c r="K1611" s="65"/>
      <c r="L1611" s="65"/>
      <c r="M1611" s="65"/>
      <c r="N1611" s="65"/>
      <c r="O1611" s="65"/>
      <c r="P1611" s="65"/>
      <c r="Q1611" s="65"/>
      <c r="R1611" s="65"/>
      <c r="S1611" s="65"/>
      <c r="T1611" s="65"/>
      <c r="U1611" s="65"/>
      <c r="V1611" s="65"/>
      <c r="W1611" s="65"/>
      <c r="X1611" s="65"/>
      <c r="Y1611" s="65"/>
      <c r="Z1611" s="65"/>
      <c r="AA1611" s="65"/>
      <c r="AB1611" s="65"/>
      <c r="AC1611" s="65"/>
      <c r="AD1611" s="65"/>
      <c r="AE1611" s="65"/>
      <c r="AF1611" s="65"/>
      <c r="AG1611" s="65"/>
      <c r="AH1611" s="65"/>
      <c r="AI1611" s="65"/>
      <c r="AJ1611" s="62"/>
      <c r="AK1611" s="11"/>
      <c r="AL1611" s="11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</row>
    <row r="1612" spans="1:86" ht="17.25">
      <c r="A1612" s="11"/>
      <c r="B1612" s="11"/>
      <c r="C1612" s="11"/>
      <c r="D1612" s="11"/>
      <c r="E1612" s="33"/>
      <c r="F1612" s="11"/>
      <c r="G1612" s="11"/>
      <c r="H1612" s="11"/>
      <c r="I1612" s="11"/>
      <c r="J1612" s="65"/>
      <c r="K1612" s="65"/>
      <c r="L1612" s="65"/>
      <c r="M1612" s="65"/>
      <c r="N1612" s="65"/>
      <c r="O1612" s="65"/>
      <c r="P1612" s="65"/>
      <c r="Q1612" s="65"/>
      <c r="R1612" s="65"/>
      <c r="S1612" s="65"/>
      <c r="T1612" s="65"/>
      <c r="U1612" s="65"/>
      <c r="V1612" s="65"/>
      <c r="W1612" s="65"/>
      <c r="X1612" s="65"/>
      <c r="Y1612" s="65"/>
      <c r="Z1612" s="65"/>
      <c r="AA1612" s="65"/>
      <c r="AB1612" s="65"/>
      <c r="AC1612" s="65"/>
      <c r="AD1612" s="65"/>
      <c r="AE1612" s="65"/>
      <c r="AF1612" s="65"/>
      <c r="AG1612" s="65"/>
      <c r="AH1612" s="65"/>
      <c r="AI1612" s="65"/>
      <c r="AJ1612" s="62"/>
      <c r="AK1612" s="11"/>
      <c r="AL1612" s="11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</row>
    <row r="1613" spans="1:86" ht="17.25">
      <c r="A1613" s="11"/>
      <c r="B1613" s="11"/>
      <c r="C1613" s="11"/>
      <c r="D1613" s="11"/>
      <c r="E1613" s="33"/>
      <c r="F1613" s="11"/>
      <c r="G1613" s="11"/>
      <c r="H1613" s="11"/>
      <c r="I1613" s="11"/>
      <c r="J1613" s="65"/>
      <c r="K1613" s="65"/>
      <c r="L1613" s="65"/>
      <c r="M1613" s="65"/>
      <c r="N1613" s="65"/>
      <c r="O1613" s="65"/>
      <c r="P1613" s="65"/>
      <c r="Q1613" s="65"/>
      <c r="R1613" s="65"/>
      <c r="S1613" s="65"/>
      <c r="T1613" s="65"/>
      <c r="U1613" s="65"/>
      <c r="V1613" s="65"/>
      <c r="W1613" s="65"/>
      <c r="X1613" s="65"/>
      <c r="Y1613" s="65"/>
      <c r="Z1613" s="65"/>
      <c r="AA1613" s="65"/>
      <c r="AB1613" s="65"/>
      <c r="AC1613" s="65"/>
      <c r="AD1613" s="65"/>
      <c r="AE1613" s="65"/>
      <c r="AF1613" s="65"/>
      <c r="AG1613" s="65"/>
      <c r="AH1613" s="65"/>
      <c r="AI1613" s="65"/>
      <c r="AJ1613" s="62"/>
      <c r="AK1613" s="11"/>
      <c r="AL1613" s="11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</row>
    <row r="1614" spans="1:86" ht="17.25">
      <c r="A1614" s="11"/>
      <c r="B1614" s="11"/>
      <c r="C1614" s="11"/>
      <c r="D1614" s="11"/>
      <c r="E1614" s="33"/>
      <c r="F1614" s="11"/>
      <c r="G1614" s="11"/>
      <c r="H1614" s="11"/>
      <c r="I1614" s="11"/>
      <c r="J1614" s="65"/>
      <c r="K1614" s="65"/>
      <c r="L1614" s="65"/>
      <c r="M1614" s="65"/>
      <c r="N1614" s="65"/>
      <c r="O1614" s="65"/>
      <c r="P1614" s="65"/>
      <c r="Q1614" s="65"/>
      <c r="R1614" s="65"/>
      <c r="S1614" s="65"/>
      <c r="T1614" s="65"/>
      <c r="U1614" s="65"/>
      <c r="V1614" s="65"/>
      <c r="W1614" s="65"/>
      <c r="X1614" s="65"/>
      <c r="Y1614" s="65"/>
      <c r="Z1614" s="65"/>
      <c r="AA1614" s="65"/>
      <c r="AB1614" s="65"/>
      <c r="AC1614" s="65"/>
      <c r="AD1614" s="65"/>
      <c r="AE1614" s="65"/>
      <c r="AF1614" s="65"/>
      <c r="AG1614" s="65"/>
      <c r="AH1614" s="65"/>
      <c r="AI1614" s="65"/>
      <c r="AJ1614" s="62"/>
      <c r="AK1614" s="11"/>
      <c r="AL1614" s="11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/>
      <c r="CH1614" s="13"/>
    </row>
    <row r="1615" spans="1:86" ht="17.25">
      <c r="A1615" s="11"/>
      <c r="B1615" s="11"/>
      <c r="C1615" s="11"/>
      <c r="D1615" s="11"/>
      <c r="E1615" s="33"/>
      <c r="F1615" s="11"/>
      <c r="G1615" s="11"/>
      <c r="H1615" s="11"/>
      <c r="I1615" s="11"/>
      <c r="J1615" s="65"/>
      <c r="K1615" s="65"/>
      <c r="L1615" s="65"/>
      <c r="M1615" s="65"/>
      <c r="N1615" s="65"/>
      <c r="O1615" s="65"/>
      <c r="P1615" s="65"/>
      <c r="Q1615" s="65"/>
      <c r="R1615" s="65"/>
      <c r="S1615" s="65"/>
      <c r="T1615" s="65"/>
      <c r="U1615" s="65"/>
      <c r="V1615" s="65"/>
      <c r="W1615" s="65"/>
      <c r="X1615" s="65"/>
      <c r="Y1615" s="65"/>
      <c r="Z1615" s="65"/>
      <c r="AA1615" s="65"/>
      <c r="AB1615" s="65"/>
      <c r="AC1615" s="65"/>
      <c r="AD1615" s="65"/>
      <c r="AE1615" s="65"/>
      <c r="AF1615" s="65"/>
      <c r="AG1615" s="65"/>
      <c r="AH1615" s="65"/>
      <c r="AI1615" s="65"/>
      <c r="AJ1615" s="62"/>
      <c r="AK1615" s="11"/>
      <c r="AL1615" s="11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</row>
    <row r="1616" spans="1:86" ht="17.25">
      <c r="A1616" s="11"/>
      <c r="B1616" s="11"/>
      <c r="C1616" s="11"/>
      <c r="D1616" s="11"/>
      <c r="E1616" s="33"/>
      <c r="F1616" s="11"/>
      <c r="G1616" s="11"/>
      <c r="H1616" s="11"/>
      <c r="I1616" s="11"/>
      <c r="J1616" s="65"/>
      <c r="K1616" s="65"/>
      <c r="L1616" s="65"/>
      <c r="M1616" s="65"/>
      <c r="N1616" s="65"/>
      <c r="O1616" s="65"/>
      <c r="P1616" s="65"/>
      <c r="Q1616" s="65"/>
      <c r="R1616" s="65"/>
      <c r="S1616" s="65"/>
      <c r="T1616" s="65"/>
      <c r="U1616" s="65"/>
      <c r="V1616" s="65"/>
      <c r="W1616" s="65"/>
      <c r="X1616" s="65"/>
      <c r="Y1616" s="65"/>
      <c r="Z1616" s="65"/>
      <c r="AA1616" s="65"/>
      <c r="AB1616" s="65"/>
      <c r="AC1616" s="65"/>
      <c r="AD1616" s="65"/>
      <c r="AE1616" s="65"/>
      <c r="AF1616" s="65"/>
      <c r="AG1616" s="65"/>
      <c r="AH1616" s="65"/>
      <c r="AI1616" s="65"/>
      <c r="AJ1616" s="62"/>
      <c r="AK1616" s="11"/>
      <c r="AL1616" s="11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3"/>
      <c r="BP1616" s="13"/>
      <c r="BQ1616" s="13"/>
      <c r="BR1616" s="13"/>
      <c r="BS1616" s="13"/>
      <c r="BT1616" s="13"/>
      <c r="BU1616" s="13"/>
      <c r="BV1616" s="13"/>
      <c r="BW1616" s="13"/>
      <c r="BX1616" s="13"/>
      <c r="BY1616" s="13"/>
      <c r="BZ1616" s="13"/>
      <c r="CA1616" s="13"/>
      <c r="CB1616" s="13"/>
      <c r="CC1616" s="13"/>
      <c r="CD1616" s="13"/>
      <c r="CE1616" s="13"/>
      <c r="CF1616" s="13"/>
      <c r="CG1616" s="13"/>
      <c r="CH1616" s="13"/>
    </row>
    <row r="1617" spans="1:86" ht="17.25">
      <c r="A1617" s="11"/>
      <c r="B1617" s="11"/>
      <c r="C1617" s="11"/>
      <c r="D1617" s="11"/>
      <c r="E1617" s="33"/>
      <c r="F1617" s="11"/>
      <c r="G1617" s="11"/>
      <c r="H1617" s="11"/>
      <c r="I1617" s="11"/>
      <c r="J1617" s="65"/>
      <c r="K1617" s="65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65"/>
      <c r="AG1617" s="65"/>
      <c r="AH1617" s="65"/>
      <c r="AI1617" s="65"/>
      <c r="AJ1617" s="62"/>
      <c r="AK1617" s="11"/>
      <c r="AL1617" s="11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  <c r="BW1617" s="13"/>
      <c r="BX1617" s="13"/>
      <c r="BY1617" s="13"/>
      <c r="BZ1617" s="13"/>
      <c r="CA1617" s="13"/>
      <c r="CB1617" s="13"/>
      <c r="CC1617" s="13"/>
      <c r="CD1617" s="13"/>
      <c r="CE1617" s="13"/>
      <c r="CF1617" s="13"/>
      <c r="CG1617" s="13"/>
      <c r="CH1617" s="13"/>
    </row>
    <row r="1618" spans="1:86" ht="17.25">
      <c r="A1618" s="11"/>
      <c r="B1618" s="11"/>
      <c r="C1618" s="11"/>
      <c r="D1618" s="11"/>
      <c r="E1618" s="33"/>
      <c r="F1618" s="11"/>
      <c r="G1618" s="11"/>
      <c r="H1618" s="11"/>
      <c r="I1618" s="11"/>
      <c r="J1618" s="65"/>
      <c r="K1618" s="65"/>
      <c r="L1618" s="65"/>
      <c r="M1618" s="65"/>
      <c r="N1618" s="65"/>
      <c r="O1618" s="65"/>
      <c r="P1618" s="65"/>
      <c r="Q1618" s="65"/>
      <c r="R1618" s="65"/>
      <c r="S1618" s="65"/>
      <c r="T1618" s="65"/>
      <c r="U1618" s="65"/>
      <c r="V1618" s="65"/>
      <c r="W1618" s="65"/>
      <c r="X1618" s="65"/>
      <c r="Y1618" s="65"/>
      <c r="Z1618" s="65"/>
      <c r="AA1618" s="65"/>
      <c r="AB1618" s="65"/>
      <c r="AC1618" s="65"/>
      <c r="AD1618" s="65"/>
      <c r="AE1618" s="65"/>
      <c r="AF1618" s="65"/>
      <c r="AG1618" s="65"/>
      <c r="AH1618" s="65"/>
      <c r="AI1618" s="65"/>
      <c r="AJ1618" s="62"/>
      <c r="AK1618" s="11"/>
      <c r="AL1618" s="11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</row>
    <row r="1619" spans="1:86" ht="17.25">
      <c r="A1619" s="11"/>
      <c r="B1619" s="11"/>
      <c r="C1619" s="11"/>
      <c r="D1619" s="11"/>
      <c r="E1619" s="33"/>
      <c r="F1619" s="11"/>
      <c r="G1619" s="11"/>
      <c r="H1619" s="11"/>
      <c r="I1619" s="11"/>
      <c r="J1619" s="65"/>
      <c r="K1619" s="65"/>
      <c r="L1619" s="65"/>
      <c r="M1619" s="65"/>
      <c r="N1619" s="65"/>
      <c r="O1619" s="65"/>
      <c r="P1619" s="65"/>
      <c r="Q1619" s="65"/>
      <c r="R1619" s="65"/>
      <c r="S1619" s="65"/>
      <c r="T1619" s="65"/>
      <c r="U1619" s="65"/>
      <c r="V1619" s="65"/>
      <c r="W1619" s="65"/>
      <c r="X1619" s="65"/>
      <c r="Y1619" s="65"/>
      <c r="Z1619" s="65"/>
      <c r="AA1619" s="65"/>
      <c r="AB1619" s="65"/>
      <c r="AC1619" s="65"/>
      <c r="AD1619" s="65"/>
      <c r="AE1619" s="65"/>
      <c r="AF1619" s="65"/>
      <c r="AG1619" s="65"/>
      <c r="AH1619" s="65"/>
      <c r="AI1619" s="65"/>
      <c r="AJ1619" s="62"/>
      <c r="AK1619" s="11"/>
      <c r="AL1619" s="11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</row>
    <row r="1620" spans="1:86" ht="17.25">
      <c r="A1620" s="11"/>
      <c r="B1620" s="11"/>
      <c r="C1620" s="11"/>
      <c r="D1620" s="11"/>
      <c r="E1620" s="33"/>
      <c r="F1620" s="11"/>
      <c r="G1620" s="11"/>
      <c r="H1620" s="11"/>
      <c r="I1620" s="11"/>
      <c r="J1620" s="65"/>
      <c r="K1620" s="65"/>
      <c r="L1620" s="65"/>
      <c r="M1620" s="65"/>
      <c r="N1620" s="65"/>
      <c r="O1620" s="65"/>
      <c r="P1620" s="65"/>
      <c r="Q1620" s="65"/>
      <c r="R1620" s="65"/>
      <c r="S1620" s="65"/>
      <c r="T1620" s="65"/>
      <c r="U1620" s="65"/>
      <c r="V1620" s="65"/>
      <c r="W1620" s="65"/>
      <c r="X1620" s="65"/>
      <c r="Y1620" s="65"/>
      <c r="Z1620" s="65"/>
      <c r="AA1620" s="65"/>
      <c r="AB1620" s="65"/>
      <c r="AC1620" s="65"/>
      <c r="AD1620" s="65"/>
      <c r="AE1620" s="65"/>
      <c r="AF1620" s="65"/>
      <c r="AG1620" s="65"/>
      <c r="AH1620" s="65"/>
      <c r="AI1620" s="65"/>
      <c r="AJ1620" s="62"/>
      <c r="AK1620" s="11"/>
      <c r="AL1620" s="11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</row>
    <row r="1621" spans="1:86" ht="17.25">
      <c r="A1621" s="11"/>
      <c r="B1621" s="11"/>
      <c r="C1621" s="11"/>
      <c r="D1621" s="11"/>
      <c r="E1621" s="33"/>
      <c r="F1621" s="11"/>
      <c r="G1621" s="11"/>
      <c r="H1621" s="11"/>
      <c r="I1621" s="11"/>
      <c r="J1621" s="65"/>
      <c r="K1621" s="65"/>
      <c r="L1621" s="65"/>
      <c r="M1621" s="65"/>
      <c r="N1621" s="65"/>
      <c r="O1621" s="65"/>
      <c r="P1621" s="65"/>
      <c r="Q1621" s="65"/>
      <c r="R1621" s="65"/>
      <c r="S1621" s="65"/>
      <c r="T1621" s="65"/>
      <c r="U1621" s="65"/>
      <c r="V1621" s="65"/>
      <c r="W1621" s="65"/>
      <c r="X1621" s="65"/>
      <c r="Y1621" s="65"/>
      <c r="Z1621" s="65"/>
      <c r="AA1621" s="65"/>
      <c r="AB1621" s="65"/>
      <c r="AC1621" s="65"/>
      <c r="AD1621" s="65"/>
      <c r="AE1621" s="65"/>
      <c r="AF1621" s="65"/>
      <c r="AG1621" s="65"/>
      <c r="AH1621" s="65"/>
      <c r="AI1621" s="65"/>
      <c r="AJ1621" s="62"/>
      <c r="AK1621" s="11"/>
      <c r="AL1621" s="11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</row>
    <row r="1622" spans="1:86" ht="17.25">
      <c r="A1622" s="11"/>
      <c r="B1622" s="11"/>
      <c r="C1622" s="11"/>
      <c r="D1622" s="11"/>
      <c r="E1622" s="33"/>
      <c r="F1622" s="11"/>
      <c r="G1622" s="11"/>
      <c r="H1622" s="11"/>
      <c r="I1622" s="11"/>
      <c r="J1622" s="65"/>
      <c r="K1622" s="65"/>
      <c r="L1622" s="65"/>
      <c r="M1622" s="65"/>
      <c r="N1622" s="65"/>
      <c r="O1622" s="65"/>
      <c r="P1622" s="65"/>
      <c r="Q1622" s="65"/>
      <c r="R1622" s="65"/>
      <c r="S1622" s="65"/>
      <c r="T1622" s="65"/>
      <c r="U1622" s="65"/>
      <c r="V1622" s="65"/>
      <c r="W1622" s="65"/>
      <c r="X1622" s="65"/>
      <c r="Y1622" s="65"/>
      <c r="Z1622" s="65"/>
      <c r="AA1622" s="65"/>
      <c r="AB1622" s="65"/>
      <c r="AC1622" s="65"/>
      <c r="AD1622" s="65"/>
      <c r="AE1622" s="65"/>
      <c r="AF1622" s="65"/>
      <c r="AG1622" s="65"/>
      <c r="AH1622" s="65"/>
      <c r="AI1622" s="65"/>
      <c r="AJ1622" s="62"/>
      <c r="AK1622" s="11"/>
      <c r="AL1622" s="11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  <c r="BW1622" s="13"/>
      <c r="BX1622" s="13"/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</row>
    <row r="1623" spans="1:86" ht="17.25">
      <c r="A1623" s="11"/>
      <c r="B1623" s="11"/>
      <c r="C1623" s="11"/>
      <c r="D1623" s="11"/>
      <c r="E1623" s="33"/>
      <c r="F1623" s="11"/>
      <c r="G1623" s="11"/>
      <c r="H1623" s="11"/>
      <c r="I1623" s="11"/>
      <c r="J1623" s="65"/>
      <c r="K1623" s="65"/>
      <c r="L1623" s="65"/>
      <c r="M1623" s="65"/>
      <c r="N1623" s="65"/>
      <c r="O1623" s="65"/>
      <c r="P1623" s="65"/>
      <c r="Q1623" s="65"/>
      <c r="R1623" s="65"/>
      <c r="S1623" s="65"/>
      <c r="T1623" s="65"/>
      <c r="U1623" s="65"/>
      <c r="V1623" s="65"/>
      <c r="W1623" s="65"/>
      <c r="X1623" s="65"/>
      <c r="Y1623" s="65"/>
      <c r="Z1623" s="65"/>
      <c r="AA1623" s="65"/>
      <c r="AB1623" s="65"/>
      <c r="AC1623" s="65"/>
      <c r="AD1623" s="65"/>
      <c r="AE1623" s="65"/>
      <c r="AF1623" s="65"/>
      <c r="AG1623" s="65"/>
      <c r="AH1623" s="65"/>
      <c r="AI1623" s="65"/>
      <c r="AJ1623" s="62"/>
      <c r="AK1623" s="11"/>
      <c r="AL1623" s="11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</row>
    <row r="1624" spans="1:86" ht="17.25">
      <c r="A1624" s="11"/>
      <c r="B1624" s="11"/>
      <c r="C1624" s="11"/>
      <c r="D1624" s="11"/>
      <c r="E1624" s="33"/>
      <c r="F1624" s="11"/>
      <c r="G1624" s="11"/>
      <c r="H1624" s="11"/>
      <c r="I1624" s="11"/>
      <c r="J1624" s="65"/>
      <c r="K1624" s="65"/>
      <c r="L1624" s="65"/>
      <c r="M1624" s="65"/>
      <c r="N1624" s="65"/>
      <c r="O1624" s="65"/>
      <c r="P1624" s="65"/>
      <c r="Q1624" s="65"/>
      <c r="R1624" s="65"/>
      <c r="S1624" s="65"/>
      <c r="T1624" s="65"/>
      <c r="U1624" s="65"/>
      <c r="V1624" s="65"/>
      <c r="W1624" s="65"/>
      <c r="X1624" s="65"/>
      <c r="Y1624" s="65"/>
      <c r="Z1624" s="65"/>
      <c r="AA1624" s="65"/>
      <c r="AB1624" s="65"/>
      <c r="AC1624" s="65"/>
      <c r="AD1624" s="65"/>
      <c r="AE1624" s="65"/>
      <c r="AF1624" s="65"/>
      <c r="AG1624" s="65"/>
      <c r="AH1624" s="65"/>
      <c r="AI1624" s="65"/>
      <c r="AJ1624" s="62"/>
      <c r="AK1624" s="11"/>
      <c r="AL1624" s="11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/>
      <c r="BR1624" s="13"/>
      <c r="BS1624" s="13"/>
      <c r="BT1624" s="13"/>
      <c r="BU1624" s="13"/>
      <c r="BV1624" s="13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CH1624" s="13"/>
    </row>
    <row r="1625" spans="1:86" ht="17.25">
      <c r="A1625" s="11"/>
      <c r="B1625" s="11"/>
      <c r="C1625" s="11"/>
      <c r="D1625" s="11"/>
      <c r="E1625" s="33"/>
      <c r="F1625" s="11"/>
      <c r="G1625" s="11"/>
      <c r="H1625" s="11"/>
      <c r="I1625" s="11"/>
      <c r="J1625" s="65"/>
      <c r="K1625" s="65"/>
      <c r="L1625" s="65"/>
      <c r="M1625" s="65"/>
      <c r="N1625" s="65"/>
      <c r="O1625" s="65"/>
      <c r="P1625" s="65"/>
      <c r="Q1625" s="65"/>
      <c r="R1625" s="65"/>
      <c r="S1625" s="65"/>
      <c r="T1625" s="65"/>
      <c r="U1625" s="65"/>
      <c r="V1625" s="65"/>
      <c r="W1625" s="65"/>
      <c r="X1625" s="65"/>
      <c r="Y1625" s="65"/>
      <c r="Z1625" s="65"/>
      <c r="AA1625" s="65"/>
      <c r="AB1625" s="65"/>
      <c r="AC1625" s="65"/>
      <c r="AD1625" s="65"/>
      <c r="AE1625" s="65"/>
      <c r="AF1625" s="65"/>
      <c r="AG1625" s="65"/>
      <c r="AH1625" s="65"/>
      <c r="AI1625" s="65"/>
      <c r="AJ1625" s="62"/>
      <c r="AK1625" s="11"/>
      <c r="AL1625" s="11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/>
      <c r="BR1625" s="13"/>
      <c r="BS1625" s="13"/>
      <c r="BT1625" s="13"/>
      <c r="BU1625" s="13"/>
      <c r="BV1625" s="13"/>
      <c r="BW1625" s="13"/>
      <c r="BX1625" s="13"/>
      <c r="BY1625" s="13"/>
      <c r="BZ1625" s="13"/>
      <c r="CA1625" s="13"/>
      <c r="CB1625" s="13"/>
      <c r="CC1625" s="13"/>
      <c r="CD1625" s="13"/>
      <c r="CE1625" s="13"/>
      <c r="CF1625" s="13"/>
      <c r="CG1625" s="13"/>
      <c r="CH1625" s="13"/>
    </row>
    <row r="1626" spans="1:86" ht="17.25">
      <c r="A1626" s="11"/>
      <c r="B1626" s="11"/>
      <c r="C1626" s="11"/>
      <c r="D1626" s="11"/>
      <c r="E1626" s="33"/>
      <c r="F1626" s="11"/>
      <c r="G1626" s="11"/>
      <c r="H1626" s="11"/>
      <c r="I1626" s="11"/>
      <c r="J1626" s="65"/>
      <c r="K1626" s="65"/>
      <c r="L1626" s="65"/>
      <c r="M1626" s="65"/>
      <c r="N1626" s="65"/>
      <c r="O1626" s="65"/>
      <c r="P1626" s="65"/>
      <c r="Q1626" s="65"/>
      <c r="R1626" s="65"/>
      <c r="S1626" s="65"/>
      <c r="T1626" s="65"/>
      <c r="U1626" s="65"/>
      <c r="V1626" s="65"/>
      <c r="W1626" s="65"/>
      <c r="X1626" s="65"/>
      <c r="Y1626" s="65"/>
      <c r="Z1626" s="65"/>
      <c r="AA1626" s="65"/>
      <c r="AB1626" s="65"/>
      <c r="AC1626" s="65"/>
      <c r="AD1626" s="65"/>
      <c r="AE1626" s="65"/>
      <c r="AF1626" s="65"/>
      <c r="AG1626" s="65"/>
      <c r="AH1626" s="65"/>
      <c r="AI1626" s="65"/>
      <c r="AJ1626" s="62"/>
      <c r="AK1626" s="11"/>
      <c r="AL1626" s="11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</row>
    <row r="1627" spans="1:86" ht="17.25">
      <c r="A1627" s="11"/>
      <c r="B1627" s="11"/>
      <c r="C1627" s="11"/>
      <c r="D1627" s="11"/>
      <c r="E1627" s="33"/>
      <c r="F1627" s="11"/>
      <c r="G1627" s="11"/>
      <c r="H1627" s="11"/>
      <c r="I1627" s="11"/>
      <c r="J1627" s="65"/>
      <c r="K1627" s="65"/>
      <c r="L1627" s="65"/>
      <c r="M1627" s="65"/>
      <c r="N1627" s="65"/>
      <c r="O1627" s="65"/>
      <c r="P1627" s="65"/>
      <c r="Q1627" s="65"/>
      <c r="R1627" s="65"/>
      <c r="S1627" s="65"/>
      <c r="T1627" s="65"/>
      <c r="U1627" s="65"/>
      <c r="V1627" s="65"/>
      <c r="W1627" s="65"/>
      <c r="X1627" s="65"/>
      <c r="Y1627" s="65"/>
      <c r="Z1627" s="65"/>
      <c r="AA1627" s="65"/>
      <c r="AB1627" s="65"/>
      <c r="AC1627" s="65"/>
      <c r="AD1627" s="65"/>
      <c r="AE1627" s="65"/>
      <c r="AF1627" s="65"/>
      <c r="AG1627" s="65"/>
      <c r="AH1627" s="65"/>
      <c r="AI1627" s="65"/>
      <c r="AJ1627" s="62"/>
      <c r="AK1627" s="11"/>
      <c r="AL1627" s="11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</row>
    <row r="1628" spans="1:86" ht="17.25">
      <c r="A1628" s="11"/>
      <c r="B1628" s="11"/>
      <c r="C1628" s="11"/>
      <c r="D1628" s="11"/>
      <c r="E1628" s="33"/>
      <c r="F1628" s="11"/>
      <c r="G1628" s="11"/>
      <c r="H1628" s="11"/>
      <c r="I1628" s="11"/>
      <c r="J1628" s="65"/>
      <c r="K1628" s="65"/>
      <c r="L1628" s="65"/>
      <c r="M1628" s="65"/>
      <c r="N1628" s="65"/>
      <c r="O1628" s="65"/>
      <c r="P1628" s="65"/>
      <c r="Q1628" s="65"/>
      <c r="R1628" s="65"/>
      <c r="S1628" s="65"/>
      <c r="T1628" s="65"/>
      <c r="U1628" s="65"/>
      <c r="V1628" s="65"/>
      <c r="W1628" s="65"/>
      <c r="X1628" s="65"/>
      <c r="Y1628" s="65"/>
      <c r="Z1628" s="65"/>
      <c r="AA1628" s="65"/>
      <c r="AB1628" s="65"/>
      <c r="AC1628" s="65"/>
      <c r="AD1628" s="65"/>
      <c r="AE1628" s="65"/>
      <c r="AF1628" s="65"/>
      <c r="AG1628" s="65"/>
      <c r="AH1628" s="65"/>
      <c r="AI1628" s="65"/>
      <c r="AJ1628" s="62"/>
      <c r="AK1628" s="11"/>
      <c r="AL1628" s="11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</row>
    <row r="1629" spans="1:86" ht="17.25">
      <c r="A1629" s="11"/>
      <c r="B1629" s="11"/>
      <c r="C1629" s="11"/>
      <c r="D1629" s="11"/>
      <c r="E1629" s="33"/>
      <c r="F1629" s="11"/>
      <c r="G1629" s="11"/>
      <c r="H1629" s="11"/>
      <c r="I1629" s="11"/>
      <c r="J1629" s="65"/>
      <c r="K1629" s="65"/>
      <c r="L1629" s="65"/>
      <c r="M1629" s="65"/>
      <c r="N1629" s="65"/>
      <c r="O1629" s="65"/>
      <c r="P1629" s="65"/>
      <c r="Q1629" s="65"/>
      <c r="R1629" s="65"/>
      <c r="S1629" s="65"/>
      <c r="T1629" s="65"/>
      <c r="U1629" s="65"/>
      <c r="V1629" s="65"/>
      <c r="W1629" s="65"/>
      <c r="X1629" s="65"/>
      <c r="Y1629" s="65"/>
      <c r="Z1629" s="65"/>
      <c r="AA1629" s="65"/>
      <c r="AB1629" s="65"/>
      <c r="AC1629" s="65"/>
      <c r="AD1629" s="65"/>
      <c r="AE1629" s="65"/>
      <c r="AF1629" s="65"/>
      <c r="AG1629" s="65"/>
      <c r="AH1629" s="65"/>
      <c r="AI1629" s="65"/>
      <c r="AJ1629" s="62"/>
      <c r="AK1629" s="11"/>
      <c r="AL1629" s="11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</row>
    <row r="1630" spans="1:86" ht="17.25">
      <c r="A1630" s="11"/>
      <c r="B1630" s="11"/>
      <c r="C1630" s="11"/>
      <c r="D1630" s="11"/>
      <c r="E1630" s="33"/>
      <c r="F1630" s="11"/>
      <c r="G1630" s="11"/>
      <c r="H1630" s="11"/>
      <c r="I1630" s="11"/>
      <c r="J1630" s="65"/>
      <c r="K1630" s="65"/>
      <c r="L1630" s="65"/>
      <c r="M1630" s="65"/>
      <c r="N1630" s="65"/>
      <c r="O1630" s="65"/>
      <c r="P1630" s="65"/>
      <c r="Q1630" s="65"/>
      <c r="R1630" s="65"/>
      <c r="S1630" s="65"/>
      <c r="T1630" s="65"/>
      <c r="U1630" s="65"/>
      <c r="V1630" s="65"/>
      <c r="W1630" s="65"/>
      <c r="X1630" s="65"/>
      <c r="Y1630" s="65"/>
      <c r="Z1630" s="65"/>
      <c r="AA1630" s="65"/>
      <c r="AB1630" s="65"/>
      <c r="AC1630" s="65"/>
      <c r="AD1630" s="65"/>
      <c r="AE1630" s="65"/>
      <c r="AF1630" s="65"/>
      <c r="AG1630" s="65"/>
      <c r="AH1630" s="65"/>
      <c r="AI1630" s="65"/>
      <c r="AJ1630" s="62"/>
      <c r="AK1630" s="11"/>
      <c r="AL1630" s="11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</row>
    <row r="1631" spans="1:86" ht="17.25">
      <c r="A1631" s="11"/>
      <c r="B1631" s="11"/>
      <c r="C1631" s="11"/>
      <c r="D1631" s="11"/>
      <c r="E1631" s="33"/>
      <c r="F1631" s="11"/>
      <c r="G1631" s="11"/>
      <c r="H1631" s="11"/>
      <c r="I1631" s="11"/>
      <c r="J1631" s="65"/>
      <c r="K1631" s="65"/>
      <c r="L1631" s="65"/>
      <c r="M1631" s="65"/>
      <c r="N1631" s="65"/>
      <c r="O1631" s="65"/>
      <c r="P1631" s="65"/>
      <c r="Q1631" s="65"/>
      <c r="R1631" s="65"/>
      <c r="S1631" s="65"/>
      <c r="T1631" s="65"/>
      <c r="U1631" s="65"/>
      <c r="V1631" s="65"/>
      <c r="W1631" s="65"/>
      <c r="X1631" s="65"/>
      <c r="Y1631" s="65"/>
      <c r="Z1631" s="65"/>
      <c r="AA1631" s="65"/>
      <c r="AB1631" s="65"/>
      <c r="AC1631" s="65"/>
      <c r="AD1631" s="65"/>
      <c r="AE1631" s="65"/>
      <c r="AF1631" s="65"/>
      <c r="AG1631" s="65"/>
      <c r="AH1631" s="65"/>
      <c r="AI1631" s="65"/>
      <c r="AJ1631" s="62"/>
      <c r="AK1631" s="11"/>
      <c r="AL1631" s="11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</row>
    <row r="1632" spans="1:86" ht="17.25">
      <c r="A1632" s="11"/>
      <c r="B1632" s="11"/>
      <c r="C1632" s="11"/>
      <c r="D1632" s="11"/>
      <c r="E1632" s="33"/>
      <c r="F1632" s="11"/>
      <c r="G1632" s="11"/>
      <c r="H1632" s="11"/>
      <c r="I1632" s="11"/>
      <c r="J1632" s="65"/>
      <c r="K1632" s="65"/>
      <c r="L1632" s="65"/>
      <c r="M1632" s="65"/>
      <c r="N1632" s="65"/>
      <c r="O1632" s="65"/>
      <c r="P1632" s="65"/>
      <c r="Q1632" s="65"/>
      <c r="R1632" s="65"/>
      <c r="S1632" s="65"/>
      <c r="T1632" s="65"/>
      <c r="U1632" s="65"/>
      <c r="V1632" s="65"/>
      <c r="W1632" s="65"/>
      <c r="X1632" s="65"/>
      <c r="Y1632" s="65"/>
      <c r="Z1632" s="65"/>
      <c r="AA1632" s="65"/>
      <c r="AB1632" s="65"/>
      <c r="AC1632" s="65"/>
      <c r="AD1632" s="65"/>
      <c r="AE1632" s="65"/>
      <c r="AF1632" s="65"/>
      <c r="AG1632" s="65"/>
      <c r="AH1632" s="65"/>
      <c r="AI1632" s="65"/>
      <c r="AJ1632" s="62"/>
      <c r="AK1632" s="11"/>
      <c r="AL1632" s="11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</row>
    <row r="1633" spans="1:86" ht="17.25">
      <c r="A1633" s="11"/>
      <c r="B1633" s="11"/>
      <c r="C1633" s="11"/>
      <c r="D1633" s="11"/>
      <c r="E1633" s="33"/>
      <c r="F1633" s="11"/>
      <c r="G1633" s="11"/>
      <c r="H1633" s="11"/>
      <c r="I1633" s="11"/>
      <c r="J1633" s="65"/>
      <c r="K1633" s="65"/>
      <c r="L1633" s="65"/>
      <c r="M1633" s="65"/>
      <c r="N1633" s="65"/>
      <c r="O1633" s="65"/>
      <c r="P1633" s="65"/>
      <c r="Q1633" s="65"/>
      <c r="R1633" s="65"/>
      <c r="S1633" s="65"/>
      <c r="T1633" s="65"/>
      <c r="U1633" s="65"/>
      <c r="V1633" s="65"/>
      <c r="W1633" s="65"/>
      <c r="X1633" s="65"/>
      <c r="Y1633" s="65"/>
      <c r="Z1633" s="65"/>
      <c r="AA1633" s="65"/>
      <c r="AB1633" s="65"/>
      <c r="AC1633" s="65"/>
      <c r="AD1633" s="65"/>
      <c r="AE1633" s="65"/>
      <c r="AF1633" s="65"/>
      <c r="AG1633" s="65"/>
      <c r="AH1633" s="65"/>
      <c r="AI1633" s="65"/>
      <c r="AJ1633" s="62"/>
      <c r="AK1633" s="11"/>
      <c r="AL1633" s="11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</row>
    <row r="1634" spans="1:86" ht="17.25">
      <c r="A1634" s="11"/>
      <c r="B1634" s="11"/>
      <c r="C1634" s="11"/>
      <c r="D1634" s="11"/>
      <c r="E1634" s="33"/>
      <c r="F1634" s="11"/>
      <c r="G1634" s="11"/>
      <c r="H1634" s="11"/>
      <c r="I1634" s="11"/>
      <c r="J1634" s="65"/>
      <c r="K1634" s="65"/>
      <c r="L1634" s="65"/>
      <c r="M1634" s="65"/>
      <c r="N1634" s="65"/>
      <c r="O1634" s="65"/>
      <c r="P1634" s="65"/>
      <c r="Q1634" s="65"/>
      <c r="R1634" s="65"/>
      <c r="S1634" s="65"/>
      <c r="T1634" s="65"/>
      <c r="U1634" s="65"/>
      <c r="V1634" s="65"/>
      <c r="W1634" s="65"/>
      <c r="X1634" s="65"/>
      <c r="Y1634" s="65"/>
      <c r="Z1634" s="65"/>
      <c r="AA1634" s="65"/>
      <c r="AB1634" s="65"/>
      <c r="AC1634" s="65"/>
      <c r="AD1634" s="65"/>
      <c r="AE1634" s="65"/>
      <c r="AF1634" s="65"/>
      <c r="AG1634" s="65"/>
      <c r="AH1634" s="65"/>
      <c r="AI1634" s="65"/>
      <c r="AJ1634" s="62"/>
      <c r="AK1634" s="11"/>
      <c r="AL1634" s="11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/>
      <c r="BW1634" s="13"/>
      <c r="BX1634" s="13"/>
      <c r="BY1634" s="13"/>
      <c r="BZ1634" s="13"/>
      <c r="CA1634" s="13"/>
      <c r="CB1634" s="13"/>
      <c r="CC1634" s="13"/>
      <c r="CD1634" s="13"/>
      <c r="CE1634" s="13"/>
      <c r="CF1634" s="13"/>
      <c r="CG1634" s="13"/>
      <c r="CH1634" s="13"/>
    </row>
    <row r="1635" spans="1:86" ht="17.25">
      <c r="A1635" s="11"/>
      <c r="B1635" s="11"/>
      <c r="C1635" s="11"/>
      <c r="D1635" s="11"/>
      <c r="E1635" s="33"/>
      <c r="F1635" s="11"/>
      <c r="G1635" s="11"/>
      <c r="H1635" s="11"/>
      <c r="I1635" s="11"/>
      <c r="J1635" s="65"/>
      <c r="K1635" s="65"/>
      <c r="L1635" s="65"/>
      <c r="M1635" s="65"/>
      <c r="N1635" s="65"/>
      <c r="O1635" s="65"/>
      <c r="P1635" s="65"/>
      <c r="Q1635" s="65"/>
      <c r="R1635" s="65"/>
      <c r="S1635" s="65"/>
      <c r="T1635" s="65"/>
      <c r="U1635" s="65"/>
      <c r="V1635" s="65"/>
      <c r="W1635" s="65"/>
      <c r="X1635" s="65"/>
      <c r="Y1635" s="65"/>
      <c r="Z1635" s="65"/>
      <c r="AA1635" s="65"/>
      <c r="AB1635" s="65"/>
      <c r="AC1635" s="65"/>
      <c r="AD1635" s="65"/>
      <c r="AE1635" s="65"/>
      <c r="AF1635" s="65"/>
      <c r="AG1635" s="65"/>
      <c r="AH1635" s="65"/>
      <c r="AI1635" s="65"/>
      <c r="AJ1635" s="62"/>
      <c r="AK1635" s="11"/>
      <c r="AL1635" s="11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/>
      <c r="CE1635" s="13"/>
      <c r="CF1635" s="13"/>
      <c r="CG1635" s="13"/>
      <c r="CH1635" s="13"/>
    </row>
    <row r="1636" spans="1:86" ht="17.25">
      <c r="A1636" s="11"/>
      <c r="B1636" s="11"/>
      <c r="C1636" s="11"/>
      <c r="D1636" s="11"/>
      <c r="E1636" s="33"/>
      <c r="F1636" s="11"/>
      <c r="G1636" s="11"/>
      <c r="H1636" s="11"/>
      <c r="I1636" s="11"/>
      <c r="J1636" s="65"/>
      <c r="K1636" s="65"/>
      <c r="L1636" s="65"/>
      <c r="M1636" s="65"/>
      <c r="N1636" s="65"/>
      <c r="O1636" s="65"/>
      <c r="P1636" s="65"/>
      <c r="Q1636" s="65"/>
      <c r="R1636" s="65"/>
      <c r="S1636" s="65"/>
      <c r="T1636" s="65"/>
      <c r="U1636" s="65"/>
      <c r="V1636" s="65"/>
      <c r="W1636" s="65"/>
      <c r="X1636" s="65"/>
      <c r="Y1636" s="65"/>
      <c r="Z1636" s="65"/>
      <c r="AA1636" s="65"/>
      <c r="AB1636" s="65"/>
      <c r="AC1636" s="65"/>
      <c r="AD1636" s="65"/>
      <c r="AE1636" s="65"/>
      <c r="AF1636" s="65"/>
      <c r="AG1636" s="65"/>
      <c r="AH1636" s="65"/>
      <c r="AI1636" s="65"/>
      <c r="AJ1636" s="62"/>
      <c r="AK1636" s="11"/>
      <c r="AL1636" s="11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  <c r="BW1636" s="13"/>
      <c r="BX1636" s="13"/>
      <c r="BY1636" s="13"/>
      <c r="BZ1636" s="13"/>
      <c r="CA1636" s="13"/>
      <c r="CB1636" s="13"/>
      <c r="CC1636" s="13"/>
      <c r="CD1636" s="13"/>
      <c r="CE1636" s="13"/>
      <c r="CF1636" s="13"/>
      <c r="CG1636" s="13"/>
      <c r="CH1636" s="13"/>
    </row>
    <row r="1637" spans="1:86" ht="17.25">
      <c r="A1637" s="11"/>
      <c r="B1637" s="11"/>
      <c r="C1637" s="11"/>
      <c r="D1637" s="11"/>
      <c r="E1637" s="33"/>
      <c r="F1637" s="11"/>
      <c r="G1637" s="11"/>
      <c r="H1637" s="11"/>
      <c r="I1637" s="11"/>
      <c r="J1637" s="65"/>
      <c r="K1637" s="65"/>
      <c r="L1637" s="65"/>
      <c r="M1637" s="65"/>
      <c r="N1637" s="65"/>
      <c r="O1637" s="65"/>
      <c r="P1637" s="65"/>
      <c r="Q1637" s="65"/>
      <c r="R1637" s="65"/>
      <c r="S1637" s="65"/>
      <c r="T1637" s="65"/>
      <c r="U1637" s="65"/>
      <c r="V1637" s="65"/>
      <c r="W1637" s="65"/>
      <c r="X1637" s="65"/>
      <c r="Y1637" s="65"/>
      <c r="Z1637" s="65"/>
      <c r="AA1637" s="65"/>
      <c r="AB1637" s="65"/>
      <c r="AC1637" s="65"/>
      <c r="AD1637" s="65"/>
      <c r="AE1637" s="65"/>
      <c r="AF1637" s="65"/>
      <c r="AG1637" s="65"/>
      <c r="AH1637" s="65"/>
      <c r="AI1637" s="65"/>
      <c r="AJ1637" s="62"/>
      <c r="AK1637" s="11"/>
      <c r="AL1637" s="11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</row>
    <row r="1638" spans="1:86" ht="17.25">
      <c r="A1638" s="11"/>
      <c r="B1638" s="11"/>
      <c r="C1638" s="11"/>
      <c r="D1638" s="11"/>
      <c r="E1638" s="33"/>
      <c r="F1638" s="11"/>
      <c r="G1638" s="11"/>
      <c r="H1638" s="11"/>
      <c r="I1638" s="11"/>
      <c r="J1638" s="65"/>
      <c r="K1638" s="65"/>
      <c r="L1638" s="65"/>
      <c r="M1638" s="65"/>
      <c r="N1638" s="65"/>
      <c r="O1638" s="65"/>
      <c r="P1638" s="65"/>
      <c r="Q1638" s="65"/>
      <c r="R1638" s="65"/>
      <c r="S1638" s="65"/>
      <c r="T1638" s="65"/>
      <c r="U1638" s="65"/>
      <c r="V1638" s="65"/>
      <c r="W1638" s="65"/>
      <c r="X1638" s="65"/>
      <c r="Y1638" s="65"/>
      <c r="Z1638" s="65"/>
      <c r="AA1638" s="65"/>
      <c r="AB1638" s="65"/>
      <c r="AC1638" s="65"/>
      <c r="AD1638" s="65"/>
      <c r="AE1638" s="65"/>
      <c r="AF1638" s="65"/>
      <c r="AG1638" s="65"/>
      <c r="AH1638" s="65"/>
      <c r="AI1638" s="65"/>
      <c r="AJ1638" s="62"/>
      <c r="AK1638" s="11"/>
      <c r="AL1638" s="11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</row>
    <row r="1639" spans="1:86" ht="17.25">
      <c r="A1639" s="11"/>
      <c r="B1639" s="11"/>
      <c r="C1639" s="11"/>
      <c r="D1639" s="11"/>
      <c r="E1639" s="33"/>
      <c r="F1639" s="11"/>
      <c r="G1639" s="11"/>
      <c r="H1639" s="11"/>
      <c r="I1639" s="11"/>
      <c r="J1639" s="65"/>
      <c r="K1639" s="65"/>
      <c r="L1639" s="65"/>
      <c r="M1639" s="65"/>
      <c r="N1639" s="65"/>
      <c r="O1639" s="65"/>
      <c r="P1639" s="65"/>
      <c r="Q1639" s="65"/>
      <c r="R1639" s="65"/>
      <c r="S1639" s="65"/>
      <c r="T1639" s="65"/>
      <c r="U1639" s="65"/>
      <c r="V1639" s="65"/>
      <c r="W1639" s="65"/>
      <c r="X1639" s="65"/>
      <c r="Y1639" s="65"/>
      <c r="Z1639" s="65"/>
      <c r="AA1639" s="65"/>
      <c r="AB1639" s="65"/>
      <c r="AC1639" s="65"/>
      <c r="AD1639" s="65"/>
      <c r="AE1639" s="65"/>
      <c r="AF1639" s="65"/>
      <c r="AG1639" s="65"/>
      <c r="AH1639" s="65"/>
      <c r="AI1639" s="65"/>
      <c r="AJ1639" s="62"/>
      <c r="AK1639" s="11"/>
      <c r="AL1639" s="11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/>
      <c r="CC1639" s="13"/>
      <c r="CD1639" s="13"/>
      <c r="CE1639" s="13"/>
      <c r="CF1639" s="13"/>
      <c r="CG1639" s="13"/>
      <c r="CH1639" s="13"/>
    </row>
    <row r="1640" spans="1:86" ht="17.25">
      <c r="A1640" s="11"/>
      <c r="B1640" s="11"/>
      <c r="C1640" s="11"/>
      <c r="D1640" s="11"/>
      <c r="E1640" s="33"/>
      <c r="F1640" s="11"/>
      <c r="G1640" s="11"/>
      <c r="H1640" s="11"/>
      <c r="I1640" s="11"/>
      <c r="J1640" s="65"/>
      <c r="K1640" s="65"/>
      <c r="L1640" s="65"/>
      <c r="M1640" s="65"/>
      <c r="N1640" s="65"/>
      <c r="O1640" s="65"/>
      <c r="P1640" s="65"/>
      <c r="Q1640" s="65"/>
      <c r="R1640" s="65"/>
      <c r="S1640" s="65"/>
      <c r="T1640" s="65"/>
      <c r="U1640" s="65"/>
      <c r="V1640" s="65"/>
      <c r="W1640" s="65"/>
      <c r="X1640" s="65"/>
      <c r="Y1640" s="65"/>
      <c r="Z1640" s="65"/>
      <c r="AA1640" s="65"/>
      <c r="AB1640" s="65"/>
      <c r="AC1640" s="65"/>
      <c r="AD1640" s="65"/>
      <c r="AE1640" s="65"/>
      <c r="AF1640" s="65"/>
      <c r="AG1640" s="65"/>
      <c r="AH1640" s="65"/>
      <c r="AI1640" s="65"/>
      <c r="AJ1640" s="62"/>
      <c r="AK1640" s="11"/>
      <c r="AL1640" s="11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</row>
    <row r="1641" spans="1:86" ht="17.25">
      <c r="A1641" s="11"/>
      <c r="B1641" s="11"/>
      <c r="C1641" s="11"/>
      <c r="D1641" s="11"/>
      <c r="E1641" s="33"/>
      <c r="F1641" s="11"/>
      <c r="G1641" s="11"/>
      <c r="H1641" s="11"/>
      <c r="I1641" s="11"/>
      <c r="J1641" s="65"/>
      <c r="K1641" s="65"/>
      <c r="L1641" s="65"/>
      <c r="M1641" s="65"/>
      <c r="N1641" s="65"/>
      <c r="O1641" s="65"/>
      <c r="P1641" s="65"/>
      <c r="Q1641" s="65"/>
      <c r="R1641" s="65"/>
      <c r="S1641" s="65"/>
      <c r="T1641" s="65"/>
      <c r="U1641" s="65"/>
      <c r="V1641" s="65"/>
      <c r="W1641" s="65"/>
      <c r="X1641" s="65"/>
      <c r="Y1641" s="65"/>
      <c r="Z1641" s="65"/>
      <c r="AA1641" s="65"/>
      <c r="AB1641" s="65"/>
      <c r="AC1641" s="65"/>
      <c r="AD1641" s="65"/>
      <c r="AE1641" s="65"/>
      <c r="AF1641" s="65"/>
      <c r="AG1641" s="65"/>
      <c r="AH1641" s="65"/>
      <c r="AI1641" s="65"/>
      <c r="AJ1641" s="62"/>
      <c r="AK1641" s="11"/>
      <c r="AL1641" s="11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</row>
    <row r="1642" spans="1:86" ht="17.25">
      <c r="A1642" s="11"/>
      <c r="B1642" s="11"/>
      <c r="C1642" s="11"/>
      <c r="D1642" s="11"/>
      <c r="E1642" s="33"/>
      <c r="F1642" s="11"/>
      <c r="G1642" s="11"/>
      <c r="H1642" s="11"/>
      <c r="I1642" s="11"/>
      <c r="J1642" s="65"/>
      <c r="K1642" s="65"/>
      <c r="L1642" s="65"/>
      <c r="M1642" s="65"/>
      <c r="N1642" s="65"/>
      <c r="O1642" s="65"/>
      <c r="P1642" s="65"/>
      <c r="Q1642" s="65"/>
      <c r="R1642" s="65"/>
      <c r="S1642" s="65"/>
      <c r="T1642" s="65"/>
      <c r="U1642" s="65"/>
      <c r="V1642" s="65"/>
      <c r="W1642" s="65"/>
      <c r="X1642" s="65"/>
      <c r="Y1642" s="65"/>
      <c r="Z1642" s="65"/>
      <c r="AA1642" s="65"/>
      <c r="AB1642" s="65"/>
      <c r="AC1642" s="65"/>
      <c r="AD1642" s="65"/>
      <c r="AE1642" s="65"/>
      <c r="AF1642" s="65"/>
      <c r="AG1642" s="65"/>
      <c r="AH1642" s="65"/>
      <c r="AI1642" s="65"/>
      <c r="AJ1642" s="62"/>
      <c r="AK1642" s="11"/>
      <c r="AL1642" s="11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  <c r="BR1642" s="13"/>
      <c r="BS1642" s="13"/>
      <c r="BT1642" s="13"/>
      <c r="BU1642" s="13"/>
      <c r="BV1642" s="13"/>
      <c r="BW1642" s="13"/>
      <c r="BX1642" s="13"/>
      <c r="BY1642" s="13"/>
      <c r="BZ1642" s="13"/>
      <c r="CA1642" s="13"/>
      <c r="CB1642" s="13"/>
      <c r="CC1642" s="13"/>
      <c r="CD1642" s="13"/>
      <c r="CE1642" s="13"/>
      <c r="CF1642" s="13"/>
      <c r="CG1642" s="13"/>
      <c r="CH1642" s="13"/>
    </row>
    <row r="1643" spans="1:86" ht="17.25">
      <c r="A1643" s="11"/>
      <c r="B1643" s="11"/>
      <c r="C1643" s="11"/>
      <c r="D1643" s="11"/>
      <c r="E1643" s="33"/>
      <c r="F1643" s="11"/>
      <c r="G1643" s="11"/>
      <c r="H1643" s="11"/>
      <c r="I1643" s="11"/>
      <c r="J1643" s="65"/>
      <c r="K1643" s="65"/>
      <c r="L1643" s="65"/>
      <c r="M1643" s="65"/>
      <c r="N1643" s="65"/>
      <c r="O1643" s="65"/>
      <c r="P1643" s="65"/>
      <c r="Q1643" s="65"/>
      <c r="R1643" s="65"/>
      <c r="S1643" s="65"/>
      <c r="T1643" s="65"/>
      <c r="U1643" s="65"/>
      <c r="V1643" s="65"/>
      <c r="W1643" s="65"/>
      <c r="X1643" s="65"/>
      <c r="Y1643" s="65"/>
      <c r="Z1643" s="65"/>
      <c r="AA1643" s="65"/>
      <c r="AB1643" s="65"/>
      <c r="AC1643" s="65"/>
      <c r="AD1643" s="65"/>
      <c r="AE1643" s="65"/>
      <c r="AF1643" s="65"/>
      <c r="AG1643" s="65"/>
      <c r="AH1643" s="65"/>
      <c r="AI1643" s="65"/>
      <c r="AJ1643" s="62"/>
      <c r="AK1643" s="11"/>
      <c r="AL1643" s="11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</row>
    <row r="1644" spans="1:86" ht="17.25">
      <c r="A1644" s="11"/>
      <c r="B1644" s="11"/>
      <c r="C1644" s="11"/>
      <c r="D1644" s="11"/>
      <c r="E1644" s="33"/>
      <c r="F1644" s="11"/>
      <c r="G1644" s="11"/>
      <c r="H1644" s="11"/>
      <c r="I1644" s="11"/>
      <c r="J1644" s="65"/>
      <c r="K1644" s="65"/>
      <c r="L1644" s="65"/>
      <c r="M1644" s="65"/>
      <c r="N1644" s="65"/>
      <c r="O1644" s="65"/>
      <c r="P1644" s="65"/>
      <c r="Q1644" s="65"/>
      <c r="R1644" s="65"/>
      <c r="S1644" s="65"/>
      <c r="T1644" s="65"/>
      <c r="U1644" s="65"/>
      <c r="V1644" s="65"/>
      <c r="W1644" s="65"/>
      <c r="X1644" s="65"/>
      <c r="Y1644" s="65"/>
      <c r="Z1644" s="65"/>
      <c r="AA1644" s="65"/>
      <c r="AB1644" s="65"/>
      <c r="AC1644" s="65"/>
      <c r="AD1644" s="65"/>
      <c r="AE1644" s="65"/>
      <c r="AF1644" s="65"/>
      <c r="AG1644" s="65"/>
      <c r="AH1644" s="65"/>
      <c r="AI1644" s="65"/>
      <c r="AJ1644" s="62"/>
      <c r="AK1644" s="11"/>
      <c r="AL1644" s="11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</row>
    <row r="1645" spans="1:86" ht="17.25">
      <c r="A1645" s="11"/>
      <c r="B1645" s="11"/>
      <c r="C1645" s="11"/>
      <c r="D1645" s="11"/>
      <c r="E1645" s="33"/>
      <c r="F1645" s="11"/>
      <c r="G1645" s="11"/>
      <c r="H1645" s="11"/>
      <c r="I1645" s="11"/>
      <c r="J1645" s="65"/>
      <c r="K1645" s="65"/>
      <c r="L1645" s="65"/>
      <c r="M1645" s="65"/>
      <c r="N1645" s="65"/>
      <c r="O1645" s="65"/>
      <c r="P1645" s="65"/>
      <c r="Q1645" s="65"/>
      <c r="R1645" s="65"/>
      <c r="S1645" s="65"/>
      <c r="T1645" s="65"/>
      <c r="U1645" s="65"/>
      <c r="V1645" s="65"/>
      <c r="W1645" s="65"/>
      <c r="X1645" s="65"/>
      <c r="Y1645" s="65"/>
      <c r="Z1645" s="65"/>
      <c r="AA1645" s="65"/>
      <c r="AB1645" s="65"/>
      <c r="AC1645" s="65"/>
      <c r="AD1645" s="65"/>
      <c r="AE1645" s="65"/>
      <c r="AF1645" s="65"/>
      <c r="AG1645" s="65"/>
      <c r="AH1645" s="65"/>
      <c r="AI1645" s="65"/>
      <c r="AJ1645" s="62"/>
      <c r="AK1645" s="11"/>
      <c r="AL1645" s="11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</row>
    <row r="1646" spans="1:86" ht="17.25">
      <c r="A1646" s="11"/>
      <c r="B1646" s="11"/>
      <c r="C1646" s="11"/>
      <c r="D1646" s="11"/>
      <c r="E1646" s="33"/>
      <c r="F1646" s="11"/>
      <c r="G1646" s="11"/>
      <c r="H1646" s="11"/>
      <c r="I1646" s="11"/>
      <c r="J1646" s="65"/>
      <c r="K1646" s="65"/>
      <c r="L1646" s="65"/>
      <c r="M1646" s="65"/>
      <c r="N1646" s="65"/>
      <c r="O1646" s="65"/>
      <c r="P1646" s="65"/>
      <c r="Q1646" s="65"/>
      <c r="R1646" s="65"/>
      <c r="S1646" s="65"/>
      <c r="T1646" s="65"/>
      <c r="U1646" s="65"/>
      <c r="V1646" s="65"/>
      <c r="W1646" s="65"/>
      <c r="X1646" s="65"/>
      <c r="Y1646" s="65"/>
      <c r="Z1646" s="65"/>
      <c r="AA1646" s="65"/>
      <c r="AB1646" s="65"/>
      <c r="AC1646" s="65"/>
      <c r="AD1646" s="65"/>
      <c r="AE1646" s="65"/>
      <c r="AF1646" s="65"/>
      <c r="AG1646" s="65"/>
      <c r="AH1646" s="65"/>
      <c r="AI1646" s="65"/>
      <c r="AJ1646" s="62"/>
      <c r="AK1646" s="11"/>
      <c r="AL1646" s="11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</row>
    <row r="1647" spans="1:86" ht="17.25">
      <c r="A1647" s="11"/>
      <c r="B1647" s="11"/>
      <c r="C1647" s="11"/>
      <c r="D1647" s="11"/>
      <c r="E1647" s="33"/>
      <c r="F1647" s="11"/>
      <c r="G1647" s="11"/>
      <c r="H1647" s="11"/>
      <c r="I1647" s="11"/>
      <c r="J1647" s="65"/>
      <c r="K1647" s="65"/>
      <c r="L1647" s="65"/>
      <c r="M1647" s="65"/>
      <c r="N1647" s="65"/>
      <c r="O1647" s="65"/>
      <c r="P1647" s="65"/>
      <c r="Q1647" s="65"/>
      <c r="R1647" s="65"/>
      <c r="S1647" s="65"/>
      <c r="T1647" s="65"/>
      <c r="U1647" s="65"/>
      <c r="V1647" s="65"/>
      <c r="W1647" s="65"/>
      <c r="X1647" s="65"/>
      <c r="Y1647" s="65"/>
      <c r="Z1647" s="65"/>
      <c r="AA1647" s="65"/>
      <c r="AB1647" s="65"/>
      <c r="AC1647" s="65"/>
      <c r="AD1647" s="65"/>
      <c r="AE1647" s="65"/>
      <c r="AF1647" s="65"/>
      <c r="AG1647" s="65"/>
      <c r="AH1647" s="65"/>
      <c r="AI1647" s="65"/>
      <c r="AJ1647" s="62"/>
      <c r="AK1647" s="11"/>
      <c r="AL1647" s="11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</row>
    <row r="1648" spans="1:86" ht="17.25">
      <c r="A1648" s="11"/>
      <c r="B1648" s="11"/>
      <c r="C1648" s="11"/>
      <c r="D1648" s="11"/>
      <c r="E1648" s="33"/>
      <c r="F1648" s="11"/>
      <c r="G1648" s="11"/>
      <c r="H1648" s="11"/>
      <c r="I1648" s="11"/>
      <c r="J1648" s="65"/>
      <c r="K1648" s="65"/>
      <c r="L1648" s="65"/>
      <c r="M1648" s="65"/>
      <c r="N1648" s="65"/>
      <c r="O1648" s="65"/>
      <c r="P1648" s="65"/>
      <c r="Q1648" s="65"/>
      <c r="R1648" s="65"/>
      <c r="S1648" s="65"/>
      <c r="T1648" s="65"/>
      <c r="U1648" s="65"/>
      <c r="V1648" s="65"/>
      <c r="W1648" s="65"/>
      <c r="X1648" s="65"/>
      <c r="Y1648" s="65"/>
      <c r="Z1648" s="65"/>
      <c r="AA1648" s="65"/>
      <c r="AB1648" s="65"/>
      <c r="AC1648" s="65"/>
      <c r="AD1648" s="65"/>
      <c r="AE1648" s="65"/>
      <c r="AF1648" s="65"/>
      <c r="AG1648" s="65"/>
      <c r="AH1648" s="65"/>
      <c r="AI1648" s="65"/>
      <c r="AJ1648" s="62"/>
      <c r="AK1648" s="11"/>
      <c r="AL1648" s="11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</row>
    <row r="1649" spans="1:86" ht="17.25">
      <c r="A1649" s="11"/>
      <c r="B1649" s="11"/>
      <c r="C1649" s="11"/>
      <c r="D1649" s="11"/>
      <c r="E1649" s="33"/>
      <c r="F1649" s="11"/>
      <c r="G1649" s="11"/>
      <c r="H1649" s="11"/>
      <c r="I1649" s="11"/>
      <c r="J1649" s="65"/>
      <c r="K1649" s="65"/>
      <c r="L1649" s="65"/>
      <c r="M1649" s="65"/>
      <c r="N1649" s="65"/>
      <c r="O1649" s="65"/>
      <c r="P1649" s="65"/>
      <c r="Q1649" s="65"/>
      <c r="R1649" s="65"/>
      <c r="S1649" s="65"/>
      <c r="T1649" s="65"/>
      <c r="U1649" s="65"/>
      <c r="V1649" s="65"/>
      <c r="W1649" s="65"/>
      <c r="X1649" s="65"/>
      <c r="Y1649" s="65"/>
      <c r="Z1649" s="65"/>
      <c r="AA1649" s="65"/>
      <c r="AB1649" s="65"/>
      <c r="AC1649" s="65"/>
      <c r="AD1649" s="65"/>
      <c r="AE1649" s="65"/>
      <c r="AF1649" s="65"/>
      <c r="AG1649" s="65"/>
      <c r="AH1649" s="65"/>
      <c r="AI1649" s="65"/>
      <c r="AJ1649" s="62"/>
      <c r="AK1649" s="11"/>
      <c r="AL1649" s="11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3"/>
      <c r="BX1649" s="13"/>
      <c r="BY1649" s="13"/>
      <c r="BZ1649" s="13"/>
      <c r="CA1649" s="13"/>
      <c r="CB1649" s="13"/>
      <c r="CC1649" s="13"/>
      <c r="CD1649" s="13"/>
      <c r="CE1649" s="13"/>
      <c r="CF1649" s="13"/>
      <c r="CG1649" s="13"/>
      <c r="CH1649" s="13"/>
    </row>
    <row r="1650" spans="1:86" ht="17.25">
      <c r="A1650" s="11"/>
      <c r="B1650" s="11"/>
      <c r="C1650" s="11"/>
      <c r="D1650" s="11"/>
      <c r="E1650" s="33"/>
      <c r="F1650" s="11"/>
      <c r="G1650" s="11"/>
      <c r="H1650" s="11"/>
      <c r="I1650" s="11"/>
      <c r="J1650" s="65"/>
      <c r="K1650" s="65"/>
      <c r="L1650" s="65"/>
      <c r="M1650" s="65"/>
      <c r="N1650" s="65"/>
      <c r="O1650" s="65"/>
      <c r="P1650" s="65"/>
      <c r="Q1650" s="65"/>
      <c r="R1650" s="65"/>
      <c r="S1650" s="65"/>
      <c r="T1650" s="65"/>
      <c r="U1650" s="65"/>
      <c r="V1650" s="65"/>
      <c r="W1650" s="65"/>
      <c r="X1650" s="65"/>
      <c r="Y1650" s="65"/>
      <c r="Z1650" s="65"/>
      <c r="AA1650" s="65"/>
      <c r="AB1650" s="65"/>
      <c r="AC1650" s="65"/>
      <c r="AD1650" s="65"/>
      <c r="AE1650" s="65"/>
      <c r="AF1650" s="65"/>
      <c r="AG1650" s="65"/>
      <c r="AH1650" s="65"/>
      <c r="AI1650" s="65"/>
      <c r="AJ1650" s="62"/>
      <c r="AK1650" s="11"/>
      <c r="AL1650" s="11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  <c r="BR1650" s="13"/>
      <c r="BS1650" s="13"/>
      <c r="BT1650" s="13"/>
      <c r="BU1650" s="13"/>
      <c r="BV1650" s="13"/>
      <c r="BW1650" s="13"/>
      <c r="BX1650" s="13"/>
      <c r="BY1650" s="13"/>
      <c r="BZ1650" s="13"/>
      <c r="CA1650" s="13"/>
      <c r="CB1650" s="13"/>
      <c r="CC1650" s="13"/>
      <c r="CD1650" s="13"/>
      <c r="CE1650" s="13"/>
      <c r="CF1650" s="13"/>
      <c r="CG1650" s="13"/>
      <c r="CH1650" s="13"/>
    </row>
    <row r="1651" spans="1:86" ht="17.25">
      <c r="A1651" s="11"/>
      <c r="B1651" s="11"/>
      <c r="C1651" s="11"/>
      <c r="D1651" s="11"/>
      <c r="E1651" s="33"/>
      <c r="F1651" s="11"/>
      <c r="G1651" s="11"/>
      <c r="H1651" s="11"/>
      <c r="I1651" s="11"/>
      <c r="J1651" s="65"/>
      <c r="K1651" s="65"/>
      <c r="L1651" s="65"/>
      <c r="M1651" s="65"/>
      <c r="N1651" s="65"/>
      <c r="O1651" s="65"/>
      <c r="P1651" s="65"/>
      <c r="Q1651" s="65"/>
      <c r="R1651" s="65"/>
      <c r="S1651" s="65"/>
      <c r="T1651" s="65"/>
      <c r="U1651" s="65"/>
      <c r="V1651" s="65"/>
      <c r="W1651" s="65"/>
      <c r="X1651" s="65"/>
      <c r="Y1651" s="65"/>
      <c r="Z1651" s="65"/>
      <c r="AA1651" s="65"/>
      <c r="AB1651" s="65"/>
      <c r="AC1651" s="65"/>
      <c r="AD1651" s="65"/>
      <c r="AE1651" s="65"/>
      <c r="AF1651" s="65"/>
      <c r="AG1651" s="65"/>
      <c r="AH1651" s="65"/>
      <c r="AI1651" s="65"/>
      <c r="AJ1651" s="62"/>
      <c r="AK1651" s="11"/>
      <c r="AL1651" s="11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</row>
    <row r="1652" spans="1:86" ht="17.25">
      <c r="A1652" s="11"/>
      <c r="B1652" s="11"/>
      <c r="C1652" s="11"/>
      <c r="D1652" s="11"/>
      <c r="E1652" s="33"/>
      <c r="F1652" s="11"/>
      <c r="G1652" s="11"/>
      <c r="H1652" s="11"/>
      <c r="I1652" s="11"/>
      <c r="J1652" s="65"/>
      <c r="K1652" s="65"/>
      <c r="L1652" s="65"/>
      <c r="M1652" s="65"/>
      <c r="N1652" s="65"/>
      <c r="O1652" s="65"/>
      <c r="P1652" s="65"/>
      <c r="Q1652" s="65"/>
      <c r="R1652" s="65"/>
      <c r="S1652" s="65"/>
      <c r="T1652" s="65"/>
      <c r="U1652" s="65"/>
      <c r="V1652" s="65"/>
      <c r="W1652" s="65"/>
      <c r="X1652" s="65"/>
      <c r="Y1652" s="65"/>
      <c r="Z1652" s="65"/>
      <c r="AA1652" s="65"/>
      <c r="AB1652" s="65"/>
      <c r="AC1652" s="65"/>
      <c r="AD1652" s="65"/>
      <c r="AE1652" s="65"/>
      <c r="AF1652" s="65"/>
      <c r="AG1652" s="65"/>
      <c r="AH1652" s="65"/>
      <c r="AI1652" s="65"/>
      <c r="AJ1652" s="62"/>
      <c r="AK1652" s="11"/>
      <c r="AL1652" s="11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3"/>
      <c r="BX1652" s="13"/>
      <c r="BY1652" s="13"/>
      <c r="BZ1652" s="13"/>
      <c r="CA1652" s="13"/>
      <c r="CB1652" s="13"/>
      <c r="CC1652" s="13"/>
      <c r="CD1652" s="13"/>
      <c r="CE1652" s="13"/>
      <c r="CF1652" s="13"/>
      <c r="CG1652" s="13"/>
      <c r="CH1652" s="13"/>
    </row>
    <row r="1653" spans="1:86" ht="17.25">
      <c r="A1653" s="11"/>
      <c r="B1653" s="11"/>
      <c r="C1653" s="11"/>
      <c r="D1653" s="11"/>
      <c r="E1653" s="33"/>
      <c r="F1653" s="11"/>
      <c r="G1653" s="11"/>
      <c r="H1653" s="11"/>
      <c r="I1653" s="11"/>
      <c r="J1653" s="65"/>
      <c r="K1653" s="65"/>
      <c r="L1653" s="65"/>
      <c r="M1653" s="65"/>
      <c r="N1653" s="65"/>
      <c r="O1653" s="65"/>
      <c r="P1653" s="65"/>
      <c r="Q1653" s="65"/>
      <c r="R1653" s="65"/>
      <c r="S1653" s="65"/>
      <c r="T1653" s="65"/>
      <c r="U1653" s="65"/>
      <c r="V1653" s="65"/>
      <c r="W1653" s="65"/>
      <c r="X1653" s="65"/>
      <c r="Y1653" s="65"/>
      <c r="Z1653" s="65"/>
      <c r="AA1653" s="65"/>
      <c r="AB1653" s="65"/>
      <c r="AC1653" s="65"/>
      <c r="AD1653" s="65"/>
      <c r="AE1653" s="65"/>
      <c r="AF1653" s="65"/>
      <c r="AG1653" s="65"/>
      <c r="AH1653" s="65"/>
      <c r="AI1653" s="65"/>
      <c r="AJ1653" s="62"/>
      <c r="AK1653" s="11"/>
      <c r="AL1653" s="11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</row>
    <row r="1654" spans="1:86" ht="17.25">
      <c r="A1654" s="11"/>
      <c r="B1654" s="11"/>
      <c r="C1654" s="11"/>
      <c r="D1654" s="11"/>
      <c r="E1654" s="33"/>
      <c r="F1654" s="11"/>
      <c r="G1654" s="11"/>
      <c r="H1654" s="11"/>
      <c r="I1654" s="11"/>
      <c r="J1654" s="65"/>
      <c r="K1654" s="65"/>
      <c r="L1654" s="65"/>
      <c r="M1654" s="65"/>
      <c r="N1654" s="65"/>
      <c r="O1654" s="65"/>
      <c r="P1654" s="65"/>
      <c r="Q1654" s="65"/>
      <c r="R1654" s="65"/>
      <c r="S1654" s="65"/>
      <c r="T1654" s="65"/>
      <c r="U1654" s="65"/>
      <c r="V1654" s="65"/>
      <c r="W1654" s="65"/>
      <c r="X1654" s="65"/>
      <c r="Y1654" s="65"/>
      <c r="Z1654" s="65"/>
      <c r="AA1654" s="65"/>
      <c r="AB1654" s="65"/>
      <c r="AC1654" s="65"/>
      <c r="AD1654" s="65"/>
      <c r="AE1654" s="65"/>
      <c r="AF1654" s="65"/>
      <c r="AG1654" s="65"/>
      <c r="AH1654" s="65"/>
      <c r="AI1654" s="65"/>
      <c r="AJ1654" s="62"/>
      <c r="AK1654" s="11"/>
      <c r="AL1654" s="11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</row>
    <row r="1655" spans="1:86" ht="17.25">
      <c r="A1655" s="11"/>
      <c r="B1655" s="11"/>
      <c r="C1655" s="11"/>
      <c r="D1655" s="11"/>
      <c r="E1655" s="33"/>
      <c r="F1655" s="11"/>
      <c r="G1655" s="11"/>
      <c r="H1655" s="11"/>
      <c r="I1655" s="11"/>
      <c r="J1655" s="65"/>
      <c r="K1655" s="65"/>
      <c r="L1655" s="65"/>
      <c r="M1655" s="65"/>
      <c r="N1655" s="65"/>
      <c r="O1655" s="65"/>
      <c r="P1655" s="65"/>
      <c r="Q1655" s="65"/>
      <c r="R1655" s="65"/>
      <c r="S1655" s="65"/>
      <c r="T1655" s="65"/>
      <c r="U1655" s="65"/>
      <c r="V1655" s="65"/>
      <c r="W1655" s="65"/>
      <c r="X1655" s="65"/>
      <c r="Y1655" s="65"/>
      <c r="Z1655" s="65"/>
      <c r="AA1655" s="65"/>
      <c r="AB1655" s="65"/>
      <c r="AC1655" s="65"/>
      <c r="AD1655" s="65"/>
      <c r="AE1655" s="65"/>
      <c r="AF1655" s="65"/>
      <c r="AG1655" s="65"/>
      <c r="AH1655" s="65"/>
      <c r="AI1655" s="65"/>
      <c r="AJ1655" s="62"/>
      <c r="AK1655" s="11"/>
      <c r="AL1655" s="11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</row>
    <row r="1656" spans="1:86" ht="17.25">
      <c r="A1656" s="11"/>
      <c r="B1656" s="11"/>
      <c r="C1656" s="11"/>
      <c r="D1656" s="11"/>
      <c r="E1656" s="33"/>
      <c r="F1656" s="11"/>
      <c r="G1656" s="11"/>
      <c r="H1656" s="11"/>
      <c r="I1656" s="11"/>
      <c r="J1656" s="65"/>
      <c r="K1656" s="65"/>
      <c r="L1656" s="65"/>
      <c r="M1656" s="65"/>
      <c r="N1656" s="65"/>
      <c r="O1656" s="65"/>
      <c r="P1656" s="65"/>
      <c r="Q1656" s="65"/>
      <c r="R1656" s="65"/>
      <c r="S1656" s="65"/>
      <c r="T1656" s="65"/>
      <c r="U1656" s="65"/>
      <c r="V1656" s="65"/>
      <c r="W1656" s="65"/>
      <c r="X1656" s="65"/>
      <c r="Y1656" s="65"/>
      <c r="Z1656" s="65"/>
      <c r="AA1656" s="65"/>
      <c r="AB1656" s="65"/>
      <c r="AC1656" s="65"/>
      <c r="AD1656" s="65"/>
      <c r="AE1656" s="65"/>
      <c r="AF1656" s="65"/>
      <c r="AG1656" s="65"/>
      <c r="AH1656" s="65"/>
      <c r="AI1656" s="65"/>
      <c r="AJ1656" s="62"/>
      <c r="AK1656" s="11"/>
      <c r="AL1656" s="11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/>
      <c r="CH1656" s="13"/>
    </row>
    <row r="1657" spans="1:86" ht="17.25">
      <c r="A1657" s="11"/>
      <c r="B1657" s="11"/>
      <c r="C1657" s="11"/>
      <c r="D1657" s="11"/>
      <c r="E1657" s="33"/>
      <c r="F1657" s="11"/>
      <c r="G1657" s="11"/>
      <c r="H1657" s="11"/>
      <c r="I1657" s="11"/>
      <c r="J1657" s="65"/>
      <c r="K1657" s="65"/>
      <c r="L1657" s="65"/>
      <c r="M1657" s="65"/>
      <c r="N1657" s="65"/>
      <c r="O1657" s="65"/>
      <c r="P1657" s="65"/>
      <c r="Q1657" s="65"/>
      <c r="R1657" s="65"/>
      <c r="S1657" s="65"/>
      <c r="T1657" s="65"/>
      <c r="U1657" s="65"/>
      <c r="V1657" s="65"/>
      <c r="W1657" s="65"/>
      <c r="X1657" s="65"/>
      <c r="Y1657" s="65"/>
      <c r="Z1657" s="65"/>
      <c r="AA1657" s="65"/>
      <c r="AB1657" s="65"/>
      <c r="AC1657" s="65"/>
      <c r="AD1657" s="65"/>
      <c r="AE1657" s="65"/>
      <c r="AF1657" s="65"/>
      <c r="AG1657" s="65"/>
      <c r="AH1657" s="65"/>
      <c r="AI1657" s="65"/>
      <c r="AJ1657" s="62"/>
      <c r="AK1657" s="11"/>
      <c r="AL1657" s="11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  <c r="BW1657" s="13"/>
      <c r="BX1657" s="13"/>
      <c r="BY1657" s="13"/>
      <c r="BZ1657" s="13"/>
      <c r="CA1657" s="13"/>
      <c r="CB1657" s="13"/>
      <c r="CC1657" s="13"/>
      <c r="CD1657" s="13"/>
      <c r="CE1657" s="13"/>
      <c r="CF1657" s="13"/>
      <c r="CG1657" s="13"/>
      <c r="CH1657" s="13"/>
    </row>
    <row r="1658" spans="1:86" ht="17.25">
      <c r="A1658" s="11"/>
      <c r="B1658" s="11"/>
      <c r="C1658" s="11"/>
      <c r="D1658" s="11"/>
      <c r="E1658" s="33"/>
      <c r="F1658" s="11"/>
      <c r="G1658" s="11"/>
      <c r="H1658" s="11"/>
      <c r="I1658" s="11"/>
      <c r="J1658" s="65"/>
      <c r="K1658" s="65"/>
      <c r="L1658" s="65"/>
      <c r="M1658" s="65"/>
      <c r="N1658" s="65"/>
      <c r="O1658" s="65"/>
      <c r="P1658" s="65"/>
      <c r="Q1658" s="65"/>
      <c r="R1658" s="65"/>
      <c r="S1658" s="65"/>
      <c r="T1658" s="65"/>
      <c r="U1658" s="65"/>
      <c r="V1658" s="65"/>
      <c r="W1658" s="65"/>
      <c r="X1658" s="65"/>
      <c r="Y1658" s="65"/>
      <c r="Z1658" s="65"/>
      <c r="AA1658" s="65"/>
      <c r="AB1658" s="65"/>
      <c r="AC1658" s="65"/>
      <c r="AD1658" s="65"/>
      <c r="AE1658" s="65"/>
      <c r="AF1658" s="65"/>
      <c r="AG1658" s="65"/>
      <c r="AH1658" s="65"/>
      <c r="AI1658" s="65"/>
      <c r="AJ1658" s="62"/>
      <c r="AK1658" s="11"/>
      <c r="AL1658" s="11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</row>
    <row r="1659" spans="1:86" ht="17.25">
      <c r="A1659" s="11"/>
      <c r="B1659" s="11"/>
      <c r="C1659" s="11"/>
      <c r="D1659" s="11"/>
      <c r="E1659" s="33"/>
      <c r="F1659" s="11"/>
      <c r="G1659" s="11"/>
      <c r="H1659" s="11"/>
      <c r="I1659" s="11"/>
      <c r="J1659" s="65"/>
      <c r="K1659" s="65"/>
      <c r="L1659" s="65"/>
      <c r="M1659" s="65"/>
      <c r="N1659" s="65"/>
      <c r="O1659" s="65"/>
      <c r="P1659" s="65"/>
      <c r="Q1659" s="65"/>
      <c r="R1659" s="65"/>
      <c r="S1659" s="65"/>
      <c r="T1659" s="65"/>
      <c r="U1659" s="65"/>
      <c r="V1659" s="65"/>
      <c r="W1659" s="65"/>
      <c r="X1659" s="65"/>
      <c r="Y1659" s="65"/>
      <c r="Z1659" s="65"/>
      <c r="AA1659" s="65"/>
      <c r="AB1659" s="65"/>
      <c r="AC1659" s="65"/>
      <c r="AD1659" s="65"/>
      <c r="AE1659" s="65"/>
      <c r="AF1659" s="65"/>
      <c r="AG1659" s="65"/>
      <c r="AH1659" s="65"/>
      <c r="AI1659" s="65"/>
      <c r="AJ1659" s="62"/>
      <c r="AK1659" s="11"/>
      <c r="AL1659" s="11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</row>
    <row r="1660" spans="1:86" ht="17.25">
      <c r="A1660" s="11"/>
      <c r="B1660" s="11"/>
      <c r="C1660" s="11"/>
      <c r="D1660" s="11"/>
      <c r="E1660" s="33"/>
      <c r="F1660" s="11"/>
      <c r="G1660" s="11"/>
      <c r="H1660" s="11"/>
      <c r="I1660" s="11"/>
      <c r="J1660" s="65"/>
      <c r="K1660" s="65"/>
      <c r="L1660" s="65"/>
      <c r="M1660" s="65"/>
      <c r="N1660" s="65"/>
      <c r="O1660" s="65"/>
      <c r="P1660" s="65"/>
      <c r="Q1660" s="65"/>
      <c r="R1660" s="65"/>
      <c r="S1660" s="65"/>
      <c r="T1660" s="65"/>
      <c r="U1660" s="65"/>
      <c r="V1660" s="65"/>
      <c r="W1660" s="65"/>
      <c r="X1660" s="65"/>
      <c r="Y1660" s="65"/>
      <c r="Z1660" s="65"/>
      <c r="AA1660" s="65"/>
      <c r="AB1660" s="65"/>
      <c r="AC1660" s="65"/>
      <c r="AD1660" s="65"/>
      <c r="AE1660" s="65"/>
      <c r="AF1660" s="65"/>
      <c r="AG1660" s="65"/>
      <c r="AH1660" s="65"/>
      <c r="AI1660" s="65"/>
      <c r="AJ1660" s="62"/>
      <c r="AK1660" s="11"/>
      <c r="AL1660" s="11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</row>
    <row r="1661" spans="1:86" ht="17.25">
      <c r="A1661" s="11"/>
      <c r="B1661" s="11"/>
      <c r="C1661" s="11"/>
      <c r="D1661" s="11"/>
      <c r="E1661" s="33"/>
      <c r="F1661" s="11"/>
      <c r="G1661" s="11"/>
      <c r="H1661" s="11"/>
      <c r="I1661" s="11"/>
      <c r="J1661" s="65"/>
      <c r="K1661" s="65"/>
      <c r="L1661" s="65"/>
      <c r="M1661" s="65"/>
      <c r="N1661" s="65"/>
      <c r="O1661" s="65"/>
      <c r="P1661" s="65"/>
      <c r="Q1661" s="65"/>
      <c r="R1661" s="65"/>
      <c r="S1661" s="65"/>
      <c r="T1661" s="65"/>
      <c r="U1661" s="65"/>
      <c r="V1661" s="65"/>
      <c r="W1661" s="65"/>
      <c r="X1661" s="65"/>
      <c r="Y1661" s="65"/>
      <c r="Z1661" s="65"/>
      <c r="AA1661" s="65"/>
      <c r="AB1661" s="65"/>
      <c r="AC1661" s="65"/>
      <c r="AD1661" s="65"/>
      <c r="AE1661" s="65"/>
      <c r="AF1661" s="65"/>
      <c r="AG1661" s="65"/>
      <c r="AH1661" s="65"/>
      <c r="AI1661" s="65"/>
      <c r="AJ1661" s="62"/>
      <c r="AK1661" s="11"/>
      <c r="AL1661" s="11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/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</row>
    <row r="1662" spans="1:86" ht="17.25">
      <c r="A1662" s="11"/>
      <c r="B1662" s="11"/>
      <c r="C1662" s="11"/>
      <c r="D1662" s="11"/>
      <c r="E1662" s="33"/>
      <c r="F1662" s="11"/>
      <c r="G1662" s="11"/>
      <c r="H1662" s="11"/>
      <c r="I1662" s="11"/>
      <c r="J1662" s="65"/>
      <c r="K1662" s="65"/>
      <c r="L1662" s="65"/>
      <c r="M1662" s="65"/>
      <c r="N1662" s="65"/>
      <c r="O1662" s="65"/>
      <c r="P1662" s="65"/>
      <c r="Q1662" s="65"/>
      <c r="R1662" s="65"/>
      <c r="S1662" s="65"/>
      <c r="T1662" s="65"/>
      <c r="U1662" s="65"/>
      <c r="V1662" s="65"/>
      <c r="W1662" s="65"/>
      <c r="X1662" s="65"/>
      <c r="Y1662" s="65"/>
      <c r="Z1662" s="65"/>
      <c r="AA1662" s="65"/>
      <c r="AB1662" s="65"/>
      <c r="AC1662" s="65"/>
      <c r="AD1662" s="65"/>
      <c r="AE1662" s="65"/>
      <c r="AF1662" s="65"/>
      <c r="AG1662" s="65"/>
      <c r="AH1662" s="65"/>
      <c r="AI1662" s="65"/>
      <c r="AJ1662" s="62"/>
      <c r="AK1662" s="11"/>
      <c r="AL1662" s="11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</row>
    <row r="1663" spans="1:86" ht="17.25">
      <c r="A1663" s="11"/>
      <c r="B1663" s="11"/>
      <c r="C1663" s="11"/>
      <c r="D1663" s="11"/>
      <c r="E1663" s="33"/>
      <c r="F1663" s="11"/>
      <c r="G1663" s="11"/>
      <c r="H1663" s="11"/>
      <c r="I1663" s="11"/>
      <c r="J1663" s="65"/>
      <c r="K1663" s="65"/>
      <c r="L1663" s="65"/>
      <c r="M1663" s="65"/>
      <c r="N1663" s="65"/>
      <c r="O1663" s="65"/>
      <c r="P1663" s="65"/>
      <c r="Q1663" s="65"/>
      <c r="R1663" s="65"/>
      <c r="S1663" s="65"/>
      <c r="T1663" s="65"/>
      <c r="U1663" s="65"/>
      <c r="V1663" s="65"/>
      <c r="W1663" s="65"/>
      <c r="X1663" s="65"/>
      <c r="Y1663" s="65"/>
      <c r="Z1663" s="65"/>
      <c r="AA1663" s="65"/>
      <c r="AB1663" s="65"/>
      <c r="AC1663" s="65"/>
      <c r="AD1663" s="65"/>
      <c r="AE1663" s="65"/>
      <c r="AF1663" s="65"/>
      <c r="AG1663" s="65"/>
      <c r="AH1663" s="65"/>
      <c r="AI1663" s="65"/>
      <c r="AJ1663" s="62"/>
      <c r="AK1663" s="11"/>
      <c r="AL1663" s="11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</row>
    <row r="1664" spans="1:86" ht="17.25">
      <c r="A1664" s="11"/>
      <c r="B1664" s="11"/>
      <c r="C1664" s="11"/>
      <c r="D1664" s="11"/>
      <c r="E1664" s="33"/>
      <c r="F1664" s="11"/>
      <c r="G1664" s="11"/>
      <c r="H1664" s="11"/>
      <c r="I1664" s="11"/>
      <c r="J1664" s="65"/>
      <c r="K1664" s="65"/>
      <c r="L1664" s="65"/>
      <c r="M1664" s="65"/>
      <c r="N1664" s="65"/>
      <c r="O1664" s="65"/>
      <c r="P1664" s="65"/>
      <c r="Q1664" s="65"/>
      <c r="R1664" s="65"/>
      <c r="S1664" s="65"/>
      <c r="T1664" s="65"/>
      <c r="U1664" s="65"/>
      <c r="V1664" s="65"/>
      <c r="W1664" s="65"/>
      <c r="X1664" s="65"/>
      <c r="Y1664" s="65"/>
      <c r="Z1664" s="65"/>
      <c r="AA1664" s="65"/>
      <c r="AB1664" s="65"/>
      <c r="AC1664" s="65"/>
      <c r="AD1664" s="65"/>
      <c r="AE1664" s="65"/>
      <c r="AF1664" s="65"/>
      <c r="AG1664" s="65"/>
      <c r="AH1664" s="65"/>
      <c r="AI1664" s="65"/>
      <c r="AJ1664" s="62"/>
      <c r="AK1664" s="11"/>
      <c r="AL1664" s="11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</row>
    <row r="1665" spans="1:86" ht="17.25">
      <c r="A1665" s="11"/>
      <c r="B1665" s="11"/>
      <c r="C1665" s="11"/>
      <c r="D1665" s="11"/>
      <c r="E1665" s="33"/>
      <c r="F1665" s="11"/>
      <c r="G1665" s="11"/>
      <c r="H1665" s="11"/>
      <c r="I1665" s="11"/>
      <c r="J1665" s="65"/>
      <c r="K1665" s="65"/>
      <c r="L1665" s="65"/>
      <c r="M1665" s="65"/>
      <c r="N1665" s="65"/>
      <c r="O1665" s="65"/>
      <c r="P1665" s="65"/>
      <c r="Q1665" s="65"/>
      <c r="R1665" s="65"/>
      <c r="S1665" s="65"/>
      <c r="T1665" s="65"/>
      <c r="U1665" s="65"/>
      <c r="V1665" s="65"/>
      <c r="W1665" s="65"/>
      <c r="X1665" s="65"/>
      <c r="Y1665" s="65"/>
      <c r="Z1665" s="65"/>
      <c r="AA1665" s="65"/>
      <c r="AB1665" s="65"/>
      <c r="AC1665" s="65"/>
      <c r="AD1665" s="65"/>
      <c r="AE1665" s="65"/>
      <c r="AF1665" s="65"/>
      <c r="AG1665" s="65"/>
      <c r="AH1665" s="65"/>
      <c r="AI1665" s="65"/>
      <c r="AJ1665" s="62"/>
      <c r="AK1665" s="11"/>
      <c r="AL1665" s="11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</row>
    <row r="1666" spans="1:86" ht="17.25">
      <c r="A1666" s="11"/>
      <c r="B1666" s="11"/>
      <c r="C1666" s="11"/>
      <c r="D1666" s="11"/>
      <c r="E1666" s="33"/>
      <c r="F1666" s="11"/>
      <c r="G1666" s="11"/>
      <c r="H1666" s="11"/>
      <c r="I1666" s="11"/>
      <c r="J1666" s="65"/>
      <c r="K1666" s="65"/>
      <c r="L1666" s="65"/>
      <c r="M1666" s="65"/>
      <c r="N1666" s="65"/>
      <c r="O1666" s="65"/>
      <c r="P1666" s="65"/>
      <c r="Q1666" s="65"/>
      <c r="R1666" s="65"/>
      <c r="S1666" s="65"/>
      <c r="T1666" s="65"/>
      <c r="U1666" s="65"/>
      <c r="V1666" s="65"/>
      <c r="W1666" s="65"/>
      <c r="X1666" s="65"/>
      <c r="Y1666" s="65"/>
      <c r="Z1666" s="65"/>
      <c r="AA1666" s="65"/>
      <c r="AB1666" s="65"/>
      <c r="AC1666" s="65"/>
      <c r="AD1666" s="65"/>
      <c r="AE1666" s="65"/>
      <c r="AF1666" s="65"/>
      <c r="AG1666" s="65"/>
      <c r="AH1666" s="65"/>
      <c r="AI1666" s="65"/>
      <c r="AJ1666" s="62"/>
      <c r="AK1666" s="11"/>
      <c r="AL1666" s="11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3"/>
      <c r="BX1666" s="13"/>
      <c r="BY1666" s="13"/>
      <c r="BZ1666" s="13"/>
      <c r="CA1666" s="13"/>
      <c r="CB1666" s="13"/>
      <c r="CC1666" s="13"/>
      <c r="CD1666" s="13"/>
      <c r="CE1666" s="13"/>
      <c r="CF1666" s="13"/>
      <c r="CG1666" s="13"/>
      <c r="CH1666" s="13"/>
    </row>
    <row r="1667" spans="1:86" ht="17.25">
      <c r="A1667" s="11"/>
      <c r="B1667" s="11"/>
      <c r="C1667" s="11"/>
      <c r="D1667" s="11"/>
      <c r="E1667" s="33"/>
      <c r="F1667" s="11"/>
      <c r="G1667" s="11"/>
      <c r="H1667" s="11"/>
      <c r="I1667" s="11"/>
      <c r="J1667" s="65"/>
      <c r="K1667" s="65"/>
      <c r="L1667" s="65"/>
      <c r="M1667" s="65"/>
      <c r="N1667" s="65"/>
      <c r="O1667" s="65"/>
      <c r="P1667" s="65"/>
      <c r="Q1667" s="65"/>
      <c r="R1667" s="65"/>
      <c r="S1667" s="65"/>
      <c r="T1667" s="65"/>
      <c r="U1667" s="65"/>
      <c r="V1667" s="65"/>
      <c r="W1667" s="65"/>
      <c r="X1667" s="65"/>
      <c r="Y1667" s="65"/>
      <c r="Z1667" s="65"/>
      <c r="AA1667" s="65"/>
      <c r="AB1667" s="65"/>
      <c r="AC1667" s="65"/>
      <c r="AD1667" s="65"/>
      <c r="AE1667" s="65"/>
      <c r="AF1667" s="65"/>
      <c r="AG1667" s="65"/>
      <c r="AH1667" s="65"/>
      <c r="AI1667" s="65"/>
      <c r="AJ1667" s="62"/>
      <c r="AK1667" s="11"/>
      <c r="AL1667" s="11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</row>
    <row r="1668" spans="1:86" ht="17.25">
      <c r="A1668" s="11"/>
      <c r="B1668" s="11"/>
      <c r="C1668" s="11"/>
      <c r="D1668" s="11"/>
      <c r="E1668" s="33"/>
      <c r="F1668" s="11"/>
      <c r="G1668" s="11"/>
      <c r="H1668" s="11"/>
      <c r="I1668" s="11"/>
      <c r="J1668" s="65"/>
      <c r="K1668" s="65"/>
      <c r="L1668" s="65"/>
      <c r="M1668" s="65"/>
      <c r="N1668" s="65"/>
      <c r="O1668" s="65"/>
      <c r="P1668" s="65"/>
      <c r="Q1668" s="65"/>
      <c r="R1668" s="65"/>
      <c r="S1668" s="65"/>
      <c r="T1668" s="65"/>
      <c r="U1668" s="65"/>
      <c r="V1668" s="65"/>
      <c r="W1668" s="65"/>
      <c r="X1668" s="65"/>
      <c r="Y1668" s="65"/>
      <c r="Z1668" s="65"/>
      <c r="AA1668" s="65"/>
      <c r="AB1668" s="65"/>
      <c r="AC1668" s="65"/>
      <c r="AD1668" s="65"/>
      <c r="AE1668" s="65"/>
      <c r="AF1668" s="65"/>
      <c r="AG1668" s="65"/>
      <c r="AH1668" s="65"/>
      <c r="AI1668" s="65"/>
      <c r="AJ1668" s="62"/>
      <c r="AK1668" s="11"/>
      <c r="AL1668" s="11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  <c r="BW1668" s="13"/>
      <c r="BX1668" s="13"/>
      <c r="BY1668" s="13"/>
      <c r="BZ1668" s="13"/>
      <c r="CA1668" s="13"/>
      <c r="CB1668" s="13"/>
      <c r="CC1668" s="13"/>
      <c r="CD1668" s="13"/>
      <c r="CE1668" s="13"/>
      <c r="CF1668" s="13"/>
      <c r="CG1668" s="13"/>
      <c r="CH1668" s="13"/>
    </row>
    <row r="1669" spans="1:86" ht="17.25">
      <c r="A1669" s="11"/>
      <c r="B1669" s="11"/>
      <c r="C1669" s="11"/>
      <c r="D1669" s="11"/>
      <c r="E1669" s="33"/>
      <c r="F1669" s="11"/>
      <c r="G1669" s="11"/>
      <c r="H1669" s="11"/>
      <c r="I1669" s="11"/>
      <c r="J1669" s="65"/>
      <c r="K1669" s="65"/>
      <c r="L1669" s="65"/>
      <c r="M1669" s="65"/>
      <c r="N1669" s="65"/>
      <c r="O1669" s="65"/>
      <c r="P1669" s="65"/>
      <c r="Q1669" s="65"/>
      <c r="R1669" s="65"/>
      <c r="S1669" s="65"/>
      <c r="T1669" s="65"/>
      <c r="U1669" s="65"/>
      <c r="V1669" s="65"/>
      <c r="W1669" s="65"/>
      <c r="X1669" s="65"/>
      <c r="Y1669" s="65"/>
      <c r="Z1669" s="65"/>
      <c r="AA1669" s="65"/>
      <c r="AB1669" s="65"/>
      <c r="AC1669" s="65"/>
      <c r="AD1669" s="65"/>
      <c r="AE1669" s="65"/>
      <c r="AF1669" s="65"/>
      <c r="AG1669" s="65"/>
      <c r="AH1669" s="65"/>
      <c r="AI1669" s="65"/>
      <c r="AJ1669" s="62"/>
      <c r="AK1669" s="11"/>
      <c r="AL1669" s="11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</row>
    <row r="1670" spans="1:86" ht="17.25">
      <c r="A1670" s="11"/>
      <c r="B1670" s="11"/>
      <c r="C1670" s="11"/>
      <c r="D1670" s="11"/>
      <c r="E1670" s="33"/>
      <c r="F1670" s="11"/>
      <c r="G1670" s="11"/>
      <c r="H1670" s="11"/>
      <c r="I1670" s="11"/>
      <c r="J1670" s="65"/>
      <c r="K1670" s="65"/>
      <c r="L1670" s="65"/>
      <c r="M1670" s="65"/>
      <c r="N1670" s="65"/>
      <c r="O1670" s="65"/>
      <c r="P1670" s="65"/>
      <c r="Q1670" s="65"/>
      <c r="R1670" s="65"/>
      <c r="S1670" s="65"/>
      <c r="T1670" s="65"/>
      <c r="U1670" s="65"/>
      <c r="V1670" s="65"/>
      <c r="W1670" s="65"/>
      <c r="X1670" s="65"/>
      <c r="Y1670" s="65"/>
      <c r="Z1670" s="65"/>
      <c r="AA1670" s="65"/>
      <c r="AB1670" s="65"/>
      <c r="AC1670" s="65"/>
      <c r="AD1670" s="65"/>
      <c r="AE1670" s="65"/>
      <c r="AF1670" s="65"/>
      <c r="AG1670" s="65"/>
      <c r="AH1670" s="65"/>
      <c r="AI1670" s="65"/>
      <c r="AJ1670" s="62"/>
      <c r="AK1670" s="11"/>
      <c r="AL1670" s="11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</row>
    <row r="1671" spans="1:86" ht="17.25">
      <c r="A1671" s="11"/>
      <c r="B1671" s="11"/>
      <c r="C1671" s="11"/>
      <c r="D1671" s="11"/>
      <c r="E1671" s="33"/>
      <c r="F1671" s="11"/>
      <c r="G1671" s="11"/>
      <c r="H1671" s="11"/>
      <c r="I1671" s="11"/>
      <c r="J1671" s="65"/>
      <c r="K1671" s="65"/>
      <c r="L1671" s="65"/>
      <c r="M1671" s="65"/>
      <c r="N1671" s="65"/>
      <c r="O1671" s="65"/>
      <c r="P1671" s="65"/>
      <c r="Q1671" s="65"/>
      <c r="R1671" s="65"/>
      <c r="S1671" s="65"/>
      <c r="T1671" s="65"/>
      <c r="U1671" s="65"/>
      <c r="V1671" s="65"/>
      <c r="W1671" s="65"/>
      <c r="X1671" s="65"/>
      <c r="Y1671" s="65"/>
      <c r="Z1671" s="65"/>
      <c r="AA1671" s="65"/>
      <c r="AB1671" s="65"/>
      <c r="AC1671" s="65"/>
      <c r="AD1671" s="65"/>
      <c r="AE1671" s="65"/>
      <c r="AF1671" s="65"/>
      <c r="AG1671" s="65"/>
      <c r="AH1671" s="65"/>
      <c r="AI1671" s="65"/>
      <c r="AJ1671" s="62"/>
      <c r="AK1671" s="11"/>
      <c r="AL1671" s="11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</row>
    <row r="1672" spans="1:86" ht="17.25">
      <c r="A1672" s="11"/>
      <c r="B1672" s="11"/>
      <c r="C1672" s="11"/>
      <c r="D1672" s="11"/>
      <c r="E1672" s="33"/>
      <c r="F1672" s="11"/>
      <c r="G1672" s="11"/>
      <c r="H1672" s="11"/>
      <c r="I1672" s="11"/>
      <c r="J1672" s="65"/>
      <c r="K1672" s="65"/>
      <c r="L1672" s="65"/>
      <c r="M1672" s="65"/>
      <c r="N1672" s="65"/>
      <c r="O1672" s="65"/>
      <c r="P1672" s="65"/>
      <c r="Q1672" s="65"/>
      <c r="R1672" s="65"/>
      <c r="S1672" s="65"/>
      <c r="T1672" s="65"/>
      <c r="U1672" s="65"/>
      <c r="V1672" s="65"/>
      <c r="W1672" s="65"/>
      <c r="X1672" s="65"/>
      <c r="Y1672" s="65"/>
      <c r="Z1672" s="65"/>
      <c r="AA1672" s="65"/>
      <c r="AB1672" s="65"/>
      <c r="AC1672" s="65"/>
      <c r="AD1672" s="65"/>
      <c r="AE1672" s="65"/>
      <c r="AF1672" s="65"/>
      <c r="AG1672" s="65"/>
      <c r="AH1672" s="65"/>
      <c r="AI1672" s="65"/>
      <c r="AJ1672" s="62"/>
      <c r="AK1672" s="11"/>
      <c r="AL1672" s="11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3"/>
      <c r="BX1672" s="13"/>
      <c r="BY1672" s="13"/>
      <c r="BZ1672" s="13"/>
      <c r="CA1672" s="13"/>
      <c r="CB1672" s="13"/>
      <c r="CC1672" s="13"/>
      <c r="CD1672" s="13"/>
      <c r="CE1672" s="13"/>
      <c r="CF1672" s="13"/>
      <c r="CG1672" s="13"/>
      <c r="CH1672" s="13"/>
    </row>
    <row r="1673" spans="1:86" ht="17.25">
      <c r="A1673" s="11"/>
      <c r="B1673" s="11"/>
      <c r="C1673" s="11"/>
      <c r="D1673" s="11"/>
      <c r="E1673" s="33"/>
      <c r="F1673" s="11"/>
      <c r="G1673" s="11"/>
      <c r="H1673" s="11"/>
      <c r="I1673" s="11"/>
      <c r="J1673" s="65"/>
      <c r="K1673" s="65"/>
      <c r="L1673" s="65"/>
      <c r="M1673" s="65"/>
      <c r="N1673" s="65"/>
      <c r="O1673" s="65"/>
      <c r="P1673" s="65"/>
      <c r="Q1673" s="65"/>
      <c r="R1673" s="65"/>
      <c r="S1673" s="65"/>
      <c r="T1673" s="65"/>
      <c r="U1673" s="65"/>
      <c r="V1673" s="65"/>
      <c r="W1673" s="65"/>
      <c r="X1673" s="65"/>
      <c r="Y1673" s="65"/>
      <c r="Z1673" s="65"/>
      <c r="AA1673" s="65"/>
      <c r="AB1673" s="65"/>
      <c r="AC1673" s="65"/>
      <c r="AD1673" s="65"/>
      <c r="AE1673" s="65"/>
      <c r="AF1673" s="65"/>
      <c r="AG1673" s="65"/>
      <c r="AH1673" s="65"/>
      <c r="AI1673" s="65"/>
      <c r="AJ1673" s="62"/>
      <c r="AK1673" s="11"/>
      <c r="AL1673" s="11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</row>
    <row r="1674" spans="1:86" ht="17.25">
      <c r="A1674" s="11"/>
      <c r="B1674" s="11"/>
      <c r="C1674" s="11"/>
      <c r="D1674" s="11"/>
      <c r="E1674" s="33"/>
      <c r="F1674" s="11"/>
      <c r="G1674" s="11"/>
      <c r="H1674" s="11"/>
      <c r="I1674" s="11"/>
      <c r="J1674" s="65"/>
      <c r="K1674" s="65"/>
      <c r="L1674" s="65"/>
      <c r="M1674" s="65"/>
      <c r="N1674" s="65"/>
      <c r="O1674" s="65"/>
      <c r="P1674" s="65"/>
      <c r="Q1674" s="65"/>
      <c r="R1674" s="65"/>
      <c r="S1674" s="65"/>
      <c r="T1674" s="65"/>
      <c r="U1674" s="65"/>
      <c r="V1674" s="65"/>
      <c r="W1674" s="65"/>
      <c r="X1674" s="65"/>
      <c r="Y1674" s="65"/>
      <c r="Z1674" s="65"/>
      <c r="AA1674" s="65"/>
      <c r="AB1674" s="65"/>
      <c r="AC1674" s="65"/>
      <c r="AD1674" s="65"/>
      <c r="AE1674" s="65"/>
      <c r="AF1674" s="65"/>
      <c r="AG1674" s="65"/>
      <c r="AH1674" s="65"/>
      <c r="AI1674" s="65"/>
      <c r="AJ1674" s="62"/>
      <c r="AK1674" s="11"/>
      <c r="AL1674" s="11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</row>
    <row r="1675" spans="1:86" ht="17.25">
      <c r="A1675" s="11"/>
      <c r="B1675" s="11"/>
      <c r="C1675" s="11"/>
      <c r="D1675" s="11"/>
      <c r="E1675" s="33"/>
      <c r="F1675" s="11"/>
      <c r="G1675" s="11"/>
      <c r="H1675" s="11"/>
      <c r="I1675" s="11"/>
      <c r="J1675" s="65"/>
      <c r="K1675" s="65"/>
      <c r="L1675" s="65"/>
      <c r="M1675" s="65"/>
      <c r="N1675" s="65"/>
      <c r="O1675" s="65"/>
      <c r="P1675" s="65"/>
      <c r="Q1675" s="65"/>
      <c r="R1675" s="65"/>
      <c r="S1675" s="65"/>
      <c r="T1675" s="65"/>
      <c r="U1675" s="65"/>
      <c r="V1675" s="65"/>
      <c r="W1675" s="65"/>
      <c r="X1675" s="65"/>
      <c r="Y1675" s="65"/>
      <c r="Z1675" s="65"/>
      <c r="AA1675" s="65"/>
      <c r="AB1675" s="65"/>
      <c r="AC1675" s="65"/>
      <c r="AD1675" s="65"/>
      <c r="AE1675" s="65"/>
      <c r="AF1675" s="65"/>
      <c r="AG1675" s="65"/>
      <c r="AH1675" s="65"/>
      <c r="AI1675" s="65"/>
      <c r="AJ1675" s="62"/>
      <c r="AK1675" s="11"/>
      <c r="AL1675" s="11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/>
      <c r="BT1675" s="13"/>
      <c r="BU1675" s="13"/>
      <c r="BV1675" s="13"/>
      <c r="BW1675" s="13"/>
      <c r="BX1675" s="13"/>
      <c r="BY1675" s="13"/>
      <c r="BZ1675" s="13"/>
      <c r="CA1675" s="13"/>
      <c r="CB1675" s="13"/>
      <c r="CC1675" s="13"/>
      <c r="CD1675" s="13"/>
      <c r="CE1675" s="13"/>
      <c r="CF1675" s="13"/>
      <c r="CG1675" s="13"/>
      <c r="CH1675" s="13"/>
    </row>
    <row r="1676" spans="1:86" ht="17.25">
      <c r="A1676" s="11"/>
      <c r="B1676" s="11"/>
      <c r="C1676" s="11"/>
      <c r="D1676" s="11"/>
      <c r="E1676" s="33"/>
      <c r="F1676" s="11"/>
      <c r="G1676" s="11"/>
      <c r="H1676" s="11"/>
      <c r="I1676" s="11"/>
      <c r="J1676" s="65"/>
      <c r="K1676" s="65"/>
      <c r="L1676" s="65"/>
      <c r="M1676" s="65"/>
      <c r="N1676" s="65"/>
      <c r="O1676" s="65"/>
      <c r="P1676" s="65"/>
      <c r="Q1676" s="65"/>
      <c r="R1676" s="65"/>
      <c r="S1676" s="65"/>
      <c r="T1676" s="65"/>
      <c r="U1676" s="65"/>
      <c r="V1676" s="65"/>
      <c r="W1676" s="65"/>
      <c r="X1676" s="65"/>
      <c r="Y1676" s="65"/>
      <c r="Z1676" s="65"/>
      <c r="AA1676" s="65"/>
      <c r="AB1676" s="65"/>
      <c r="AC1676" s="65"/>
      <c r="AD1676" s="65"/>
      <c r="AE1676" s="65"/>
      <c r="AF1676" s="65"/>
      <c r="AG1676" s="65"/>
      <c r="AH1676" s="65"/>
      <c r="AI1676" s="65"/>
      <c r="AJ1676" s="62"/>
      <c r="AK1676" s="11"/>
      <c r="AL1676" s="11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</row>
    <row r="1677" spans="1:86" ht="17.25">
      <c r="A1677" s="11"/>
      <c r="B1677" s="11"/>
      <c r="C1677" s="11"/>
      <c r="D1677" s="11"/>
      <c r="E1677" s="33"/>
      <c r="F1677" s="11"/>
      <c r="G1677" s="11"/>
      <c r="H1677" s="11"/>
      <c r="I1677" s="11"/>
      <c r="J1677" s="65"/>
      <c r="K1677" s="65"/>
      <c r="L1677" s="65"/>
      <c r="M1677" s="65"/>
      <c r="N1677" s="65"/>
      <c r="O1677" s="65"/>
      <c r="P1677" s="65"/>
      <c r="Q1677" s="65"/>
      <c r="R1677" s="65"/>
      <c r="S1677" s="65"/>
      <c r="T1677" s="65"/>
      <c r="U1677" s="65"/>
      <c r="V1677" s="65"/>
      <c r="W1677" s="65"/>
      <c r="X1677" s="65"/>
      <c r="Y1677" s="65"/>
      <c r="Z1677" s="65"/>
      <c r="AA1677" s="65"/>
      <c r="AB1677" s="65"/>
      <c r="AC1677" s="65"/>
      <c r="AD1677" s="65"/>
      <c r="AE1677" s="65"/>
      <c r="AF1677" s="65"/>
      <c r="AG1677" s="65"/>
      <c r="AH1677" s="65"/>
      <c r="AI1677" s="65"/>
      <c r="AJ1677" s="62"/>
      <c r="AK1677" s="11"/>
      <c r="AL1677" s="11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</row>
    <row r="1678" spans="1:86" ht="17.25">
      <c r="A1678" s="11"/>
      <c r="B1678" s="11"/>
      <c r="C1678" s="11"/>
      <c r="D1678" s="11"/>
      <c r="E1678" s="33"/>
      <c r="F1678" s="11"/>
      <c r="G1678" s="11"/>
      <c r="H1678" s="11"/>
      <c r="I1678" s="11"/>
      <c r="J1678" s="65"/>
      <c r="K1678" s="65"/>
      <c r="L1678" s="65"/>
      <c r="M1678" s="65"/>
      <c r="N1678" s="65"/>
      <c r="O1678" s="65"/>
      <c r="P1678" s="65"/>
      <c r="Q1678" s="65"/>
      <c r="R1678" s="65"/>
      <c r="S1678" s="65"/>
      <c r="T1678" s="65"/>
      <c r="U1678" s="65"/>
      <c r="V1678" s="65"/>
      <c r="W1678" s="65"/>
      <c r="X1678" s="65"/>
      <c r="Y1678" s="65"/>
      <c r="Z1678" s="65"/>
      <c r="AA1678" s="65"/>
      <c r="AB1678" s="65"/>
      <c r="AC1678" s="65"/>
      <c r="AD1678" s="65"/>
      <c r="AE1678" s="65"/>
      <c r="AF1678" s="65"/>
      <c r="AG1678" s="65"/>
      <c r="AH1678" s="65"/>
      <c r="AI1678" s="65"/>
      <c r="AJ1678" s="62"/>
      <c r="AK1678" s="11"/>
      <c r="AL1678" s="11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  <c r="BR1678" s="13"/>
      <c r="BS1678" s="13"/>
      <c r="BT1678" s="13"/>
      <c r="BU1678" s="13"/>
      <c r="BV1678" s="13"/>
      <c r="BW1678" s="13"/>
      <c r="BX1678" s="13"/>
      <c r="BY1678" s="13"/>
      <c r="BZ1678" s="13"/>
      <c r="CA1678" s="13"/>
      <c r="CB1678" s="13"/>
      <c r="CC1678" s="13"/>
      <c r="CD1678" s="13"/>
      <c r="CE1678" s="13"/>
      <c r="CF1678" s="13"/>
      <c r="CG1678" s="13"/>
      <c r="CH1678" s="13"/>
    </row>
    <row r="1679" spans="1:86" ht="17.25">
      <c r="A1679" s="11"/>
      <c r="B1679" s="11"/>
      <c r="C1679" s="11"/>
      <c r="D1679" s="11"/>
      <c r="E1679" s="33"/>
      <c r="F1679" s="11"/>
      <c r="G1679" s="11"/>
      <c r="H1679" s="11"/>
      <c r="I1679" s="11"/>
      <c r="J1679" s="65"/>
      <c r="K1679" s="65"/>
      <c r="L1679" s="65"/>
      <c r="M1679" s="65"/>
      <c r="N1679" s="65"/>
      <c r="O1679" s="65"/>
      <c r="P1679" s="65"/>
      <c r="Q1679" s="65"/>
      <c r="R1679" s="65"/>
      <c r="S1679" s="65"/>
      <c r="T1679" s="65"/>
      <c r="U1679" s="65"/>
      <c r="V1679" s="65"/>
      <c r="W1679" s="65"/>
      <c r="X1679" s="65"/>
      <c r="Y1679" s="65"/>
      <c r="Z1679" s="65"/>
      <c r="AA1679" s="65"/>
      <c r="AB1679" s="65"/>
      <c r="AC1679" s="65"/>
      <c r="AD1679" s="65"/>
      <c r="AE1679" s="65"/>
      <c r="AF1679" s="65"/>
      <c r="AG1679" s="65"/>
      <c r="AH1679" s="65"/>
      <c r="AI1679" s="65"/>
      <c r="AJ1679" s="62"/>
      <c r="AK1679" s="11"/>
      <c r="AL1679" s="11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/>
      <c r="CH1679" s="13"/>
    </row>
    <row r="1680" spans="1:86" ht="17.25">
      <c r="A1680" s="11"/>
      <c r="B1680" s="11"/>
      <c r="C1680" s="11"/>
      <c r="D1680" s="11"/>
      <c r="E1680" s="33"/>
      <c r="F1680" s="11"/>
      <c r="G1680" s="11"/>
      <c r="H1680" s="11"/>
      <c r="I1680" s="11"/>
      <c r="J1680" s="65"/>
      <c r="K1680" s="65"/>
      <c r="L1680" s="65"/>
      <c r="M1680" s="65"/>
      <c r="N1680" s="65"/>
      <c r="O1680" s="65"/>
      <c r="P1680" s="65"/>
      <c r="Q1680" s="65"/>
      <c r="R1680" s="65"/>
      <c r="S1680" s="65"/>
      <c r="T1680" s="65"/>
      <c r="U1680" s="65"/>
      <c r="V1680" s="65"/>
      <c r="W1680" s="65"/>
      <c r="X1680" s="65"/>
      <c r="Y1680" s="65"/>
      <c r="Z1680" s="65"/>
      <c r="AA1680" s="65"/>
      <c r="AB1680" s="65"/>
      <c r="AC1680" s="65"/>
      <c r="AD1680" s="65"/>
      <c r="AE1680" s="65"/>
      <c r="AF1680" s="65"/>
      <c r="AG1680" s="65"/>
      <c r="AH1680" s="65"/>
      <c r="AI1680" s="65"/>
      <c r="AJ1680" s="62"/>
      <c r="AK1680" s="11"/>
      <c r="AL1680" s="11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</row>
    <row r="1681" spans="1:86" ht="17.25">
      <c r="A1681" s="11"/>
      <c r="B1681" s="11"/>
      <c r="C1681" s="11"/>
      <c r="D1681" s="11"/>
      <c r="E1681" s="33"/>
      <c r="F1681" s="11"/>
      <c r="G1681" s="11"/>
      <c r="H1681" s="11"/>
      <c r="I1681" s="11"/>
      <c r="J1681" s="65"/>
      <c r="K1681" s="65"/>
      <c r="L1681" s="65"/>
      <c r="M1681" s="65"/>
      <c r="N1681" s="65"/>
      <c r="O1681" s="65"/>
      <c r="P1681" s="65"/>
      <c r="Q1681" s="65"/>
      <c r="R1681" s="65"/>
      <c r="S1681" s="65"/>
      <c r="T1681" s="65"/>
      <c r="U1681" s="65"/>
      <c r="V1681" s="65"/>
      <c r="W1681" s="65"/>
      <c r="X1681" s="65"/>
      <c r="Y1681" s="65"/>
      <c r="Z1681" s="65"/>
      <c r="AA1681" s="65"/>
      <c r="AB1681" s="65"/>
      <c r="AC1681" s="65"/>
      <c r="AD1681" s="65"/>
      <c r="AE1681" s="65"/>
      <c r="AF1681" s="65"/>
      <c r="AG1681" s="65"/>
      <c r="AH1681" s="65"/>
      <c r="AI1681" s="65"/>
      <c r="AJ1681" s="62"/>
      <c r="AK1681" s="11"/>
      <c r="AL1681" s="11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  <c r="BR1681" s="13"/>
      <c r="BS1681" s="13"/>
      <c r="BT1681" s="13"/>
      <c r="BU1681" s="13"/>
      <c r="BV1681" s="13"/>
      <c r="BW1681" s="13"/>
      <c r="BX1681" s="13"/>
      <c r="BY1681" s="13"/>
      <c r="BZ1681" s="13"/>
      <c r="CA1681" s="13"/>
      <c r="CB1681" s="13"/>
      <c r="CC1681" s="13"/>
      <c r="CD1681" s="13"/>
      <c r="CE1681" s="13"/>
      <c r="CF1681" s="13"/>
      <c r="CG1681" s="13"/>
      <c r="CH1681" s="13"/>
    </row>
    <row r="1682" spans="1:86" ht="17.25">
      <c r="A1682" s="11"/>
      <c r="B1682" s="11"/>
      <c r="C1682" s="11"/>
      <c r="D1682" s="11"/>
      <c r="E1682" s="33"/>
      <c r="F1682" s="11"/>
      <c r="G1682" s="11"/>
      <c r="H1682" s="11"/>
      <c r="I1682" s="11"/>
      <c r="J1682" s="65"/>
      <c r="K1682" s="65"/>
      <c r="L1682" s="65"/>
      <c r="M1682" s="65"/>
      <c r="N1682" s="65"/>
      <c r="O1682" s="65"/>
      <c r="P1682" s="65"/>
      <c r="Q1682" s="65"/>
      <c r="R1682" s="65"/>
      <c r="S1682" s="65"/>
      <c r="T1682" s="65"/>
      <c r="U1682" s="65"/>
      <c r="V1682" s="65"/>
      <c r="W1682" s="65"/>
      <c r="X1682" s="65"/>
      <c r="Y1682" s="65"/>
      <c r="Z1682" s="65"/>
      <c r="AA1682" s="65"/>
      <c r="AB1682" s="65"/>
      <c r="AC1682" s="65"/>
      <c r="AD1682" s="65"/>
      <c r="AE1682" s="65"/>
      <c r="AF1682" s="65"/>
      <c r="AG1682" s="65"/>
      <c r="AH1682" s="65"/>
      <c r="AI1682" s="65"/>
      <c r="AJ1682" s="62"/>
      <c r="AK1682" s="11"/>
      <c r="AL1682" s="11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</row>
    <row r="1683" spans="1:86" ht="17.25">
      <c r="A1683" s="11"/>
      <c r="B1683" s="11"/>
      <c r="C1683" s="11"/>
      <c r="D1683" s="11"/>
      <c r="E1683" s="33"/>
      <c r="F1683" s="11"/>
      <c r="G1683" s="11"/>
      <c r="H1683" s="11"/>
      <c r="I1683" s="11"/>
      <c r="J1683" s="65"/>
      <c r="K1683" s="65"/>
      <c r="L1683" s="65"/>
      <c r="M1683" s="65"/>
      <c r="N1683" s="65"/>
      <c r="O1683" s="65"/>
      <c r="P1683" s="65"/>
      <c r="Q1683" s="65"/>
      <c r="R1683" s="65"/>
      <c r="S1683" s="65"/>
      <c r="T1683" s="65"/>
      <c r="U1683" s="65"/>
      <c r="V1683" s="65"/>
      <c r="W1683" s="65"/>
      <c r="X1683" s="65"/>
      <c r="Y1683" s="65"/>
      <c r="Z1683" s="65"/>
      <c r="AA1683" s="65"/>
      <c r="AB1683" s="65"/>
      <c r="AC1683" s="65"/>
      <c r="AD1683" s="65"/>
      <c r="AE1683" s="65"/>
      <c r="AF1683" s="65"/>
      <c r="AG1683" s="65"/>
      <c r="AH1683" s="65"/>
      <c r="AI1683" s="65"/>
      <c r="AJ1683" s="62"/>
      <c r="AK1683" s="11"/>
      <c r="AL1683" s="11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  <c r="BW1683" s="13"/>
      <c r="BX1683" s="13"/>
      <c r="BY1683" s="13"/>
      <c r="BZ1683" s="13"/>
      <c r="CA1683" s="13"/>
      <c r="CB1683" s="13"/>
      <c r="CC1683" s="13"/>
      <c r="CD1683" s="13"/>
      <c r="CE1683" s="13"/>
      <c r="CF1683" s="13"/>
      <c r="CG1683" s="13"/>
      <c r="CH1683" s="13"/>
    </row>
    <row r="1684" spans="1:86" ht="17.25">
      <c r="A1684" s="11"/>
      <c r="B1684" s="11"/>
      <c r="C1684" s="11"/>
      <c r="D1684" s="11"/>
      <c r="E1684" s="33"/>
      <c r="F1684" s="11"/>
      <c r="G1684" s="11"/>
      <c r="H1684" s="11"/>
      <c r="I1684" s="11"/>
      <c r="J1684" s="65"/>
      <c r="K1684" s="65"/>
      <c r="L1684" s="65"/>
      <c r="M1684" s="65"/>
      <c r="N1684" s="65"/>
      <c r="O1684" s="65"/>
      <c r="P1684" s="65"/>
      <c r="Q1684" s="65"/>
      <c r="R1684" s="65"/>
      <c r="S1684" s="65"/>
      <c r="T1684" s="65"/>
      <c r="U1684" s="65"/>
      <c r="V1684" s="65"/>
      <c r="W1684" s="65"/>
      <c r="X1684" s="65"/>
      <c r="Y1684" s="65"/>
      <c r="Z1684" s="65"/>
      <c r="AA1684" s="65"/>
      <c r="AB1684" s="65"/>
      <c r="AC1684" s="65"/>
      <c r="AD1684" s="65"/>
      <c r="AE1684" s="65"/>
      <c r="AF1684" s="65"/>
      <c r="AG1684" s="65"/>
      <c r="AH1684" s="65"/>
      <c r="AI1684" s="65"/>
      <c r="AJ1684" s="62"/>
      <c r="AK1684" s="11"/>
      <c r="AL1684" s="11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/>
      <c r="CE1684" s="13"/>
      <c r="CF1684" s="13"/>
      <c r="CG1684" s="13"/>
      <c r="CH1684" s="13"/>
    </row>
    <row r="1685" spans="1:86" ht="17.25">
      <c r="A1685" s="11"/>
      <c r="B1685" s="11"/>
      <c r="C1685" s="11"/>
      <c r="D1685" s="11"/>
      <c r="E1685" s="33"/>
      <c r="F1685" s="11"/>
      <c r="G1685" s="11"/>
      <c r="H1685" s="11"/>
      <c r="I1685" s="11"/>
      <c r="J1685" s="65"/>
      <c r="K1685" s="65"/>
      <c r="L1685" s="65"/>
      <c r="M1685" s="65"/>
      <c r="N1685" s="65"/>
      <c r="O1685" s="65"/>
      <c r="P1685" s="65"/>
      <c r="Q1685" s="65"/>
      <c r="R1685" s="65"/>
      <c r="S1685" s="65"/>
      <c r="T1685" s="65"/>
      <c r="U1685" s="65"/>
      <c r="V1685" s="65"/>
      <c r="W1685" s="65"/>
      <c r="X1685" s="65"/>
      <c r="Y1685" s="65"/>
      <c r="Z1685" s="65"/>
      <c r="AA1685" s="65"/>
      <c r="AB1685" s="65"/>
      <c r="AC1685" s="65"/>
      <c r="AD1685" s="65"/>
      <c r="AE1685" s="65"/>
      <c r="AF1685" s="65"/>
      <c r="AG1685" s="65"/>
      <c r="AH1685" s="65"/>
      <c r="AI1685" s="65"/>
      <c r="AJ1685" s="62"/>
      <c r="AK1685" s="11"/>
      <c r="AL1685" s="11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</row>
    <row r="1686" spans="1:86" ht="17.25">
      <c r="A1686" s="11"/>
      <c r="B1686" s="11"/>
      <c r="C1686" s="11"/>
      <c r="D1686" s="11"/>
      <c r="E1686" s="33"/>
      <c r="F1686" s="11"/>
      <c r="G1686" s="11"/>
      <c r="H1686" s="11"/>
      <c r="I1686" s="11"/>
      <c r="J1686" s="65"/>
      <c r="K1686" s="65"/>
      <c r="L1686" s="65"/>
      <c r="M1686" s="65"/>
      <c r="N1686" s="65"/>
      <c r="O1686" s="65"/>
      <c r="P1686" s="65"/>
      <c r="Q1686" s="65"/>
      <c r="R1686" s="65"/>
      <c r="S1686" s="65"/>
      <c r="T1686" s="65"/>
      <c r="U1686" s="65"/>
      <c r="V1686" s="65"/>
      <c r="W1686" s="65"/>
      <c r="X1686" s="65"/>
      <c r="Y1686" s="65"/>
      <c r="Z1686" s="65"/>
      <c r="AA1686" s="65"/>
      <c r="AB1686" s="65"/>
      <c r="AC1686" s="65"/>
      <c r="AD1686" s="65"/>
      <c r="AE1686" s="65"/>
      <c r="AF1686" s="65"/>
      <c r="AG1686" s="65"/>
      <c r="AH1686" s="65"/>
      <c r="AI1686" s="65"/>
      <c r="AJ1686" s="62"/>
      <c r="AK1686" s="11"/>
      <c r="AL1686" s="11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</row>
    <row r="1687" spans="1:86" ht="17.25">
      <c r="A1687" s="11"/>
      <c r="B1687" s="11"/>
      <c r="C1687" s="11"/>
      <c r="D1687" s="11"/>
      <c r="E1687" s="33"/>
      <c r="F1687" s="11"/>
      <c r="G1687" s="11"/>
      <c r="H1687" s="11"/>
      <c r="I1687" s="11"/>
      <c r="J1687" s="65"/>
      <c r="K1687" s="65"/>
      <c r="L1687" s="65"/>
      <c r="M1687" s="65"/>
      <c r="N1687" s="65"/>
      <c r="O1687" s="65"/>
      <c r="P1687" s="65"/>
      <c r="Q1687" s="65"/>
      <c r="R1687" s="65"/>
      <c r="S1687" s="65"/>
      <c r="T1687" s="65"/>
      <c r="U1687" s="65"/>
      <c r="V1687" s="65"/>
      <c r="W1687" s="65"/>
      <c r="X1687" s="65"/>
      <c r="Y1687" s="65"/>
      <c r="Z1687" s="65"/>
      <c r="AA1687" s="65"/>
      <c r="AB1687" s="65"/>
      <c r="AC1687" s="65"/>
      <c r="AD1687" s="65"/>
      <c r="AE1687" s="65"/>
      <c r="AF1687" s="65"/>
      <c r="AG1687" s="65"/>
      <c r="AH1687" s="65"/>
      <c r="AI1687" s="65"/>
      <c r="AJ1687" s="62"/>
      <c r="AK1687" s="11"/>
      <c r="AL1687" s="11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  <c r="BW1687" s="13"/>
      <c r="BX1687" s="13"/>
      <c r="BY1687" s="13"/>
      <c r="BZ1687" s="13"/>
      <c r="CA1687" s="13"/>
      <c r="CB1687" s="13"/>
      <c r="CC1687" s="13"/>
      <c r="CD1687" s="13"/>
      <c r="CE1687" s="13"/>
      <c r="CF1687" s="13"/>
      <c r="CG1687" s="13"/>
      <c r="CH1687" s="13"/>
    </row>
    <row r="1688" spans="1:86" ht="17.25">
      <c r="A1688" s="11"/>
      <c r="B1688" s="11"/>
      <c r="C1688" s="11"/>
      <c r="D1688" s="11"/>
      <c r="E1688" s="33"/>
      <c r="F1688" s="11"/>
      <c r="G1688" s="11"/>
      <c r="H1688" s="11"/>
      <c r="I1688" s="11"/>
      <c r="J1688" s="65"/>
      <c r="K1688" s="65"/>
      <c r="L1688" s="65"/>
      <c r="M1688" s="65"/>
      <c r="N1688" s="65"/>
      <c r="O1688" s="65"/>
      <c r="P1688" s="65"/>
      <c r="Q1688" s="65"/>
      <c r="R1688" s="65"/>
      <c r="S1688" s="65"/>
      <c r="T1688" s="65"/>
      <c r="U1688" s="65"/>
      <c r="V1688" s="65"/>
      <c r="W1688" s="65"/>
      <c r="X1688" s="65"/>
      <c r="Y1688" s="65"/>
      <c r="Z1688" s="65"/>
      <c r="AA1688" s="65"/>
      <c r="AB1688" s="65"/>
      <c r="AC1688" s="65"/>
      <c r="AD1688" s="65"/>
      <c r="AE1688" s="65"/>
      <c r="AF1688" s="65"/>
      <c r="AG1688" s="65"/>
      <c r="AH1688" s="65"/>
      <c r="AI1688" s="65"/>
      <c r="AJ1688" s="62"/>
      <c r="AK1688" s="11"/>
      <c r="AL1688" s="11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/>
      <c r="CE1688" s="13"/>
      <c r="CF1688" s="13"/>
      <c r="CG1688" s="13"/>
      <c r="CH1688" s="13"/>
    </row>
    <row r="1689" spans="1:86" ht="17.25">
      <c r="A1689" s="11"/>
      <c r="B1689" s="11"/>
      <c r="C1689" s="11"/>
      <c r="D1689" s="11"/>
      <c r="E1689" s="33"/>
      <c r="F1689" s="11"/>
      <c r="G1689" s="11"/>
      <c r="H1689" s="11"/>
      <c r="I1689" s="11"/>
      <c r="J1689" s="65"/>
      <c r="K1689" s="65"/>
      <c r="L1689" s="65"/>
      <c r="M1689" s="65"/>
      <c r="N1689" s="65"/>
      <c r="O1689" s="65"/>
      <c r="P1689" s="65"/>
      <c r="Q1689" s="65"/>
      <c r="R1689" s="65"/>
      <c r="S1689" s="65"/>
      <c r="T1689" s="65"/>
      <c r="U1689" s="65"/>
      <c r="V1689" s="65"/>
      <c r="W1689" s="65"/>
      <c r="X1689" s="65"/>
      <c r="Y1689" s="65"/>
      <c r="Z1689" s="65"/>
      <c r="AA1689" s="65"/>
      <c r="AB1689" s="65"/>
      <c r="AC1689" s="65"/>
      <c r="AD1689" s="65"/>
      <c r="AE1689" s="65"/>
      <c r="AF1689" s="65"/>
      <c r="AG1689" s="65"/>
      <c r="AH1689" s="65"/>
      <c r="AI1689" s="65"/>
      <c r="AJ1689" s="62"/>
      <c r="AK1689" s="11"/>
      <c r="AL1689" s="11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</row>
    <row r="1690" spans="1:86" ht="17.25">
      <c r="A1690" s="11"/>
      <c r="B1690" s="11"/>
      <c r="C1690" s="11"/>
      <c r="D1690" s="11"/>
      <c r="E1690" s="33"/>
      <c r="F1690" s="11"/>
      <c r="G1690" s="11"/>
      <c r="H1690" s="11"/>
      <c r="I1690" s="11"/>
      <c r="J1690" s="65"/>
      <c r="K1690" s="65"/>
      <c r="L1690" s="65"/>
      <c r="M1690" s="65"/>
      <c r="N1690" s="65"/>
      <c r="O1690" s="65"/>
      <c r="P1690" s="65"/>
      <c r="Q1690" s="65"/>
      <c r="R1690" s="65"/>
      <c r="S1690" s="65"/>
      <c r="T1690" s="65"/>
      <c r="U1690" s="65"/>
      <c r="V1690" s="65"/>
      <c r="W1690" s="65"/>
      <c r="X1690" s="65"/>
      <c r="Y1690" s="65"/>
      <c r="Z1690" s="65"/>
      <c r="AA1690" s="65"/>
      <c r="AB1690" s="65"/>
      <c r="AC1690" s="65"/>
      <c r="AD1690" s="65"/>
      <c r="AE1690" s="65"/>
      <c r="AF1690" s="65"/>
      <c r="AG1690" s="65"/>
      <c r="AH1690" s="65"/>
      <c r="AI1690" s="65"/>
      <c r="AJ1690" s="62"/>
      <c r="AK1690" s="11"/>
      <c r="AL1690" s="11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</row>
    <row r="1691" spans="1:86" ht="17.25">
      <c r="A1691" s="11"/>
      <c r="B1691" s="11"/>
      <c r="C1691" s="11"/>
      <c r="D1691" s="11"/>
      <c r="E1691" s="33"/>
      <c r="F1691" s="11"/>
      <c r="G1691" s="11"/>
      <c r="H1691" s="11"/>
      <c r="I1691" s="11"/>
      <c r="J1691" s="65"/>
      <c r="K1691" s="65"/>
      <c r="L1691" s="65"/>
      <c r="M1691" s="65"/>
      <c r="N1691" s="65"/>
      <c r="O1691" s="65"/>
      <c r="P1691" s="65"/>
      <c r="Q1691" s="65"/>
      <c r="R1691" s="65"/>
      <c r="S1691" s="65"/>
      <c r="T1691" s="65"/>
      <c r="U1691" s="65"/>
      <c r="V1691" s="65"/>
      <c r="W1691" s="65"/>
      <c r="X1691" s="65"/>
      <c r="Y1691" s="65"/>
      <c r="Z1691" s="65"/>
      <c r="AA1691" s="65"/>
      <c r="AB1691" s="65"/>
      <c r="AC1691" s="65"/>
      <c r="AD1691" s="65"/>
      <c r="AE1691" s="65"/>
      <c r="AF1691" s="65"/>
      <c r="AG1691" s="65"/>
      <c r="AH1691" s="65"/>
      <c r="AI1691" s="65"/>
      <c r="AJ1691" s="62"/>
      <c r="AK1691" s="11"/>
      <c r="AL1691" s="11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</row>
    <row r="1692" spans="1:86" ht="17.25">
      <c r="A1692" s="11"/>
      <c r="B1692" s="11"/>
      <c r="C1692" s="11"/>
      <c r="D1692" s="11"/>
      <c r="E1692" s="33"/>
      <c r="F1692" s="11"/>
      <c r="G1692" s="11"/>
      <c r="H1692" s="11"/>
      <c r="I1692" s="11"/>
      <c r="J1692" s="65"/>
      <c r="K1692" s="65"/>
      <c r="L1692" s="65"/>
      <c r="M1692" s="65"/>
      <c r="N1692" s="65"/>
      <c r="O1692" s="65"/>
      <c r="P1692" s="65"/>
      <c r="Q1692" s="65"/>
      <c r="R1692" s="65"/>
      <c r="S1692" s="65"/>
      <c r="T1692" s="65"/>
      <c r="U1692" s="65"/>
      <c r="V1692" s="65"/>
      <c r="W1692" s="65"/>
      <c r="X1692" s="65"/>
      <c r="Y1692" s="65"/>
      <c r="Z1692" s="65"/>
      <c r="AA1692" s="65"/>
      <c r="AB1692" s="65"/>
      <c r="AC1692" s="65"/>
      <c r="AD1692" s="65"/>
      <c r="AE1692" s="65"/>
      <c r="AF1692" s="65"/>
      <c r="AG1692" s="65"/>
      <c r="AH1692" s="65"/>
      <c r="AI1692" s="65"/>
      <c r="AJ1692" s="62"/>
      <c r="AK1692" s="11"/>
      <c r="AL1692" s="11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</row>
    <row r="1693" spans="1:86" ht="17.25">
      <c r="A1693" s="11"/>
      <c r="B1693" s="11"/>
      <c r="C1693" s="11"/>
      <c r="D1693" s="11"/>
      <c r="E1693" s="33"/>
      <c r="F1693" s="11"/>
      <c r="G1693" s="11"/>
      <c r="H1693" s="11"/>
      <c r="I1693" s="11"/>
      <c r="J1693" s="65"/>
      <c r="K1693" s="65"/>
      <c r="L1693" s="65"/>
      <c r="M1693" s="65"/>
      <c r="N1693" s="65"/>
      <c r="O1693" s="65"/>
      <c r="P1693" s="65"/>
      <c r="Q1693" s="65"/>
      <c r="R1693" s="65"/>
      <c r="S1693" s="65"/>
      <c r="T1693" s="65"/>
      <c r="U1693" s="65"/>
      <c r="V1693" s="65"/>
      <c r="W1693" s="65"/>
      <c r="X1693" s="65"/>
      <c r="Y1693" s="65"/>
      <c r="Z1693" s="65"/>
      <c r="AA1693" s="65"/>
      <c r="AB1693" s="65"/>
      <c r="AC1693" s="65"/>
      <c r="AD1693" s="65"/>
      <c r="AE1693" s="65"/>
      <c r="AF1693" s="65"/>
      <c r="AG1693" s="65"/>
      <c r="AH1693" s="65"/>
      <c r="AI1693" s="65"/>
      <c r="AJ1693" s="62"/>
      <c r="AK1693" s="11"/>
      <c r="AL1693" s="11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</row>
    <row r="1694" spans="1:86" ht="17.25">
      <c r="A1694" s="11"/>
      <c r="B1694" s="11"/>
      <c r="C1694" s="11"/>
      <c r="D1694" s="11"/>
      <c r="E1694" s="33"/>
      <c r="F1694" s="11"/>
      <c r="G1694" s="11"/>
      <c r="H1694" s="11"/>
      <c r="I1694" s="11"/>
      <c r="J1694" s="65"/>
      <c r="K1694" s="65"/>
      <c r="L1694" s="65"/>
      <c r="M1694" s="65"/>
      <c r="N1694" s="65"/>
      <c r="O1694" s="65"/>
      <c r="P1694" s="65"/>
      <c r="Q1694" s="65"/>
      <c r="R1694" s="65"/>
      <c r="S1694" s="65"/>
      <c r="T1694" s="65"/>
      <c r="U1694" s="65"/>
      <c r="V1694" s="65"/>
      <c r="W1694" s="65"/>
      <c r="X1694" s="65"/>
      <c r="Y1694" s="65"/>
      <c r="Z1694" s="65"/>
      <c r="AA1694" s="65"/>
      <c r="AB1694" s="65"/>
      <c r="AC1694" s="65"/>
      <c r="AD1694" s="65"/>
      <c r="AE1694" s="65"/>
      <c r="AF1694" s="65"/>
      <c r="AG1694" s="65"/>
      <c r="AH1694" s="65"/>
      <c r="AI1694" s="65"/>
      <c r="AJ1694" s="62"/>
      <c r="AK1694" s="11"/>
      <c r="AL1694" s="11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</row>
    <row r="1695" spans="1:86" ht="17.25">
      <c r="A1695" s="11"/>
      <c r="B1695" s="11"/>
      <c r="C1695" s="11"/>
      <c r="D1695" s="11"/>
      <c r="E1695" s="33"/>
      <c r="F1695" s="11"/>
      <c r="G1695" s="11"/>
      <c r="H1695" s="11"/>
      <c r="I1695" s="11"/>
      <c r="J1695" s="65"/>
      <c r="K1695" s="65"/>
      <c r="L1695" s="65"/>
      <c r="M1695" s="65"/>
      <c r="N1695" s="65"/>
      <c r="O1695" s="65"/>
      <c r="P1695" s="65"/>
      <c r="Q1695" s="65"/>
      <c r="R1695" s="65"/>
      <c r="S1695" s="65"/>
      <c r="T1695" s="65"/>
      <c r="U1695" s="65"/>
      <c r="V1695" s="65"/>
      <c r="W1695" s="65"/>
      <c r="X1695" s="65"/>
      <c r="Y1695" s="65"/>
      <c r="Z1695" s="65"/>
      <c r="AA1695" s="65"/>
      <c r="AB1695" s="65"/>
      <c r="AC1695" s="65"/>
      <c r="AD1695" s="65"/>
      <c r="AE1695" s="65"/>
      <c r="AF1695" s="65"/>
      <c r="AG1695" s="65"/>
      <c r="AH1695" s="65"/>
      <c r="AI1695" s="65"/>
      <c r="AJ1695" s="62"/>
      <c r="AK1695" s="11"/>
      <c r="AL1695" s="11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3"/>
      <c r="BP1695" s="13"/>
      <c r="BQ1695" s="13"/>
      <c r="BR1695" s="13"/>
      <c r="BS1695" s="13"/>
      <c r="BT1695" s="13"/>
      <c r="BU1695" s="13"/>
      <c r="BV1695" s="13"/>
      <c r="BW1695" s="13"/>
      <c r="BX1695" s="13"/>
      <c r="BY1695" s="13"/>
      <c r="BZ1695" s="13"/>
      <c r="CA1695" s="13"/>
      <c r="CB1695" s="13"/>
      <c r="CC1695" s="13"/>
      <c r="CD1695" s="13"/>
      <c r="CE1695" s="13"/>
      <c r="CF1695" s="13"/>
      <c r="CG1695" s="13"/>
      <c r="CH1695" s="13"/>
    </row>
    <row r="1696" spans="1:86" ht="17.25">
      <c r="A1696" s="11"/>
      <c r="B1696" s="11"/>
      <c r="C1696" s="11"/>
      <c r="D1696" s="11"/>
      <c r="E1696" s="33"/>
      <c r="F1696" s="11"/>
      <c r="G1696" s="11"/>
      <c r="H1696" s="11"/>
      <c r="I1696" s="11"/>
      <c r="J1696" s="65"/>
      <c r="K1696" s="65"/>
      <c r="L1696" s="65"/>
      <c r="M1696" s="65"/>
      <c r="N1696" s="65"/>
      <c r="O1696" s="65"/>
      <c r="P1696" s="65"/>
      <c r="Q1696" s="65"/>
      <c r="R1696" s="65"/>
      <c r="S1696" s="65"/>
      <c r="T1696" s="65"/>
      <c r="U1696" s="65"/>
      <c r="V1696" s="65"/>
      <c r="W1696" s="65"/>
      <c r="X1696" s="65"/>
      <c r="Y1696" s="65"/>
      <c r="Z1696" s="65"/>
      <c r="AA1696" s="65"/>
      <c r="AB1696" s="65"/>
      <c r="AC1696" s="65"/>
      <c r="AD1696" s="65"/>
      <c r="AE1696" s="65"/>
      <c r="AF1696" s="65"/>
      <c r="AG1696" s="65"/>
      <c r="AH1696" s="65"/>
      <c r="AI1696" s="65"/>
      <c r="AJ1696" s="62"/>
      <c r="AK1696" s="11"/>
      <c r="AL1696" s="11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</row>
    <row r="1697" spans="1:86" ht="17.25">
      <c r="A1697" s="11"/>
      <c r="B1697" s="11"/>
      <c r="C1697" s="11"/>
      <c r="D1697" s="11"/>
      <c r="E1697" s="33"/>
      <c r="F1697" s="11"/>
      <c r="G1697" s="11"/>
      <c r="H1697" s="11"/>
      <c r="I1697" s="11"/>
      <c r="J1697" s="65"/>
      <c r="K1697" s="65"/>
      <c r="L1697" s="65"/>
      <c r="M1697" s="65"/>
      <c r="N1697" s="65"/>
      <c r="O1697" s="65"/>
      <c r="P1697" s="65"/>
      <c r="Q1697" s="65"/>
      <c r="R1697" s="65"/>
      <c r="S1697" s="65"/>
      <c r="T1697" s="65"/>
      <c r="U1697" s="65"/>
      <c r="V1697" s="65"/>
      <c r="W1697" s="65"/>
      <c r="X1697" s="65"/>
      <c r="Y1697" s="65"/>
      <c r="Z1697" s="65"/>
      <c r="AA1697" s="65"/>
      <c r="AB1697" s="65"/>
      <c r="AC1697" s="65"/>
      <c r="AD1697" s="65"/>
      <c r="AE1697" s="65"/>
      <c r="AF1697" s="65"/>
      <c r="AG1697" s="65"/>
      <c r="AH1697" s="65"/>
      <c r="AI1697" s="65"/>
      <c r="AJ1697" s="62"/>
      <c r="AK1697" s="11"/>
      <c r="AL1697" s="11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</row>
    <row r="1698" spans="1:86" ht="17.25">
      <c r="A1698" s="11"/>
      <c r="B1698" s="11"/>
      <c r="C1698" s="11"/>
      <c r="D1698" s="11"/>
      <c r="E1698" s="33"/>
      <c r="F1698" s="11"/>
      <c r="G1698" s="11"/>
      <c r="H1698" s="11"/>
      <c r="I1698" s="11"/>
      <c r="J1698" s="65"/>
      <c r="K1698" s="65"/>
      <c r="L1698" s="65"/>
      <c r="M1698" s="65"/>
      <c r="N1698" s="65"/>
      <c r="O1698" s="65"/>
      <c r="P1698" s="65"/>
      <c r="Q1698" s="65"/>
      <c r="R1698" s="65"/>
      <c r="S1698" s="65"/>
      <c r="T1698" s="65"/>
      <c r="U1698" s="65"/>
      <c r="V1698" s="65"/>
      <c r="W1698" s="65"/>
      <c r="X1698" s="65"/>
      <c r="Y1698" s="65"/>
      <c r="Z1698" s="65"/>
      <c r="AA1698" s="65"/>
      <c r="AB1698" s="65"/>
      <c r="AC1698" s="65"/>
      <c r="AD1698" s="65"/>
      <c r="AE1698" s="65"/>
      <c r="AF1698" s="65"/>
      <c r="AG1698" s="65"/>
      <c r="AH1698" s="65"/>
      <c r="AI1698" s="65"/>
      <c r="AJ1698" s="62"/>
      <c r="AK1698" s="11"/>
      <c r="AL1698" s="11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</row>
    <row r="1699" spans="1:86" ht="17.25">
      <c r="A1699" s="11"/>
      <c r="B1699" s="11"/>
      <c r="C1699" s="11"/>
      <c r="D1699" s="11"/>
      <c r="E1699" s="33"/>
      <c r="F1699" s="11"/>
      <c r="G1699" s="11"/>
      <c r="H1699" s="11"/>
      <c r="I1699" s="11"/>
      <c r="J1699" s="65"/>
      <c r="K1699" s="65"/>
      <c r="L1699" s="65"/>
      <c r="M1699" s="65"/>
      <c r="N1699" s="65"/>
      <c r="O1699" s="65"/>
      <c r="P1699" s="65"/>
      <c r="Q1699" s="65"/>
      <c r="R1699" s="65"/>
      <c r="S1699" s="65"/>
      <c r="T1699" s="65"/>
      <c r="U1699" s="65"/>
      <c r="V1699" s="65"/>
      <c r="W1699" s="65"/>
      <c r="X1699" s="65"/>
      <c r="Y1699" s="65"/>
      <c r="Z1699" s="65"/>
      <c r="AA1699" s="65"/>
      <c r="AB1699" s="65"/>
      <c r="AC1699" s="65"/>
      <c r="AD1699" s="65"/>
      <c r="AE1699" s="65"/>
      <c r="AF1699" s="65"/>
      <c r="AG1699" s="65"/>
      <c r="AH1699" s="65"/>
      <c r="AI1699" s="65"/>
      <c r="AJ1699" s="62"/>
      <c r="AK1699" s="11"/>
      <c r="AL1699" s="11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</row>
    <row r="1700" spans="1:86" ht="17.25">
      <c r="A1700" s="11"/>
      <c r="B1700" s="11"/>
      <c r="C1700" s="11"/>
      <c r="D1700" s="11"/>
      <c r="E1700" s="33"/>
      <c r="F1700" s="11"/>
      <c r="G1700" s="11"/>
      <c r="H1700" s="11"/>
      <c r="I1700" s="11"/>
      <c r="J1700" s="65"/>
      <c r="K1700" s="65"/>
      <c r="L1700" s="65"/>
      <c r="M1700" s="65"/>
      <c r="N1700" s="65"/>
      <c r="O1700" s="65"/>
      <c r="P1700" s="65"/>
      <c r="Q1700" s="65"/>
      <c r="R1700" s="65"/>
      <c r="S1700" s="65"/>
      <c r="T1700" s="65"/>
      <c r="U1700" s="65"/>
      <c r="V1700" s="65"/>
      <c r="W1700" s="65"/>
      <c r="X1700" s="65"/>
      <c r="Y1700" s="65"/>
      <c r="Z1700" s="65"/>
      <c r="AA1700" s="65"/>
      <c r="AB1700" s="65"/>
      <c r="AC1700" s="65"/>
      <c r="AD1700" s="65"/>
      <c r="AE1700" s="65"/>
      <c r="AF1700" s="65"/>
      <c r="AG1700" s="65"/>
      <c r="AH1700" s="65"/>
      <c r="AI1700" s="65"/>
      <c r="AJ1700" s="62"/>
      <c r="AK1700" s="11"/>
      <c r="AL1700" s="11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CH1700" s="13"/>
    </row>
    <row r="1701" spans="1:86" ht="17.25">
      <c r="A1701" s="11"/>
      <c r="B1701" s="11"/>
      <c r="C1701" s="11"/>
      <c r="D1701" s="11"/>
      <c r="E1701" s="33"/>
      <c r="F1701" s="11"/>
      <c r="G1701" s="11"/>
      <c r="H1701" s="11"/>
      <c r="I1701" s="11"/>
      <c r="J1701" s="65"/>
      <c r="K1701" s="65"/>
      <c r="L1701" s="65"/>
      <c r="M1701" s="65"/>
      <c r="N1701" s="65"/>
      <c r="O1701" s="65"/>
      <c r="P1701" s="65"/>
      <c r="Q1701" s="65"/>
      <c r="R1701" s="65"/>
      <c r="S1701" s="65"/>
      <c r="T1701" s="65"/>
      <c r="U1701" s="65"/>
      <c r="V1701" s="65"/>
      <c r="W1701" s="65"/>
      <c r="X1701" s="65"/>
      <c r="Y1701" s="65"/>
      <c r="Z1701" s="65"/>
      <c r="AA1701" s="65"/>
      <c r="AB1701" s="65"/>
      <c r="AC1701" s="65"/>
      <c r="AD1701" s="65"/>
      <c r="AE1701" s="65"/>
      <c r="AF1701" s="65"/>
      <c r="AG1701" s="65"/>
      <c r="AH1701" s="65"/>
      <c r="AI1701" s="65"/>
      <c r="AJ1701" s="62"/>
      <c r="AK1701" s="11"/>
      <c r="AL1701" s="11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  <c r="BW1701" s="13"/>
      <c r="BX1701" s="13"/>
      <c r="BY1701" s="13"/>
      <c r="BZ1701" s="13"/>
      <c r="CA1701" s="13"/>
      <c r="CB1701" s="13"/>
      <c r="CC1701" s="13"/>
      <c r="CD1701" s="13"/>
      <c r="CE1701" s="13"/>
      <c r="CF1701" s="13"/>
      <c r="CG1701" s="13"/>
      <c r="CH1701" s="13"/>
    </row>
    <row r="1702" spans="1:86" ht="17.25">
      <c r="A1702" s="11"/>
      <c r="B1702" s="11"/>
      <c r="C1702" s="11"/>
      <c r="D1702" s="11"/>
      <c r="E1702" s="33"/>
      <c r="F1702" s="11"/>
      <c r="G1702" s="11"/>
      <c r="H1702" s="11"/>
      <c r="I1702" s="11"/>
      <c r="J1702" s="65"/>
      <c r="K1702" s="65"/>
      <c r="L1702" s="65"/>
      <c r="M1702" s="65"/>
      <c r="N1702" s="65"/>
      <c r="O1702" s="65"/>
      <c r="P1702" s="65"/>
      <c r="Q1702" s="65"/>
      <c r="R1702" s="65"/>
      <c r="S1702" s="65"/>
      <c r="T1702" s="65"/>
      <c r="U1702" s="65"/>
      <c r="V1702" s="65"/>
      <c r="W1702" s="65"/>
      <c r="X1702" s="65"/>
      <c r="Y1702" s="65"/>
      <c r="Z1702" s="65"/>
      <c r="AA1702" s="65"/>
      <c r="AB1702" s="65"/>
      <c r="AC1702" s="65"/>
      <c r="AD1702" s="65"/>
      <c r="AE1702" s="65"/>
      <c r="AF1702" s="65"/>
      <c r="AG1702" s="65"/>
      <c r="AH1702" s="65"/>
      <c r="AI1702" s="65"/>
      <c r="AJ1702" s="62"/>
      <c r="AK1702" s="11"/>
      <c r="AL1702" s="11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</row>
    <row r="1703" spans="1:86" ht="17.25">
      <c r="A1703" s="11"/>
      <c r="B1703" s="11"/>
      <c r="C1703" s="11"/>
      <c r="D1703" s="11"/>
      <c r="E1703" s="33"/>
      <c r="F1703" s="11"/>
      <c r="G1703" s="11"/>
      <c r="H1703" s="11"/>
      <c r="I1703" s="11"/>
      <c r="J1703" s="65"/>
      <c r="K1703" s="65"/>
      <c r="L1703" s="65"/>
      <c r="M1703" s="65"/>
      <c r="N1703" s="65"/>
      <c r="O1703" s="65"/>
      <c r="P1703" s="65"/>
      <c r="Q1703" s="65"/>
      <c r="R1703" s="65"/>
      <c r="S1703" s="65"/>
      <c r="T1703" s="65"/>
      <c r="U1703" s="65"/>
      <c r="V1703" s="65"/>
      <c r="W1703" s="65"/>
      <c r="X1703" s="65"/>
      <c r="Y1703" s="65"/>
      <c r="Z1703" s="65"/>
      <c r="AA1703" s="65"/>
      <c r="AB1703" s="65"/>
      <c r="AC1703" s="65"/>
      <c r="AD1703" s="65"/>
      <c r="AE1703" s="65"/>
      <c r="AF1703" s="65"/>
      <c r="AG1703" s="65"/>
      <c r="AH1703" s="65"/>
      <c r="AI1703" s="65"/>
      <c r="AJ1703" s="62"/>
      <c r="AK1703" s="11"/>
      <c r="AL1703" s="11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</row>
    <row r="1704" spans="1:86" ht="17.25">
      <c r="A1704" s="11"/>
      <c r="B1704" s="11"/>
      <c r="C1704" s="11"/>
      <c r="D1704" s="11"/>
      <c r="E1704" s="33"/>
      <c r="F1704" s="11"/>
      <c r="G1704" s="11"/>
      <c r="H1704" s="11"/>
      <c r="I1704" s="11"/>
      <c r="J1704" s="65"/>
      <c r="K1704" s="65"/>
      <c r="L1704" s="65"/>
      <c r="M1704" s="65"/>
      <c r="N1704" s="65"/>
      <c r="O1704" s="65"/>
      <c r="P1704" s="65"/>
      <c r="Q1704" s="65"/>
      <c r="R1704" s="65"/>
      <c r="S1704" s="65"/>
      <c r="T1704" s="65"/>
      <c r="U1704" s="65"/>
      <c r="V1704" s="65"/>
      <c r="W1704" s="65"/>
      <c r="X1704" s="65"/>
      <c r="Y1704" s="65"/>
      <c r="Z1704" s="65"/>
      <c r="AA1704" s="65"/>
      <c r="AB1704" s="65"/>
      <c r="AC1704" s="65"/>
      <c r="AD1704" s="65"/>
      <c r="AE1704" s="65"/>
      <c r="AF1704" s="65"/>
      <c r="AG1704" s="65"/>
      <c r="AH1704" s="65"/>
      <c r="AI1704" s="65"/>
      <c r="AJ1704" s="62"/>
      <c r="AK1704" s="11"/>
      <c r="AL1704" s="11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</row>
    <row r="1705" spans="1:86" ht="17.25">
      <c r="A1705" s="11"/>
      <c r="B1705" s="11"/>
      <c r="C1705" s="11"/>
      <c r="D1705" s="11"/>
      <c r="E1705" s="33"/>
      <c r="F1705" s="11"/>
      <c r="G1705" s="11"/>
      <c r="H1705" s="11"/>
      <c r="I1705" s="11"/>
      <c r="J1705" s="65"/>
      <c r="K1705" s="65"/>
      <c r="L1705" s="65"/>
      <c r="M1705" s="65"/>
      <c r="N1705" s="65"/>
      <c r="O1705" s="65"/>
      <c r="P1705" s="65"/>
      <c r="Q1705" s="65"/>
      <c r="R1705" s="65"/>
      <c r="S1705" s="65"/>
      <c r="T1705" s="65"/>
      <c r="U1705" s="65"/>
      <c r="V1705" s="65"/>
      <c r="W1705" s="65"/>
      <c r="X1705" s="65"/>
      <c r="Y1705" s="65"/>
      <c r="Z1705" s="65"/>
      <c r="AA1705" s="65"/>
      <c r="AB1705" s="65"/>
      <c r="AC1705" s="65"/>
      <c r="AD1705" s="65"/>
      <c r="AE1705" s="65"/>
      <c r="AF1705" s="65"/>
      <c r="AG1705" s="65"/>
      <c r="AH1705" s="65"/>
      <c r="AI1705" s="65"/>
      <c r="AJ1705" s="62"/>
      <c r="AK1705" s="11"/>
      <c r="AL1705" s="11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</row>
    <row r="1706" spans="1:86" ht="17.25">
      <c r="A1706" s="11"/>
      <c r="B1706" s="11"/>
      <c r="C1706" s="11"/>
      <c r="D1706" s="11"/>
      <c r="E1706" s="33"/>
      <c r="F1706" s="11"/>
      <c r="G1706" s="11"/>
      <c r="H1706" s="11"/>
      <c r="I1706" s="11"/>
      <c r="J1706" s="65"/>
      <c r="K1706" s="65"/>
      <c r="L1706" s="65"/>
      <c r="M1706" s="65"/>
      <c r="N1706" s="65"/>
      <c r="O1706" s="65"/>
      <c r="P1706" s="65"/>
      <c r="Q1706" s="65"/>
      <c r="R1706" s="65"/>
      <c r="S1706" s="65"/>
      <c r="T1706" s="65"/>
      <c r="U1706" s="65"/>
      <c r="V1706" s="65"/>
      <c r="W1706" s="65"/>
      <c r="X1706" s="65"/>
      <c r="Y1706" s="65"/>
      <c r="Z1706" s="65"/>
      <c r="AA1706" s="65"/>
      <c r="AB1706" s="65"/>
      <c r="AC1706" s="65"/>
      <c r="AD1706" s="65"/>
      <c r="AE1706" s="65"/>
      <c r="AF1706" s="65"/>
      <c r="AG1706" s="65"/>
      <c r="AH1706" s="65"/>
      <c r="AI1706" s="65"/>
      <c r="AJ1706" s="62"/>
      <c r="AK1706" s="11"/>
      <c r="AL1706" s="11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</row>
    <row r="1707" spans="1:86" ht="17.25">
      <c r="A1707" s="11"/>
      <c r="B1707" s="11"/>
      <c r="C1707" s="11"/>
      <c r="D1707" s="11"/>
      <c r="E1707" s="33"/>
      <c r="F1707" s="11"/>
      <c r="G1707" s="11"/>
      <c r="H1707" s="11"/>
      <c r="I1707" s="11"/>
      <c r="J1707" s="65"/>
      <c r="K1707" s="65"/>
      <c r="L1707" s="65"/>
      <c r="M1707" s="65"/>
      <c r="N1707" s="65"/>
      <c r="O1707" s="65"/>
      <c r="P1707" s="65"/>
      <c r="Q1707" s="65"/>
      <c r="R1707" s="65"/>
      <c r="S1707" s="65"/>
      <c r="T1707" s="65"/>
      <c r="U1707" s="65"/>
      <c r="V1707" s="65"/>
      <c r="W1707" s="65"/>
      <c r="X1707" s="65"/>
      <c r="Y1707" s="65"/>
      <c r="Z1707" s="65"/>
      <c r="AA1707" s="65"/>
      <c r="AB1707" s="65"/>
      <c r="AC1707" s="65"/>
      <c r="AD1707" s="65"/>
      <c r="AE1707" s="65"/>
      <c r="AF1707" s="65"/>
      <c r="AG1707" s="65"/>
      <c r="AH1707" s="65"/>
      <c r="AI1707" s="65"/>
      <c r="AJ1707" s="62"/>
      <c r="AK1707" s="11"/>
      <c r="AL1707" s="11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</row>
    <row r="1708" spans="1:86" ht="17.25">
      <c r="A1708" s="11"/>
      <c r="B1708" s="11"/>
      <c r="C1708" s="11"/>
      <c r="D1708" s="11"/>
      <c r="E1708" s="33"/>
      <c r="F1708" s="11"/>
      <c r="G1708" s="11"/>
      <c r="H1708" s="11"/>
      <c r="I1708" s="11"/>
      <c r="J1708" s="65"/>
      <c r="K1708" s="65"/>
      <c r="L1708" s="65"/>
      <c r="M1708" s="65"/>
      <c r="N1708" s="65"/>
      <c r="O1708" s="65"/>
      <c r="P1708" s="65"/>
      <c r="Q1708" s="65"/>
      <c r="R1708" s="65"/>
      <c r="S1708" s="65"/>
      <c r="T1708" s="65"/>
      <c r="U1708" s="65"/>
      <c r="V1708" s="65"/>
      <c r="W1708" s="65"/>
      <c r="X1708" s="65"/>
      <c r="Y1708" s="65"/>
      <c r="Z1708" s="65"/>
      <c r="AA1708" s="65"/>
      <c r="AB1708" s="65"/>
      <c r="AC1708" s="65"/>
      <c r="AD1708" s="65"/>
      <c r="AE1708" s="65"/>
      <c r="AF1708" s="65"/>
      <c r="AG1708" s="65"/>
      <c r="AH1708" s="65"/>
      <c r="AI1708" s="65"/>
      <c r="AJ1708" s="62"/>
      <c r="AK1708" s="11"/>
      <c r="AL1708" s="11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</row>
    <row r="1709" spans="1:86" ht="17.25">
      <c r="A1709" s="11"/>
      <c r="B1709" s="11"/>
      <c r="C1709" s="11"/>
      <c r="D1709" s="11"/>
      <c r="E1709" s="33"/>
      <c r="F1709" s="11"/>
      <c r="G1709" s="11"/>
      <c r="H1709" s="11"/>
      <c r="I1709" s="11"/>
      <c r="J1709" s="65"/>
      <c r="K1709" s="65"/>
      <c r="L1709" s="65"/>
      <c r="M1709" s="65"/>
      <c r="N1709" s="65"/>
      <c r="O1709" s="65"/>
      <c r="P1709" s="65"/>
      <c r="Q1709" s="65"/>
      <c r="R1709" s="65"/>
      <c r="S1709" s="65"/>
      <c r="T1709" s="65"/>
      <c r="U1709" s="65"/>
      <c r="V1709" s="65"/>
      <c r="W1709" s="65"/>
      <c r="X1709" s="65"/>
      <c r="Y1709" s="65"/>
      <c r="Z1709" s="65"/>
      <c r="AA1709" s="65"/>
      <c r="AB1709" s="65"/>
      <c r="AC1709" s="65"/>
      <c r="AD1709" s="65"/>
      <c r="AE1709" s="65"/>
      <c r="AF1709" s="65"/>
      <c r="AG1709" s="65"/>
      <c r="AH1709" s="65"/>
      <c r="AI1709" s="65"/>
      <c r="AJ1709" s="62"/>
      <c r="AK1709" s="11"/>
      <c r="AL1709" s="11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</row>
    <row r="1710" spans="1:86" ht="17.25">
      <c r="A1710" s="11"/>
      <c r="B1710" s="11"/>
      <c r="C1710" s="11"/>
      <c r="D1710" s="11"/>
      <c r="E1710" s="33"/>
      <c r="F1710" s="11"/>
      <c r="G1710" s="11"/>
      <c r="H1710" s="11"/>
      <c r="I1710" s="11"/>
      <c r="J1710" s="65"/>
      <c r="K1710" s="65"/>
      <c r="L1710" s="65"/>
      <c r="M1710" s="65"/>
      <c r="N1710" s="65"/>
      <c r="O1710" s="65"/>
      <c r="P1710" s="65"/>
      <c r="Q1710" s="65"/>
      <c r="R1710" s="65"/>
      <c r="S1710" s="65"/>
      <c r="T1710" s="65"/>
      <c r="U1710" s="65"/>
      <c r="V1710" s="65"/>
      <c r="W1710" s="65"/>
      <c r="X1710" s="65"/>
      <c r="Y1710" s="65"/>
      <c r="Z1710" s="65"/>
      <c r="AA1710" s="65"/>
      <c r="AB1710" s="65"/>
      <c r="AC1710" s="65"/>
      <c r="AD1710" s="65"/>
      <c r="AE1710" s="65"/>
      <c r="AF1710" s="65"/>
      <c r="AG1710" s="65"/>
      <c r="AH1710" s="65"/>
      <c r="AI1710" s="65"/>
      <c r="AJ1710" s="62"/>
      <c r="AK1710" s="11"/>
      <c r="AL1710" s="11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</row>
    <row r="1711" spans="1:86" ht="17.25">
      <c r="A1711" s="11"/>
      <c r="B1711" s="11"/>
      <c r="C1711" s="11"/>
      <c r="D1711" s="11"/>
      <c r="E1711" s="33"/>
      <c r="F1711" s="11"/>
      <c r="G1711" s="11"/>
      <c r="H1711" s="11"/>
      <c r="I1711" s="11"/>
      <c r="J1711" s="65"/>
      <c r="K1711" s="65"/>
      <c r="L1711" s="65"/>
      <c r="M1711" s="65"/>
      <c r="N1711" s="65"/>
      <c r="O1711" s="65"/>
      <c r="P1711" s="65"/>
      <c r="Q1711" s="65"/>
      <c r="R1711" s="65"/>
      <c r="S1711" s="65"/>
      <c r="T1711" s="65"/>
      <c r="U1711" s="65"/>
      <c r="V1711" s="65"/>
      <c r="W1711" s="65"/>
      <c r="X1711" s="65"/>
      <c r="Y1711" s="65"/>
      <c r="Z1711" s="65"/>
      <c r="AA1711" s="65"/>
      <c r="AB1711" s="65"/>
      <c r="AC1711" s="65"/>
      <c r="AD1711" s="65"/>
      <c r="AE1711" s="65"/>
      <c r="AF1711" s="65"/>
      <c r="AG1711" s="65"/>
      <c r="AH1711" s="65"/>
      <c r="AI1711" s="65"/>
      <c r="AJ1711" s="62"/>
      <c r="AK1711" s="11"/>
      <c r="AL1711" s="11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/>
      <c r="BW1711" s="13"/>
      <c r="BX1711" s="13"/>
      <c r="BY1711" s="13"/>
      <c r="BZ1711" s="13"/>
      <c r="CA1711" s="13"/>
      <c r="CB1711" s="13"/>
      <c r="CC1711" s="13"/>
      <c r="CD1711" s="13"/>
      <c r="CE1711" s="13"/>
      <c r="CF1711" s="13"/>
      <c r="CG1711" s="13"/>
      <c r="CH1711" s="13"/>
    </row>
    <row r="1712" spans="1:86" ht="17.25">
      <c r="A1712" s="11"/>
      <c r="B1712" s="11"/>
      <c r="C1712" s="11"/>
      <c r="D1712" s="11"/>
      <c r="E1712" s="33"/>
      <c r="F1712" s="11"/>
      <c r="G1712" s="11"/>
      <c r="H1712" s="11"/>
      <c r="I1712" s="11"/>
      <c r="J1712" s="65"/>
      <c r="K1712" s="65"/>
      <c r="L1712" s="65"/>
      <c r="M1712" s="65"/>
      <c r="N1712" s="65"/>
      <c r="O1712" s="65"/>
      <c r="P1712" s="65"/>
      <c r="Q1712" s="65"/>
      <c r="R1712" s="65"/>
      <c r="S1712" s="65"/>
      <c r="T1712" s="65"/>
      <c r="U1712" s="65"/>
      <c r="V1712" s="65"/>
      <c r="W1712" s="65"/>
      <c r="X1712" s="65"/>
      <c r="Y1712" s="65"/>
      <c r="Z1712" s="65"/>
      <c r="AA1712" s="65"/>
      <c r="AB1712" s="65"/>
      <c r="AC1712" s="65"/>
      <c r="AD1712" s="65"/>
      <c r="AE1712" s="65"/>
      <c r="AF1712" s="65"/>
      <c r="AG1712" s="65"/>
      <c r="AH1712" s="65"/>
      <c r="AI1712" s="65"/>
      <c r="AJ1712" s="62"/>
      <c r="AK1712" s="11"/>
      <c r="AL1712" s="11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</row>
    <row r="1713" spans="1:86" ht="17.25">
      <c r="A1713" s="11"/>
      <c r="B1713" s="11"/>
      <c r="C1713" s="11"/>
      <c r="D1713" s="11"/>
      <c r="E1713" s="33"/>
      <c r="F1713" s="11"/>
      <c r="G1713" s="11"/>
      <c r="H1713" s="11"/>
      <c r="I1713" s="11"/>
      <c r="J1713" s="65"/>
      <c r="K1713" s="65"/>
      <c r="L1713" s="65"/>
      <c r="M1713" s="65"/>
      <c r="N1713" s="65"/>
      <c r="O1713" s="65"/>
      <c r="P1713" s="65"/>
      <c r="Q1713" s="65"/>
      <c r="R1713" s="65"/>
      <c r="S1713" s="65"/>
      <c r="T1713" s="65"/>
      <c r="U1713" s="65"/>
      <c r="V1713" s="65"/>
      <c r="W1713" s="65"/>
      <c r="X1713" s="65"/>
      <c r="Y1713" s="65"/>
      <c r="Z1713" s="65"/>
      <c r="AA1713" s="65"/>
      <c r="AB1713" s="65"/>
      <c r="AC1713" s="65"/>
      <c r="AD1713" s="65"/>
      <c r="AE1713" s="65"/>
      <c r="AF1713" s="65"/>
      <c r="AG1713" s="65"/>
      <c r="AH1713" s="65"/>
      <c r="AI1713" s="65"/>
      <c r="AJ1713" s="62"/>
      <c r="AK1713" s="11"/>
      <c r="AL1713" s="11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</row>
    <row r="1714" spans="1:86" ht="17.25">
      <c r="A1714" s="11"/>
      <c r="B1714" s="11"/>
      <c r="C1714" s="11"/>
      <c r="D1714" s="11"/>
      <c r="E1714" s="33"/>
      <c r="F1714" s="11"/>
      <c r="G1714" s="11"/>
      <c r="H1714" s="11"/>
      <c r="I1714" s="11"/>
      <c r="J1714" s="65"/>
      <c r="K1714" s="65"/>
      <c r="L1714" s="65"/>
      <c r="M1714" s="65"/>
      <c r="N1714" s="65"/>
      <c r="O1714" s="65"/>
      <c r="P1714" s="65"/>
      <c r="Q1714" s="65"/>
      <c r="R1714" s="65"/>
      <c r="S1714" s="65"/>
      <c r="T1714" s="65"/>
      <c r="U1714" s="65"/>
      <c r="V1714" s="65"/>
      <c r="W1714" s="65"/>
      <c r="X1714" s="65"/>
      <c r="Y1714" s="65"/>
      <c r="Z1714" s="65"/>
      <c r="AA1714" s="65"/>
      <c r="AB1714" s="65"/>
      <c r="AC1714" s="65"/>
      <c r="AD1714" s="65"/>
      <c r="AE1714" s="65"/>
      <c r="AF1714" s="65"/>
      <c r="AG1714" s="65"/>
      <c r="AH1714" s="65"/>
      <c r="AI1714" s="65"/>
      <c r="AJ1714" s="62"/>
      <c r="AK1714" s="11"/>
      <c r="AL1714" s="11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</row>
    <row r="1715" spans="1:86" ht="17.25">
      <c r="A1715" s="11"/>
      <c r="B1715" s="11"/>
      <c r="C1715" s="11"/>
      <c r="D1715" s="11"/>
      <c r="E1715" s="33"/>
      <c r="F1715" s="11"/>
      <c r="G1715" s="11"/>
      <c r="H1715" s="11"/>
      <c r="I1715" s="11"/>
      <c r="J1715" s="65"/>
      <c r="K1715" s="65"/>
      <c r="L1715" s="65"/>
      <c r="M1715" s="65"/>
      <c r="N1715" s="65"/>
      <c r="O1715" s="65"/>
      <c r="P1715" s="65"/>
      <c r="Q1715" s="65"/>
      <c r="R1715" s="65"/>
      <c r="S1715" s="65"/>
      <c r="T1715" s="65"/>
      <c r="U1715" s="65"/>
      <c r="V1715" s="65"/>
      <c r="W1715" s="65"/>
      <c r="X1715" s="65"/>
      <c r="Y1715" s="65"/>
      <c r="Z1715" s="65"/>
      <c r="AA1715" s="65"/>
      <c r="AB1715" s="65"/>
      <c r="AC1715" s="65"/>
      <c r="AD1715" s="65"/>
      <c r="AE1715" s="65"/>
      <c r="AF1715" s="65"/>
      <c r="AG1715" s="65"/>
      <c r="AH1715" s="65"/>
      <c r="AI1715" s="65"/>
      <c r="AJ1715" s="62"/>
      <c r="AK1715" s="11"/>
      <c r="AL1715" s="11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</row>
    <row r="1716" spans="1:86" ht="17.25">
      <c r="A1716" s="11"/>
      <c r="B1716" s="11"/>
      <c r="C1716" s="11"/>
      <c r="D1716" s="11"/>
      <c r="E1716" s="33"/>
      <c r="F1716" s="11"/>
      <c r="G1716" s="11"/>
      <c r="H1716" s="11"/>
      <c r="I1716" s="11"/>
      <c r="J1716" s="65"/>
      <c r="K1716" s="65"/>
      <c r="L1716" s="65"/>
      <c r="M1716" s="65"/>
      <c r="N1716" s="65"/>
      <c r="O1716" s="65"/>
      <c r="P1716" s="65"/>
      <c r="Q1716" s="65"/>
      <c r="R1716" s="65"/>
      <c r="S1716" s="65"/>
      <c r="T1716" s="65"/>
      <c r="U1716" s="65"/>
      <c r="V1716" s="65"/>
      <c r="W1716" s="65"/>
      <c r="X1716" s="65"/>
      <c r="Y1716" s="65"/>
      <c r="Z1716" s="65"/>
      <c r="AA1716" s="65"/>
      <c r="AB1716" s="65"/>
      <c r="AC1716" s="65"/>
      <c r="AD1716" s="65"/>
      <c r="AE1716" s="65"/>
      <c r="AF1716" s="65"/>
      <c r="AG1716" s="65"/>
      <c r="AH1716" s="65"/>
      <c r="AI1716" s="65"/>
      <c r="AJ1716" s="62"/>
      <c r="AK1716" s="11"/>
      <c r="AL1716" s="11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/>
    </row>
    <row r="1717" spans="1:86" ht="17.25">
      <c r="A1717" s="11"/>
      <c r="B1717" s="11"/>
      <c r="C1717" s="11"/>
      <c r="D1717" s="11"/>
      <c r="E1717" s="33"/>
      <c r="F1717" s="11"/>
      <c r="G1717" s="11"/>
      <c r="H1717" s="11"/>
      <c r="I1717" s="11"/>
      <c r="J1717" s="65"/>
      <c r="K1717" s="65"/>
      <c r="L1717" s="65"/>
      <c r="M1717" s="65"/>
      <c r="N1717" s="65"/>
      <c r="O1717" s="65"/>
      <c r="P1717" s="65"/>
      <c r="Q1717" s="65"/>
      <c r="R1717" s="65"/>
      <c r="S1717" s="65"/>
      <c r="T1717" s="65"/>
      <c r="U1717" s="65"/>
      <c r="V1717" s="65"/>
      <c r="W1717" s="65"/>
      <c r="X1717" s="65"/>
      <c r="Y1717" s="65"/>
      <c r="Z1717" s="65"/>
      <c r="AA1717" s="65"/>
      <c r="AB1717" s="65"/>
      <c r="AC1717" s="65"/>
      <c r="AD1717" s="65"/>
      <c r="AE1717" s="65"/>
      <c r="AF1717" s="65"/>
      <c r="AG1717" s="65"/>
      <c r="AH1717" s="65"/>
      <c r="AI1717" s="65"/>
      <c r="AJ1717" s="62"/>
      <c r="AK1717" s="11"/>
      <c r="AL1717" s="11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/>
      <c r="BQ1717" s="13"/>
      <c r="BR1717" s="13"/>
      <c r="BS1717" s="13"/>
      <c r="BT1717" s="13"/>
      <c r="BU1717" s="13"/>
      <c r="BV1717" s="13"/>
      <c r="BW1717" s="13"/>
      <c r="BX1717" s="13"/>
      <c r="BY1717" s="13"/>
      <c r="BZ1717" s="13"/>
      <c r="CA1717" s="13"/>
      <c r="CB1717" s="13"/>
      <c r="CC1717" s="13"/>
      <c r="CD1717" s="13"/>
      <c r="CE1717" s="13"/>
      <c r="CF1717" s="13"/>
      <c r="CG1717" s="13"/>
      <c r="CH1717" s="13"/>
    </row>
    <row r="1718" spans="1:86" ht="17.25">
      <c r="A1718" s="11"/>
      <c r="B1718" s="11"/>
      <c r="C1718" s="11"/>
      <c r="D1718" s="11"/>
      <c r="E1718" s="33"/>
      <c r="F1718" s="11"/>
      <c r="G1718" s="11"/>
      <c r="H1718" s="11"/>
      <c r="I1718" s="11"/>
      <c r="J1718" s="65"/>
      <c r="K1718" s="65"/>
      <c r="L1718" s="65"/>
      <c r="M1718" s="65"/>
      <c r="N1718" s="65"/>
      <c r="O1718" s="65"/>
      <c r="P1718" s="65"/>
      <c r="Q1718" s="65"/>
      <c r="R1718" s="65"/>
      <c r="S1718" s="65"/>
      <c r="T1718" s="65"/>
      <c r="U1718" s="65"/>
      <c r="V1718" s="65"/>
      <c r="W1718" s="65"/>
      <c r="X1718" s="65"/>
      <c r="Y1718" s="65"/>
      <c r="Z1718" s="65"/>
      <c r="AA1718" s="65"/>
      <c r="AB1718" s="65"/>
      <c r="AC1718" s="65"/>
      <c r="AD1718" s="65"/>
      <c r="AE1718" s="65"/>
      <c r="AF1718" s="65"/>
      <c r="AG1718" s="65"/>
      <c r="AH1718" s="65"/>
      <c r="AI1718" s="65"/>
      <c r="AJ1718" s="62"/>
      <c r="AK1718" s="11"/>
      <c r="AL1718" s="11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</row>
    <row r="1719" spans="1:86" ht="17.25">
      <c r="A1719" s="11"/>
      <c r="B1719" s="11"/>
      <c r="C1719" s="11"/>
      <c r="D1719" s="11"/>
      <c r="E1719" s="33"/>
      <c r="F1719" s="11"/>
      <c r="G1719" s="11"/>
      <c r="H1719" s="11"/>
      <c r="I1719" s="11"/>
      <c r="J1719" s="65"/>
      <c r="K1719" s="65"/>
      <c r="L1719" s="65"/>
      <c r="M1719" s="65"/>
      <c r="N1719" s="65"/>
      <c r="O1719" s="65"/>
      <c r="P1719" s="65"/>
      <c r="Q1719" s="65"/>
      <c r="R1719" s="65"/>
      <c r="S1719" s="65"/>
      <c r="T1719" s="65"/>
      <c r="U1719" s="65"/>
      <c r="V1719" s="65"/>
      <c r="W1719" s="65"/>
      <c r="X1719" s="65"/>
      <c r="Y1719" s="65"/>
      <c r="Z1719" s="65"/>
      <c r="AA1719" s="65"/>
      <c r="AB1719" s="65"/>
      <c r="AC1719" s="65"/>
      <c r="AD1719" s="65"/>
      <c r="AE1719" s="65"/>
      <c r="AF1719" s="65"/>
      <c r="AG1719" s="65"/>
      <c r="AH1719" s="65"/>
      <c r="AI1719" s="65"/>
      <c r="AJ1719" s="62"/>
      <c r="AK1719" s="11"/>
      <c r="AL1719" s="11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</row>
    <row r="1720" spans="1:86" ht="17.25">
      <c r="A1720" s="11"/>
      <c r="B1720" s="11"/>
      <c r="C1720" s="11"/>
      <c r="D1720" s="11"/>
      <c r="E1720" s="33"/>
      <c r="F1720" s="11"/>
      <c r="G1720" s="11"/>
      <c r="H1720" s="11"/>
      <c r="I1720" s="11"/>
      <c r="J1720" s="65"/>
      <c r="K1720" s="65"/>
      <c r="L1720" s="65"/>
      <c r="M1720" s="65"/>
      <c r="N1720" s="65"/>
      <c r="O1720" s="65"/>
      <c r="P1720" s="65"/>
      <c r="Q1720" s="65"/>
      <c r="R1720" s="65"/>
      <c r="S1720" s="65"/>
      <c r="T1720" s="65"/>
      <c r="U1720" s="65"/>
      <c r="V1720" s="65"/>
      <c r="W1720" s="65"/>
      <c r="X1720" s="65"/>
      <c r="Y1720" s="65"/>
      <c r="Z1720" s="65"/>
      <c r="AA1720" s="65"/>
      <c r="AB1720" s="65"/>
      <c r="AC1720" s="65"/>
      <c r="AD1720" s="65"/>
      <c r="AE1720" s="65"/>
      <c r="AF1720" s="65"/>
      <c r="AG1720" s="65"/>
      <c r="AH1720" s="65"/>
      <c r="AI1720" s="65"/>
      <c r="AJ1720" s="62"/>
      <c r="AK1720" s="11"/>
      <c r="AL1720" s="11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</row>
    <row r="1721" spans="1:86" ht="17.25">
      <c r="A1721" s="11"/>
      <c r="B1721" s="11"/>
      <c r="C1721" s="11"/>
      <c r="D1721" s="11"/>
      <c r="E1721" s="33"/>
      <c r="F1721" s="11"/>
      <c r="G1721" s="11"/>
      <c r="H1721" s="11"/>
      <c r="I1721" s="11"/>
      <c r="J1721" s="65"/>
      <c r="K1721" s="65"/>
      <c r="L1721" s="65"/>
      <c r="M1721" s="65"/>
      <c r="N1721" s="65"/>
      <c r="O1721" s="65"/>
      <c r="P1721" s="65"/>
      <c r="Q1721" s="65"/>
      <c r="R1721" s="65"/>
      <c r="S1721" s="65"/>
      <c r="T1721" s="65"/>
      <c r="U1721" s="65"/>
      <c r="V1721" s="65"/>
      <c r="W1721" s="65"/>
      <c r="X1721" s="65"/>
      <c r="Y1721" s="65"/>
      <c r="Z1721" s="65"/>
      <c r="AA1721" s="65"/>
      <c r="AB1721" s="65"/>
      <c r="AC1721" s="65"/>
      <c r="AD1721" s="65"/>
      <c r="AE1721" s="65"/>
      <c r="AF1721" s="65"/>
      <c r="AG1721" s="65"/>
      <c r="AH1721" s="65"/>
      <c r="AI1721" s="65"/>
      <c r="AJ1721" s="62"/>
      <c r="AK1721" s="11"/>
      <c r="AL1721" s="11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</row>
    <row r="1722" spans="1:86" ht="17.25">
      <c r="A1722" s="11"/>
      <c r="B1722" s="11"/>
      <c r="C1722" s="11"/>
      <c r="D1722" s="11"/>
      <c r="E1722" s="33"/>
      <c r="F1722" s="11"/>
      <c r="G1722" s="11"/>
      <c r="H1722" s="11"/>
      <c r="I1722" s="11"/>
      <c r="J1722" s="65"/>
      <c r="K1722" s="65"/>
      <c r="L1722" s="65"/>
      <c r="M1722" s="65"/>
      <c r="N1722" s="65"/>
      <c r="O1722" s="65"/>
      <c r="P1722" s="65"/>
      <c r="Q1722" s="65"/>
      <c r="R1722" s="65"/>
      <c r="S1722" s="65"/>
      <c r="T1722" s="65"/>
      <c r="U1722" s="65"/>
      <c r="V1722" s="65"/>
      <c r="W1722" s="65"/>
      <c r="X1722" s="65"/>
      <c r="Y1722" s="65"/>
      <c r="Z1722" s="65"/>
      <c r="AA1722" s="65"/>
      <c r="AB1722" s="65"/>
      <c r="AC1722" s="65"/>
      <c r="AD1722" s="65"/>
      <c r="AE1722" s="65"/>
      <c r="AF1722" s="65"/>
      <c r="AG1722" s="65"/>
      <c r="AH1722" s="65"/>
      <c r="AI1722" s="65"/>
      <c r="AJ1722" s="62"/>
      <c r="AK1722" s="11"/>
      <c r="AL1722" s="11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</row>
    <row r="1723" spans="1:86" ht="17.25">
      <c r="A1723" s="11"/>
      <c r="B1723" s="11"/>
      <c r="C1723" s="11"/>
      <c r="D1723" s="11"/>
      <c r="E1723" s="33"/>
      <c r="F1723" s="11"/>
      <c r="G1723" s="11"/>
      <c r="H1723" s="11"/>
      <c r="I1723" s="11"/>
      <c r="J1723" s="65"/>
      <c r="K1723" s="65"/>
      <c r="L1723" s="65"/>
      <c r="M1723" s="65"/>
      <c r="N1723" s="65"/>
      <c r="O1723" s="65"/>
      <c r="P1723" s="65"/>
      <c r="Q1723" s="65"/>
      <c r="R1723" s="65"/>
      <c r="S1723" s="65"/>
      <c r="T1723" s="65"/>
      <c r="U1723" s="65"/>
      <c r="V1723" s="65"/>
      <c r="W1723" s="65"/>
      <c r="X1723" s="65"/>
      <c r="Y1723" s="65"/>
      <c r="Z1723" s="65"/>
      <c r="AA1723" s="65"/>
      <c r="AB1723" s="65"/>
      <c r="AC1723" s="65"/>
      <c r="AD1723" s="65"/>
      <c r="AE1723" s="65"/>
      <c r="AF1723" s="65"/>
      <c r="AG1723" s="65"/>
      <c r="AH1723" s="65"/>
      <c r="AI1723" s="65"/>
      <c r="AJ1723" s="62"/>
      <c r="AK1723" s="11"/>
      <c r="AL1723" s="11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</row>
    <row r="1724" spans="1:86" ht="17.25">
      <c r="A1724" s="11"/>
      <c r="B1724" s="11"/>
      <c r="C1724" s="11"/>
      <c r="D1724" s="11"/>
      <c r="E1724" s="33"/>
      <c r="F1724" s="11"/>
      <c r="G1724" s="11"/>
      <c r="H1724" s="11"/>
      <c r="I1724" s="11"/>
      <c r="J1724" s="65"/>
      <c r="K1724" s="65"/>
      <c r="L1724" s="65"/>
      <c r="M1724" s="65"/>
      <c r="N1724" s="65"/>
      <c r="O1724" s="65"/>
      <c r="P1724" s="65"/>
      <c r="Q1724" s="65"/>
      <c r="R1724" s="65"/>
      <c r="S1724" s="65"/>
      <c r="T1724" s="65"/>
      <c r="U1724" s="65"/>
      <c r="V1724" s="65"/>
      <c r="W1724" s="65"/>
      <c r="X1724" s="65"/>
      <c r="Y1724" s="65"/>
      <c r="Z1724" s="65"/>
      <c r="AA1724" s="65"/>
      <c r="AB1724" s="65"/>
      <c r="AC1724" s="65"/>
      <c r="AD1724" s="65"/>
      <c r="AE1724" s="65"/>
      <c r="AF1724" s="65"/>
      <c r="AG1724" s="65"/>
      <c r="AH1724" s="65"/>
      <c r="AI1724" s="65"/>
      <c r="AJ1724" s="62"/>
      <c r="AK1724" s="11"/>
      <c r="AL1724" s="11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</row>
    <row r="1725" spans="1:86" ht="17.25">
      <c r="A1725" s="11"/>
      <c r="B1725" s="11"/>
      <c r="C1725" s="11"/>
      <c r="D1725" s="11"/>
      <c r="E1725" s="33"/>
      <c r="F1725" s="11"/>
      <c r="G1725" s="11"/>
      <c r="H1725" s="11"/>
      <c r="I1725" s="11"/>
      <c r="J1725" s="65"/>
      <c r="K1725" s="65"/>
      <c r="L1725" s="65"/>
      <c r="M1725" s="65"/>
      <c r="N1725" s="65"/>
      <c r="O1725" s="65"/>
      <c r="P1725" s="65"/>
      <c r="Q1725" s="65"/>
      <c r="R1725" s="65"/>
      <c r="S1725" s="65"/>
      <c r="T1725" s="65"/>
      <c r="U1725" s="65"/>
      <c r="V1725" s="65"/>
      <c r="W1725" s="65"/>
      <c r="X1725" s="65"/>
      <c r="Y1725" s="65"/>
      <c r="Z1725" s="65"/>
      <c r="AA1725" s="65"/>
      <c r="AB1725" s="65"/>
      <c r="AC1725" s="65"/>
      <c r="AD1725" s="65"/>
      <c r="AE1725" s="65"/>
      <c r="AF1725" s="65"/>
      <c r="AG1725" s="65"/>
      <c r="AH1725" s="65"/>
      <c r="AI1725" s="65"/>
      <c r="AJ1725" s="62"/>
      <c r="AK1725" s="11"/>
      <c r="AL1725" s="11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</row>
    <row r="1726" spans="1:86" ht="17.25">
      <c r="A1726" s="11"/>
      <c r="B1726" s="11"/>
      <c r="C1726" s="11"/>
      <c r="D1726" s="11"/>
      <c r="E1726" s="33"/>
      <c r="F1726" s="11"/>
      <c r="G1726" s="11"/>
      <c r="H1726" s="11"/>
      <c r="I1726" s="11"/>
      <c r="J1726" s="65"/>
      <c r="K1726" s="65"/>
      <c r="L1726" s="65"/>
      <c r="M1726" s="65"/>
      <c r="N1726" s="65"/>
      <c r="O1726" s="65"/>
      <c r="P1726" s="65"/>
      <c r="Q1726" s="65"/>
      <c r="R1726" s="65"/>
      <c r="S1726" s="65"/>
      <c r="T1726" s="65"/>
      <c r="U1726" s="65"/>
      <c r="V1726" s="65"/>
      <c r="W1726" s="65"/>
      <c r="X1726" s="65"/>
      <c r="Y1726" s="65"/>
      <c r="Z1726" s="65"/>
      <c r="AA1726" s="65"/>
      <c r="AB1726" s="65"/>
      <c r="AC1726" s="65"/>
      <c r="AD1726" s="65"/>
      <c r="AE1726" s="65"/>
      <c r="AF1726" s="65"/>
      <c r="AG1726" s="65"/>
      <c r="AH1726" s="65"/>
      <c r="AI1726" s="65"/>
      <c r="AJ1726" s="62"/>
      <c r="AK1726" s="11"/>
      <c r="AL1726" s="11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</row>
    <row r="1727" spans="1:86" ht="17.25">
      <c r="A1727" s="11"/>
      <c r="B1727" s="11"/>
      <c r="C1727" s="11"/>
      <c r="D1727" s="11"/>
      <c r="E1727" s="33"/>
      <c r="F1727" s="11"/>
      <c r="G1727" s="11"/>
      <c r="H1727" s="11"/>
      <c r="I1727" s="11"/>
      <c r="J1727" s="65"/>
      <c r="K1727" s="65"/>
      <c r="L1727" s="65"/>
      <c r="M1727" s="65"/>
      <c r="N1727" s="65"/>
      <c r="O1727" s="65"/>
      <c r="P1727" s="65"/>
      <c r="Q1727" s="65"/>
      <c r="R1727" s="65"/>
      <c r="S1727" s="65"/>
      <c r="T1727" s="65"/>
      <c r="U1727" s="65"/>
      <c r="V1727" s="65"/>
      <c r="W1727" s="65"/>
      <c r="X1727" s="65"/>
      <c r="Y1727" s="65"/>
      <c r="Z1727" s="65"/>
      <c r="AA1727" s="65"/>
      <c r="AB1727" s="65"/>
      <c r="AC1727" s="65"/>
      <c r="AD1727" s="65"/>
      <c r="AE1727" s="65"/>
      <c r="AF1727" s="65"/>
      <c r="AG1727" s="65"/>
      <c r="AH1727" s="65"/>
      <c r="AI1727" s="65"/>
      <c r="AJ1727" s="62"/>
      <c r="AK1727" s="11"/>
      <c r="AL1727" s="11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</row>
    <row r="1728" spans="1:86" ht="17.25">
      <c r="A1728" s="11"/>
      <c r="B1728" s="11"/>
      <c r="C1728" s="11"/>
      <c r="D1728" s="11"/>
      <c r="E1728" s="33"/>
      <c r="F1728" s="11"/>
      <c r="G1728" s="11"/>
      <c r="H1728" s="11"/>
      <c r="I1728" s="11"/>
      <c r="J1728" s="65"/>
      <c r="K1728" s="65"/>
      <c r="L1728" s="65"/>
      <c r="M1728" s="65"/>
      <c r="N1728" s="65"/>
      <c r="O1728" s="65"/>
      <c r="P1728" s="65"/>
      <c r="Q1728" s="65"/>
      <c r="R1728" s="65"/>
      <c r="S1728" s="65"/>
      <c r="T1728" s="65"/>
      <c r="U1728" s="65"/>
      <c r="V1728" s="65"/>
      <c r="W1728" s="65"/>
      <c r="X1728" s="65"/>
      <c r="Y1728" s="65"/>
      <c r="Z1728" s="65"/>
      <c r="AA1728" s="65"/>
      <c r="AB1728" s="65"/>
      <c r="AC1728" s="65"/>
      <c r="AD1728" s="65"/>
      <c r="AE1728" s="65"/>
      <c r="AF1728" s="65"/>
      <c r="AG1728" s="65"/>
      <c r="AH1728" s="65"/>
      <c r="AI1728" s="65"/>
      <c r="AJ1728" s="62"/>
      <c r="AK1728" s="11"/>
      <c r="AL1728" s="11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</row>
    <row r="1729" spans="1:86" ht="17.25">
      <c r="A1729" s="11"/>
      <c r="B1729" s="11"/>
      <c r="C1729" s="11"/>
      <c r="D1729" s="11"/>
      <c r="E1729" s="33"/>
      <c r="F1729" s="11"/>
      <c r="G1729" s="11"/>
      <c r="H1729" s="11"/>
      <c r="I1729" s="11"/>
      <c r="J1729" s="65"/>
      <c r="K1729" s="65"/>
      <c r="L1729" s="65"/>
      <c r="M1729" s="65"/>
      <c r="N1729" s="65"/>
      <c r="O1729" s="65"/>
      <c r="P1729" s="65"/>
      <c r="Q1729" s="65"/>
      <c r="R1729" s="65"/>
      <c r="S1729" s="65"/>
      <c r="T1729" s="65"/>
      <c r="U1729" s="65"/>
      <c r="V1729" s="65"/>
      <c r="W1729" s="65"/>
      <c r="X1729" s="65"/>
      <c r="Y1729" s="65"/>
      <c r="Z1729" s="65"/>
      <c r="AA1729" s="65"/>
      <c r="AB1729" s="65"/>
      <c r="AC1729" s="65"/>
      <c r="AD1729" s="65"/>
      <c r="AE1729" s="65"/>
      <c r="AF1729" s="65"/>
      <c r="AG1729" s="65"/>
      <c r="AH1729" s="65"/>
      <c r="AI1729" s="65"/>
      <c r="AJ1729" s="62"/>
      <c r="AK1729" s="11"/>
      <c r="AL1729" s="11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</row>
    <row r="1730" spans="1:86" ht="17.25">
      <c r="A1730" s="11"/>
      <c r="B1730" s="11"/>
      <c r="C1730" s="11"/>
      <c r="D1730" s="11"/>
      <c r="E1730" s="33"/>
      <c r="F1730" s="11"/>
      <c r="G1730" s="11"/>
      <c r="H1730" s="11"/>
      <c r="I1730" s="11"/>
      <c r="J1730" s="65"/>
      <c r="K1730" s="65"/>
      <c r="L1730" s="65"/>
      <c r="M1730" s="65"/>
      <c r="N1730" s="65"/>
      <c r="O1730" s="65"/>
      <c r="P1730" s="65"/>
      <c r="Q1730" s="65"/>
      <c r="R1730" s="65"/>
      <c r="S1730" s="65"/>
      <c r="T1730" s="65"/>
      <c r="U1730" s="65"/>
      <c r="V1730" s="65"/>
      <c r="W1730" s="65"/>
      <c r="X1730" s="65"/>
      <c r="Y1730" s="65"/>
      <c r="Z1730" s="65"/>
      <c r="AA1730" s="65"/>
      <c r="AB1730" s="65"/>
      <c r="AC1730" s="65"/>
      <c r="AD1730" s="65"/>
      <c r="AE1730" s="65"/>
      <c r="AF1730" s="65"/>
      <c r="AG1730" s="65"/>
      <c r="AH1730" s="65"/>
      <c r="AI1730" s="65"/>
      <c r="AJ1730" s="62"/>
      <c r="AK1730" s="11"/>
      <c r="AL1730" s="11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</row>
    <row r="1731" spans="1:86" ht="17.25">
      <c r="A1731" s="11"/>
      <c r="B1731" s="11"/>
      <c r="C1731" s="11"/>
      <c r="D1731" s="11"/>
      <c r="E1731" s="33"/>
      <c r="F1731" s="11"/>
      <c r="G1731" s="11"/>
      <c r="H1731" s="11"/>
      <c r="I1731" s="11"/>
      <c r="J1731" s="65"/>
      <c r="K1731" s="65"/>
      <c r="L1731" s="65"/>
      <c r="M1731" s="65"/>
      <c r="N1731" s="65"/>
      <c r="O1731" s="65"/>
      <c r="P1731" s="65"/>
      <c r="Q1731" s="65"/>
      <c r="R1731" s="65"/>
      <c r="S1731" s="65"/>
      <c r="T1731" s="65"/>
      <c r="U1731" s="65"/>
      <c r="V1731" s="65"/>
      <c r="W1731" s="65"/>
      <c r="X1731" s="65"/>
      <c r="Y1731" s="65"/>
      <c r="Z1731" s="65"/>
      <c r="AA1731" s="65"/>
      <c r="AB1731" s="65"/>
      <c r="AC1731" s="65"/>
      <c r="AD1731" s="65"/>
      <c r="AE1731" s="65"/>
      <c r="AF1731" s="65"/>
      <c r="AG1731" s="65"/>
      <c r="AH1731" s="65"/>
      <c r="AI1731" s="65"/>
      <c r="AJ1731" s="62"/>
      <c r="AK1731" s="11"/>
      <c r="AL1731" s="11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</row>
    <row r="1732" spans="1:86" ht="17.25">
      <c r="A1732" s="11"/>
      <c r="B1732" s="11"/>
      <c r="C1732" s="11"/>
      <c r="D1732" s="11"/>
      <c r="E1732" s="33"/>
      <c r="F1732" s="11"/>
      <c r="G1732" s="11"/>
      <c r="H1732" s="11"/>
      <c r="I1732" s="11"/>
      <c r="J1732" s="65"/>
      <c r="K1732" s="65"/>
      <c r="L1732" s="65"/>
      <c r="M1732" s="65"/>
      <c r="N1732" s="65"/>
      <c r="O1732" s="65"/>
      <c r="P1732" s="65"/>
      <c r="Q1732" s="65"/>
      <c r="R1732" s="65"/>
      <c r="S1732" s="65"/>
      <c r="T1732" s="65"/>
      <c r="U1732" s="65"/>
      <c r="V1732" s="65"/>
      <c r="W1732" s="65"/>
      <c r="X1732" s="65"/>
      <c r="Y1732" s="65"/>
      <c r="Z1732" s="65"/>
      <c r="AA1732" s="65"/>
      <c r="AB1732" s="65"/>
      <c r="AC1732" s="65"/>
      <c r="AD1732" s="65"/>
      <c r="AE1732" s="65"/>
      <c r="AF1732" s="65"/>
      <c r="AG1732" s="65"/>
      <c r="AH1732" s="65"/>
      <c r="AI1732" s="65"/>
      <c r="AJ1732" s="62"/>
      <c r="AK1732" s="11"/>
      <c r="AL1732" s="11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</row>
    <row r="1733" spans="1:86" ht="17.25">
      <c r="A1733" s="11"/>
      <c r="B1733" s="11"/>
      <c r="C1733" s="11"/>
      <c r="D1733" s="11"/>
      <c r="E1733" s="33"/>
      <c r="F1733" s="11"/>
      <c r="G1733" s="11"/>
      <c r="H1733" s="11"/>
      <c r="I1733" s="11"/>
      <c r="J1733" s="65"/>
      <c r="K1733" s="65"/>
      <c r="L1733" s="65"/>
      <c r="M1733" s="65"/>
      <c r="N1733" s="65"/>
      <c r="O1733" s="65"/>
      <c r="P1733" s="65"/>
      <c r="Q1733" s="65"/>
      <c r="R1733" s="65"/>
      <c r="S1733" s="65"/>
      <c r="T1733" s="65"/>
      <c r="U1733" s="65"/>
      <c r="V1733" s="65"/>
      <c r="W1733" s="65"/>
      <c r="X1733" s="65"/>
      <c r="Y1733" s="65"/>
      <c r="Z1733" s="65"/>
      <c r="AA1733" s="65"/>
      <c r="AB1733" s="65"/>
      <c r="AC1733" s="65"/>
      <c r="AD1733" s="65"/>
      <c r="AE1733" s="65"/>
      <c r="AF1733" s="65"/>
      <c r="AG1733" s="65"/>
      <c r="AH1733" s="65"/>
      <c r="AI1733" s="65"/>
      <c r="AJ1733" s="62"/>
      <c r="AK1733" s="11"/>
      <c r="AL1733" s="11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</row>
    <row r="1734" spans="1:86" ht="17.25">
      <c r="A1734" s="11"/>
      <c r="B1734" s="11"/>
      <c r="C1734" s="11"/>
      <c r="D1734" s="11"/>
      <c r="E1734" s="33"/>
      <c r="F1734" s="11"/>
      <c r="G1734" s="11"/>
      <c r="H1734" s="11"/>
      <c r="I1734" s="11"/>
      <c r="J1734" s="65"/>
      <c r="K1734" s="65"/>
      <c r="L1734" s="65"/>
      <c r="M1734" s="65"/>
      <c r="N1734" s="65"/>
      <c r="O1734" s="65"/>
      <c r="P1734" s="65"/>
      <c r="Q1734" s="65"/>
      <c r="R1734" s="65"/>
      <c r="S1734" s="65"/>
      <c r="T1734" s="65"/>
      <c r="U1734" s="65"/>
      <c r="V1734" s="65"/>
      <c r="W1734" s="65"/>
      <c r="X1734" s="65"/>
      <c r="Y1734" s="65"/>
      <c r="Z1734" s="65"/>
      <c r="AA1734" s="65"/>
      <c r="AB1734" s="65"/>
      <c r="AC1734" s="65"/>
      <c r="AD1734" s="65"/>
      <c r="AE1734" s="65"/>
      <c r="AF1734" s="65"/>
      <c r="AG1734" s="65"/>
      <c r="AH1734" s="65"/>
      <c r="AI1734" s="65"/>
      <c r="AJ1734" s="62"/>
      <c r="AK1734" s="11"/>
      <c r="AL1734" s="11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</row>
    <row r="1735" spans="1:86" ht="17.25">
      <c r="A1735" s="11"/>
      <c r="B1735" s="11"/>
      <c r="C1735" s="11"/>
      <c r="D1735" s="11"/>
      <c r="E1735" s="33"/>
      <c r="F1735" s="11"/>
      <c r="G1735" s="11"/>
      <c r="H1735" s="11"/>
      <c r="I1735" s="11"/>
      <c r="J1735" s="65"/>
      <c r="K1735" s="65"/>
      <c r="L1735" s="65"/>
      <c r="M1735" s="65"/>
      <c r="N1735" s="65"/>
      <c r="O1735" s="65"/>
      <c r="P1735" s="65"/>
      <c r="Q1735" s="65"/>
      <c r="R1735" s="65"/>
      <c r="S1735" s="65"/>
      <c r="T1735" s="65"/>
      <c r="U1735" s="65"/>
      <c r="V1735" s="65"/>
      <c r="W1735" s="65"/>
      <c r="X1735" s="65"/>
      <c r="Y1735" s="65"/>
      <c r="Z1735" s="65"/>
      <c r="AA1735" s="65"/>
      <c r="AB1735" s="65"/>
      <c r="AC1735" s="65"/>
      <c r="AD1735" s="65"/>
      <c r="AE1735" s="65"/>
      <c r="AF1735" s="65"/>
      <c r="AG1735" s="65"/>
      <c r="AH1735" s="65"/>
      <c r="AI1735" s="65"/>
      <c r="AJ1735" s="62"/>
      <c r="AK1735" s="11"/>
      <c r="AL1735" s="11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</row>
    <row r="1736" spans="1:86" ht="17.25">
      <c r="A1736" s="11"/>
      <c r="B1736" s="11"/>
      <c r="C1736" s="11"/>
      <c r="D1736" s="11"/>
      <c r="E1736" s="33"/>
      <c r="F1736" s="11"/>
      <c r="G1736" s="11"/>
      <c r="H1736" s="11"/>
      <c r="I1736" s="11"/>
      <c r="J1736" s="65"/>
      <c r="K1736" s="65"/>
      <c r="L1736" s="65"/>
      <c r="M1736" s="65"/>
      <c r="N1736" s="65"/>
      <c r="O1736" s="65"/>
      <c r="P1736" s="65"/>
      <c r="Q1736" s="65"/>
      <c r="R1736" s="65"/>
      <c r="S1736" s="65"/>
      <c r="T1736" s="65"/>
      <c r="U1736" s="65"/>
      <c r="V1736" s="65"/>
      <c r="W1736" s="65"/>
      <c r="X1736" s="65"/>
      <c r="Y1736" s="65"/>
      <c r="Z1736" s="65"/>
      <c r="AA1736" s="65"/>
      <c r="AB1736" s="65"/>
      <c r="AC1736" s="65"/>
      <c r="AD1736" s="65"/>
      <c r="AE1736" s="65"/>
      <c r="AF1736" s="65"/>
      <c r="AG1736" s="65"/>
      <c r="AH1736" s="65"/>
      <c r="AI1736" s="65"/>
      <c r="AJ1736" s="62"/>
      <c r="AK1736" s="11"/>
      <c r="AL1736" s="11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</row>
    <row r="1737" spans="1:86" ht="17.25">
      <c r="A1737" s="11"/>
      <c r="B1737" s="11"/>
      <c r="C1737" s="11"/>
      <c r="D1737" s="11"/>
      <c r="E1737" s="33"/>
      <c r="F1737" s="11"/>
      <c r="G1737" s="11"/>
      <c r="H1737" s="11"/>
      <c r="I1737" s="11"/>
      <c r="J1737" s="65"/>
      <c r="K1737" s="65"/>
      <c r="L1737" s="65"/>
      <c r="M1737" s="65"/>
      <c r="N1737" s="65"/>
      <c r="O1737" s="65"/>
      <c r="P1737" s="65"/>
      <c r="Q1737" s="65"/>
      <c r="R1737" s="65"/>
      <c r="S1737" s="65"/>
      <c r="T1737" s="65"/>
      <c r="U1737" s="65"/>
      <c r="V1737" s="65"/>
      <c r="W1737" s="65"/>
      <c r="X1737" s="65"/>
      <c r="Y1737" s="65"/>
      <c r="Z1737" s="65"/>
      <c r="AA1737" s="65"/>
      <c r="AB1737" s="65"/>
      <c r="AC1737" s="65"/>
      <c r="AD1737" s="65"/>
      <c r="AE1737" s="65"/>
      <c r="AF1737" s="65"/>
      <c r="AG1737" s="65"/>
      <c r="AH1737" s="65"/>
      <c r="AI1737" s="65"/>
      <c r="AJ1737" s="62"/>
      <c r="AK1737" s="11"/>
      <c r="AL1737" s="11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</row>
    <row r="1738" spans="1:86" ht="17.25">
      <c r="A1738" s="11"/>
      <c r="B1738" s="11"/>
      <c r="C1738" s="11"/>
      <c r="D1738" s="11"/>
      <c r="E1738" s="33"/>
      <c r="F1738" s="11"/>
      <c r="G1738" s="11"/>
      <c r="H1738" s="11"/>
      <c r="I1738" s="11"/>
      <c r="J1738" s="65"/>
      <c r="K1738" s="65"/>
      <c r="L1738" s="65"/>
      <c r="M1738" s="65"/>
      <c r="N1738" s="65"/>
      <c r="O1738" s="65"/>
      <c r="P1738" s="65"/>
      <c r="Q1738" s="65"/>
      <c r="R1738" s="65"/>
      <c r="S1738" s="65"/>
      <c r="T1738" s="65"/>
      <c r="U1738" s="65"/>
      <c r="V1738" s="65"/>
      <c r="W1738" s="65"/>
      <c r="X1738" s="65"/>
      <c r="Y1738" s="65"/>
      <c r="Z1738" s="65"/>
      <c r="AA1738" s="65"/>
      <c r="AB1738" s="65"/>
      <c r="AC1738" s="65"/>
      <c r="AD1738" s="65"/>
      <c r="AE1738" s="65"/>
      <c r="AF1738" s="65"/>
      <c r="AG1738" s="65"/>
      <c r="AH1738" s="65"/>
      <c r="AI1738" s="65"/>
      <c r="AJ1738" s="62"/>
      <c r="AK1738" s="11"/>
      <c r="AL1738" s="11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</row>
    <row r="1739" spans="1:86" ht="17.25">
      <c r="A1739" s="11"/>
      <c r="B1739" s="11"/>
      <c r="C1739" s="11"/>
      <c r="D1739" s="11"/>
      <c r="E1739" s="33"/>
      <c r="F1739" s="11"/>
      <c r="G1739" s="11"/>
      <c r="H1739" s="11"/>
      <c r="I1739" s="11"/>
      <c r="J1739" s="65"/>
      <c r="K1739" s="65"/>
      <c r="L1739" s="65"/>
      <c r="M1739" s="65"/>
      <c r="N1739" s="65"/>
      <c r="O1739" s="65"/>
      <c r="P1739" s="65"/>
      <c r="Q1739" s="65"/>
      <c r="R1739" s="65"/>
      <c r="S1739" s="65"/>
      <c r="T1739" s="65"/>
      <c r="U1739" s="65"/>
      <c r="V1739" s="65"/>
      <c r="W1739" s="65"/>
      <c r="X1739" s="65"/>
      <c r="Y1739" s="65"/>
      <c r="Z1739" s="65"/>
      <c r="AA1739" s="65"/>
      <c r="AB1739" s="65"/>
      <c r="AC1739" s="65"/>
      <c r="AD1739" s="65"/>
      <c r="AE1739" s="65"/>
      <c r="AF1739" s="65"/>
      <c r="AG1739" s="65"/>
      <c r="AH1739" s="65"/>
      <c r="AI1739" s="65"/>
      <c r="AJ1739" s="62"/>
      <c r="AK1739" s="11"/>
      <c r="AL1739" s="11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</row>
    <row r="1740" spans="1:86" ht="17.25">
      <c r="A1740" s="11"/>
      <c r="B1740" s="11"/>
      <c r="C1740" s="11"/>
      <c r="D1740" s="11"/>
      <c r="E1740" s="33"/>
      <c r="F1740" s="11"/>
      <c r="G1740" s="11"/>
      <c r="H1740" s="11"/>
      <c r="I1740" s="11"/>
      <c r="J1740" s="65"/>
      <c r="K1740" s="65"/>
      <c r="L1740" s="65"/>
      <c r="M1740" s="65"/>
      <c r="N1740" s="65"/>
      <c r="O1740" s="65"/>
      <c r="P1740" s="65"/>
      <c r="Q1740" s="65"/>
      <c r="R1740" s="65"/>
      <c r="S1740" s="65"/>
      <c r="T1740" s="65"/>
      <c r="U1740" s="65"/>
      <c r="V1740" s="65"/>
      <c r="W1740" s="65"/>
      <c r="X1740" s="65"/>
      <c r="Y1740" s="65"/>
      <c r="Z1740" s="65"/>
      <c r="AA1740" s="65"/>
      <c r="AB1740" s="65"/>
      <c r="AC1740" s="65"/>
      <c r="AD1740" s="65"/>
      <c r="AE1740" s="65"/>
      <c r="AF1740" s="65"/>
      <c r="AG1740" s="65"/>
      <c r="AH1740" s="65"/>
      <c r="AI1740" s="65"/>
      <c r="AJ1740" s="62"/>
      <c r="AK1740" s="11"/>
      <c r="AL1740" s="11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</row>
    <row r="1741" spans="1:86" ht="17.25">
      <c r="A1741" s="11"/>
      <c r="B1741" s="11"/>
      <c r="C1741" s="11"/>
      <c r="D1741" s="11"/>
      <c r="E1741" s="33"/>
      <c r="F1741" s="11"/>
      <c r="G1741" s="11"/>
      <c r="H1741" s="11"/>
      <c r="I1741" s="11"/>
      <c r="J1741" s="65"/>
      <c r="K1741" s="65"/>
      <c r="L1741" s="65"/>
      <c r="M1741" s="65"/>
      <c r="N1741" s="65"/>
      <c r="O1741" s="65"/>
      <c r="P1741" s="65"/>
      <c r="Q1741" s="65"/>
      <c r="R1741" s="65"/>
      <c r="S1741" s="65"/>
      <c r="T1741" s="65"/>
      <c r="U1741" s="65"/>
      <c r="V1741" s="65"/>
      <c r="W1741" s="65"/>
      <c r="X1741" s="65"/>
      <c r="Y1741" s="65"/>
      <c r="Z1741" s="65"/>
      <c r="AA1741" s="65"/>
      <c r="AB1741" s="65"/>
      <c r="AC1741" s="65"/>
      <c r="AD1741" s="65"/>
      <c r="AE1741" s="65"/>
      <c r="AF1741" s="65"/>
      <c r="AG1741" s="65"/>
      <c r="AH1741" s="65"/>
      <c r="AI1741" s="65"/>
      <c r="AJ1741" s="62"/>
      <c r="AK1741" s="11"/>
      <c r="AL1741" s="11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</row>
    <row r="1742" spans="1:86" ht="17.25">
      <c r="A1742" s="11"/>
      <c r="B1742" s="11"/>
      <c r="C1742" s="11"/>
      <c r="D1742" s="11"/>
      <c r="E1742" s="33"/>
      <c r="F1742" s="11"/>
      <c r="G1742" s="11"/>
      <c r="H1742" s="11"/>
      <c r="I1742" s="11"/>
      <c r="J1742" s="65"/>
      <c r="K1742" s="65"/>
      <c r="L1742" s="65"/>
      <c r="M1742" s="65"/>
      <c r="N1742" s="65"/>
      <c r="O1742" s="65"/>
      <c r="P1742" s="65"/>
      <c r="Q1742" s="65"/>
      <c r="R1742" s="65"/>
      <c r="S1742" s="65"/>
      <c r="T1742" s="65"/>
      <c r="U1742" s="65"/>
      <c r="V1742" s="65"/>
      <c r="W1742" s="65"/>
      <c r="X1742" s="65"/>
      <c r="Y1742" s="65"/>
      <c r="Z1742" s="65"/>
      <c r="AA1742" s="65"/>
      <c r="AB1742" s="65"/>
      <c r="AC1742" s="65"/>
      <c r="AD1742" s="65"/>
      <c r="AE1742" s="65"/>
      <c r="AF1742" s="65"/>
      <c r="AG1742" s="65"/>
      <c r="AH1742" s="65"/>
      <c r="AI1742" s="65"/>
      <c r="AJ1742" s="62"/>
      <c r="AK1742" s="11"/>
      <c r="AL1742" s="11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</row>
    <row r="1743" spans="1:86" ht="17.25">
      <c r="A1743" s="11"/>
      <c r="B1743" s="11"/>
      <c r="C1743" s="11"/>
      <c r="D1743" s="11"/>
      <c r="E1743" s="33"/>
      <c r="F1743" s="11"/>
      <c r="G1743" s="11"/>
      <c r="H1743" s="11"/>
      <c r="I1743" s="11"/>
      <c r="J1743" s="65"/>
      <c r="K1743" s="65"/>
      <c r="L1743" s="65"/>
      <c r="M1743" s="65"/>
      <c r="N1743" s="65"/>
      <c r="O1743" s="65"/>
      <c r="P1743" s="65"/>
      <c r="Q1743" s="65"/>
      <c r="R1743" s="65"/>
      <c r="S1743" s="65"/>
      <c r="T1743" s="65"/>
      <c r="U1743" s="65"/>
      <c r="V1743" s="65"/>
      <c r="W1743" s="65"/>
      <c r="X1743" s="65"/>
      <c r="Y1743" s="65"/>
      <c r="Z1743" s="65"/>
      <c r="AA1743" s="65"/>
      <c r="AB1743" s="65"/>
      <c r="AC1743" s="65"/>
      <c r="AD1743" s="65"/>
      <c r="AE1743" s="65"/>
      <c r="AF1743" s="65"/>
      <c r="AG1743" s="65"/>
      <c r="AH1743" s="65"/>
      <c r="AI1743" s="65"/>
      <c r="AJ1743" s="62"/>
      <c r="AK1743" s="11"/>
      <c r="AL1743" s="11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</row>
    <row r="1744" spans="1:86" ht="17.25">
      <c r="A1744" s="11"/>
      <c r="B1744" s="11"/>
      <c r="C1744" s="11"/>
      <c r="D1744" s="11"/>
      <c r="E1744" s="33"/>
      <c r="F1744" s="11"/>
      <c r="G1744" s="11"/>
      <c r="H1744" s="11"/>
      <c r="I1744" s="11"/>
      <c r="J1744" s="65"/>
      <c r="K1744" s="65"/>
      <c r="L1744" s="65"/>
      <c r="M1744" s="65"/>
      <c r="N1744" s="65"/>
      <c r="O1744" s="65"/>
      <c r="P1744" s="65"/>
      <c r="Q1744" s="65"/>
      <c r="R1744" s="65"/>
      <c r="S1744" s="65"/>
      <c r="T1744" s="65"/>
      <c r="U1744" s="65"/>
      <c r="V1744" s="65"/>
      <c r="W1744" s="65"/>
      <c r="X1744" s="65"/>
      <c r="Y1744" s="65"/>
      <c r="Z1744" s="65"/>
      <c r="AA1744" s="65"/>
      <c r="AB1744" s="65"/>
      <c r="AC1744" s="65"/>
      <c r="AD1744" s="65"/>
      <c r="AE1744" s="65"/>
      <c r="AF1744" s="65"/>
      <c r="AG1744" s="65"/>
      <c r="AH1744" s="65"/>
      <c r="AI1744" s="65"/>
      <c r="AJ1744" s="62"/>
      <c r="AK1744" s="11"/>
      <c r="AL1744" s="11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</row>
    <row r="1745" spans="1:86" ht="17.25">
      <c r="A1745" s="11"/>
      <c r="B1745" s="11"/>
      <c r="C1745" s="11"/>
      <c r="D1745" s="11"/>
      <c r="E1745" s="33"/>
      <c r="F1745" s="11"/>
      <c r="G1745" s="11"/>
      <c r="H1745" s="11"/>
      <c r="I1745" s="11"/>
      <c r="J1745" s="65"/>
      <c r="K1745" s="65"/>
      <c r="L1745" s="65"/>
      <c r="M1745" s="65"/>
      <c r="N1745" s="65"/>
      <c r="O1745" s="65"/>
      <c r="P1745" s="65"/>
      <c r="Q1745" s="65"/>
      <c r="R1745" s="65"/>
      <c r="S1745" s="65"/>
      <c r="T1745" s="65"/>
      <c r="U1745" s="65"/>
      <c r="V1745" s="65"/>
      <c r="W1745" s="65"/>
      <c r="X1745" s="65"/>
      <c r="Y1745" s="65"/>
      <c r="Z1745" s="65"/>
      <c r="AA1745" s="65"/>
      <c r="AB1745" s="65"/>
      <c r="AC1745" s="65"/>
      <c r="AD1745" s="65"/>
      <c r="AE1745" s="65"/>
      <c r="AF1745" s="65"/>
      <c r="AG1745" s="65"/>
      <c r="AH1745" s="65"/>
      <c r="AI1745" s="65"/>
      <c r="AJ1745" s="62"/>
      <c r="AK1745" s="11"/>
      <c r="AL1745" s="11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</row>
    <row r="1746" spans="1:86" ht="17.25">
      <c r="A1746" s="11"/>
      <c r="B1746" s="11"/>
      <c r="C1746" s="11"/>
      <c r="D1746" s="11"/>
      <c r="E1746" s="33"/>
      <c r="F1746" s="11"/>
      <c r="G1746" s="11"/>
      <c r="H1746" s="11"/>
      <c r="I1746" s="11"/>
      <c r="J1746" s="65"/>
      <c r="K1746" s="65"/>
      <c r="L1746" s="65"/>
      <c r="M1746" s="65"/>
      <c r="N1746" s="65"/>
      <c r="O1746" s="65"/>
      <c r="P1746" s="65"/>
      <c r="Q1746" s="65"/>
      <c r="R1746" s="65"/>
      <c r="S1746" s="65"/>
      <c r="T1746" s="65"/>
      <c r="U1746" s="65"/>
      <c r="V1746" s="65"/>
      <c r="W1746" s="65"/>
      <c r="X1746" s="65"/>
      <c r="Y1746" s="65"/>
      <c r="Z1746" s="65"/>
      <c r="AA1746" s="65"/>
      <c r="AB1746" s="65"/>
      <c r="AC1746" s="65"/>
      <c r="AD1746" s="65"/>
      <c r="AE1746" s="65"/>
      <c r="AF1746" s="65"/>
      <c r="AG1746" s="65"/>
      <c r="AH1746" s="65"/>
      <c r="AI1746" s="65"/>
      <c r="AJ1746" s="62"/>
      <c r="AK1746" s="11"/>
      <c r="AL1746" s="11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</row>
    <row r="1747" spans="1:86" ht="17.25">
      <c r="A1747" s="11"/>
      <c r="B1747" s="11"/>
      <c r="C1747" s="11"/>
      <c r="D1747" s="11"/>
      <c r="E1747" s="33"/>
      <c r="F1747" s="11"/>
      <c r="G1747" s="11"/>
      <c r="H1747" s="11"/>
      <c r="I1747" s="11"/>
      <c r="J1747" s="65"/>
      <c r="K1747" s="65"/>
      <c r="L1747" s="65"/>
      <c r="M1747" s="65"/>
      <c r="N1747" s="65"/>
      <c r="O1747" s="65"/>
      <c r="P1747" s="65"/>
      <c r="Q1747" s="65"/>
      <c r="R1747" s="65"/>
      <c r="S1747" s="65"/>
      <c r="T1747" s="65"/>
      <c r="U1747" s="65"/>
      <c r="V1747" s="65"/>
      <c r="W1747" s="65"/>
      <c r="X1747" s="65"/>
      <c r="Y1747" s="65"/>
      <c r="Z1747" s="65"/>
      <c r="AA1747" s="65"/>
      <c r="AB1747" s="65"/>
      <c r="AC1747" s="65"/>
      <c r="AD1747" s="65"/>
      <c r="AE1747" s="65"/>
      <c r="AF1747" s="65"/>
      <c r="AG1747" s="65"/>
      <c r="AH1747" s="65"/>
      <c r="AI1747" s="65"/>
      <c r="AJ1747" s="62"/>
      <c r="AK1747" s="11"/>
      <c r="AL1747" s="11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</row>
    <row r="1748" spans="1:86" ht="17.25">
      <c r="A1748" s="11"/>
      <c r="B1748" s="11"/>
      <c r="C1748" s="11"/>
      <c r="D1748" s="11"/>
      <c r="E1748" s="33"/>
      <c r="F1748" s="11"/>
      <c r="G1748" s="11"/>
      <c r="H1748" s="11"/>
      <c r="I1748" s="11"/>
      <c r="J1748" s="65"/>
      <c r="K1748" s="65"/>
      <c r="L1748" s="65"/>
      <c r="M1748" s="65"/>
      <c r="N1748" s="65"/>
      <c r="O1748" s="65"/>
      <c r="P1748" s="65"/>
      <c r="Q1748" s="65"/>
      <c r="R1748" s="65"/>
      <c r="S1748" s="65"/>
      <c r="T1748" s="65"/>
      <c r="U1748" s="65"/>
      <c r="V1748" s="65"/>
      <c r="W1748" s="65"/>
      <c r="X1748" s="65"/>
      <c r="Y1748" s="65"/>
      <c r="Z1748" s="65"/>
      <c r="AA1748" s="65"/>
      <c r="AB1748" s="65"/>
      <c r="AC1748" s="65"/>
      <c r="AD1748" s="65"/>
      <c r="AE1748" s="65"/>
      <c r="AF1748" s="65"/>
      <c r="AG1748" s="65"/>
      <c r="AH1748" s="65"/>
      <c r="AI1748" s="65"/>
      <c r="AJ1748" s="62"/>
      <c r="AK1748" s="11"/>
      <c r="AL1748" s="11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</row>
    <row r="1749" spans="1:86" ht="17.25">
      <c r="A1749" s="11"/>
      <c r="B1749" s="11"/>
      <c r="C1749" s="11"/>
      <c r="D1749" s="11"/>
      <c r="E1749" s="33"/>
      <c r="F1749" s="11"/>
      <c r="G1749" s="11"/>
      <c r="H1749" s="11"/>
      <c r="I1749" s="11"/>
      <c r="J1749" s="65"/>
      <c r="K1749" s="65"/>
      <c r="L1749" s="65"/>
      <c r="M1749" s="65"/>
      <c r="N1749" s="65"/>
      <c r="O1749" s="65"/>
      <c r="P1749" s="65"/>
      <c r="Q1749" s="65"/>
      <c r="R1749" s="65"/>
      <c r="S1749" s="65"/>
      <c r="T1749" s="65"/>
      <c r="U1749" s="65"/>
      <c r="V1749" s="65"/>
      <c r="W1749" s="65"/>
      <c r="X1749" s="65"/>
      <c r="Y1749" s="65"/>
      <c r="Z1749" s="65"/>
      <c r="AA1749" s="65"/>
      <c r="AB1749" s="65"/>
      <c r="AC1749" s="65"/>
      <c r="AD1749" s="65"/>
      <c r="AE1749" s="65"/>
      <c r="AF1749" s="65"/>
      <c r="AG1749" s="65"/>
      <c r="AH1749" s="65"/>
      <c r="AI1749" s="65"/>
      <c r="AJ1749" s="62"/>
      <c r="AK1749" s="11"/>
      <c r="AL1749" s="11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</row>
    <row r="1750" spans="1:86" ht="17.25">
      <c r="A1750" s="11"/>
      <c r="B1750" s="11"/>
      <c r="C1750" s="11"/>
      <c r="D1750" s="11"/>
      <c r="E1750" s="33"/>
      <c r="F1750" s="11"/>
      <c r="G1750" s="11"/>
      <c r="H1750" s="11"/>
      <c r="I1750" s="11"/>
      <c r="J1750" s="65"/>
      <c r="K1750" s="65"/>
      <c r="L1750" s="65"/>
      <c r="M1750" s="65"/>
      <c r="N1750" s="65"/>
      <c r="O1750" s="65"/>
      <c r="P1750" s="65"/>
      <c r="Q1750" s="65"/>
      <c r="R1750" s="65"/>
      <c r="S1750" s="65"/>
      <c r="T1750" s="65"/>
      <c r="U1750" s="65"/>
      <c r="V1750" s="65"/>
      <c r="W1750" s="65"/>
      <c r="X1750" s="65"/>
      <c r="Y1750" s="65"/>
      <c r="Z1750" s="65"/>
      <c r="AA1750" s="65"/>
      <c r="AB1750" s="65"/>
      <c r="AC1750" s="65"/>
      <c r="AD1750" s="65"/>
      <c r="AE1750" s="65"/>
      <c r="AF1750" s="65"/>
      <c r="AG1750" s="65"/>
      <c r="AH1750" s="65"/>
      <c r="AI1750" s="65"/>
      <c r="AJ1750" s="62"/>
      <c r="AK1750" s="11"/>
      <c r="AL1750" s="11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</row>
    <row r="1751" spans="1:86" ht="17.25">
      <c r="A1751" s="11"/>
      <c r="B1751" s="11"/>
      <c r="C1751" s="11"/>
      <c r="D1751" s="11"/>
      <c r="E1751" s="33"/>
      <c r="F1751" s="11"/>
      <c r="G1751" s="11"/>
      <c r="H1751" s="11"/>
      <c r="I1751" s="11"/>
      <c r="J1751" s="65"/>
      <c r="K1751" s="65"/>
      <c r="L1751" s="65"/>
      <c r="M1751" s="65"/>
      <c r="N1751" s="65"/>
      <c r="O1751" s="65"/>
      <c r="P1751" s="65"/>
      <c r="Q1751" s="65"/>
      <c r="R1751" s="65"/>
      <c r="S1751" s="65"/>
      <c r="T1751" s="65"/>
      <c r="U1751" s="65"/>
      <c r="V1751" s="65"/>
      <c r="W1751" s="65"/>
      <c r="X1751" s="65"/>
      <c r="Y1751" s="65"/>
      <c r="Z1751" s="65"/>
      <c r="AA1751" s="65"/>
      <c r="AB1751" s="65"/>
      <c r="AC1751" s="65"/>
      <c r="AD1751" s="65"/>
      <c r="AE1751" s="65"/>
      <c r="AF1751" s="65"/>
      <c r="AG1751" s="65"/>
      <c r="AH1751" s="65"/>
      <c r="AI1751" s="65"/>
      <c r="AJ1751" s="62"/>
      <c r="AK1751" s="11"/>
      <c r="AL1751" s="11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</row>
    <row r="1752" spans="1:86" ht="17.25">
      <c r="A1752" s="11"/>
      <c r="B1752" s="11"/>
      <c r="C1752" s="11"/>
      <c r="D1752" s="11"/>
      <c r="E1752" s="33"/>
      <c r="F1752" s="11"/>
      <c r="G1752" s="11"/>
      <c r="H1752" s="11"/>
      <c r="I1752" s="11"/>
      <c r="J1752" s="65"/>
      <c r="K1752" s="65"/>
      <c r="L1752" s="65"/>
      <c r="M1752" s="65"/>
      <c r="N1752" s="65"/>
      <c r="O1752" s="65"/>
      <c r="P1752" s="65"/>
      <c r="Q1752" s="65"/>
      <c r="R1752" s="65"/>
      <c r="S1752" s="65"/>
      <c r="T1752" s="65"/>
      <c r="U1752" s="65"/>
      <c r="V1752" s="65"/>
      <c r="W1752" s="65"/>
      <c r="X1752" s="65"/>
      <c r="Y1752" s="65"/>
      <c r="Z1752" s="65"/>
      <c r="AA1752" s="65"/>
      <c r="AB1752" s="65"/>
      <c r="AC1752" s="65"/>
      <c r="AD1752" s="65"/>
      <c r="AE1752" s="65"/>
      <c r="AF1752" s="65"/>
      <c r="AG1752" s="65"/>
      <c r="AH1752" s="65"/>
      <c r="AI1752" s="65"/>
      <c r="AJ1752" s="62"/>
      <c r="AK1752" s="11"/>
      <c r="AL1752" s="11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</row>
    <row r="1753" spans="1:86" ht="17.25">
      <c r="A1753" s="11"/>
      <c r="B1753" s="11"/>
      <c r="C1753" s="11"/>
      <c r="D1753" s="11"/>
      <c r="E1753" s="33"/>
      <c r="F1753" s="11"/>
      <c r="G1753" s="11"/>
      <c r="H1753" s="11"/>
      <c r="I1753" s="11"/>
      <c r="J1753" s="65"/>
      <c r="K1753" s="65"/>
      <c r="L1753" s="65"/>
      <c r="M1753" s="65"/>
      <c r="N1753" s="65"/>
      <c r="O1753" s="65"/>
      <c r="P1753" s="65"/>
      <c r="Q1753" s="65"/>
      <c r="R1753" s="65"/>
      <c r="S1753" s="65"/>
      <c r="T1753" s="65"/>
      <c r="U1753" s="65"/>
      <c r="V1753" s="65"/>
      <c r="W1753" s="65"/>
      <c r="X1753" s="65"/>
      <c r="Y1753" s="65"/>
      <c r="Z1753" s="65"/>
      <c r="AA1753" s="65"/>
      <c r="AB1753" s="65"/>
      <c r="AC1753" s="65"/>
      <c r="AD1753" s="65"/>
      <c r="AE1753" s="65"/>
      <c r="AF1753" s="65"/>
      <c r="AG1753" s="65"/>
      <c r="AH1753" s="65"/>
      <c r="AI1753" s="65"/>
      <c r="AJ1753" s="62"/>
      <c r="AK1753" s="11"/>
      <c r="AL1753" s="11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</row>
    <row r="1754" spans="1:86" ht="17.25">
      <c r="A1754" s="11"/>
      <c r="B1754" s="11"/>
      <c r="C1754" s="11"/>
      <c r="D1754" s="11"/>
      <c r="E1754" s="33"/>
      <c r="F1754" s="11"/>
      <c r="G1754" s="11"/>
      <c r="H1754" s="11"/>
      <c r="I1754" s="11"/>
      <c r="J1754" s="65"/>
      <c r="K1754" s="65"/>
      <c r="L1754" s="65"/>
      <c r="M1754" s="65"/>
      <c r="N1754" s="65"/>
      <c r="O1754" s="65"/>
      <c r="P1754" s="65"/>
      <c r="Q1754" s="65"/>
      <c r="R1754" s="65"/>
      <c r="S1754" s="65"/>
      <c r="T1754" s="65"/>
      <c r="U1754" s="65"/>
      <c r="V1754" s="65"/>
      <c r="W1754" s="65"/>
      <c r="X1754" s="65"/>
      <c r="Y1754" s="65"/>
      <c r="Z1754" s="65"/>
      <c r="AA1754" s="65"/>
      <c r="AB1754" s="65"/>
      <c r="AC1754" s="65"/>
      <c r="AD1754" s="65"/>
      <c r="AE1754" s="65"/>
      <c r="AF1754" s="65"/>
      <c r="AG1754" s="65"/>
      <c r="AH1754" s="65"/>
      <c r="AI1754" s="65"/>
      <c r="AJ1754" s="62"/>
      <c r="AK1754" s="11"/>
      <c r="AL1754" s="11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</row>
    <row r="1755" spans="1:86" ht="17.25">
      <c r="A1755" s="11"/>
      <c r="B1755" s="11"/>
      <c r="C1755" s="11"/>
      <c r="D1755" s="11"/>
      <c r="E1755" s="33"/>
      <c r="F1755" s="11"/>
      <c r="G1755" s="11"/>
      <c r="H1755" s="11"/>
      <c r="I1755" s="11"/>
      <c r="J1755" s="65"/>
      <c r="K1755" s="65"/>
      <c r="L1755" s="65"/>
      <c r="M1755" s="65"/>
      <c r="N1755" s="65"/>
      <c r="O1755" s="65"/>
      <c r="P1755" s="65"/>
      <c r="Q1755" s="65"/>
      <c r="R1755" s="65"/>
      <c r="S1755" s="65"/>
      <c r="T1755" s="65"/>
      <c r="U1755" s="65"/>
      <c r="V1755" s="65"/>
      <c r="W1755" s="65"/>
      <c r="X1755" s="65"/>
      <c r="Y1755" s="65"/>
      <c r="Z1755" s="65"/>
      <c r="AA1755" s="65"/>
      <c r="AB1755" s="65"/>
      <c r="AC1755" s="65"/>
      <c r="AD1755" s="65"/>
      <c r="AE1755" s="65"/>
      <c r="AF1755" s="65"/>
      <c r="AG1755" s="65"/>
      <c r="AH1755" s="65"/>
      <c r="AI1755" s="65"/>
      <c r="AJ1755" s="62"/>
      <c r="AK1755" s="11"/>
      <c r="AL1755" s="11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</row>
    <row r="1756" spans="1:86" ht="17.25">
      <c r="A1756" s="11"/>
      <c r="B1756" s="11"/>
      <c r="C1756" s="11"/>
      <c r="D1756" s="11"/>
      <c r="E1756" s="33"/>
      <c r="F1756" s="11"/>
      <c r="G1756" s="11"/>
      <c r="H1756" s="11"/>
      <c r="I1756" s="11"/>
      <c r="J1756" s="65"/>
      <c r="K1756" s="65"/>
      <c r="L1756" s="65"/>
      <c r="M1756" s="65"/>
      <c r="N1756" s="65"/>
      <c r="O1756" s="65"/>
      <c r="P1756" s="65"/>
      <c r="Q1756" s="65"/>
      <c r="R1756" s="65"/>
      <c r="S1756" s="65"/>
      <c r="T1756" s="65"/>
      <c r="U1756" s="65"/>
      <c r="V1756" s="65"/>
      <c r="W1756" s="65"/>
      <c r="X1756" s="65"/>
      <c r="Y1756" s="65"/>
      <c r="Z1756" s="65"/>
      <c r="AA1756" s="65"/>
      <c r="AB1756" s="65"/>
      <c r="AC1756" s="65"/>
      <c r="AD1756" s="65"/>
      <c r="AE1756" s="65"/>
      <c r="AF1756" s="65"/>
      <c r="AG1756" s="65"/>
      <c r="AH1756" s="65"/>
      <c r="AI1756" s="65"/>
      <c r="AJ1756" s="62"/>
      <c r="AK1756" s="11"/>
      <c r="AL1756" s="11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</row>
    <row r="1757" spans="1:86" ht="17.25">
      <c r="A1757" s="11"/>
      <c r="B1757" s="11"/>
      <c r="C1757" s="11"/>
      <c r="D1757" s="11"/>
      <c r="E1757" s="33"/>
      <c r="F1757" s="11"/>
      <c r="G1757" s="11"/>
      <c r="H1757" s="11"/>
      <c r="I1757" s="11"/>
      <c r="J1757" s="65"/>
      <c r="K1757" s="65"/>
      <c r="L1757" s="65"/>
      <c r="M1757" s="65"/>
      <c r="N1757" s="65"/>
      <c r="O1757" s="65"/>
      <c r="P1757" s="65"/>
      <c r="Q1757" s="65"/>
      <c r="R1757" s="65"/>
      <c r="S1757" s="65"/>
      <c r="T1757" s="65"/>
      <c r="U1757" s="65"/>
      <c r="V1757" s="65"/>
      <c r="W1757" s="65"/>
      <c r="X1757" s="65"/>
      <c r="Y1757" s="65"/>
      <c r="Z1757" s="65"/>
      <c r="AA1757" s="65"/>
      <c r="AB1757" s="65"/>
      <c r="AC1757" s="65"/>
      <c r="AD1757" s="65"/>
      <c r="AE1757" s="65"/>
      <c r="AF1757" s="65"/>
      <c r="AG1757" s="65"/>
      <c r="AH1757" s="65"/>
      <c r="AI1757" s="65"/>
      <c r="AJ1757" s="62"/>
      <c r="AK1757" s="11"/>
      <c r="AL1757" s="11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</row>
    <row r="1758" spans="1:86" ht="17.25">
      <c r="A1758" s="11"/>
      <c r="B1758" s="11"/>
      <c r="C1758" s="11"/>
      <c r="D1758" s="11"/>
      <c r="E1758" s="33"/>
      <c r="F1758" s="11"/>
      <c r="G1758" s="11"/>
      <c r="H1758" s="11"/>
      <c r="I1758" s="11"/>
      <c r="J1758" s="65"/>
      <c r="K1758" s="65"/>
      <c r="L1758" s="65"/>
      <c r="M1758" s="65"/>
      <c r="N1758" s="65"/>
      <c r="O1758" s="65"/>
      <c r="P1758" s="65"/>
      <c r="Q1758" s="65"/>
      <c r="R1758" s="65"/>
      <c r="S1758" s="65"/>
      <c r="T1758" s="65"/>
      <c r="U1758" s="65"/>
      <c r="V1758" s="65"/>
      <c r="W1758" s="65"/>
      <c r="X1758" s="65"/>
      <c r="Y1758" s="65"/>
      <c r="Z1758" s="65"/>
      <c r="AA1758" s="65"/>
      <c r="AB1758" s="65"/>
      <c r="AC1758" s="65"/>
      <c r="AD1758" s="65"/>
      <c r="AE1758" s="65"/>
      <c r="AF1758" s="65"/>
      <c r="AG1758" s="65"/>
      <c r="AH1758" s="65"/>
      <c r="AI1758" s="65"/>
      <c r="AJ1758" s="62"/>
      <c r="AK1758" s="11"/>
      <c r="AL1758" s="11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</row>
    <row r="1759" spans="1:86" ht="17.25">
      <c r="A1759" s="11"/>
      <c r="B1759" s="11"/>
      <c r="C1759" s="11"/>
      <c r="D1759" s="11"/>
      <c r="E1759" s="33"/>
      <c r="F1759" s="11"/>
      <c r="G1759" s="11"/>
      <c r="H1759" s="11"/>
      <c r="I1759" s="11"/>
      <c r="J1759" s="65"/>
      <c r="K1759" s="65"/>
      <c r="L1759" s="65"/>
      <c r="M1759" s="65"/>
      <c r="N1759" s="65"/>
      <c r="O1759" s="65"/>
      <c r="P1759" s="65"/>
      <c r="Q1759" s="65"/>
      <c r="R1759" s="65"/>
      <c r="S1759" s="65"/>
      <c r="T1759" s="65"/>
      <c r="U1759" s="65"/>
      <c r="V1759" s="65"/>
      <c r="W1759" s="65"/>
      <c r="X1759" s="65"/>
      <c r="Y1759" s="65"/>
      <c r="Z1759" s="65"/>
      <c r="AA1759" s="65"/>
      <c r="AB1759" s="65"/>
      <c r="AC1759" s="65"/>
      <c r="AD1759" s="65"/>
      <c r="AE1759" s="65"/>
      <c r="AF1759" s="65"/>
      <c r="AG1759" s="65"/>
      <c r="AH1759" s="65"/>
      <c r="AI1759" s="65"/>
      <c r="AJ1759" s="62"/>
      <c r="AK1759" s="11"/>
      <c r="AL1759" s="11"/>
      <c r="AM1759" s="13"/>
      <c r="AN1759" s="13"/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/>
      <c r="CD1759" s="13"/>
      <c r="CE1759" s="13"/>
      <c r="CF1759" s="13"/>
      <c r="CG1759" s="13"/>
      <c r="CH1759" s="13"/>
    </row>
    <row r="1760" spans="1:86" ht="17.25">
      <c r="A1760" s="11"/>
      <c r="B1760" s="11"/>
      <c r="C1760" s="11"/>
      <c r="D1760" s="11"/>
      <c r="E1760" s="33"/>
      <c r="F1760" s="11"/>
      <c r="G1760" s="11"/>
      <c r="H1760" s="11"/>
      <c r="I1760" s="11"/>
      <c r="J1760" s="65"/>
      <c r="K1760" s="65"/>
      <c r="L1760" s="65"/>
      <c r="M1760" s="65"/>
      <c r="N1760" s="65"/>
      <c r="O1760" s="65"/>
      <c r="P1760" s="65"/>
      <c r="Q1760" s="65"/>
      <c r="R1760" s="65"/>
      <c r="S1760" s="65"/>
      <c r="T1760" s="65"/>
      <c r="U1760" s="65"/>
      <c r="V1760" s="65"/>
      <c r="W1760" s="65"/>
      <c r="X1760" s="65"/>
      <c r="Y1760" s="65"/>
      <c r="Z1760" s="65"/>
      <c r="AA1760" s="65"/>
      <c r="AB1760" s="65"/>
      <c r="AC1760" s="65"/>
      <c r="AD1760" s="65"/>
      <c r="AE1760" s="65"/>
      <c r="AF1760" s="65"/>
      <c r="AG1760" s="65"/>
      <c r="AH1760" s="65"/>
      <c r="AI1760" s="65"/>
      <c r="AJ1760" s="62"/>
      <c r="AK1760" s="11"/>
      <c r="AL1760" s="11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</row>
    <row r="1761" spans="1:86" ht="17.25">
      <c r="A1761" s="11"/>
      <c r="B1761" s="11"/>
      <c r="C1761" s="11"/>
      <c r="D1761" s="11"/>
      <c r="E1761" s="33"/>
      <c r="F1761" s="11"/>
      <c r="G1761" s="11"/>
      <c r="H1761" s="11"/>
      <c r="I1761" s="11"/>
      <c r="J1761" s="65"/>
      <c r="K1761" s="65"/>
      <c r="L1761" s="65"/>
      <c r="M1761" s="65"/>
      <c r="N1761" s="65"/>
      <c r="O1761" s="65"/>
      <c r="P1761" s="65"/>
      <c r="Q1761" s="65"/>
      <c r="R1761" s="65"/>
      <c r="S1761" s="65"/>
      <c r="T1761" s="65"/>
      <c r="U1761" s="65"/>
      <c r="V1761" s="65"/>
      <c r="W1761" s="65"/>
      <c r="X1761" s="65"/>
      <c r="Y1761" s="65"/>
      <c r="Z1761" s="65"/>
      <c r="AA1761" s="65"/>
      <c r="AB1761" s="65"/>
      <c r="AC1761" s="65"/>
      <c r="AD1761" s="65"/>
      <c r="AE1761" s="65"/>
      <c r="AF1761" s="65"/>
      <c r="AG1761" s="65"/>
      <c r="AH1761" s="65"/>
      <c r="AI1761" s="65"/>
      <c r="AJ1761" s="62"/>
      <c r="AK1761" s="11"/>
      <c r="AL1761" s="11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</row>
    <row r="1762" spans="1:86" ht="17.25">
      <c r="A1762" s="11"/>
      <c r="B1762" s="11"/>
      <c r="C1762" s="11"/>
      <c r="D1762" s="11"/>
      <c r="E1762" s="33"/>
      <c r="F1762" s="11"/>
      <c r="G1762" s="11"/>
      <c r="H1762" s="11"/>
      <c r="I1762" s="11"/>
      <c r="J1762" s="65"/>
      <c r="K1762" s="65"/>
      <c r="L1762" s="65"/>
      <c r="M1762" s="65"/>
      <c r="N1762" s="65"/>
      <c r="O1762" s="65"/>
      <c r="P1762" s="65"/>
      <c r="Q1762" s="65"/>
      <c r="R1762" s="65"/>
      <c r="S1762" s="65"/>
      <c r="T1762" s="65"/>
      <c r="U1762" s="65"/>
      <c r="V1762" s="65"/>
      <c r="W1762" s="65"/>
      <c r="X1762" s="65"/>
      <c r="Y1762" s="65"/>
      <c r="Z1762" s="65"/>
      <c r="AA1762" s="65"/>
      <c r="AB1762" s="65"/>
      <c r="AC1762" s="65"/>
      <c r="AD1762" s="65"/>
      <c r="AE1762" s="65"/>
      <c r="AF1762" s="65"/>
      <c r="AG1762" s="65"/>
      <c r="AH1762" s="65"/>
      <c r="AI1762" s="65"/>
      <c r="AJ1762" s="62"/>
      <c r="AK1762" s="11"/>
      <c r="AL1762" s="11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</row>
    <row r="1763" spans="1:86" ht="17.25">
      <c r="A1763" s="11"/>
      <c r="B1763" s="11"/>
      <c r="C1763" s="11"/>
      <c r="D1763" s="11"/>
      <c r="E1763" s="33"/>
      <c r="F1763" s="11"/>
      <c r="G1763" s="11"/>
      <c r="H1763" s="11"/>
      <c r="I1763" s="11"/>
      <c r="J1763" s="65"/>
      <c r="K1763" s="65"/>
      <c r="L1763" s="65"/>
      <c r="M1763" s="65"/>
      <c r="N1763" s="65"/>
      <c r="O1763" s="65"/>
      <c r="P1763" s="65"/>
      <c r="Q1763" s="65"/>
      <c r="R1763" s="65"/>
      <c r="S1763" s="65"/>
      <c r="T1763" s="65"/>
      <c r="U1763" s="65"/>
      <c r="V1763" s="65"/>
      <c r="W1763" s="65"/>
      <c r="X1763" s="65"/>
      <c r="Y1763" s="65"/>
      <c r="Z1763" s="65"/>
      <c r="AA1763" s="65"/>
      <c r="AB1763" s="65"/>
      <c r="AC1763" s="65"/>
      <c r="AD1763" s="65"/>
      <c r="AE1763" s="65"/>
      <c r="AF1763" s="65"/>
      <c r="AG1763" s="65"/>
      <c r="AH1763" s="65"/>
      <c r="AI1763" s="65"/>
      <c r="AJ1763" s="62"/>
      <c r="AK1763" s="11"/>
      <c r="AL1763" s="11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</row>
    <row r="1764" spans="1:86" ht="17.25">
      <c r="A1764" s="11"/>
      <c r="B1764" s="11"/>
      <c r="C1764" s="11"/>
      <c r="D1764" s="11"/>
      <c r="E1764" s="33"/>
      <c r="F1764" s="11"/>
      <c r="G1764" s="11"/>
      <c r="H1764" s="11"/>
      <c r="I1764" s="11"/>
      <c r="J1764" s="65"/>
      <c r="K1764" s="65"/>
      <c r="L1764" s="65"/>
      <c r="M1764" s="65"/>
      <c r="N1764" s="65"/>
      <c r="O1764" s="65"/>
      <c r="P1764" s="65"/>
      <c r="Q1764" s="65"/>
      <c r="R1764" s="65"/>
      <c r="S1764" s="65"/>
      <c r="T1764" s="65"/>
      <c r="U1764" s="65"/>
      <c r="V1764" s="65"/>
      <c r="W1764" s="65"/>
      <c r="X1764" s="65"/>
      <c r="Y1764" s="65"/>
      <c r="Z1764" s="65"/>
      <c r="AA1764" s="65"/>
      <c r="AB1764" s="65"/>
      <c r="AC1764" s="65"/>
      <c r="AD1764" s="65"/>
      <c r="AE1764" s="65"/>
      <c r="AF1764" s="65"/>
      <c r="AG1764" s="65"/>
      <c r="AH1764" s="65"/>
      <c r="AI1764" s="65"/>
      <c r="AJ1764" s="62"/>
      <c r="AK1764" s="11"/>
      <c r="AL1764" s="11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</row>
    <row r="1765" spans="1:86" ht="17.25">
      <c r="A1765" s="11"/>
      <c r="B1765" s="11"/>
      <c r="C1765" s="11"/>
      <c r="D1765" s="11"/>
      <c r="E1765" s="33"/>
      <c r="F1765" s="11"/>
      <c r="G1765" s="11"/>
      <c r="H1765" s="11"/>
      <c r="I1765" s="11"/>
      <c r="J1765" s="65"/>
      <c r="K1765" s="65"/>
      <c r="L1765" s="65"/>
      <c r="M1765" s="65"/>
      <c r="N1765" s="65"/>
      <c r="O1765" s="65"/>
      <c r="P1765" s="65"/>
      <c r="Q1765" s="65"/>
      <c r="R1765" s="65"/>
      <c r="S1765" s="65"/>
      <c r="T1765" s="65"/>
      <c r="U1765" s="65"/>
      <c r="V1765" s="65"/>
      <c r="W1765" s="65"/>
      <c r="X1765" s="65"/>
      <c r="Y1765" s="65"/>
      <c r="Z1765" s="65"/>
      <c r="AA1765" s="65"/>
      <c r="AB1765" s="65"/>
      <c r="AC1765" s="65"/>
      <c r="AD1765" s="65"/>
      <c r="AE1765" s="65"/>
      <c r="AF1765" s="65"/>
      <c r="AG1765" s="65"/>
      <c r="AH1765" s="65"/>
      <c r="AI1765" s="65"/>
      <c r="AJ1765" s="62"/>
      <c r="AK1765" s="11"/>
      <c r="AL1765" s="11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</row>
    <row r="1766" spans="1:86" ht="17.25">
      <c r="A1766" s="11"/>
      <c r="B1766" s="11"/>
      <c r="C1766" s="11"/>
      <c r="D1766" s="11"/>
      <c r="E1766" s="33"/>
      <c r="F1766" s="11"/>
      <c r="G1766" s="11"/>
      <c r="H1766" s="11"/>
      <c r="I1766" s="11"/>
      <c r="J1766" s="65"/>
      <c r="K1766" s="65"/>
      <c r="L1766" s="65"/>
      <c r="M1766" s="65"/>
      <c r="N1766" s="65"/>
      <c r="O1766" s="65"/>
      <c r="P1766" s="65"/>
      <c r="Q1766" s="65"/>
      <c r="R1766" s="65"/>
      <c r="S1766" s="65"/>
      <c r="T1766" s="65"/>
      <c r="U1766" s="65"/>
      <c r="V1766" s="65"/>
      <c r="W1766" s="65"/>
      <c r="X1766" s="65"/>
      <c r="Y1766" s="65"/>
      <c r="Z1766" s="65"/>
      <c r="AA1766" s="65"/>
      <c r="AB1766" s="65"/>
      <c r="AC1766" s="65"/>
      <c r="AD1766" s="65"/>
      <c r="AE1766" s="65"/>
      <c r="AF1766" s="65"/>
      <c r="AG1766" s="65"/>
      <c r="AH1766" s="65"/>
      <c r="AI1766" s="65"/>
      <c r="AJ1766" s="62"/>
      <c r="AK1766" s="11"/>
      <c r="AL1766" s="11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</row>
    <row r="1767" spans="1:86" ht="17.25">
      <c r="A1767" s="11"/>
      <c r="B1767" s="11"/>
      <c r="C1767" s="11"/>
      <c r="D1767" s="11"/>
      <c r="E1767" s="33"/>
      <c r="F1767" s="11"/>
      <c r="G1767" s="11"/>
      <c r="H1767" s="11"/>
      <c r="I1767" s="11"/>
      <c r="J1767" s="65"/>
      <c r="K1767" s="65"/>
      <c r="L1767" s="65"/>
      <c r="M1767" s="65"/>
      <c r="N1767" s="65"/>
      <c r="O1767" s="65"/>
      <c r="P1767" s="65"/>
      <c r="Q1767" s="65"/>
      <c r="R1767" s="65"/>
      <c r="S1767" s="65"/>
      <c r="T1767" s="65"/>
      <c r="U1767" s="65"/>
      <c r="V1767" s="65"/>
      <c r="W1767" s="65"/>
      <c r="X1767" s="65"/>
      <c r="Y1767" s="65"/>
      <c r="Z1767" s="65"/>
      <c r="AA1767" s="65"/>
      <c r="AB1767" s="65"/>
      <c r="AC1767" s="65"/>
      <c r="AD1767" s="65"/>
      <c r="AE1767" s="65"/>
      <c r="AF1767" s="65"/>
      <c r="AG1767" s="65"/>
      <c r="AH1767" s="65"/>
      <c r="AI1767" s="65"/>
      <c r="AJ1767" s="62"/>
      <c r="AK1767" s="11"/>
      <c r="AL1767" s="11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</row>
    <row r="1768" spans="1:86" ht="17.25">
      <c r="A1768" s="11"/>
      <c r="B1768" s="11"/>
      <c r="C1768" s="11"/>
      <c r="D1768" s="11"/>
      <c r="E1768" s="33"/>
      <c r="F1768" s="11"/>
      <c r="G1768" s="11"/>
      <c r="H1768" s="11"/>
      <c r="I1768" s="11"/>
      <c r="J1768" s="65"/>
      <c r="K1768" s="65"/>
      <c r="L1768" s="65"/>
      <c r="M1768" s="65"/>
      <c r="N1768" s="65"/>
      <c r="O1768" s="65"/>
      <c r="P1768" s="65"/>
      <c r="Q1768" s="65"/>
      <c r="R1768" s="65"/>
      <c r="S1768" s="65"/>
      <c r="T1768" s="65"/>
      <c r="U1768" s="65"/>
      <c r="V1768" s="65"/>
      <c r="W1768" s="65"/>
      <c r="X1768" s="65"/>
      <c r="Y1768" s="65"/>
      <c r="Z1768" s="65"/>
      <c r="AA1768" s="65"/>
      <c r="AB1768" s="65"/>
      <c r="AC1768" s="65"/>
      <c r="AD1768" s="65"/>
      <c r="AE1768" s="65"/>
      <c r="AF1768" s="65"/>
      <c r="AG1768" s="65"/>
      <c r="AH1768" s="65"/>
      <c r="AI1768" s="65"/>
      <c r="AJ1768" s="62"/>
      <c r="AK1768" s="11"/>
      <c r="AL1768" s="11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</row>
    <row r="1769" spans="1:86" ht="17.25">
      <c r="A1769" s="11"/>
      <c r="B1769" s="11"/>
      <c r="C1769" s="11"/>
      <c r="D1769" s="11"/>
      <c r="E1769" s="33"/>
      <c r="F1769" s="11"/>
      <c r="G1769" s="11"/>
      <c r="H1769" s="11"/>
      <c r="I1769" s="11"/>
      <c r="J1769" s="65"/>
      <c r="K1769" s="65"/>
      <c r="L1769" s="65"/>
      <c r="M1769" s="65"/>
      <c r="N1769" s="65"/>
      <c r="O1769" s="65"/>
      <c r="P1769" s="65"/>
      <c r="Q1769" s="65"/>
      <c r="R1769" s="65"/>
      <c r="S1769" s="65"/>
      <c r="T1769" s="65"/>
      <c r="U1769" s="65"/>
      <c r="V1769" s="65"/>
      <c r="W1769" s="65"/>
      <c r="X1769" s="65"/>
      <c r="Y1769" s="65"/>
      <c r="Z1769" s="65"/>
      <c r="AA1769" s="65"/>
      <c r="AB1769" s="65"/>
      <c r="AC1769" s="65"/>
      <c r="AD1769" s="65"/>
      <c r="AE1769" s="65"/>
      <c r="AF1769" s="65"/>
      <c r="AG1769" s="65"/>
      <c r="AH1769" s="65"/>
      <c r="AI1769" s="65"/>
      <c r="AJ1769" s="62"/>
      <c r="AK1769" s="11"/>
      <c r="AL1769" s="11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</row>
    <row r="1770" spans="1:86" ht="17.25">
      <c r="A1770" s="11"/>
      <c r="B1770" s="11"/>
      <c r="C1770" s="11"/>
      <c r="D1770" s="11"/>
      <c r="E1770" s="33"/>
      <c r="F1770" s="11"/>
      <c r="G1770" s="11"/>
      <c r="H1770" s="11"/>
      <c r="I1770" s="11"/>
      <c r="J1770" s="65"/>
      <c r="K1770" s="65"/>
      <c r="L1770" s="65"/>
      <c r="M1770" s="65"/>
      <c r="N1770" s="65"/>
      <c r="O1770" s="65"/>
      <c r="P1770" s="65"/>
      <c r="Q1770" s="65"/>
      <c r="R1770" s="65"/>
      <c r="S1770" s="65"/>
      <c r="T1770" s="65"/>
      <c r="U1770" s="65"/>
      <c r="V1770" s="65"/>
      <c r="W1770" s="65"/>
      <c r="X1770" s="65"/>
      <c r="Y1770" s="65"/>
      <c r="Z1770" s="65"/>
      <c r="AA1770" s="65"/>
      <c r="AB1770" s="65"/>
      <c r="AC1770" s="65"/>
      <c r="AD1770" s="65"/>
      <c r="AE1770" s="65"/>
      <c r="AF1770" s="65"/>
      <c r="AG1770" s="65"/>
      <c r="AH1770" s="65"/>
      <c r="AI1770" s="65"/>
      <c r="AJ1770" s="62"/>
      <c r="AK1770" s="11"/>
      <c r="AL1770" s="11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</row>
    <row r="1771" spans="1:86" ht="17.25">
      <c r="A1771" s="11"/>
      <c r="B1771" s="11"/>
      <c r="C1771" s="11"/>
      <c r="D1771" s="11"/>
      <c r="E1771" s="33"/>
      <c r="F1771" s="11"/>
      <c r="G1771" s="11"/>
      <c r="H1771" s="11"/>
      <c r="I1771" s="11"/>
      <c r="J1771" s="65"/>
      <c r="K1771" s="65"/>
      <c r="L1771" s="65"/>
      <c r="M1771" s="65"/>
      <c r="N1771" s="65"/>
      <c r="O1771" s="65"/>
      <c r="P1771" s="65"/>
      <c r="Q1771" s="65"/>
      <c r="R1771" s="65"/>
      <c r="S1771" s="65"/>
      <c r="T1771" s="65"/>
      <c r="U1771" s="65"/>
      <c r="V1771" s="65"/>
      <c r="W1771" s="65"/>
      <c r="X1771" s="65"/>
      <c r="Y1771" s="65"/>
      <c r="Z1771" s="65"/>
      <c r="AA1771" s="65"/>
      <c r="AB1771" s="65"/>
      <c r="AC1771" s="65"/>
      <c r="AD1771" s="65"/>
      <c r="AE1771" s="65"/>
      <c r="AF1771" s="65"/>
      <c r="AG1771" s="65"/>
      <c r="AH1771" s="65"/>
      <c r="AI1771" s="65"/>
      <c r="AJ1771" s="62"/>
      <c r="AK1771" s="11"/>
      <c r="AL1771" s="11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</row>
    <row r="1772" spans="1:86" ht="17.25">
      <c r="A1772" s="11"/>
      <c r="B1772" s="11"/>
      <c r="C1772" s="11"/>
      <c r="D1772" s="11"/>
      <c r="E1772" s="33"/>
      <c r="F1772" s="11"/>
      <c r="G1772" s="11"/>
      <c r="H1772" s="11"/>
      <c r="I1772" s="11"/>
      <c r="J1772" s="65"/>
      <c r="K1772" s="65"/>
      <c r="L1772" s="65"/>
      <c r="M1772" s="65"/>
      <c r="N1772" s="65"/>
      <c r="O1772" s="65"/>
      <c r="P1772" s="65"/>
      <c r="Q1772" s="65"/>
      <c r="R1772" s="65"/>
      <c r="S1772" s="65"/>
      <c r="T1772" s="65"/>
      <c r="U1772" s="65"/>
      <c r="V1772" s="65"/>
      <c r="W1772" s="65"/>
      <c r="X1772" s="65"/>
      <c r="Y1772" s="65"/>
      <c r="Z1772" s="65"/>
      <c r="AA1772" s="65"/>
      <c r="AB1772" s="65"/>
      <c r="AC1772" s="65"/>
      <c r="AD1772" s="65"/>
      <c r="AE1772" s="65"/>
      <c r="AF1772" s="65"/>
      <c r="AG1772" s="65"/>
      <c r="AH1772" s="65"/>
      <c r="AI1772" s="65"/>
      <c r="AJ1772" s="62"/>
      <c r="AK1772" s="11"/>
      <c r="AL1772" s="11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</row>
    <row r="1773" spans="1:86" ht="17.25">
      <c r="A1773" s="11"/>
      <c r="B1773" s="11"/>
      <c r="C1773" s="11"/>
      <c r="D1773" s="11"/>
      <c r="E1773" s="33"/>
      <c r="F1773" s="11"/>
      <c r="G1773" s="11"/>
      <c r="H1773" s="11"/>
      <c r="I1773" s="11"/>
      <c r="J1773" s="65"/>
      <c r="K1773" s="65"/>
      <c r="L1773" s="65"/>
      <c r="M1773" s="65"/>
      <c r="N1773" s="65"/>
      <c r="O1773" s="65"/>
      <c r="P1773" s="65"/>
      <c r="Q1773" s="65"/>
      <c r="R1773" s="65"/>
      <c r="S1773" s="65"/>
      <c r="T1773" s="65"/>
      <c r="U1773" s="65"/>
      <c r="V1773" s="65"/>
      <c r="W1773" s="65"/>
      <c r="X1773" s="65"/>
      <c r="Y1773" s="65"/>
      <c r="Z1773" s="65"/>
      <c r="AA1773" s="65"/>
      <c r="AB1773" s="65"/>
      <c r="AC1773" s="65"/>
      <c r="AD1773" s="65"/>
      <c r="AE1773" s="65"/>
      <c r="AF1773" s="65"/>
      <c r="AG1773" s="65"/>
      <c r="AH1773" s="65"/>
      <c r="AI1773" s="65"/>
      <c r="AJ1773" s="62"/>
      <c r="AK1773" s="11"/>
      <c r="AL1773" s="11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</row>
    <row r="1774" spans="1:86" ht="17.25">
      <c r="A1774" s="11"/>
      <c r="B1774" s="11"/>
      <c r="C1774" s="11"/>
      <c r="D1774" s="11"/>
      <c r="E1774" s="33"/>
      <c r="F1774" s="11"/>
      <c r="G1774" s="11"/>
      <c r="H1774" s="11"/>
      <c r="I1774" s="11"/>
      <c r="J1774" s="65"/>
      <c r="K1774" s="65"/>
      <c r="L1774" s="65"/>
      <c r="M1774" s="65"/>
      <c r="N1774" s="65"/>
      <c r="O1774" s="65"/>
      <c r="P1774" s="65"/>
      <c r="Q1774" s="65"/>
      <c r="R1774" s="65"/>
      <c r="S1774" s="65"/>
      <c r="T1774" s="65"/>
      <c r="U1774" s="65"/>
      <c r="V1774" s="65"/>
      <c r="W1774" s="65"/>
      <c r="X1774" s="65"/>
      <c r="Y1774" s="65"/>
      <c r="Z1774" s="65"/>
      <c r="AA1774" s="65"/>
      <c r="AB1774" s="65"/>
      <c r="AC1774" s="65"/>
      <c r="AD1774" s="65"/>
      <c r="AE1774" s="65"/>
      <c r="AF1774" s="65"/>
      <c r="AG1774" s="65"/>
      <c r="AH1774" s="65"/>
      <c r="AI1774" s="65"/>
      <c r="AJ1774" s="62"/>
      <c r="AK1774" s="11"/>
      <c r="AL1774" s="11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</row>
    <row r="1775" spans="1:86" ht="17.25">
      <c r="A1775" s="11"/>
      <c r="B1775" s="11"/>
      <c r="C1775" s="11"/>
      <c r="D1775" s="11"/>
      <c r="E1775" s="33"/>
      <c r="F1775" s="11"/>
      <c r="G1775" s="11"/>
      <c r="H1775" s="11"/>
      <c r="I1775" s="11"/>
      <c r="J1775" s="65"/>
      <c r="K1775" s="65"/>
      <c r="L1775" s="65"/>
      <c r="M1775" s="65"/>
      <c r="N1775" s="65"/>
      <c r="O1775" s="65"/>
      <c r="P1775" s="65"/>
      <c r="Q1775" s="65"/>
      <c r="R1775" s="65"/>
      <c r="S1775" s="65"/>
      <c r="T1775" s="65"/>
      <c r="U1775" s="65"/>
      <c r="V1775" s="65"/>
      <c r="W1775" s="65"/>
      <c r="X1775" s="65"/>
      <c r="Y1775" s="65"/>
      <c r="Z1775" s="65"/>
      <c r="AA1775" s="65"/>
      <c r="AB1775" s="65"/>
      <c r="AC1775" s="65"/>
      <c r="AD1775" s="65"/>
      <c r="AE1775" s="65"/>
      <c r="AF1775" s="65"/>
      <c r="AG1775" s="65"/>
      <c r="AH1775" s="65"/>
      <c r="AI1775" s="65"/>
      <c r="AJ1775" s="62"/>
      <c r="AK1775" s="11"/>
      <c r="AL1775" s="11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</row>
    <row r="1776" spans="1:86" ht="17.25">
      <c r="A1776" s="11"/>
      <c r="B1776" s="11"/>
      <c r="C1776" s="11"/>
      <c r="D1776" s="11"/>
      <c r="E1776" s="33"/>
      <c r="F1776" s="11"/>
      <c r="G1776" s="11"/>
      <c r="H1776" s="11"/>
      <c r="I1776" s="11"/>
      <c r="J1776" s="65"/>
      <c r="K1776" s="65"/>
      <c r="L1776" s="65"/>
      <c r="M1776" s="65"/>
      <c r="N1776" s="65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  <c r="Y1776" s="65"/>
      <c r="Z1776" s="65"/>
      <c r="AA1776" s="65"/>
      <c r="AB1776" s="65"/>
      <c r="AC1776" s="65"/>
      <c r="AD1776" s="65"/>
      <c r="AE1776" s="65"/>
      <c r="AF1776" s="65"/>
      <c r="AG1776" s="65"/>
      <c r="AH1776" s="65"/>
      <c r="AI1776" s="65"/>
      <c r="AJ1776" s="62"/>
      <c r="AK1776" s="11"/>
      <c r="AL1776" s="11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</row>
    <row r="1777" spans="1:86" ht="17.25">
      <c r="A1777" s="11"/>
      <c r="B1777" s="11"/>
      <c r="C1777" s="11"/>
      <c r="D1777" s="11"/>
      <c r="E1777" s="33"/>
      <c r="F1777" s="11"/>
      <c r="G1777" s="11"/>
      <c r="H1777" s="11"/>
      <c r="I1777" s="11"/>
      <c r="J1777" s="65"/>
      <c r="K1777" s="65"/>
      <c r="L1777" s="65"/>
      <c r="M1777" s="65"/>
      <c r="N1777" s="65"/>
      <c r="O1777" s="65"/>
      <c r="P1777" s="65"/>
      <c r="Q1777" s="65"/>
      <c r="R1777" s="65"/>
      <c r="S1777" s="65"/>
      <c r="T1777" s="65"/>
      <c r="U1777" s="65"/>
      <c r="V1777" s="65"/>
      <c r="W1777" s="65"/>
      <c r="X1777" s="65"/>
      <c r="Y1777" s="65"/>
      <c r="Z1777" s="65"/>
      <c r="AA1777" s="65"/>
      <c r="AB1777" s="65"/>
      <c r="AC1777" s="65"/>
      <c r="AD1777" s="65"/>
      <c r="AE1777" s="65"/>
      <c r="AF1777" s="65"/>
      <c r="AG1777" s="65"/>
      <c r="AH1777" s="65"/>
      <c r="AI1777" s="65"/>
      <c r="AJ1777" s="62"/>
      <c r="AK1777" s="11"/>
      <c r="AL1777" s="11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</row>
    <row r="1778" spans="1:86" ht="17.25">
      <c r="A1778" s="11"/>
      <c r="B1778" s="11"/>
      <c r="C1778" s="11"/>
      <c r="D1778" s="11"/>
      <c r="E1778" s="33"/>
      <c r="F1778" s="11"/>
      <c r="G1778" s="11"/>
      <c r="H1778" s="11"/>
      <c r="I1778" s="11"/>
      <c r="J1778" s="65"/>
      <c r="K1778" s="65"/>
      <c r="L1778" s="65"/>
      <c r="M1778" s="65"/>
      <c r="N1778" s="65"/>
      <c r="O1778" s="65"/>
      <c r="P1778" s="65"/>
      <c r="Q1778" s="65"/>
      <c r="R1778" s="65"/>
      <c r="S1778" s="65"/>
      <c r="T1778" s="65"/>
      <c r="U1778" s="65"/>
      <c r="V1778" s="65"/>
      <c r="W1778" s="65"/>
      <c r="X1778" s="65"/>
      <c r="Y1778" s="65"/>
      <c r="Z1778" s="65"/>
      <c r="AA1778" s="65"/>
      <c r="AB1778" s="65"/>
      <c r="AC1778" s="65"/>
      <c r="AD1778" s="65"/>
      <c r="AE1778" s="65"/>
      <c r="AF1778" s="65"/>
      <c r="AG1778" s="65"/>
      <c r="AH1778" s="65"/>
      <c r="AI1778" s="65"/>
      <c r="AJ1778" s="62"/>
      <c r="AK1778" s="11"/>
      <c r="AL1778" s="11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</row>
    <row r="1779" spans="1:86" ht="17.25">
      <c r="A1779" s="11"/>
      <c r="B1779" s="11"/>
      <c r="C1779" s="11"/>
      <c r="D1779" s="11"/>
      <c r="E1779" s="33"/>
      <c r="F1779" s="11"/>
      <c r="G1779" s="11"/>
      <c r="H1779" s="11"/>
      <c r="I1779" s="11"/>
      <c r="J1779" s="65"/>
      <c r="K1779" s="65"/>
      <c r="L1779" s="65"/>
      <c r="M1779" s="65"/>
      <c r="N1779" s="65"/>
      <c r="O1779" s="65"/>
      <c r="P1779" s="65"/>
      <c r="Q1779" s="65"/>
      <c r="R1779" s="65"/>
      <c r="S1779" s="65"/>
      <c r="T1779" s="65"/>
      <c r="U1779" s="65"/>
      <c r="V1779" s="65"/>
      <c r="W1779" s="65"/>
      <c r="X1779" s="65"/>
      <c r="Y1779" s="65"/>
      <c r="Z1779" s="65"/>
      <c r="AA1779" s="65"/>
      <c r="AB1779" s="65"/>
      <c r="AC1779" s="65"/>
      <c r="AD1779" s="65"/>
      <c r="AE1779" s="65"/>
      <c r="AF1779" s="65"/>
      <c r="AG1779" s="65"/>
      <c r="AH1779" s="65"/>
      <c r="AI1779" s="65"/>
      <c r="AJ1779" s="62"/>
      <c r="AK1779" s="11"/>
      <c r="AL1779" s="11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</row>
    <row r="1780" spans="1:86" ht="17.25">
      <c r="A1780" s="11"/>
      <c r="B1780" s="11"/>
      <c r="C1780" s="11"/>
      <c r="D1780" s="11"/>
      <c r="E1780" s="33"/>
      <c r="F1780" s="11"/>
      <c r="G1780" s="11"/>
      <c r="H1780" s="11"/>
      <c r="I1780" s="11"/>
      <c r="J1780" s="65"/>
      <c r="K1780" s="65"/>
      <c r="L1780" s="65"/>
      <c r="M1780" s="65"/>
      <c r="N1780" s="65"/>
      <c r="O1780" s="65"/>
      <c r="P1780" s="65"/>
      <c r="Q1780" s="65"/>
      <c r="R1780" s="65"/>
      <c r="S1780" s="65"/>
      <c r="T1780" s="65"/>
      <c r="U1780" s="65"/>
      <c r="V1780" s="65"/>
      <c r="W1780" s="65"/>
      <c r="X1780" s="65"/>
      <c r="Y1780" s="65"/>
      <c r="Z1780" s="65"/>
      <c r="AA1780" s="65"/>
      <c r="AB1780" s="65"/>
      <c r="AC1780" s="65"/>
      <c r="AD1780" s="65"/>
      <c r="AE1780" s="65"/>
      <c r="AF1780" s="65"/>
      <c r="AG1780" s="65"/>
      <c r="AH1780" s="65"/>
      <c r="AI1780" s="65"/>
      <c r="AJ1780" s="62"/>
      <c r="AK1780" s="11"/>
      <c r="AL1780" s="11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</row>
    <row r="1781" spans="1:86" ht="17.25">
      <c r="A1781" s="11"/>
      <c r="B1781" s="11"/>
      <c r="C1781" s="11"/>
      <c r="D1781" s="11"/>
      <c r="E1781" s="33"/>
      <c r="F1781" s="11"/>
      <c r="G1781" s="11"/>
      <c r="H1781" s="11"/>
      <c r="I1781" s="11"/>
      <c r="J1781" s="65"/>
      <c r="K1781" s="65"/>
      <c r="L1781" s="65"/>
      <c r="M1781" s="65"/>
      <c r="N1781" s="65"/>
      <c r="O1781" s="65"/>
      <c r="P1781" s="65"/>
      <c r="Q1781" s="65"/>
      <c r="R1781" s="65"/>
      <c r="S1781" s="65"/>
      <c r="T1781" s="65"/>
      <c r="U1781" s="65"/>
      <c r="V1781" s="65"/>
      <c r="W1781" s="65"/>
      <c r="X1781" s="65"/>
      <c r="Y1781" s="65"/>
      <c r="Z1781" s="65"/>
      <c r="AA1781" s="65"/>
      <c r="AB1781" s="65"/>
      <c r="AC1781" s="65"/>
      <c r="AD1781" s="65"/>
      <c r="AE1781" s="65"/>
      <c r="AF1781" s="65"/>
      <c r="AG1781" s="65"/>
      <c r="AH1781" s="65"/>
      <c r="AI1781" s="65"/>
      <c r="AJ1781" s="62"/>
      <c r="AK1781" s="11"/>
      <c r="AL1781" s="11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</row>
    <row r="1782" spans="1:86" ht="17.25">
      <c r="A1782" s="11"/>
      <c r="B1782" s="11"/>
      <c r="C1782" s="11"/>
      <c r="D1782" s="11"/>
      <c r="E1782" s="33"/>
      <c r="F1782" s="11"/>
      <c r="G1782" s="11"/>
      <c r="H1782" s="11"/>
      <c r="I1782" s="11"/>
      <c r="J1782" s="65"/>
      <c r="K1782" s="65"/>
      <c r="L1782" s="65"/>
      <c r="M1782" s="65"/>
      <c r="N1782" s="65"/>
      <c r="O1782" s="65"/>
      <c r="P1782" s="65"/>
      <c r="Q1782" s="65"/>
      <c r="R1782" s="65"/>
      <c r="S1782" s="65"/>
      <c r="T1782" s="65"/>
      <c r="U1782" s="65"/>
      <c r="V1782" s="65"/>
      <c r="W1782" s="65"/>
      <c r="X1782" s="65"/>
      <c r="Y1782" s="65"/>
      <c r="Z1782" s="65"/>
      <c r="AA1782" s="65"/>
      <c r="AB1782" s="65"/>
      <c r="AC1782" s="65"/>
      <c r="AD1782" s="65"/>
      <c r="AE1782" s="65"/>
      <c r="AF1782" s="65"/>
      <c r="AG1782" s="65"/>
      <c r="AH1782" s="65"/>
      <c r="AI1782" s="65"/>
      <c r="AJ1782" s="62"/>
      <c r="AK1782" s="11"/>
      <c r="AL1782" s="11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</row>
    <row r="1783" spans="1:86" ht="17.25">
      <c r="A1783" s="11"/>
      <c r="B1783" s="11"/>
      <c r="C1783" s="11"/>
      <c r="D1783" s="11"/>
      <c r="E1783" s="33"/>
      <c r="F1783" s="11"/>
      <c r="G1783" s="11"/>
      <c r="H1783" s="11"/>
      <c r="I1783" s="11"/>
      <c r="J1783" s="65"/>
      <c r="K1783" s="65"/>
      <c r="L1783" s="65"/>
      <c r="M1783" s="65"/>
      <c r="N1783" s="65"/>
      <c r="O1783" s="65"/>
      <c r="P1783" s="65"/>
      <c r="Q1783" s="65"/>
      <c r="R1783" s="65"/>
      <c r="S1783" s="65"/>
      <c r="T1783" s="65"/>
      <c r="U1783" s="65"/>
      <c r="V1783" s="65"/>
      <c r="W1783" s="65"/>
      <c r="X1783" s="65"/>
      <c r="Y1783" s="65"/>
      <c r="Z1783" s="65"/>
      <c r="AA1783" s="65"/>
      <c r="AB1783" s="65"/>
      <c r="AC1783" s="65"/>
      <c r="AD1783" s="65"/>
      <c r="AE1783" s="65"/>
      <c r="AF1783" s="65"/>
      <c r="AG1783" s="65"/>
      <c r="AH1783" s="65"/>
      <c r="AI1783" s="65"/>
      <c r="AJ1783" s="62"/>
      <c r="AK1783" s="11"/>
      <c r="AL1783" s="11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</row>
    <row r="1784" spans="1:86" ht="17.25">
      <c r="A1784" s="11"/>
      <c r="B1784" s="11"/>
      <c r="C1784" s="11"/>
      <c r="D1784" s="11"/>
      <c r="E1784" s="33"/>
      <c r="F1784" s="11"/>
      <c r="G1784" s="11"/>
      <c r="H1784" s="11"/>
      <c r="I1784" s="11"/>
      <c r="J1784" s="65"/>
      <c r="K1784" s="65"/>
      <c r="L1784" s="65"/>
      <c r="M1784" s="65"/>
      <c r="N1784" s="65"/>
      <c r="O1784" s="65"/>
      <c r="P1784" s="65"/>
      <c r="Q1784" s="65"/>
      <c r="R1784" s="65"/>
      <c r="S1784" s="65"/>
      <c r="T1784" s="65"/>
      <c r="U1784" s="65"/>
      <c r="V1784" s="65"/>
      <c r="W1784" s="65"/>
      <c r="X1784" s="65"/>
      <c r="Y1784" s="65"/>
      <c r="Z1784" s="65"/>
      <c r="AA1784" s="65"/>
      <c r="AB1784" s="65"/>
      <c r="AC1784" s="65"/>
      <c r="AD1784" s="65"/>
      <c r="AE1784" s="65"/>
      <c r="AF1784" s="65"/>
      <c r="AG1784" s="65"/>
      <c r="AH1784" s="65"/>
      <c r="AI1784" s="65"/>
      <c r="AJ1784" s="62"/>
      <c r="AK1784" s="11"/>
      <c r="AL1784" s="11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</row>
    <row r="1785" spans="1:86" ht="17.25">
      <c r="A1785" s="11"/>
      <c r="B1785" s="11"/>
      <c r="C1785" s="11"/>
      <c r="D1785" s="11"/>
      <c r="E1785" s="33"/>
      <c r="F1785" s="11"/>
      <c r="G1785" s="11"/>
      <c r="H1785" s="11"/>
      <c r="I1785" s="11"/>
      <c r="J1785" s="65"/>
      <c r="K1785" s="65"/>
      <c r="L1785" s="65"/>
      <c r="M1785" s="65"/>
      <c r="N1785" s="65"/>
      <c r="O1785" s="65"/>
      <c r="P1785" s="65"/>
      <c r="Q1785" s="65"/>
      <c r="R1785" s="65"/>
      <c r="S1785" s="65"/>
      <c r="T1785" s="65"/>
      <c r="U1785" s="65"/>
      <c r="V1785" s="65"/>
      <c r="W1785" s="65"/>
      <c r="X1785" s="65"/>
      <c r="Y1785" s="65"/>
      <c r="Z1785" s="65"/>
      <c r="AA1785" s="65"/>
      <c r="AB1785" s="65"/>
      <c r="AC1785" s="65"/>
      <c r="AD1785" s="65"/>
      <c r="AE1785" s="65"/>
      <c r="AF1785" s="65"/>
      <c r="AG1785" s="65"/>
      <c r="AH1785" s="65"/>
      <c r="AI1785" s="65"/>
      <c r="AJ1785" s="62"/>
      <c r="AK1785" s="11"/>
      <c r="AL1785" s="11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</row>
    <row r="1786" spans="1:86" ht="17.25">
      <c r="A1786" s="11"/>
      <c r="B1786" s="11"/>
      <c r="C1786" s="11"/>
      <c r="D1786" s="11"/>
      <c r="E1786" s="33"/>
      <c r="F1786" s="11"/>
      <c r="G1786" s="11"/>
      <c r="H1786" s="11"/>
      <c r="I1786" s="11"/>
      <c r="J1786" s="65"/>
      <c r="K1786" s="65"/>
      <c r="L1786" s="65"/>
      <c r="M1786" s="65"/>
      <c r="N1786" s="65"/>
      <c r="O1786" s="65"/>
      <c r="P1786" s="65"/>
      <c r="Q1786" s="65"/>
      <c r="R1786" s="65"/>
      <c r="S1786" s="65"/>
      <c r="T1786" s="65"/>
      <c r="U1786" s="65"/>
      <c r="V1786" s="65"/>
      <c r="W1786" s="65"/>
      <c r="X1786" s="65"/>
      <c r="Y1786" s="65"/>
      <c r="Z1786" s="65"/>
      <c r="AA1786" s="65"/>
      <c r="AB1786" s="65"/>
      <c r="AC1786" s="65"/>
      <c r="AD1786" s="65"/>
      <c r="AE1786" s="65"/>
      <c r="AF1786" s="65"/>
      <c r="AG1786" s="65"/>
      <c r="AH1786" s="65"/>
      <c r="AI1786" s="65"/>
      <c r="AJ1786" s="62"/>
      <c r="AK1786" s="11"/>
      <c r="AL1786" s="11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</row>
    <row r="1787" spans="1:86" ht="17.25">
      <c r="A1787" s="11"/>
      <c r="B1787" s="11"/>
      <c r="C1787" s="11"/>
      <c r="D1787" s="11"/>
      <c r="E1787" s="33"/>
      <c r="F1787" s="11"/>
      <c r="G1787" s="11"/>
      <c r="H1787" s="11"/>
      <c r="I1787" s="11"/>
      <c r="J1787" s="65"/>
      <c r="K1787" s="65"/>
      <c r="L1787" s="65"/>
      <c r="M1787" s="65"/>
      <c r="N1787" s="65"/>
      <c r="O1787" s="65"/>
      <c r="P1787" s="65"/>
      <c r="Q1787" s="65"/>
      <c r="R1787" s="65"/>
      <c r="S1787" s="65"/>
      <c r="T1787" s="65"/>
      <c r="U1787" s="65"/>
      <c r="V1787" s="65"/>
      <c r="W1787" s="65"/>
      <c r="X1787" s="65"/>
      <c r="Y1787" s="65"/>
      <c r="Z1787" s="65"/>
      <c r="AA1787" s="65"/>
      <c r="AB1787" s="65"/>
      <c r="AC1787" s="65"/>
      <c r="AD1787" s="65"/>
      <c r="AE1787" s="65"/>
      <c r="AF1787" s="65"/>
      <c r="AG1787" s="65"/>
      <c r="AH1787" s="65"/>
      <c r="AI1787" s="65"/>
      <c r="AJ1787" s="62"/>
      <c r="AK1787" s="11"/>
      <c r="AL1787" s="11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</row>
    <row r="1788" spans="1:86" ht="17.25">
      <c r="A1788" s="11"/>
      <c r="B1788" s="11"/>
      <c r="C1788" s="11"/>
      <c r="D1788" s="11"/>
      <c r="E1788" s="33"/>
      <c r="F1788" s="11"/>
      <c r="G1788" s="11"/>
      <c r="H1788" s="11"/>
      <c r="I1788" s="11"/>
      <c r="J1788" s="65"/>
      <c r="K1788" s="65"/>
      <c r="L1788" s="65"/>
      <c r="M1788" s="65"/>
      <c r="N1788" s="65"/>
      <c r="O1788" s="65"/>
      <c r="P1788" s="65"/>
      <c r="Q1788" s="65"/>
      <c r="R1788" s="65"/>
      <c r="S1788" s="65"/>
      <c r="T1788" s="65"/>
      <c r="U1788" s="65"/>
      <c r="V1788" s="65"/>
      <c r="W1788" s="65"/>
      <c r="X1788" s="65"/>
      <c r="Y1788" s="65"/>
      <c r="Z1788" s="65"/>
      <c r="AA1788" s="65"/>
      <c r="AB1788" s="65"/>
      <c r="AC1788" s="65"/>
      <c r="AD1788" s="65"/>
      <c r="AE1788" s="65"/>
      <c r="AF1788" s="65"/>
      <c r="AG1788" s="65"/>
      <c r="AH1788" s="65"/>
      <c r="AI1788" s="65"/>
      <c r="AJ1788" s="62"/>
      <c r="AK1788" s="11"/>
      <c r="AL1788" s="11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</row>
    <row r="1789" spans="1:86" ht="17.25">
      <c r="A1789" s="11"/>
      <c r="B1789" s="11"/>
      <c r="C1789" s="11"/>
      <c r="D1789" s="11"/>
      <c r="E1789" s="33"/>
      <c r="F1789" s="11"/>
      <c r="G1789" s="11"/>
      <c r="H1789" s="11"/>
      <c r="I1789" s="11"/>
      <c r="J1789" s="65"/>
      <c r="K1789" s="65"/>
      <c r="L1789" s="65"/>
      <c r="M1789" s="65"/>
      <c r="N1789" s="65"/>
      <c r="O1789" s="65"/>
      <c r="P1789" s="65"/>
      <c r="Q1789" s="65"/>
      <c r="R1789" s="65"/>
      <c r="S1789" s="65"/>
      <c r="T1789" s="65"/>
      <c r="U1789" s="65"/>
      <c r="V1789" s="65"/>
      <c r="W1789" s="65"/>
      <c r="X1789" s="65"/>
      <c r="Y1789" s="65"/>
      <c r="Z1789" s="65"/>
      <c r="AA1789" s="65"/>
      <c r="AB1789" s="65"/>
      <c r="AC1789" s="65"/>
      <c r="AD1789" s="65"/>
      <c r="AE1789" s="65"/>
      <c r="AF1789" s="65"/>
      <c r="AG1789" s="65"/>
      <c r="AH1789" s="65"/>
      <c r="AI1789" s="65"/>
      <c r="AJ1789" s="62"/>
      <c r="AK1789" s="11"/>
      <c r="AL1789" s="11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</row>
    <row r="1790" spans="1:86" ht="17.25">
      <c r="A1790" s="11"/>
      <c r="B1790" s="11"/>
      <c r="C1790" s="11"/>
      <c r="D1790" s="11"/>
      <c r="E1790" s="33"/>
      <c r="F1790" s="11"/>
      <c r="G1790" s="11"/>
      <c r="H1790" s="11"/>
      <c r="I1790" s="11"/>
      <c r="J1790" s="65"/>
      <c r="K1790" s="65"/>
      <c r="L1790" s="65"/>
      <c r="M1790" s="65"/>
      <c r="N1790" s="65"/>
      <c r="O1790" s="65"/>
      <c r="P1790" s="65"/>
      <c r="Q1790" s="65"/>
      <c r="R1790" s="65"/>
      <c r="S1790" s="65"/>
      <c r="T1790" s="65"/>
      <c r="U1790" s="65"/>
      <c r="V1790" s="65"/>
      <c r="W1790" s="65"/>
      <c r="X1790" s="65"/>
      <c r="Y1790" s="65"/>
      <c r="Z1790" s="65"/>
      <c r="AA1790" s="65"/>
      <c r="AB1790" s="65"/>
      <c r="AC1790" s="65"/>
      <c r="AD1790" s="65"/>
      <c r="AE1790" s="65"/>
      <c r="AF1790" s="65"/>
      <c r="AG1790" s="65"/>
      <c r="AH1790" s="65"/>
      <c r="AI1790" s="65"/>
      <c r="AJ1790" s="62"/>
      <c r="AK1790" s="11"/>
      <c r="AL1790" s="11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</row>
    <row r="1791" spans="1:86" ht="17.25">
      <c r="A1791" s="11"/>
      <c r="B1791" s="11"/>
      <c r="C1791" s="11"/>
      <c r="D1791" s="11"/>
      <c r="E1791" s="33"/>
      <c r="F1791" s="11"/>
      <c r="G1791" s="11"/>
      <c r="H1791" s="11"/>
      <c r="I1791" s="11"/>
      <c r="J1791" s="65"/>
      <c r="K1791" s="65"/>
      <c r="L1791" s="65"/>
      <c r="M1791" s="65"/>
      <c r="N1791" s="65"/>
      <c r="O1791" s="65"/>
      <c r="P1791" s="65"/>
      <c r="Q1791" s="65"/>
      <c r="R1791" s="65"/>
      <c r="S1791" s="65"/>
      <c r="T1791" s="65"/>
      <c r="U1791" s="65"/>
      <c r="V1791" s="65"/>
      <c r="W1791" s="65"/>
      <c r="X1791" s="65"/>
      <c r="Y1791" s="65"/>
      <c r="Z1791" s="65"/>
      <c r="AA1791" s="65"/>
      <c r="AB1791" s="65"/>
      <c r="AC1791" s="65"/>
      <c r="AD1791" s="65"/>
      <c r="AE1791" s="65"/>
      <c r="AF1791" s="65"/>
      <c r="AG1791" s="65"/>
      <c r="AH1791" s="65"/>
      <c r="AI1791" s="65"/>
      <c r="AJ1791" s="62"/>
      <c r="AK1791" s="11"/>
      <c r="AL1791" s="11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</row>
    <row r="1792" spans="1:86" ht="17.25">
      <c r="A1792" s="11"/>
      <c r="B1792" s="11"/>
      <c r="C1792" s="11"/>
      <c r="D1792" s="11"/>
      <c r="E1792" s="33"/>
      <c r="F1792" s="11"/>
      <c r="G1792" s="11"/>
      <c r="H1792" s="11"/>
      <c r="I1792" s="11"/>
      <c r="J1792" s="65"/>
      <c r="K1792" s="65"/>
      <c r="L1792" s="65"/>
      <c r="M1792" s="65"/>
      <c r="N1792" s="65"/>
      <c r="O1792" s="65"/>
      <c r="P1792" s="65"/>
      <c r="Q1792" s="65"/>
      <c r="R1792" s="65"/>
      <c r="S1792" s="65"/>
      <c r="T1792" s="65"/>
      <c r="U1792" s="65"/>
      <c r="V1792" s="65"/>
      <c r="W1792" s="65"/>
      <c r="X1792" s="65"/>
      <c r="Y1792" s="65"/>
      <c r="Z1792" s="65"/>
      <c r="AA1792" s="65"/>
      <c r="AB1792" s="65"/>
      <c r="AC1792" s="65"/>
      <c r="AD1792" s="65"/>
      <c r="AE1792" s="65"/>
      <c r="AF1792" s="65"/>
      <c r="AG1792" s="65"/>
      <c r="AH1792" s="65"/>
      <c r="AI1792" s="65"/>
      <c r="AJ1792" s="62"/>
      <c r="AK1792" s="11"/>
      <c r="AL1792" s="11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</row>
    <row r="1793" spans="1:86" ht="17.25">
      <c r="A1793" s="11"/>
      <c r="B1793" s="11"/>
      <c r="C1793" s="11"/>
      <c r="D1793" s="11"/>
      <c r="E1793" s="33"/>
      <c r="F1793" s="11"/>
      <c r="G1793" s="11"/>
      <c r="H1793" s="11"/>
      <c r="I1793" s="11"/>
      <c r="J1793" s="65"/>
      <c r="K1793" s="65"/>
      <c r="L1793" s="65"/>
      <c r="M1793" s="65"/>
      <c r="N1793" s="65"/>
      <c r="O1793" s="65"/>
      <c r="P1793" s="65"/>
      <c r="Q1793" s="65"/>
      <c r="R1793" s="65"/>
      <c r="S1793" s="65"/>
      <c r="T1793" s="65"/>
      <c r="U1793" s="65"/>
      <c r="V1793" s="65"/>
      <c r="W1793" s="65"/>
      <c r="X1793" s="65"/>
      <c r="Y1793" s="65"/>
      <c r="Z1793" s="65"/>
      <c r="AA1793" s="65"/>
      <c r="AB1793" s="65"/>
      <c r="AC1793" s="65"/>
      <c r="AD1793" s="65"/>
      <c r="AE1793" s="65"/>
      <c r="AF1793" s="65"/>
      <c r="AG1793" s="65"/>
      <c r="AH1793" s="65"/>
      <c r="AI1793" s="65"/>
      <c r="AJ1793" s="62"/>
      <c r="AK1793" s="11"/>
      <c r="AL1793" s="11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</row>
    <row r="1794" spans="1:86" ht="17.25">
      <c r="A1794" s="11"/>
      <c r="B1794" s="11"/>
      <c r="C1794" s="11"/>
      <c r="D1794" s="11"/>
      <c r="E1794" s="33"/>
      <c r="F1794" s="11"/>
      <c r="G1794" s="11"/>
      <c r="H1794" s="11"/>
      <c r="I1794" s="11"/>
      <c r="J1794" s="65"/>
      <c r="K1794" s="65"/>
      <c r="L1794" s="65"/>
      <c r="M1794" s="65"/>
      <c r="N1794" s="65"/>
      <c r="O1794" s="65"/>
      <c r="P1794" s="65"/>
      <c r="Q1794" s="65"/>
      <c r="R1794" s="65"/>
      <c r="S1794" s="65"/>
      <c r="T1794" s="65"/>
      <c r="U1794" s="65"/>
      <c r="V1794" s="65"/>
      <c r="W1794" s="65"/>
      <c r="X1794" s="65"/>
      <c r="Y1794" s="65"/>
      <c r="Z1794" s="65"/>
      <c r="AA1794" s="65"/>
      <c r="AB1794" s="65"/>
      <c r="AC1794" s="65"/>
      <c r="AD1794" s="65"/>
      <c r="AE1794" s="65"/>
      <c r="AF1794" s="65"/>
      <c r="AG1794" s="65"/>
      <c r="AH1794" s="65"/>
      <c r="AI1794" s="65"/>
      <c r="AJ1794" s="62"/>
      <c r="AK1794" s="11"/>
      <c r="AL1794" s="11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</row>
    <row r="1795" spans="1:86" ht="17.25">
      <c r="A1795" s="11"/>
      <c r="B1795" s="11"/>
      <c r="C1795" s="11"/>
      <c r="D1795" s="11"/>
      <c r="E1795" s="33"/>
      <c r="F1795" s="11"/>
      <c r="G1795" s="11"/>
      <c r="H1795" s="11"/>
      <c r="I1795" s="11"/>
      <c r="J1795" s="65"/>
      <c r="K1795" s="65"/>
      <c r="L1795" s="65"/>
      <c r="M1795" s="65"/>
      <c r="N1795" s="65"/>
      <c r="O1795" s="65"/>
      <c r="P1795" s="65"/>
      <c r="Q1795" s="65"/>
      <c r="R1795" s="65"/>
      <c r="S1795" s="65"/>
      <c r="T1795" s="65"/>
      <c r="U1795" s="65"/>
      <c r="V1795" s="65"/>
      <c r="W1795" s="65"/>
      <c r="X1795" s="65"/>
      <c r="Y1795" s="65"/>
      <c r="Z1795" s="65"/>
      <c r="AA1795" s="65"/>
      <c r="AB1795" s="65"/>
      <c r="AC1795" s="65"/>
      <c r="AD1795" s="65"/>
      <c r="AE1795" s="65"/>
      <c r="AF1795" s="65"/>
      <c r="AG1795" s="65"/>
      <c r="AH1795" s="65"/>
      <c r="AI1795" s="65"/>
      <c r="AJ1795" s="62"/>
      <c r="AK1795" s="11"/>
      <c r="AL1795" s="11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</row>
    <row r="1796" spans="1:86" ht="17.25">
      <c r="A1796" s="11"/>
      <c r="B1796" s="11"/>
      <c r="C1796" s="11"/>
      <c r="D1796" s="11"/>
      <c r="E1796" s="33"/>
      <c r="F1796" s="11"/>
      <c r="G1796" s="11"/>
      <c r="H1796" s="11"/>
      <c r="I1796" s="11"/>
      <c r="J1796" s="65"/>
      <c r="K1796" s="65"/>
      <c r="L1796" s="65"/>
      <c r="M1796" s="65"/>
      <c r="N1796" s="65"/>
      <c r="O1796" s="65"/>
      <c r="P1796" s="65"/>
      <c r="Q1796" s="65"/>
      <c r="R1796" s="65"/>
      <c r="S1796" s="65"/>
      <c r="T1796" s="65"/>
      <c r="U1796" s="65"/>
      <c r="V1796" s="65"/>
      <c r="W1796" s="65"/>
      <c r="X1796" s="65"/>
      <c r="Y1796" s="65"/>
      <c r="Z1796" s="65"/>
      <c r="AA1796" s="65"/>
      <c r="AB1796" s="65"/>
      <c r="AC1796" s="65"/>
      <c r="AD1796" s="65"/>
      <c r="AE1796" s="65"/>
      <c r="AF1796" s="65"/>
      <c r="AG1796" s="65"/>
      <c r="AH1796" s="65"/>
      <c r="AI1796" s="65"/>
      <c r="AJ1796" s="62"/>
      <c r="AK1796" s="11"/>
      <c r="AL1796" s="11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</row>
    <row r="1797" spans="1:86" ht="17.25">
      <c r="A1797" s="11"/>
      <c r="B1797" s="11"/>
      <c r="C1797" s="11"/>
      <c r="D1797" s="11"/>
      <c r="E1797" s="33"/>
      <c r="F1797" s="11"/>
      <c r="G1797" s="11"/>
      <c r="H1797" s="11"/>
      <c r="I1797" s="11"/>
      <c r="J1797" s="65"/>
      <c r="K1797" s="65"/>
      <c r="L1797" s="65"/>
      <c r="M1797" s="65"/>
      <c r="N1797" s="65"/>
      <c r="O1797" s="65"/>
      <c r="P1797" s="65"/>
      <c r="Q1797" s="65"/>
      <c r="R1797" s="65"/>
      <c r="S1797" s="65"/>
      <c r="T1797" s="65"/>
      <c r="U1797" s="65"/>
      <c r="V1797" s="65"/>
      <c r="W1797" s="65"/>
      <c r="X1797" s="65"/>
      <c r="Y1797" s="65"/>
      <c r="Z1797" s="65"/>
      <c r="AA1797" s="65"/>
      <c r="AB1797" s="65"/>
      <c r="AC1797" s="65"/>
      <c r="AD1797" s="65"/>
      <c r="AE1797" s="65"/>
      <c r="AF1797" s="65"/>
      <c r="AG1797" s="65"/>
      <c r="AH1797" s="65"/>
      <c r="AI1797" s="65"/>
      <c r="AJ1797" s="62"/>
      <c r="AK1797" s="11"/>
      <c r="AL1797" s="11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</row>
    <row r="1798" spans="1:86" ht="17.25">
      <c r="A1798" s="11"/>
      <c r="B1798" s="11"/>
      <c r="C1798" s="11"/>
      <c r="D1798" s="11"/>
      <c r="E1798" s="33"/>
      <c r="F1798" s="11"/>
      <c r="G1798" s="11"/>
      <c r="H1798" s="11"/>
      <c r="I1798" s="11"/>
      <c r="J1798" s="65"/>
      <c r="K1798" s="65"/>
      <c r="L1798" s="65"/>
      <c r="M1798" s="65"/>
      <c r="N1798" s="65"/>
      <c r="O1798" s="65"/>
      <c r="P1798" s="65"/>
      <c r="Q1798" s="65"/>
      <c r="R1798" s="65"/>
      <c r="S1798" s="65"/>
      <c r="T1798" s="65"/>
      <c r="U1798" s="65"/>
      <c r="V1798" s="65"/>
      <c r="W1798" s="65"/>
      <c r="X1798" s="65"/>
      <c r="Y1798" s="65"/>
      <c r="Z1798" s="65"/>
      <c r="AA1798" s="65"/>
      <c r="AB1798" s="65"/>
      <c r="AC1798" s="65"/>
      <c r="AD1798" s="65"/>
      <c r="AE1798" s="65"/>
      <c r="AF1798" s="65"/>
      <c r="AG1798" s="65"/>
      <c r="AH1798" s="65"/>
      <c r="AI1798" s="65"/>
      <c r="AJ1798" s="62"/>
      <c r="AK1798" s="11"/>
      <c r="AL1798" s="11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</row>
    <row r="1799" spans="1:86" ht="17.25">
      <c r="A1799" s="11"/>
      <c r="B1799" s="11"/>
      <c r="C1799" s="11"/>
      <c r="D1799" s="11"/>
      <c r="E1799" s="33"/>
      <c r="F1799" s="11"/>
      <c r="G1799" s="11"/>
      <c r="H1799" s="11"/>
      <c r="I1799" s="11"/>
      <c r="J1799" s="65"/>
      <c r="K1799" s="65"/>
      <c r="L1799" s="65"/>
      <c r="M1799" s="65"/>
      <c r="N1799" s="65"/>
      <c r="O1799" s="65"/>
      <c r="P1799" s="65"/>
      <c r="Q1799" s="65"/>
      <c r="R1799" s="65"/>
      <c r="S1799" s="65"/>
      <c r="T1799" s="65"/>
      <c r="U1799" s="65"/>
      <c r="V1799" s="65"/>
      <c r="W1799" s="65"/>
      <c r="X1799" s="65"/>
      <c r="Y1799" s="65"/>
      <c r="Z1799" s="65"/>
      <c r="AA1799" s="65"/>
      <c r="AB1799" s="65"/>
      <c r="AC1799" s="65"/>
      <c r="AD1799" s="65"/>
      <c r="AE1799" s="65"/>
      <c r="AF1799" s="65"/>
      <c r="AG1799" s="65"/>
      <c r="AH1799" s="65"/>
      <c r="AI1799" s="65"/>
      <c r="AJ1799" s="62"/>
      <c r="AK1799" s="11"/>
      <c r="AL1799" s="11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</row>
    <row r="1800" spans="1:86" ht="17.25">
      <c r="A1800" s="11"/>
      <c r="B1800" s="11"/>
      <c r="C1800" s="11"/>
      <c r="D1800" s="11"/>
      <c r="E1800" s="33"/>
      <c r="F1800" s="11"/>
      <c r="G1800" s="11"/>
      <c r="H1800" s="11"/>
      <c r="I1800" s="11"/>
      <c r="J1800" s="65"/>
      <c r="K1800" s="65"/>
      <c r="L1800" s="65"/>
      <c r="M1800" s="65"/>
      <c r="N1800" s="65"/>
      <c r="O1800" s="65"/>
      <c r="P1800" s="65"/>
      <c r="Q1800" s="65"/>
      <c r="R1800" s="65"/>
      <c r="S1800" s="65"/>
      <c r="T1800" s="65"/>
      <c r="U1800" s="65"/>
      <c r="V1800" s="65"/>
      <c r="W1800" s="65"/>
      <c r="X1800" s="65"/>
      <c r="Y1800" s="65"/>
      <c r="Z1800" s="65"/>
      <c r="AA1800" s="65"/>
      <c r="AB1800" s="65"/>
      <c r="AC1800" s="65"/>
      <c r="AD1800" s="65"/>
      <c r="AE1800" s="65"/>
      <c r="AF1800" s="65"/>
      <c r="AG1800" s="65"/>
      <c r="AH1800" s="65"/>
      <c r="AI1800" s="65"/>
      <c r="AJ1800" s="62"/>
      <c r="AK1800" s="11"/>
      <c r="AL1800" s="11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</row>
    <row r="1801" spans="1:86" ht="17.25">
      <c r="A1801" s="11"/>
      <c r="B1801" s="11"/>
      <c r="C1801" s="11"/>
      <c r="D1801" s="11"/>
      <c r="E1801" s="33"/>
      <c r="F1801" s="11"/>
      <c r="G1801" s="11"/>
      <c r="H1801" s="11"/>
      <c r="I1801" s="11"/>
      <c r="J1801" s="65"/>
      <c r="K1801" s="65"/>
      <c r="L1801" s="65"/>
      <c r="M1801" s="65"/>
      <c r="N1801" s="65"/>
      <c r="O1801" s="65"/>
      <c r="P1801" s="65"/>
      <c r="Q1801" s="65"/>
      <c r="R1801" s="65"/>
      <c r="S1801" s="65"/>
      <c r="T1801" s="65"/>
      <c r="U1801" s="65"/>
      <c r="V1801" s="65"/>
      <c r="W1801" s="65"/>
      <c r="X1801" s="65"/>
      <c r="Y1801" s="65"/>
      <c r="Z1801" s="65"/>
      <c r="AA1801" s="65"/>
      <c r="AB1801" s="65"/>
      <c r="AC1801" s="65"/>
      <c r="AD1801" s="65"/>
      <c r="AE1801" s="65"/>
      <c r="AF1801" s="65"/>
      <c r="AG1801" s="65"/>
      <c r="AH1801" s="65"/>
      <c r="AI1801" s="65"/>
      <c r="AJ1801" s="62"/>
      <c r="AK1801" s="11"/>
      <c r="AL1801" s="11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</row>
    <row r="1802" spans="1:86" ht="17.25">
      <c r="A1802" s="11"/>
      <c r="B1802" s="11"/>
      <c r="C1802" s="11"/>
      <c r="D1802" s="11"/>
      <c r="E1802" s="33"/>
      <c r="F1802" s="11"/>
      <c r="G1802" s="11"/>
      <c r="H1802" s="11"/>
      <c r="I1802" s="11"/>
      <c r="J1802" s="65"/>
      <c r="K1802" s="65"/>
      <c r="L1802" s="65"/>
      <c r="M1802" s="65"/>
      <c r="N1802" s="65"/>
      <c r="O1802" s="65"/>
      <c r="P1802" s="65"/>
      <c r="Q1802" s="65"/>
      <c r="R1802" s="65"/>
      <c r="S1802" s="65"/>
      <c r="T1802" s="65"/>
      <c r="U1802" s="65"/>
      <c r="V1802" s="65"/>
      <c r="W1802" s="65"/>
      <c r="X1802" s="65"/>
      <c r="Y1802" s="65"/>
      <c r="Z1802" s="65"/>
      <c r="AA1802" s="65"/>
      <c r="AB1802" s="65"/>
      <c r="AC1802" s="65"/>
      <c r="AD1802" s="65"/>
      <c r="AE1802" s="65"/>
      <c r="AF1802" s="65"/>
      <c r="AG1802" s="65"/>
      <c r="AH1802" s="65"/>
      <c r="AI1802" s="65"/>
      <c r="AJ1802" s="62"/>
      <c r="AK1802" s="11"/>
      <c r="AL1802" s="11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</row>
    <row r="1803" spans="1:86" ht="17.25">
      <c r="A1803" s="11"/>
      <c r="B1803" s="11"/>
      <c r="C1803" s="11"/>
      <c r="D1803" s="11"/>
      <c r="E1803" s="33"/>
      <c r="F1803" s="11"/>
      <c r="G1803" s="11"/>
      <c r="H1803" s="11"/>
      <c r="I1803" s="11"/>
      <c r="J1803" s="65"/>
      <c r="K1803" s="65"/>
      <c r="L1803" s="65"/>
      <c r="M1803" s="65"/>
      <c r="N1803" s="65"/>
      <c r="O1803" s="65"/>
      <c r="P1803" s="65"/>
      <c r="Q1803" s="65"/>
      <c r="R1803" s="65"/>
      <c r="S1803" s="65"/>
      <c r="T1803" s="65"/>
      <c r="U1803" s="65"/>
      <c r="V1803" s="65"/>
      <c r="W1803" s="65"/>
      <c r="X1803" s="65"/>
      <c r="Y1803" s="65"/>
      <c r="Z1803" s="65"/>
      <c r="AA1803" s="65"/>
      <c r="AB1803" s="65"/>
      <c r="AC1803" s="65"/>
      <c r="AD1803" s="65"/>
      <c r="AE1803" s="65"/>
      <c r="AF1803" s="65"/>
      <c r="AG1803" s="65"/>
      <c r="AH1803" s="65"/>
      <c r="AI1803" s="65"/>
      <c r="AJ1803" s="62"/>
      <c r="AK1803" s="11"/>
      <c r="AL1803" s="11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</row>
    <row r="1804" spans="1:86" ht="17.25">
      <c r="A1804" s="11"/>
      <c r="B1804" s="11"/>
      <c r="C1804" s="11"/>
      <c r="D1804" s="11"/>
      <c r="E1804" s="33"/>
      <c r="F1804" s="11"/>
      <c r="G1804" s="11"/>
      <c r="H1804" s="11"/>
      <c r="I1804" s="11"/>
      <c r="J1804" s="65"/>
      <c r="K1804" s="65"/>
      <c r="L1804" s="65"/>
      <c r="M1804" s="65"/>
      <c r="N1804" s="65"/>
      <c r="O1804" s="65"/>
      <c r="P1804" s="65"/>
      <c r="Q1804" s="65"/>
      <c r="R1804" s="65"/>
      <c r="S1804" s="65"/>
      <c r="T1804" s="65"/>
      <c r="U1804" s="65"/>
      <c r="V1804" s="65"/>
      <c r="W1804" s="65"/>
      <c r="X1804" s="65"/>
      <c r="Y1804" s="65"/>
      <c r="Z1804" s="65"/>
      <c r="AA1804" s="65"/>
      <c r="AB1804" s="65"/>
      <c r="AC1804" s="65"/>
      <c r="AD1804" s="65"/>
      <c r="AE1804" s="65"/>
      <c r="AF1804" s="65"/>
      <c r="AG1804" s="65"/>
      <c r="AH1804" s="65"/>
      <c r="AI1804" s="65"/>
      <c r="AJ1804" s="62"/>
      <c r="AK1804" s="11"/>
      <c r="AL1804" s="11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</row>
    <row r="1805" spans="1:86" ht="17.25">
      <c r="A1805" s="11"/>
      <c r="B1805" s="11"/>
      <c r="C1805" s="11"/>
      <c r="D1805" s="11"/>
      <c r="E1805" s="33"/>
      <c r="F1805" s="11"/>
      <c r="G1805" s="11"/>
      <c r="H1805" s="11"/>
      <c r="I1805" s="11"/>
      <c r="J1805" s="65"/>
      <c r="K1805" s="65"/>
      <c r="L1805" s="65"/>
      <c r="M1805" s="65"/>
      <c r="N1805" s="65"/>
      <c r="O1805" s="65"/>
      <c r="P1805" s="65"/>
      <c r="Q1805" s="65"/>
      <c r="R1805" s="65"/>
      <c r="S1805" s="65"/>
      <c r="T1805" s="65"/>
      <c r="U1805" s="65"/>
      <c r="V1805" s="65"/>
      <c r="W1805" s="65"/>
      <c r="X1805" s="65"/>
      <c r="Y1805" s="65"/>
      <c r="Z1805" s="65"/>
      <c r="AA1805" s="65"/>
      <c r="AB1805" s="65"/>
      <c r="AC1805" s="65"/>
      <c r="AD1805" s="65"/>
      <c r="AE1805" s="65"/>
      <c r="AF1805" s="65"/>
      <c r="AG1805" s="65"/>
      <c r="AH1805" s="65"/>
      <c r="AI1805" s="65"/>
      <c r="AJ1805" s="62"/>
      <c r="AK1805" s="11"/>
      <c r="AL1805" s="11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</row>
    <row r="1806" spans="1:86" ht="17.25">
      <c r="A1806" s="11"/>
      <c r="B1806" s="11"/>
      <c r="C1806" s="11"/>
      <c r="D1806" s="11"/>
      <c r="E1806" s="33"/>
      <c r="F1806" s="11"/>
      <c r="G1806" s="11"/>
      <c r="H1806" s="11"/>
      <c r="I1806" s="11"/>
      <c r="J1806" s="65"/>
      <c r="K1806" s="65"/>
      <c r="L1806" s="65"/>
      <c r="M1806" s="65"/>
      <c r="N1806" s="65"/>
      <c r="O1806" s="65"/>
      <c r="P1806" s="65"/>
      <c r="Q1806" s="65"/>
      <c r="R1806" s="65"/>
      <c r="S1806" s="65"/>
      <c r="T1806" s="65"/>
      <c r="U1806" s="65"/>
      <c r="V1806" s="65"/>
      <c r="W1806" s="65"/>
      <c r="X1806" s="65"/>
      <c r="Y1806" s="65"/>
      <c r="Z1806" s="65"/>
      <c r="AA1806" s="65"/>
      <c r="AB1806" s="65"/>
      <c r="AC1806" s="65"/>
      <c r="AD1806" s="65"/>
      <c r="AE1806" s="65"/>
      <c r="AF1806" s="65"/>
      <c r="AG1806" s="65"/>
      <c r="AH1806" s="65"/>
      <c r="AI1806" s="65"/>
      <c r="AJ1806" s="62"/>
      <c r="AK1806" s="11"/>
      <c r="AL1806" s="11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</row>
    <row r="1807" spans="1:86" ht="17.25">
      <c r="A1807" s="11"/>
      <c r="B1807" s="11"/>
      <c r="C1807" s="11"/>
      <c r="D1807" s="11"/>
      <c r="E1807" s="33"/>
      <c r="F1807" s="11"/>
      <c r="G1807" s="11"/>
      <c r="H1807" s="11"/>
      <c r="I1807" s="11"/>
      <c r="J1807" s="65"/>
      <c r="K1807" s="65"/>
      <c r="L1807" s="65"/>
      <c r="M1807" s="65"/>
      <c r="N1807" s="65"/>
      <c r="O1807" s="65"/>
      <c r="P1807" s="65"/>
      <c r="Q1807" s="65"/>
      <c r="R1807" s="65"/>
      <c r="S1807" s="65"/>
      <c r="T1807" s="65"/>
      <c r="U1807" s="65"/>
      <c r="V1807" s="65"/>
      <c r="W1807" s="65"/>
      <c r="X1807" s="65"/>
      <c r="Y1807" s="65"/>
      <c r="Z1807" s="65"/>
      <c r="AA1807" s="65"/>
      <c r="AB1807" s="65"/>
      <c r="AC1807" s="65"/>
      <c r="AD1807" s="65"/>
      <c r="AE1807" s="65"/>
      <c r="AF1807" s="65"/>
      <c r="AG1807" s="65"/>
      <c r="AH1807" s="65"/>
      <c r="AI1807" s="65"/>
      <c r="AJ1807" s="62"/>
      <c r="AK1807" s="11"/>
      <c r="AL1807" s="11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</row>
    <row r="1808" spans="1:86" ht="17.25">
      <c r="A1808" s="11"/>
      <c r="B1808" s="11"/>
      <c r="C1808" s="11"/>
      <c r="D1808" s="11"/>
      <c r="E1808" s="33"/>
      <c r="F1808" s="11"/>
      <c r="G1808" s="11"/>
      <c r="H1808" s="11"/>
      <c r="I1808" s="11"/>
      <c r="J1808" s="65"/>
      <c r="K1808" s="65"/>
      <c r="L1808" s="65"/>
      <c r="M1808" s="65"/>
      <c r="N1808" s="65"/>
      <c r="O1808" s="65"/>
      <c r="P1808" s="65"/>
      <c r="Q1808" s="65"/>
      <c r="R1808" s="65"/>
      <c r="S1808" s="65"/>
      <c r="T1808" s="65"/>
      <c r="U1808" s="65"/>
      <c r="V1808" s="65"/>
      <c r="W1808" s="65"/>
      <c r="X1808" s="65"/>
      <c r="Y1808" s="65"/>
      <c r="Z1808" s="65"/>
      <c r="AA1808" s="65"/>
      <c r="AB1808" s="65"/>
      <c r="AC1808" s="65"/>
      <c r="AD1808" s="65"/>
      <c r="AE1808" s="65"/>
      <c r="AF1808" s="65"/>
      <c r="AG1808" s="65"/>
      <c r="AH1808" s="65"/>
      <c r="AI1808" s="65"/>
      <c r="AJ1808" s="62"/>
      <c r="AK1808" s="11"/>
      <c r="AL1808" s="11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</row>
    <row r="1809" spans="1:86" ht="17.25">
      <c r="A1809" s="11"/>
      <c r="B1809" s="11"/>
      <c r="C1809" s="11"/>
      <c r="D1809" s="11"/>
      <c r="E1809" s="33"/>
      <c r="F1809" s="11"/>
      <c r="G1809" s="11"/>
      <c r="H1809" s="11"/>
      <c r="I1809" s="11"/>
      <c r="J1809" s="65"/>
      <c r="K1809" s="65"/>
      <c r="L1809" s="65"/>
      <c r="M1809" s="65"/>
      <c r="N1809" s="65"/>
      <c r="O1809" s="65"/>
      <c r="P1809" s="65"/>
      <c r="Q1809" s="65"/>
      <c r="R1809" s="65"/>
      <c r="S1809" s="65"/>
      <c r="T1809" s="65"/>
      <c r="U1809" s="65"/>
      <c r="V1809" s="65"/>
      <c r="W1809" s="65"/>
      <c r="X1809" s="65"/>
      <c r="Y1809" s="65"/>
      <c r="Z1809" s="65"/>
      <c r="AA1809" s="65"/>
      <c r="AB1809" s="65"/>
      <c r="AC1809" s="65"/>
      <c r="AD1809" s="65"/>
      <c r="AE1809" s="65"/>
      <c r="AF1809" s="65"/>
      <c r="AG1809" s="65"/>
      <c r="AH1809" s="65"/>
      <c r="AI1809" s="65"/>
      <c r="AJ1809" s="62"/>
      <c r="AK1809" s="11"/>
      <c r="AL1809" s="11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</row>
    <row r="1810" spans="1:86" ht="17.25">
      <c r="A1810" s="11"/>
      <c r="B1810" s="11"/>
      <c r="C1810" s="11"/>
      <c r="D1810" s="11"/>
      <c r="E1810" s="33"/>
      <c r="F1810" s="11"/>
      <c r="G1810" s="11"/>
      <c r="H1810" s="11"/>
      <c r="I1810" s="11"/>
      <c r="J1810" s="65"/>
      <c r="K1810" s="65"/>
      <c r="L1810" s="65"/>
      <c r="M1810" s="65"/>
      <c r="N1810" s="65"/>
      <c r="O1810" s="65"/>
      <c r="P1810" s="65"/>
      <c r="Q1810" s="65"/>
      <c r="R1810" s="65"/>
      <c r="S1810" s="65"/>
      <c r="T1810" s="65"/>
      <c r="U1810" s="65"/>
      <c r="V1810" s="65"/>
      <c r="W1810" s="65"/>
      <c r="X1810" s="65"/>
      <c r="Y1810" s="65"/>
      <c r="Z1810" s="65"/>
      <c r="AA1810" s="65"/>
      <c r="AB1810" s="65"/>
      <c r="AC1810" s="65"/>
      <c r="AD1810" s="65"/>
      <c r="AE1810" s="65"/>
      <c r="AF1810" s="65"/>
      <c r="AG1810" s="65"/>
      <c r="AH1810" s="65"/>
      <c r="AI1810" s="65"/>
      <c r="AJ1810" s="62"/>
      <c r="AK1810" s="11"/>
      <c r="AL1810" s="11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</row>
    <row r="1811" spans="1:86" ht="17.25">
      <c r="A1811" s="11"/>
      <c r="B1811" s="11"/>
      <c r="C1811" s="11"/>
      <c r="D1811" s="11"/>
      <c r="E1811" s="33"/>
      <c r="F1811" s="11"/>
      <c r="G1811" s="11"/>
      <c r="H1811" s="11"/>
      <c r="I1811" s="11"/>
      <c r="J1811" s="65"/>
      <c r="K1811" s="65"/>
      <c r="L1811" s="65"/>
      <c r="M1811" s="65"/>
      <c r="N1811" s="65"/>
      <c r="O1811" s="65"/>
      <c r="P1811" s="65"/>
      <c r="Q1811" s="65"/>
      <c r="R1811" s="65"/>
      <c r="S1811" s="65"/>
      <c r="T1811" s="65"/>
      <c r="U1811" s="65"/>
      <c r="V1811" s="65"/>
      <c r="W1811" s="65"/>
      <c r="X1811" s="65"/>
      <c r="Y1811" s="65"/>
      <c r="Z1811" s="65"/>
      <c r="AA1811" s="65"/>
      <c r="AB1811" s="65"/>
      <c r="AC1811" s="65"/>
      <c r="AD1811" s="65"/>
      <c r="AE1811" s="65"/>
      <c r="AF1811" s="65"/>
      <c r="AG1811" s="65"/>
      <c r="AH1811" s="65"/>
      <c r="AI1811" s="65"/>
      <c r="AJ1811" s="62"/>
      <c r="AK1811" s="11"/>
      <c r="AL1811" s="11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</row>
    <row r="1812" spans="1:86" ht="17.25">
      <c r="A1812" s="11"/>
      <c r="B1812" s="11"/>
      <c r="C1812" s="11"/>
      <c r="D1812" s="11"/>
      <c r="E1812" s="33"/>
      <c r="F1812" s="11"/>
      <c r="G1812" s="11"/>
      <c r="H1812" s="11"/>
      <c r="I1812" s="11"/>
      <c r="J1812" s="65"/>
      <c r="K1812" s="65"/>
      <c r="L1812" s="65"/>
      <c r="M1812" s="65"/>
      <c r="N1812" s="65"/>
      <c r="O1812" s="65"/>
      <c r="P1812" s="65"/>
      <c r="Q1812" s="65"/>
      <c r="R1812" s="65"/>
      <c r="S1812" s="65"/>
      <c r="T1812" s="65"/>
      <c r="U1812" s="65"/>
      <c r="V1812" s="65"/>
      <c r="W1812" s="65"/>
      <c r="X1812" s="65"/>
      <c r="Y1812" s="65"/>
      <c r="Z1812" s="65"/>
      <c r="AA1812" s="65"/>
      <c r="AB1812" s="65"/>
      <c r="AC1812" s="65"/>
      <c r="AD1812" s="65"/>
      <c r="AE1812" s="65"/>
      <c r="AF1812" s="65"/>
      <c r="AG1812" s="65"/>
      <c r="AH1812" s="65"/>
      <c r="AI1812" s="65"/>
      <c r="AJ1812" s="62"/>
      <c r="AK1812" s="11"/>
      <c r="AL1812" s="11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</row>
    <row r="1813" spans="1:86" ht="17.25">
      <c r="A1813" s="11"/>
      <c r="B1813" s="11"/>
      <c r="C1813" s="11"/>
      <c r="D1813" s="11"/>
      <c r="E1813" s="33"/>
      <c r="F1813" s="11"/>
      <c r="G1813" s="11"/>
      <c r="H1813" s="11"/>
      <c r="I1813" s="11"/>
      <c r="J1813" s="65"/>
      <c r="K1813" s="65"/>
      <c r="L1813" s="65"/>
      <c r="M1813" s="65"/>
      <c r="N1813" s="65"/>
      <c r="O1813" s="65"/>
      <c r="P1813" s="65"/>
      <c r="Q1813" s="65"/>
      <c r="R1813" s="65"/>
      <c r="S1813" s="65"/>
      <c r="T1813" s="65"/>
      <c r="U1813" s="65"/>
      <c r="V1813" s="65"/>
      <c r="W1813" s="65"/>
      <c r="X1813" s="65"/>
      <c r="Y1813" s="65"/>
      <c r="Z1813" s="65"/>
      <c r="AA1813" s="65"/>
      <c r="AB1813" s="65"/>
      <c r="AC1813" s="65"/>
      <c r="AD1813" s="65"/>
      <c r="AE1813" s="65"/>
      <c r="AF1813" s="65"/>
      <c r="AG1813" s="65"/>
      <c r="AH1813" s="65"/>
      <c r="AI1813" s="65"/>
      <c r="AJ1813" s="62"/>
      <c r="AK1813" s="11"/>
      <c r="AL1813" s="11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</row>
    <row r="1814" spans="1:86" ht="17.25">
      <c r="A1814" s="11"/>
      <c r="B1814" s="11"/>
      <c r="C1814" s="11"/>
      <c r="D1814" s="11"/>
      <c r="E1814" s="33"/>
      <c r="F1814" s="11"/>
      <c r="G1814" s="11"/>
      <c r="H1814" s="11"/>
      <c r="I1814" s="11"/>
      <c r="J1814" s="65"/>
      <c r="K1814" s="65"/>
      <c r="L1814" s="65"/>
      <c r="M1814" s="65"/>
      <c r="N1814" s="65"/>
      <c r="O1814" s="65"/>
      <c r="P1814" s="65"/>
      <c r="Q1814" s="65"/>
      <c r="R1814" s="65"/>
      <c r="S1814" s="65"/>
      <c r="T1814" s="65"/>
      <c r="U1814" s="65"/>
      <c r="V1814" s="65"/>
      <c r="W1814" s="65"/>
      <c r="X1814" s="65"/>
      <c r="Y1814" s="65"/>
      <c r="Z1814" s="65"/>
      <c r="AA1814" s="65"/>
      <c r="AB1814" s="65"/>
      <c r="AC1814" s="65"/>
      <c r="AD1814" s="65"/>
      <c r="AE1814" s="65"/>
      <c r="AF1814" s="65"/>
      <c r="AG1814" s="65"/>
      <c r="AH1814" s="65"/>
      <c r="AI1814" s="65"/>
      <c r="AJ1814" s="62"/>
      <c r="AK1814" s="11"/>
      <c r="AL1814" s="11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</row>
    <row r="1815" spans="1:86" ht="17.25">
      <c r="A1815" s="11"/>
      <c r="B1815" s="11"/>
      <c r="C1815" s="11"/>
      <c r="D1815" s="11"/>
      <c r="E1815" s="33"/>
      <c r="F1815" s="11"/>
      <c r="G1815" s="11"/>
      <c r="H1815" s="11"/>
      <c r="I1815" s="11"/>
      <c r="J1815" s="65"/>
      <c r="K1815" s="65"/>
      <c r="L1815" s="65"/>
      <c r="M1815" s="65"/>
      <c r="N1815" s="65"/>
      <c r="O1815" s="65"/>
      <c r="P1815" s="65"/>
      <c r="Q1815" s="65"/>
      <c r="R1815" s="65"/>
      <c r="S1815" s="65"/>
      <c r="T1815" s="65"/>
      <c r="U1815" s="65"/>
      <c r="V1815" s="65"/>
      <c r="W1815" s="65"/>
      <c r="X1815" s="65"/>
      <c r="Y1815" s="65"/>
      <c r="Z1815" s="65"/>
      <c r="AA1815" s="65"/>
      <c r="AB1815" s="65"/>
      <c r="AC1815" s="65"/>
      <c r="AD1815" s="65"/>
      <c r="AE1815" s="65"/>
      <c r="AF1815" s="65"/>
      <c r="AG1815" s="65"/>
      <c r="AH1815" s="65"/>
      <c r="AI1815" s="65"/>
      <c r="AJ1815" s="62"/>
      <c r="AK1815" s="11"/>
      <c r="AL1815" s="11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</row>
    <row r="1816" spans="1:86" ht="17.25">
      <c r="A1816" s="11"/>
      <c r="B1816" s="11"/>
      <c r="C1816" s="11"/>
      <c r="D1816" s="11"/>
      <c r="E1816" s="33"/>
      <c r="F1816" s="11"/>
      <c r="G1816" s="11"/>
      <c r="H1816" s="11"/>
      <c r="I1816" s="11"/>
      <c r="J1816" s="65"/>
      <c r="K1816" s="65"/>
      <c r="L1816" s="65"/>
      <c r="M1816" s="65"/>
      <c r="N1816" s="65"/>
      <c r="O1816" s="65"/>
      <c r="P1816" s="65"/>
      <c r="Q1816" s="65"/>
      <c r="R1816" s="65"/>
      <c r="S1816" s="65"/>
      <c r="T1816" s="65"/>
      <c r="U1816" s="65"/>
      <c r="V1816" s="65"/>
      <c r="W1816" s="65"/>
      <c r="X1816" s="65"/>
      <c r="Y1816" s="65"/>
      <c r="Z1816" s="65"/>
      <c r="AA1816" s="65"/>
      <c r="AB1816" s="65"/>
      <c r="AC1816" s="65"/>
      <c r="AD1816" s="65"/>
      <c r="AE1816" s="65"/>
      <c r="AF1816" s="65"/>
      <c r="AG1816" s="65"/>
      <c r="AH1816" s="65"/>
      <c r="AI1816" s="65"/>
      <c r="AJ1816" s="62"/>
      <c r="AK1816" s="11"/>
      <c r="AL1816" s="11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</row>
    <row r="1817" spans="1:86" ht="17.25">
      <c r="A1817" s="11"/>
      <c r="B1817" s="11"/>
      <c r="C1817" s="11"/>
      <c r="D1817" s="11"/>
      <c r="E1817" s="33"/>
      <c r="F1817" s="11"/>
      <c r="G1817" s="11"/>
      <c r="H1817" s="11"/>
      <c r="I1817" s="11"/>
      <c r="J1817" s="65"/>
      <c r="K1817" s="65"/>
      <c r="L1817" s="65"/>
      <c r="M1817" s="65"/>
      <c r="N1817" s="65"/>
      <c r="O1817" s="65"/>
      <c r="P1817" s="65"/>
      <c r="Q1817" s="65"/>
      <c r="R1817" s="65"/>
      <c r="S1817" s="65"/>
      <c r="T1817" s="65"/>
      <c r="U1817" s="65"/>
      <c r="V1817" s="65"/>
      <c r="W1817" s="65"/>
      <c r="X1817" s="65"/>
      <c r="Y1817" s="65"/>
      <c r="Z1817" s="65"/>
      <c r="AA1817" s="65"/>
      <c r="AB1817" s="65"/>
      <c r="AC1817" s="65"/>
      <c r="AD1817" s="65"/>
      <c r="AE1817" s="65"/>
      <c r="AF1817" s="65"/>
      <c r="AG1817" s="65"/>
      <c r="AH1817" s="65"/>
      <c r="AI1817" s="65"/>
      <c r="AJ1817" s="62"/>
      <c r="AK1817" s="11"/>
      <c r="AL1817" s="11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</row>
    <row r="1818" spans="1:86" ht="17.25">
      <c r="A1818" s="11"/>
      <c r="B1818" s="11"/>
      <c r="C1818" s="11"/>
      <c r="D1818" s="11"/>
      <c r="E1818" s="33"/>
      <c r="F1818" s="11"/>
      <c r="G1818" s="11"/>
      <c r="H1818" s="11"/>
      <c r="I1818" s="11"/>
      <c r="J1818" s="65"/>
      <c r="K1818" s="65"/>
      <c r="L1818" s="65"/>
      <c r="M1818" s="65"/>
      <c r="N1818" s="65"/>
      <c r="O1818" s="65"/>
      <c r="P1818" s="65"/>
      <c r="Q1818" s="65"/>
      <c r="R1818" s="65"/>
      <c r="S1818" s="65"/>
      <c r="T1818" s="65"/>
      <c r="U1818" s="65"/>
      <c r="V1818" s="65"/>
      <c r="W1818" s="65"/>
      <c r="X1818" s="65"/>
      <c r="Y1818" s="65"/>
      <c r="Z1818" s="65"/>
      <c r="AA1818" s="65"/>
      <c r="AB1818" s="65"/>
      <c r="AC1818" s="65"/>
      <c r="AD1818" s="65"/>
      <c r="AE1818" s="65"/>
      <c r="AF1818" s="65"/>
      <c r="AG1818" s="65"/>
      <c r="AH1818" s="65"/>
      <c r="AI1818" s="65"/>
      <c r="AJ1818" s="62"/>
      <c r="AK1818" s="11"/>
      <c r="AL1818" s="11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</row>
    <row r="1819" spans="1:86" ht="17.25">
      <c r="A1819" s="11"/>
      <c r="B1819" s="11"/>
      <c r="C1819" s="11"/>
      <c r="D1819" s="11"/>
      <c r="E1819" s="33"/>
      <c r="F1819" s="11"/>
      <c r="G1819" s="11"/>
      <c r="H1819" s="11"/>
      <c r="I1819" s="11"/>
      <c r="J1819" s="65"/>
      <c r="K1819" s="65"/>
      <c r="L1819" s="65"/>
      <c r="M1819" s="65"/>
      <c r="N1819" s="65"/>
      <c r="O1819" s="65"/>
      <c r="P1819" s="65"/>
      <c r="Q1819" s="65"/>
      <c r="R1819" s="65"/>
      <c r="S1819" s="65"/>
      <c r="T1819" s="65"/>
      <c r="U1819" s="65"/>
      <c r="V1819" s="65"/>
      <c r="W1819" s="65"/>
      <c r="X1819" s="65"/>
      <c r="Y1819" s="65"/>
      <c r="Z1819" s="65"/>
      <c r="AA1819" s="65"/>
      <c r="AB1819" s="65"/>
      <c r="AC1819" s="65"/>
      <c r="AD1819" s="65"/>
      <c r="AE1819" s="65"/>
      <c r="AF1819" s="65"/>
      <c r="AG1819" s="65"/>
      <c r="AH1819" s="65"/>
      <c r="AI1819" s="65"/>
      <c r="AJ1819" s="62"/>
      <c r="AK1819" s="11"/>
      <c r="AL1819" s="11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</row>
    <row r="1820" spans="1:86" ht="17.25">
      <c r="A1820" s="11"/>
      <c r="B1820" s="11"/>
      <c r="C1820" s="11"/>
      <c r="D1820" s="11"/>
      <c r="E1820" s="33"/>
      <c r="F1820" s="11"/>
      <c r="G1820" s="11"/>
      <c r="H1820" s="11"/>
      <c r="I1820" s="11"/>
      <c r="J1820" s="65"/>
      <c r="K1820" s="65"/>
      <c r="L1820" s="65"/>
      <c r="M1820" s="65"/>
      <c r="N1820" s="65"/>
      <c r="O1820" s="65"/>
      <c r="P1820" s="65"/>
      <c r="Q1820" s="65"/>
      <c r="R1820" s="65"/>
      <c r="S1820" s="65"/>
      <c r="T1820" s="65"/>
      <c r="U1820" s="65"/>
      <c r="V1820" s="65"/>
      <c r="W1820" s="65"/>
      <c r="X1820" s="65"/>
      <c r="Y1820" s="65"/>
      <c r="Z1820" s="65"/>
      <c r="AA1820" s="65"/>
      <c r="AB1820" s="65"/>
      <c r="AC1820" s="65"/>
      <c r="AD1820" s="65"/>
      <c r="AE1820" s="65"/>
      <c r="AF1820" s="65"/>
      <c r="AG1820" s="65"/>
      <c r="AH1820" s="65"/>
      <c r="AI1820" s="65"/>
      <c r="AJ1820" s="62"/>
      <c r="AK1820" s="11"/>
      <c r="AL1820" s="11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</row>
    <row r="1821" spans="1:86" ht="17.25">
      <c r="A1821" s="11"/>
      <c r="B1821" s="11"/>
      <c r="C1821" s="11"/>
      <c r="D1821" s="11"/>
      <c r="E1821" s="33"/>
      <c r="F1821" s="11"/>
      <c r="G1821" s="11"/>
      <c r="H1821" s="11"/>
      <c r="I1821" s="11"/>
      <c r="J1821" s="65"/>
      <c r="K1821" s="65"/>
      <c r="L1821" s="65"/>
      <c r="M1821" s="65"/>
      <c r="N1821" s="65"/>
      <c r="O1821" s="65"/>
      <c r="P1821" s="65"/>
      <c r="Q1821" s="65"/>
      <c r="R1821" s="65"/>
      <c r="S1821" s="65"/>
      <c r="T1821" s="65"/>
      <c r="U1821" s="65"/>
      <c r="V1821" s="65"/>
      <c r="W1821" s="65"/>
      <c r="X1821" s="65"/>
      <c r="Y1821" s="65"/>
      <c r="Z1821" s="65"/>
      <c r="AA1821" s="65"/>
      <c r="AB1821" s="65"/>
      <c r="AC1821" s="65"/>
      <c r="AD1821" s="65"/>
      <c r="AE1821" s="65"/>
      <c r="AF1821" s="65"/>
      <c r="AG1821" s="65"/>
      <c r="AH1821" s="65"/>
      <c r="AI1821" s="65"/>
      <c r="AJ1821" s="62"/>
      <c r="AK1821" s="11"/>
      <c r="AL1821" s="11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</row>
    <row r="1822" spans="1:86" ht="17.25">
      <c r="A1822" s="11"/>
      <c r="B1822" s="11"/>
      <c r="C1822" s="11"/>
      <c r="D1822" s="11"/>
      <c r="E1822" s="33"/>
      <c r="F1822" s="11"/>
      <c r="G1822" s="11"/>
      <c r="H1822" s="11"/>
      <c r="I1822" s="11"/>
      <c r="J1822" s="65"/>
      <c r="K1822" s="65"/>
      <c r="L1822" s="65"/>
      <c r="M1822" s="65"/>
      <c r="N1822" s="65"/>
      <c r="O1822" s="65"/>
      <c r="P1822" s="65"/>
      <c r="Q1822" s="65"/>
      <c r="R1822" s="65"/>
      <c r="S1822" s="65"/>
      <c r="T1822" s="65"/>
      <c r="U1822" s="65"/>
      <c r="V1822" s="65"/>
      <c r="W1822" s="65"/>
      <c r="X1822" s="65"/>
      <c r="Y1822" s="65"/>
      <c r="Z1822" s="65"/>
      <c r="AA1822" s="65"/>
      <c r="AB1822" s="65"/>
      <c r="AC1822" s="65"/>
      <c r="AD1822" s="65"/>
      <c r="AE1822" s="65"/>
      <c r="AF1822" s="65"/>
      <c r="AG1822" s="65"/>
      <c r="AH1822" s="65"/>
      <c r="AI1822" s="65"/>
      <c r="AJ1822" s="62"/>
      <c r="AK1822" s="11"/>
      <c r="AL1822" s="11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</row>
    <row r="1823" spans="1:86" ht="17.25">
      <c r="A1823" s="11"/>
      <c r="B1823" s="11"/>
      <c r="C1823" s="11"/>
      <c r="D1823" s="11"/>
      <c r="E1823" s="33"/>
      <c r="F1823" s="11"/>
      <c r="G1823" s="11"/>
      <c r="H1823" s="11"/>
      <c r="I1823" s="11"/>
      <c r="J1823" s="65"/>
      <c r="K1823" s="65"/>
      <c r="L1823" s="65"/>
      <c r="M1823" s="65"/>
      <c r="N1823" s="65"/>
      <c r="O1823" s="65"/>
      <c r="P1823" s="65"/>
      <c r="Q1823" s="65"/>
      <c r="R1823" s="65"/>
      <c r="S1823" s="65"/>
      <c r="T1823" s="65"/>
      <c r="U1823" s="65"/>
      <c r="V1823" s="65"/>
      <c r="W1823" s="65"/>
      <c r="X1823" s="65"/>
      <c r="Y1823" s="65"/>
      <c r="Z1823" s="65"/>
      <c r="AA1823" s="65"/>
      <c r="AB1823" s="65"/>
      <c r="AC1823" s="65"/>
      <c r="AD1823" s="65"/>
      <c r="AE1823" s="65"/>
      <c r="AF1823" s="65"/>
      <c r="AG1823" s="65"/>
      <c r="AH1823" s="65"/>
      <c r="AI1823" s="65"/>
      <c r="AJ1823" s="62"/>
      <c r="AK1823" s="11"/>
      <c r="AL1823" s="11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  <c r="BW1823" s="13"/>
      <c r="BX1823" s="13"/>
      <c r="BY1823" s="13"/>
      <c r="BZ1823" s="13"/>
      <c r="CA1823" s="13"/>
      <c r="CB1823" s="13"/>
      <c r="CC1823" s="13"/>
      <c r="CD1823" s="13"/>
      <c r="CE1823" s="13"/>
      <c r="CF1823" s="13"/>
      <c r="CG1823" s="13"/>
      <c r="CH1823" s="13"/>
    </row>
    <row r="1824" spans="1:86" ht="17.25">
      <c r="A1824" s="11"/>
      <c r="B1824" s="11"/>
      <c r="C1824" s="11"/>
      <c r="D1824" s="11"/>
      <c r="E1824" s="33"/>
      <c r="F1824" s="11"/>
      <c r="G1824" s="11"/>
      <c r="H1824" s="11"/>
      <c r="I1824" s="11"/>
      <c r="J1824" s="65"/>
      <c r="K1824" s="65"/>
      <c r="L1824" s="65"/>
      <c r="M1824" s="65"/>
      <c r="N1824" s="65"/>
      <c r="O1824" s="65"/>
      <c r="P1824" s="65"/>
      <c r="Q1824" s="65"/>
      <c r="R1824" s="65"/>
      <c r="S1824" s="65"/>
      <c r="T1824" s="65"/>
      <c r="U1824" s="65"/>
      <c r="V1824" s="65"/>
      <c r="W1824" s="65"/>
      <c r="X1824" s="65"/>
      <c r="Y1824" s="65"/>
      <c r="Z1824" s="65"/>
      <c r="AA1824" s="65"/>
      <c r="AB1824" s="65"/>
      <c r="AC1824" s="65"/>
      <c r="AD1824" s="65"/>
      <c r="AE1824" s="65"/>
      <c r="AF1824" s="65"/>
      <c r="AG1824" s="65"/>
      <c r="AH1824" s="65"/>
      <c r="AI1824" s="65"/>
      <c r="AJ1824" s="62"/>
      <c r="AK1824" s="11"/>
      <c r="AL1824" s="11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</row>
    <row r="1825" spans="1:86" ht="17.25">
      <c r="A1825" s="11"/>
      <c r="B1825" s="11"/>
      <c r="C1825" s="11"/>
      <c r="D1825" s="11"/>
      <c r="E1825" s="33"/>
      <c r="F1825" s="11"/>
      <c r="G1825" s="11"/>
      <c r="H1825" s="11"/>
      <c r="I1825" s="11"/>
      <c r="J1825" s="65"/>
      <c r="K1825" s="65"/>
      <c r="L1825" s="65"/>
      <c r="M1825" s="65"/>
      <c r="N1825" s="65"/>
      <c r="O1825" s="65"/>
      <c r="P1825" s="65"/>
      <c r="Q1825" s="65"/>
      <c r="R1825" s="65"/>
      <c r="S1825" s="65"/>
      <c r="T1825" s="65"/>
      <c r="U1825" s="65"/>
      <c r="V1825" s="65"/>
      <c r="W1825" s="65"/>
      <c r="X1825" s="65"/>
      <c r="Y1825" s="65"/>
      <c r="Z1825" s="65"/>
      <c r="AA1825" s="65"/>
      <c r="AB1825" s="65"/>
      <c r="AC1825" s="65"/>
      <c r="AD1825" s="65"/>
      <c r="AE1825" s="65"/>
      <c r="AF1825" s="65"/>
      <c r="AG1825" s="65"/>
      <c r="AH1825" s="65"/>
      <c r="AI1825" s="65"/>
      <c r="AJ1825" s="62"/>
      <c r="AK1825" s="11"/>
      <c r="AL1825" s="11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</row>
    <row r="1826" spans="1:86" ht="17.25">
      <c r="A1826" s="11"/>
      <c r="B1826" s="11"/>
      <c r="C1826" s="11"/>
      <c r="D1826" s="11"/>
      <c r="E1826" s="33"/>
      <c r="F1826" s="11"/>
      <c r="G1826" s="11"/>
      <c r="H1826" s="11"/>
      <c r="I1826" s="11"/>
      <c r="J1826" s="65"/>
      <c r="K1826" s="65"/>
      <c r="L1826" s="65"/>
      <c r="M1826" s="65"/>
      <c r="N1826" s="65"/>
      <c r="O1826" s="65"/>
      <c r="P1826" s="65"/>
      <c r="Q1826" s="65"/>
      <c r="R1826" s="65"/>
      <c r="S1826" s="65"/>
      <c r="T1826" s="65"/>
      <c r="U1826" s="65"/>
      <c r="V1826" s="65"/>
      <c r="W1826" s="65"/>
      <c r="X1826" s="65"/>
      <c r="Y1826" s="65"/>
      <c r="Z1826" s="65"/>
      <c r="AA1826" s="65"/>
      <c r="AB1826" s="65"/>
      <c r="AC1826" s="65"/>
      <c r="AD1826" s="65"/>
      <c r="AE1826" s="65"/>
      <c r="AF1826" s="65"/>
      <c r="AG1826" s="65"/>
      <c r="AH1826" s="65"/>
      <c r="AI1826" s="65"/>
      <c r="AJ1826" s="62"/>
      <c r="AK1826" s="11"/>
      <c r="AL1826" s="11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</row>
    <row r="1827" spans="1:86" ht="17.25">
      <c r="A1827" s="11"/>
      <c r="B1827" s="11"/>
      <c r="C1827" s="11"/>
      <c r="D1827" s="11"/>
      <c r="E1827" s="33"/>
      <c r="F1827" s="11"/>
      <c r="G1827" s="11"/>
      <c r="H1827" s="11"/>
      <c r="I1827" s="11"/>
      <c r="J1827" s="65"/>
      <c r="K1827" s="65"/>
      <c r="L1827" s="65"/>
      <c r="M1827" s="65"/>
      <c r="N1827" s="65"/>
      <c r="O1827" s="65"/>
      <c r="P1827" s="65"/>
      <c r="Q1827" s="65"/>
      <c r="R1827" s="65"/>
      <c r="S1827" s="65"/>
      <c r="T1827" s="65"/>
      <c r="U1827" s="65"/>
      <c r="V1827" s="65"/>
      <c r="W1827" s="65"/>
      <c r="X1827" s="65"/>
      <c r="Y1827" s="65"/>
      <c r="Z1827" s="65"/>
      <c r="AA1827" s="65"/>
      <c r="AB1827" s="65"/>
      <c r="AC1827" s="65"/>
      <c r="AD1827" s="65"/>
      <c r="AE1827" s="65"/>
      <c r="AF1827" s="65"/>
      <c r="AG1827" s="65"/>
      <c r="AH1827" s="65"/>
      <c r="AI1827" s="65"/>
      <c r="AJ1827" s="62"/>
      <c r="AK1827" s="11"/>
      <c r="AL1827" s="11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</row>
    <row r="1828" spans="1:86" ht="17.25">
      <c r="A1828" s="11"/>
      <c r="B1828" s="11"/>
      <c r="C1828" s="11"/>
      <c r="D1828" s="11"/>
      <c r="E1828" s="33"/>
      <c r="F1828" s="11"/>
      <c r="G1828" s="11"/>
      <c r="H1828" s="11"/>
      <c r="I1828" s="11"/>
      <c r="J1828" s="65"/>
      <c r="K1828" s="65"/>
      <c r="L1828" s="65"/>
      <c r="M1828" s="65"/>
      <c r="N1828" s="65"/>
      <c r="O1828" s="65"/>
      <c r="P1828" s="65"/>
      <c r="Q1828" s="65"/>
      <c r="R1828" s="65"/>
      <c r="S1828" s="65"/>
      <c r="T1828" s="65"/>
      <c r="U1828" s="65"/>
      <c r="V1828" s="65"/>
      <c r="W1828" s="65"/>
      <c r="X1828" s="65"/>
      <c r="Y1828" s="65"/>
      <c r="Z1828" s="65"/>
      <c r="AA1828" s="65"/>
      <c r="AB1828" s="65"/>
      <c r="AC1828" s="65"/>
      <c r="AD1828" s="65"/>
      <c r="AE1828" s="65"/>
      <c r="AF1828" s="65"/>
      <c r="AG1828" s="65"/>
      <c r="AH1828" s="65"/>
      <c r="AI1828" s="65"/>
      <c r="AJ1828" s="62"/>
      <c r="AK1828" s="11"/>
      <c r="AL1828" s="11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</row>
    <row r="1829" spans="1:86" ht="17.25">
      <c r="A1829" s="11"/>
      <c r="B1829" s="11"/>
      <c r="C1829" s="11"/>
      <c r="D1829" s="11"/>
      <c r="E1829" s="33"/>
      <c r="F1829" s="11"/>
      <c r="G1829" s="11"/>
      <c r="H1829" s="11"/>
      <c r="I1829" s="11"/>
      <c r="J1829" s="65"/>
      <c r="K1829" s="65"/>
      <c r="L1829" s="65"/>
      <c r="M1829" s="65"/>
      <c r="N1829" s="65"/>
      <c r="O1829" s="65"/>
      <c r="P1829" s="65"/>
      <c r="Q1829" s="65"/>
      <c r="R1829" s="65"/>
      <c r="S1829" s="65"/>
      <c r="T1829" s="65"/>
      <c r="U1829" s="65"/>
      <c r="V1829" s="65"/>
      <c r="W1829" s="65"/>
      <c r="X1829" s="65"/>
      <c r="Y1829" s="65"/>
      <c r="Z1829" s="65"/>
      <c r="AA1829" s="65"/>
      <c r="AB1829" s="65"/>
      <c r="AC1829" s="65"/>
      <c r="AD1829" s="65"/>
      <c r="AE1829" s="65"/>
      <c r="AF1829" s="65"/>
      <c r="AG1829" s="65"/>
      <c r="AH1829" s="65"/>
      <c r="AI1829" s="65"/>
      <c r="AJ1829" s="62"/>
      <c r="AK1829" s="11"/>
      <c r="AL1829" s="11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</row>
    <row r="1830" spans="1:86" ht="17.25">
      <c r="A1830" s="11"/>
      <c r="B1830" s="11"/>
      <c r="C1830" s="11"/>
      <c r="D1830" s="11"/>
      <c r="E1830" s="33"/>
      <c r="F1830" s="11"/>
      <c r="G1830" s="11"/>
      <c r="H1830" s="11"/>
      <c r="I1830" s="11"/>
      <c r="J1830" s="65"/>
      <c r="K1830" s="65"/>
      <c r="L1830" s="65"/>
      <c r="M1830" s="65"/>
      <c r="N1830" s="65"/>
      <c r="O1830" s="65"/>
      <c r="P1830" s="65"/>
      <c r="Q1830" s="65"/>
      <c r="R1830" s="65"/>
      <c r="S1830" s="65"/>
      <c r="T1830" s="65"/>
      <c r="U1830" s="65"/>
      <c r="V1830" s="65"/>
      <c r="W1830" s="65"/>
      <c r="X1830" s="65"/>
      <c r="Y1830" s="65"/>
      <c r="Z1830" s="65"/>
      <c r="AA1830" s="65"/>
      <c r="AB1830" s="65"/>
      <c r="AC1830" s="65"/>
      <c r="AD1830" s="65"/>
      <c r="AE1830" s="65"/>
      <c r="AF1830" s="65"/>
      <c r="AG1830" s="65"/>
      <c r="AH1830" s="65"/>
      <c r="AI1830" s="65"/>
      <c r="AJ1830" s="62"/>
      <c r="AK1830" s="11"/>
      <c r="AL1830" s="11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</row>
    <row r="1831" spans="1:86" ht="17.25">
      <c r="A1831" s="11"/>
      <c r="B1831" s="11"/>
      <c r="C1831" s="11"/>
      <c r="D1831" s="11"/>
      <c r="E1831" s="33"/>
      <c r="F1831" s="11"/>
      <c r="G1831" s="11"/>
      <c r="H1831" s="11"/>
      <c r="I1831" s="11"/>
      <c r="J1831" s="65"/>
      <c r="K1831" s="65"/>
      <c r="L1831" s="65"/>
      <c r="M1831" s="65"/>
      <c r="N1831" s="65"/>
      <c r="O1831" s="65"/>
      <c r="P1831" s="65"/>
      <c r="Q1831" s="65"/>
      <c r="R1831" s="65"/>
      <c r="S1831" s="65"/>
      <c r="T1831" s="65"/>
      <c r="U1831" s="65"/>
      <c r="V1831" s="65"/>
      <c r="W1831" s="65"/>
      <c r="X1831" s="65"/>
      <c r="Y1831" s="65"/>
      <c r="Z1831" s="65"/>
      <c r="AA1831" s="65"/>
      <c r="AB1831" s="65"/>
      <c r="AC1831" s="65"/>
      <c r="AD1831" s="65"/>
      <c r="AE1831" s="65"/>
      <c r="AF1831" s="65"/>
      <c r="AG1831" s="65"/>
      <c r="AH1831" s="65"/>
      <c r="AI1831" s="65"/>
      <c r="AJ1831" s="62"/>
      <c r="AK1831" s="11"/>
      <c r="AL1831" s="11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</row>
    <row r="1832" spans="1:86" ht="17.25">
      <c r="A1832" s="11"/>
      <c r="B1832" s="11"/>
      <c r="C1832" s="11"/>
      <c r="D1832" s="11"/>
      <c r="E1832" s="33"/>
      <c r="F1832" s="11"/>
      <c r="G1832" s="11"/>
      <c r="H1832" s="11"/>
      <c r="I1832" s="11"/>
      <c r="J1832" s="65"/>
      <c r="K1832" s="65"/>
      <c r="L1832" s="65"/>
      <c r="M1832" s="65"/>
      <c r="N1832" s="65"/>
      <c r="O1832" s="65"/>
      <c r="P1832" s="65"/>
      <c r="Q1832" s="65"/>
      <c r="R1832" s="65"/>
      <c r="S1832" s="65"/>
      <c r="T1832" s="65"/>
      <c r="U1832" s="65"/>
      <c r="V1832" s="65"/>
      <c r="W1832" s="65"/>
      <c r="X1832" s="65"/>
      <c r="Y1832" s="65"/>
      <c r="Z1832" s="65"/>
      <c r="AA1832" s="65"/>
      <c r="AB1832" s="65"/>
      <c r="AC1832" s="65"/>
      <c r="AD1832" s="65"/>
      <c r="AE1832" s="65"/>
      <c r="AF1832" s="65"/>
      <c r="AG1832" s="65"/>
      <c r="AH1832" s="65"/>
      <c r="AI1832" s="65"/>
      <c r="AJ1832" s="62"/>
      <c r="AK1832" s="11"/>
      <c r="AL1832" s="11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</row>
    <row r="1833" spans="1:86" ht="17.25">
      <c r="A1833" s="11"/>
      <c r="B1833" s="11"/>
      <c r="C1833" s="11"/>
      <c r="D1833" s="11"/>
      <c r="E1833" s="33"/>
      <c r="F1833" s="11"/>
      <c r="G1833" s="11"/>
      <c r="H1833" s="11"/>
      <c r="I1833" s="11"/>
      <c r="J1833" s="65"/>
      <c r="K1833" s="65"/>
      <c r="L1833" s="65"/>
      <c r="M1833" s="65"/>
      <c r="N1833" s="65"/>
      <c r="O1833" s="65"/>
      <c r="P1833" s="65"/>
      <c r="Q1833" s="65"/>
      <c r="R1833" s="65"/>
      <c r="S1833" s="65"/>
      <c r="T1833" s="65"/>
      <c r="U1833" s="65"/>
      <c r="V1833" s="65"/>
      <c r="W1833" s="65"/>
      <c r="X1833" s="65"/>
      <c r="Y1833" s="65"/>
      <c r="Z1833" s="65"/>
      <c r="AA1833" s="65"/>
      <c r="AB1833" s="65"/>
      <c r="AC1833" s="65"/>
      <c r="AD1833" s="65"/>
      <c r="AE1833" s="65"/>
      <c r="AF1833" s="65"/>
      <c r="AG1833" s="65"/>
      <c r="AH1833" s="65"/>
      <c r="AI1833" s="65"/>
      <c r="AJ1833" s="62"/>
      <c r="AK1833" s="11"/>
      <c r="AL1833" s="11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</row>
    <row r="1834" spans="1:86" ht="17.25">
      <c r="A1834" s="11"/>
      <c r="B1834" s="11"/>
      <c r="C1834" s="11"/>
      <c r="D1834" s="11"/>
      <c r="E1834" s="33"/>
      <c r="F1834" s="11"/>
      <c r="G1834" s="11"/>
      <c r="H1834" s="11"/>
      <c r="I1834" s="11"/>
      <c r="J1834" s="65"/>
      <c r="K1834" s="65"/>
      <c r="L1834" s="65"/>
      <c r="M1834" s="65"/>
      <c r="N1834" s="65"/>
      <c r="O1834" s="65"/>
      <c r="P1834" s="65"/>
      <c r="Q1834" s="65"/>
      <c r="R1834" s="65"/>
      <c r="S1834" s="65"/>
      <c r="T1834" s="65"/>
      <c r="U1834" s="65"/>
      <c r="V1834" s="65"/>
      <c r="W1834" s="65"/>
      <c r="X1834" s="65"/>
      <c r="Y1834" s="65"/>
      <c r="Z1834" s="65"/>
      <c r="AA1834" s="65"/>
      <c r="AB1834" s="65"/>
      <c r="AC1834" s="65"/>
      <c r="AD1834" s="65"/>
      <c r="AE1834" s="65"/>
      <c r="AF1834" s="65"/>
      <c r="AG1834" s="65"/>
      <c r="AH1834" s="65"/>
      <c r="AI1834" s="65"/>
      <c r="AJ1834" s="62"/>
      <c r="AK1834" s="11"/>
      <c r="AL1834" s="11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</row>
    <row r="1835" spans="1:86" ht="17.25">
      <c r="A1835" s="11"/>
      <c r="B1835" s="11"/>
      <c r="C1835" s="11"/>
      <c r="D1835" s="11"/>
      <c r="E1835" s="33"/>
      <c r="F1835" s="11"/>
      <c r="G1835" s="11"/>
      <c r="H1835" s="11"/>
      <c r="I1835" s="11"/>
      <c r="J1835" s="65"/>
      <c r="K1835" s="65"/>
      <c r="L1835" s="65"/>
      <c r="M1835" s="65"/>
      <c r="N1835" s="65"/>
      <c r="O1835" s="65"/>
      <c r="P1835" s="65"/>
      <c r="Q1835" s="65"/>
      <c r="R1835" s="65"/>
      <c r="S1835" s="65"/>
      <c r="T1835" s="65"/>
      <c r="U1835" s="65"/>
      <c r="V1835" s="65"/>
      <c r="W1835" s="65"/>
      <c r="X1835" s="65"/>
      <c r="Y1835" s="65"/>
      <c r="Z1835" s="65"/>
      <c r="AA1835" s="65"/>
      <c r="AB1835" s="65"/>
      <c r="AC1835" s="65"/>
      <c r="AD1835" s="65"/>
      <c r="AE1835" s="65"/>
      <c r="AF1835" s="65"/>
      <c r="AG1835" s="65"/>
      <c r="AH1835" s="65"/>
      <c r="AI1835" s="65"/>
      <c r="AJ1835" s="62"/>
      <c r="AK1835" s="11"/>
      <c r="AL1835" s="11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</row>
    <row r="1836" spans="1:86" ht="17.25">
      <c r="A1836" s="11"/>
      <c r="B1836" s="11"/>
      <c r="C1836" s="11"/>
      <c r="D1836" s="11"/>
      <c r="E1836" s="33"/>
      <c r="F1836" s="11"/>
      <c r="G1836" s="11"/>
      <c r="H1836" s="11"/>
      <c r="I1836" s="11"/>
      <c r="J1836" s="65"/>
      <c r="K1836" s="65"/>
      <c r="L1836" s="65"/>
      <c r="M1836" s="65"/>
      <c r="N1836" s="65"/>
      <c r="O1836" s="65"/>
      <c r="P1836" s="65"/>
      <c r="Q1836" s="65"/>
      <c r="R1836" s="65"/>
      <c r="S1836" s="65"/>
      <c r="T1836" s="65"/>
      <c r="U1836" s="65"/>
      <c r="V1836" s="65"/>
      <c r="W1836" s="65"/>
      <c r="X1836" s="65"/>
      <c r="Y1836" s="65"/>
      <c r="Z1836" s="65"/>
      <c r="AA1836" s="65"/>
      <c r="AB1836" s="65"/>
      <c r="AC1836" s="65"/>
      <c r="AD1836" s="65"/>
      <c r="AE1836" s="65"/>
      <c r="AF1836" s="65"/>
      <c r="AG1836" s="65"/>
      <c r="AH1836" s="65"/>
      <c r="AI1836" s="65"/>
      <c r="AJ1836" s="62"/>
      <c r="AK1836" s="11"/>
      <c r="AL1836" s="11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</row>
    <row r="1837" spans="1:86" ht="17.25">
      <c r="A1837" s="11"/>
      <c r="B1837" s="11"/>
      <c r="C1837" s="11"/>
      <c r="D1837" s="11"/>
      <c r="E1837" s="33"/>
      <c r="F1837" s="11"/>
      <c r="G1837" s="11"/>
      <c r="H1837" s="11"/>
      <c r="I1837" s="11"/>
      <c r="J1837" s="65"/>
      <c r="K1837" s="65"/>
      <c r="L1837" s="65"/>
      <c r="M1837" s="65"/>
      <c r="N1837" s="65"/>
      <c r="O1837" s="65"/>
      <c r="P1837" s="65"/>
      <c r="Q1837" s="65"/>
      <c r="R1837" s="65"/>
      <c r="S1837" s="65"/>
      <c r="T1837" s="65"/>
      <c r="U1837" s="65"/>
      <c r="V1837" s="65"/>
      <c r="W1837" s="65"/>
      <c r="X1837" s="65"/>
      <c r="Y1837" s="65"/>
      <c r="Z1837" s="65"/>
      <c r="AA1837" s="65"/>
      <c r="AB1837" s="65"/>
      <c r="AC1837" s="65"/>
      <c r="AD1837" s="65"/>
      <c r="AE1837" s="65"/>
      <c r="AF1837" s="65"/>
      <c r="AG1837" s="65"/>
      <c r="AH1837" s="65"/>
      <c r="AI1837" s="65"/>
      <c r="AJ1837" s="62"/>
      <c r="AK1837" s="11"/>
      <c r="AL1837" s="11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</row>
    <row r="1838" spans="1:86" ht="17.25">
      <c r="A1838" s="11"/>
      <c r="B1838" s="11"/>
      <c r="C1838" s="11"/>
      <c r="D1838" s="11"/>
      <c r="E1838" s="33"/>
      <c r="F1838" s="11"/>
      <c r="G1838" s="11"/>
      <c r="H1838" s="11"/>
      <c r="I1838" s="11"/>
      <c r="J1838" s="65"/>
      <c r="K1838" s="65"/>
      <c r="L1838" s="65"/>
      <c r="M1838" s="65"/>
      <c r="N1838" s="65"/>
      <c r="O1838" s="65"/>
      <c r="P1838" s="65"/>
      <c r="Q1838" s="65"/>
      <c r="R1838" s="65"/>
      <c r="S1838" s="65"/>
      <c r="T1838" s="65"/>
      <c r="U1838" s="65"/>
      <c r="V1838" s="65"/>
      <c r="W1838" s="65"/>
      <c r="X1838" s="65"/>
      <c r="Y1838" s="65"/>
      <c r="Z1838" s="65"/>
      <c r="AA1838" s="65"/>
      <c r="AB1838" s="65"/>
      <c r="AC1838" s="65"/>
      <c r="AD1838" s="65"/>
      <c r="AE1838" s="65"/>
      <c r="AF1838" s="65"/>
      <c r="AG1838" s="65"/>
      <c r="AH1838" s="65"/>
      <c r="AI1838" s="65"/>
      <c r="AJ1838" s="62"/>
      <c r="AK1838" s="11"/>
      <c r="AL1838" s="11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</row>
    <row r="1839" spans="1:86" ht="17.25">
      <c r="A1839" s="11"/>
      <c r="B1839" s="11"/>
      <c r="C1839" s="11"/>
      <c r="D1839" s="11"/>
      <c r="E1839" s="33"/>
      <c r="F1839" s="11"/>
      <c r="G1839" s="11"/>
      <c r="H1839" s="11"/>
      <c r="I1839" s="11"/>
      <c r="J1839" s="65"/>
      <c r="K1839" s="65"/>
      <c r="L1839" s="65"/>
      <c r="M1839" s="65"/>
      <c r="N1839" s="65"/>
      <c r="O1839" s="65"/>
      <c r="P1839" s="65"/>
      <c r="Q1839" s="65"/>
      <c r="R1839" s="65"/>
      <c r="S1839" s="65"/>
      <c r="T1839" s="65"/>
      <c r="U1839" s="65"/>
      <c r="V1839" s="65"/>
      <c r="W1839" s="65"/>
      <c r="X1839" s="65"/>
      <c r="Y1839" s="65"/>
      <c r="Z1839" s="65"/>
      <c r="AA1839" s="65"/>
      <c r="AB1839" s="65"/>
      <c r="AC1839" s="65"/>
      <c r="AD1839" s="65"/>
      <c r="AE1839" s="65"/>
      <c r="AF1839" s="65"/>
      <c r="AG1839" s="65"/>
      <c r="AH1839" s="65"/>
      <c r="AI1839" s="65"/>
      <c r="AJ1839" s="62"/>
      <c r="AK1839" s="11"/>
      <c r="AL1839" s="11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</row>
    <row r="1840" spans="1:86" ht="17.25">
      <c r="A1840" s="11"/>
      <c r="B1840" s="11"/>
      <c r="C1840" s="11"/>
      <c r="D1840" s="11"/>
      <c r="E1840" s="33"/>
      <c r="F1840" s="11"/>
      <c r="G1840" s="11"/>
      <c r="H1840" s="11"/>
      <c r="I1840" s="11"/>
      <c r="J1840" s="65"/>
      <c r="K1840" s="65"/>
      <c r="L1840" s="65"/>
      <c r="M1840" s="65"/>
      <c r="N1840" s="65"/>
      <c r="O1840" s="65"/>
      <c r="P1840" s="65"/>
      <c r="Q1840" s="65"/>
      <c r="R1840" s="65"/>
      <c r="S1840" s="65"/>
      <c r="T1840" s="65"/>
      <c r="U1840" s="65"/>
      <c r="V1840" s="65"/>
      <c r="W1840" s="65"/>
      <c r="X1840" s="65"/>
      <c r="Y1840" s="65"/>
      <c r="Z1840" s="65"/>
      <c r="AA1840" s="65"/>
      <c r="AB1840" s="65"/>
      <c r="AC1840" s="65"/>
      <c r="AD1840" s="65"/>
      <c r="AE1840" s="65"/>
      <c r="AF1840" s="65"/>
      <c r="AG1840" s="65"/>
      <c r="AH1840" s="65"/>
      <c r="AI1840" s="65"/>
      <c r="AJ1840" s="62"/>
      <c r="AK1840" s="11"/>
      <c r="AL1840" s="11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</row>
    <row r="1841" spans="1:86" ht="17.25">
      <c r="A1841" s="11"/>
      <c r="B1841" s="11"/>
      <c r="C1841" s="11"/>
      <c r="D1841" s="11"/>
      <c r="E1841" s="33"/>
      <c r="F1841" s="11"/>
      <c r="G1841" s="11"/>
      <c r="H1841" s="11"/>
      <c r="I1841" s="11"/>
      <c r="J1841" s="65"/>
      <c r="K1841" s="65"/>
      <c r="L1841" s="65"/>
      <c r="M1841" s="65"/>
      <c r="N1841" s="65"/>
      <c r="O1841" s="65"/>
      <c r="P1841" s="65"/>
      <c r="Q1841" s="65"/>
      <c r="R1841" s="65"/>
      <c r="S1841" s="65"/>
      <c r="T1841" s="65"/>
      <c r="U1841" s="65"/>
      <c r="V1841" s="65"/>
      <c r="W1841" s="65"/>
      <c r="X1841" s="65"/>
      <c r="Y1841" s="65"/>
      <c r="Z1841" s="65"/>
      <c r="AA1841" s="65"/>
      <c r="AB1841" s="65"/>
      <c r="AC1841" s="65"/>
      <c r="AD1841" s="65"/>
      <c r="AE1841" s="65"/>
      <c r="AF1841" s="65"/>
      <c r="AG1841" s="65"/>
      <c r="AH1841" s="65"/>
      <c r="AI1841" s="65"/>
      <c r="AJ1841" s="62"/>
      <c r="AK1841" s="11"/>
      <c r="AL1841" s="11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</row>
    <row r="1842" spans="1:86" ht="17.25">
      <c r="A1842" s="11"/>
      <c r="B1842" s="11"/>
      <c r="C1842" s="11"/>
      <c r="D1842" s="11"/>
      <c r="E1842" s="33"/>
      <c r="F1842" s="11"/>
      <c r="G1842" s="11"/>
      <c r="H1842" s="11"/>
      <c r="I1842" s="11"/>
      <c r="J1842" s="65"/>
      <c r="K1842" s="65"/>
      <c r="L1842" s="65"/>
      <c r="M1842" s="65"/>
      <c r="N1842" s="65"/>
      <c r="O1842" s="65"/>
      <c r="P1842" s="65"/>
      <c r="Q1842" s="65"/>
      <c r="R1842" s="65"/>
      <c r="S1842" s="65"/>
      <c r="T1842" s="65"/>
      <c r="U1842" s="65"/>
      <c r="V1842" s="65"/>
      <c r="W1842" s="65"/>
      <c r="X1842" s="65"/>
      <c r="Y1842" s="65"/>
      <c r="Z1842" s="65"/>
      <c r="AA1842" s="65"/>
      <c r="AB1842" s="65"/>
      <c r="AC1842" s="65"/>
      <c r="AD1842" s="65"/>
      <c r="AE1842" s="65"/>
      <c r="AF1842" s="65"/>
      <c r="AG1842" s="65"/>
      <c r="AH1842" s="65"/>
      <c r="AI1842" s="65"/>
      <c r="AJ1842" s="62"/>
      <c r="AK1842" s="11"/>
      <c r="AL1842" s="11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</row>
    <row r="1843" spans="1:86" ht="17.25">
      <c r="A1843" s="11"/>
      <c r="B1843" s="11"/>
      <c r="C1843" s="11"/>
      <c r="D1843" s="11"/>
      <c r="E1843" s="33"/>
      <c r="F1843" s="11"/>
      <c r="G1843" s="11"/>
      <c r="H1843" s="11"/>
      <c r="I1843" s="11"/>
      <c r="J1843" s="65"/>
      <c r="K1843" s="65"/>
      <c r="L1843" s="65"/>
      <c r="M1843" s="65"/>
      <c r="N1843" s="65"/>
      <c r="O1843" s="65"/>
      <c r="P1843" s="65"/>
      <c r="Q1843" s="65"/>
      <c r="R1843" s="65"/>
      <c r="S1843" s="65"/>
      <c r="T1843" s="65"/>
      <c r="U1843" s="65"/>
      <c r="V1843" s="65"/>
      <c r="W1843" s="65"/>
      <c r="X1843" s="65"/>
      <c r="Y1843" s="65"/>
      <c r="Z1843" s="65"/>
      <c r="AA1843" s="65"/>
      <c r="AB1843" s="65"/>
      <c r="AC1843" s="65"/>
      <c r="AD1843" s="65"/>
      <c r="AE1843" s="65"/>
      <c r="AF1843" s="65"/>
      <c r="AG1843" s="65"/>
      <c r="AH1843" s="65"/>
      <c r="AI1843" s="65"/>
      <c r="AJ1843" s="62"/>
      <c r="AK1843" s="11"/>
      <c r="AL1843" s="11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</row>
    <row r="1844" spans="1:86" ht="17.25">
      <c r="A1844" s="11"/>
      <c r="B1844" s="11"/>
      <c r="C1844" s="11"/>
      <c r="D1844" s="11"/>
      <c r="E1844" s="33"/>
      <c r="F1844" s="11"/>
      <c r="G1844" s="11"/>
      <c r="H1844" s="11"/>
      <c r="I1844" s="11"/>
      <c r="J1844" s="65"/>
      <c r="K1844" s="65"/>
      <c r="L1844" s="65"/>
      <c r="M1844" s="65"/>
      <c r="N1844" s="65"/>
      <c r="O1844" s="65"/>
      <c r="P1844" s="65"/>
      <c r="Q1844" s="65"/>
      <c r="R1844" s="65"/>
      <c r="S1844" s="65"/>
      <c r="T1844" s="65"/>
      <c r="U1844" s="65"/>
      <c r="V1844" s="65"/>
      <c r="W1844" s="65"/>
      <c r="X1844" s="65"/>
      <c r="Y1844" s="65"/>
      <c r="Z1844" s="65"/>
      <c r="AA1844" s="65"/>
      <c r="AB1844" s="65"/>
      <c r="AC1844" s="65"/>
      <c r="AD1844" s="65"/>
      <c r="AE1844" s="65"/>
      <c r="AF1844" s="65"/>
      <c r="AG1844" s="65"/>
      <c r="AH1844" s="65"/>
      <c r="AI1844" s="65"/>
      <c r="AJ1844" s="62"/>
      <c r="AK1844" s="11"/>
      <c r="AL1844" s="11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</row>
    <row r="1845" spans="1:86" ht="17.25">
      <c r="A1845" s="11"/>
      <c r="B1845" s="11"/>
      <c r="C1845" s="11"/>
      <c r="D1845" s="11"/>
      <c r="E1845" s="33"/>
      <c r="F1845" s="11"/>
      <c r="G1845" s="11"/>
      <c r="H1845" s="11"/>
      <c r="I1845" s="11"/>
      <c r="J1845" s="65"/>
      <c r="K1845" s="65"/>
      <c r="L1845" s="65"/>
      <c r="M1845" s="65"/>
      <c r="N1845" s="65"/>
      <c r="O1845" s="65"/>
      <c r="P1845" s="65"/>
      <c r="Q1845" s="65"/>
      <c r="R1845" s="65"/>
      <c r="S1845" s="65"/>
      <c r="T1845" s="65"/>
      <c r="U1845" s="65"/>
      <c r="V1845" s="65"/>
      <c r="W1845" s="65"/>
      <c r="X1845" s="65"/>
      <c r="Y1845" s="65"/>
      <c r="Z1845" s="65"/>
      <c r="AA1845" s="65"/>
      <c r="AB1845" s="65"/>
      <c r="AC1845" s="65"/>
      <c r="AD1845" s="65"/>
      <c r="AE1845" s="65"/>
      <c r="AF1845" s="65"/>
      <c r="AG1845" s="65"/>
      <c r="AH1845" s="65"/>
      <c r="AI1845" s="65"/>
      <c r="AJ1845" s="62"/>
      <c r="AK1845" s="11"/>
      <c r="AL1845" s="11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</row>
    <row r="1846" spans="1:86" ht="17.25">
      <c r="A1846" s="11"/>
      <c r="B1846" s="11"/>
      <c r="C1846" s="11"/>
      <c r="D1846" s="11"/>
      <c r="E1846" s="33"/>
      <c r="F1846" s="11"/>
      <c r="G1846" s="11"/>
      <c r="H1846" s="11"/>
      <c r="I1846" s="11"/>
      <c r="J1846" s="65"/>
      <c r="K1846" s="65"/>
      <c r="L1846" s="65"/>
      <c r="M1846" s="65"/>
      <c r="N1846" s="65"/>
      <c r="O1846" s="65"/>
      <c r="P1846" s="65"/>
      <c r="Q1846" s="65"/>
      <c r="R1846" s="65"/>
      <c r="S1846" s="65"/>
      <c r="T1846" s="65"/>
      <c r="U1846" s="65"/>
      <c r="V1846" s="65"/>
      <c r="W1846" s="65"/>
      <c r="X1846" s="65"/>
      <c r="Y1846" s="65"/>
      <c r="Z1846" s="65"/>
      <c r="AA1846" s="65"/>
      <c r="AB1846" s="65"/>
      <c r="AC1846" s="65"/>
      <c r="AD1846" s="65"/>
      <c r="AE1846" s="65"/>
      <c r="AF1846" s="65"/>
      <c r="AG1846" s="65"/>
      <c r="AH1846" s="65"/>
      <c r="AI1846" s="65"/>
      <c r="AJ1846" s="62"/>
      <c r="AK1846" s="11"/>
      <c r="AL1846" s="11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</row>
    <row r="1847" spans="1:86" ht="17.25">
      <c r="A1847" s="11"/>
      <c r="B1847" s="11"/>
      <c r="C1847" s="11"/>
      <c r="D1847" s="11"/>
      <c r="E1847" s="33"/>
      <c r="F1847" s="11"/>
      <c r="G1847" s="11"/>
      <c r="H1847" s="11"/>
      <c r="I1847" s="11"/>
      <c r="J1847" s="65"/>
      <c r="K1847" s="65"/>
      <c r="L1847" s="65"/>
      <c r="M1847" s="65"/>
      <c r="N1847" s="65"/>
      <c r="O1847" s="65"/>
      <c r="P1847" s="65"/>
      <c r="Q1847" s="65"/>
      <c r="R1847" s="65"/>
      <c r="S1847" s="65"/>
      <c r="T1847" s="65"/>
      <c r="U1847" s="65"/>
      <c r="V1847" s="65"/>
      <c r="W1847" s="65"/>
      <c r="X1847" s="65"/>
      <c r="Y1847" s="65"/>
      <c r="Z1847" s="65"/>
      <c r="AA1847" s="65"/>
      <c r="AB1847" s="65"/>
      <c r="AC1847" s="65"/>
      <c r="AD1847" s="65"/>
      <c r="AE1847" s="65"/>
      <c r="AF1847" s="65"/>
      <c r="AG1847" s="65"/>
      <c r="AH1847" s="65"/>
      <c r="AI1847" s="65"/>
      <c r="AJ1847" s="62"/>
      <c r="AK1847" s="11"/>
      <c r="AL1847" s="11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</row>
    <row r="1848" spans="1:86" ht="17.25">
      <c r="A1848" s="11"/>
      <c r="B1848" s="11"/>
      <c r="C1848" s="11"/>
      <c r="D1848" s="11"/>
      <c r="E1848" s="33"/>
      <c r="F1848" s="11"/>
      <c r="G1848" s="11"/>
      <c r="H1848" s="11"/>
      <c r="I1848" s="11"/>
      <c r="J1848" s="65"/>
      <c r="K1848" s="65"/>
      <c r="L1848" s="65"/>
      <c r="M1848" s="65"/>
      <c r="N1848" s="65"/>
      <c r="O1848" s="65"/>
      <c r="P1848" s="65"/>
      <c r="Q1848" s="65"/>
      <c r="R1848" s="65"/>
      <c r="S1848" s="65"/>
      <c r="T1848" s="65"/>
      <c r="U1848" s="65"/>
      <c r="V1848" s="65"/>
      <c r="W1848" s="65"/>
      <c r="X1848" s="65"/>
      <c r="Y1848" s="65"/>
      <c r="Z1848" s="65"/>
      <c r="AA1848" s="65"/>
      <c r="AB1848" s="65"/>
      <c r="AC1848" s="65"/>
      <c r="AD1848" s="65"/>
      <c r="AE1848" s="65"/>
      <c r="AF1848" s="65"/>
      <c r="AG1848" s="65"/>
      <c r="AH1848" s="65"/>
      <c r="AI1848" s="65"/>
      <c r="AJ1848" s="62"/>
      <c r="AK1848" s="11"/>
      <c r="AL1848" s="11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</row>
    <row r="1849" spans="1:86" ht="17.25">
      <c r="A1849" s="11"/>
      <c r="B1849" s="11"/>
      <c r="C1849" s="11"/>
      <c r="D1849" s="11"/>
      <c r="E1849" s="33"/>
      <c r="F1849" s="11"/>
      <c r="G1849" s="11"/>
      <c r="H1849" s="11"/>
      <c r="I1849" s="11"/>
      <c r="J1849" s="65"/>
      <c r="K1849" s="65"/>
      <c r="L1849" s="65"/>
      <c r="M1849" s="65"/>
      <c r="N1849" s="65"/>
      <c r="O1849" s="65"/>
      <c r="P1849" s="65"/>
      <c r="Q1849" s="65"/>
      <c r="R1849" s="65"/>
      <c r="S1849" s="65"/>
      <c r="T1849" s="65"/>
      <c r="U1849" s="65"/>
      <c r="V1849" s="65"/>
      <c r="W1849" s="65"/>
      <c r="X1849" s="65"/>
      <c r="Y1849" s="65"/>
      <c r="Z1849" s="65"/>
      <c r="AA1849" s="65"/>
      <c r="AB1849" s="65"/>
      <c r="AC1849" s="65"/>
      <c r="AD1849" s="65"/>
      <c r="AE1849" s="65"/>
      <c r="AF1849" s="65"/>
      <c r="AG1849" s="65"/>
      <c r="AH1849" s="65"/>
      <c r="AI1849" s="65"/>
      <c r="AJ1849" s="62"/>
      <c r="AK1849" s="11"/>
      <c r="AL1849" s="11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</row>
    <row r="1850" spans="1:86" ht="17.25">
      <c r="A1850" s="11"/>
      <c r="B1850" s="11"/>
      <c r="C1850" s="11"/>
      <c r="D1850" s="11"/>
      <c r="E1850" s="33"/>
      <c r="F1850" s="11"/>
      <c r="G1850" s="11"/>
      <c r="H1850" s="11"/>
      <c r="I1850" s="11"/>
      <c r="J1850" s="65"/>
      <c r="K1850" s="65"/>
      <c r="L1850" s="65"/>
      <c r="M1850" s="65"/>
      <c r="N1850" s="65"/>
      <c r="O1850" s="65"/>
      <c r="P1850" s="65"/>
      <c r="Q1850" s="65"/>
      <c r="R1850" s="65"/>
      <c r="S1850" s="65"/>
      <c r="T1850" s="65"/>
      <c r="U1850" s="65"/>
      <c r="V1850" s="65"/>
      <c r="W1850" s="65"/>
      <c r="X1850" s="65"/>
      <c r="Y1850" s="65"/>
      <c r="Z1850" s="65"/>
      <c r="AA1850" s="65"/>
      <c r="AB1850" s="65"/>
      <c r="AC1850" s="65"/>
      <c r="AD1850" s="65"/>
      <c r="AE1850" s="65"/>
      <c r="AF1850" s="65"/>
      <c r="AG1850" s="65"/>
      <c r="AH1850" s="65"/>
      <c r="AI1850" s="65"/>
      <c r="AJ1850" s="62"/>
      <c r="AK1850" s="11"/>
      <c r="AL1850" s="11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</row>
    <row r="1851" spans="1:86" ht="17.25">
      <c r="A1851" s="11"/>
      <c r="B1851" s="11"/>
      <c r="C1851" s="11"/>
      <c r="D1851" s="11"/>
      <c r="E1851" s="33"/>
      <c r="F1851" s="11"/>
      <c r="G1851" s="11"/>
      <c r="H1851" s="11"/>
      <c r="I1851" s="11"/>
      <c r="J1851" s="65"/>
      <c r="K1851" s="65"/>
      <c r="L1851" s="65"/>
      <c r="M1851" s="65"/>
      <c r="N1851" s="65"/>
      <c r="O1851" s="65"/>
      <c r="P1851" s="65"/>
      <c r="Q1851" s="65"/>
      <c r="R1851" s="65"/>
      <c r="S1851" s="65"/>
      <c r="T1851" s="65"/>
      <c r="U1851" s="65"/>
      <c r="V1851" s="65"/>
      <c r="W1851" s="65"/>
      <c r="X1851" s="65"/>
      <c r="Y1851" s="65"/>
      <c r="Z1851" s="65"/>
      <c r="AA1851" s="65"/>
      <c r="AB1851" s="65"/>
      <c r="AC1851" s="65"/>
      <c r="AD1851" s="65"/>
      <c r="AE1851" s="65"/>
      <c r="AF1851" s="65"/>
      <c r="AG1851" s="65"/>
      <c r="AH1851" s="65"/>
      <c r="AI1851" s="65"/>
      <c r="AJ1851" s="62"/>
      <c r="AK1851" s="11"/>
      <c r="AL1851" s="11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</row>
    <row r="1852" spans="1:86" ht="17.25">
      <c r="A1852" s="11"/>
      <c r="B1852" s="11"/>
      <c r="C1852" s="11"/>
      <c r="D1852" s="11"/>
      <c r="E1852" s="33"/>
      <c r="F1852" s="11"/>
      <c r="G1852" s="11"/>
      <c r="H1852" s="11"/>
      <c r="I1852" s="11"/>
      <c r="J1852" s="65"/>
      <c r="K1852" s="65"/>
      <c r="L1852" s="65"/>
      <c r="M1852" s="65"/>
      <c r="N1852" s="65"/>
      <c r="O1852" s="65"/>
      <c r="P1852" s="65"/>
      <c r="Q1852" s="65"/>
      <c r="R1852" s="65"/>
      <c r="S1852" s="65"/>
      <c r="T1852" s="65"/>
      <c r="U1852" s="65"/>
      <c r="V1852" s="65"/>
      <c r="W1852" s="65"/>
      <c r="X1852" s="65"/>
      <c r="Y1852" s="65"/>
      <c r="Z1852" s="65"/>
      <c r="AA1852" s="65"/>
      <c r="AB1852" s="65"/>
      <c r="AC1852" s="65"/>
      <c r="AD1852" s="65"/>
      <c r="AE1852" s="65"/>
      <c r="AF1852" s="65"/>
      <c r="AG1852" s="65"/>
      <c r="AH1852" s="65"/>
      <c r="AI1852" s="65"/>
      <c r="AJ1852" s="62"/>
      <c r="AK1852" s="11"/>
      <c r="AL1852" s="11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</row>
    <row r="1853" spans="1:86" ht="17.25">
      <c r="A1853" s="11"/>
      <c r="B1853" s="11"/>
      <c r="C1853" s="11"/>
      <c r="D1853" s="11"/>
      <c r="E1853" s="33"/>
      <c r="F1853" s="11"/>
      <c r="G1853" s="11"/>
      <c r="H1853" s="11"/>
      <c r="I1853" s="11"/>
      <c r="J1853" s="65"/>
      <c r="K1853" s="65"/>
      <c r="L1853" s="65"/>
      <c r="M1853" s="65"/>
      <c r="N1853" s="65"/>
      <c r="O1853" s="65"/>
      <c r="P1853" s="65"/>
      <c r="Q1853" s="65"/>
      <c r="R1853" s="65"/>
      <c r="S1853" s="65"/>
      <c r="T1853" s="65"/>
      <c r="U1853" s="65"/>
      <c r="V1853" s="65"/>
      <c r="W1853" s="65"/>
      <c r="X1853" s="65"/>
      <c r="Y1853" s="65"/>
      <c r="Z1853" s="65"/>
      <c r="AA1853" s="65"/>
      <c r="AB1853" s="65"/>
      <c r="AC1853" s="65"/>
      <c r="AD1853" s="65"/>
      <c r="AE1853" s="65"/>
      <c r="AF1853" s="65"/>
      <c r="AG1853" s="65"/>
      <c r="AH1853" s="65"/>
      <c r="AI1853" s="65"/>
      <c r="AJ1853" s="62"/>
      <c r="AK1853" s="11"/>
      <c r="AL1853" s="11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</row>
    <row r="1854" spans="1:86" ht="17.25">
      <c r="A1854" s="11"/>
      <c r="B1854" s="11"/>
      <c r="C1854" s="11"/>
      <c r="D1854" s="11"/>
      <c r="E1854" s="33"/>
      <c r="F1854" s="11"/>
      <c r="G1854" s="11"/>
      <c r="H1854" s="11"/>
      <c r="I1854" s="11"/>
      <c r="J1854" s="65"/>
      <c r="K1854" s="65"/>
      <c r="L1854" s="65"/>
      <c r="M1854" s="65"/>
      <c r="N1854" s="65"/>
      <c r="O1854" s="65"/>
      <c r="P1854" s="65"/>
      <c r="Q1854" s="65"/>
      <c r="R1854" s="65"/>
      <c r="S1854" s="65"/>
      <c r="T1854" s="65"/>
      <c r="U1854" s="65"/>
      <c r="V1854" s="65"/>
      <c r="W1854" s="65"/>
      <c r="X1854" s="65"/>
      <c r="Y1854" s="65"/>
      <c r="Z1854" s="65"/>
      <c r="AA1854" s="65"/>
      <c r="AB1854" s="65"/>
      <c r="AC1854" s="65"/>
      <c r="AD1854" s="65"/>
      <c r="AE1854" s="65"/>
      <c r="AF1854" s="65"/>
      <c r="AG1854" s="65"/>
      <c r="AH1854" s="65"/>
      <c r="AI1854" s="65"/>
      <c r="AJ1854" s="62"/>
      <c r="AK1854" s="11"/>
      <c r="AL1854" s="11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</row>
    <row r="1855" spans="1:86" ht="17.25">
      <c r="A1855" s="11"/>
      <c r="B1855" s="11"/>
      <c r="C1855" s="11"/>
      <c r="D1855" s="11"/>
      <c r="E1855" s="33"/>
      <c r="F1855" s="11"/>
      <c r="G1855" s="11"/>
      <c r="H1855" s="11"/>
      <c r="I1855" s="11"/>
      <c r="J1855" s="65"/>
      <c r="K1855" s="65"/>
      <c r="L1855" s="65"/>
      <c r="M1855" s="65"/>
      <c r="N1855" s="65"/>
      <c r="O1855" s="65"/>
      <c r="P1855" s="65"/>
      <c r="Q1855" s="65"/>
      <c r="R1855" s="65"/>
      <c r="S1855" s="65"/>
      <c r="T1855" s="65"/>
      <c r="U1855" s="65"/>
      <c r="V1855" s="65"/>
      <c r="W1855" s="65"/>
      <c r="X1855" s="65"/>
      <c r="Y1855" s="65"/>
      <c r="Z1855" s="65"/>
      <c r="AA1855" s="65"/>
      <c r="AB1855" s="65"/>
      <c r="AC1855" s="65"/>
      <c r="AD1855" s="65"/>
      <c r="AE1855" s="65"/>
      <c r="AF1855" s="65"/>
      <c r="AG1855" s="65"/>
      <c r="AH1855" s="65"/>
      <c r="AI1855" s="65"/>
      <c r="AJ1855" s="62"/>
      <c r="AK1855" s="11"/>
      <c r="AL1855" s="11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</row>
    <row r="1856" spans="1:86" ht="17.25">
      <c r="A1856" s="11"/>
      <c r="B1856" s="11"/>
      <c r="C1856" s="11"/>
      <c r="D1856" s="11"/>
      <c r="E1856" s="33"/>
      <c r="F1856" s="11"/>
      <c r="G1856" s="11"/>
      <c r="H1856" s="11"/>
      <c r="I1856" s="11"/>
      <c r="J1856" s="65"/>
      <c r="K1856" s="65"/>
      <c r="L1856" s="65"/>
      <c r="M1856" s="65"/>
      <c r="N1856" s="65"/>
      <c r="O1856" s="65"/>
      <c r="P1856" s="65"/>
      <c r="Q1856" s="65"/>
      <c r="R1856" s="65"/>
      <c r="S1856" s="65"/>
      <c r="T1856" s="65"/>
      <c r="U1856" s="65"/>
      <c r="V1856" s="65"/>
      <c r="W1856" s="65"/>
      <c r="X1856" s="65"/>
      <c r="Y1856" s="65"/>
      <c r="Z1856" s="65"/>
      <c r="AA1856" s="65"/>
      <c r="AB1856" s="65"/>
      <c r="AC1856" s="65"/>
      <c r="AD1856" s="65"/>
      <c r="AE1856" s="65"/>
      <c r="AF1856" s="65"/>
      <c r="AG1856" s="65"/>
      <c r="AH1856" s="65"/>
      <c r="AI1856" s="65"/>
      <c r="AJ1856" s="62"/>
      <c r="AK1856" s="11"/>
      <c r="AL1856" s="11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</row>
    <row r="1857" spans="1:86" ht="17.25">
      <c r="A1857" s="11"/>
      <c r="B1857" s="11"/>
      <c r="C1857" s="11"/>
      <c r="D1857" s="11"/>
      <c r="E1857" s="33"/>
      <c r="F1857" s="11"/>
      <c r="G1857" s="11"/>
      <c r="H1857" s="11"/>
      <c r="I1857" s="11"/>
      <c r="J1857" s="65"/>
      <c r="K1857" s="65"/>
      <c r="L1857" s="65"/>
      <c r="M1857" s="65"/>
      <c r="N1857" s="65"/>
      <c r="O1857" s="65"/>
      <c r="P1857" s="65"/>
      <c r="Q1857" s="65"/>
      <c r="R1857" s="65"/>
      <c r="S1857" s="65"/>
      <c r="T1857" s="65"/>
      <c r="U1857" s="65"/>
      <c r="V1857" s="65"/>
      <c r="W1857" s="65"/>
      <c r="X1857" s="65"/>
      <c r="Y1857" s="65"/>
      <c r="Z1857" s="65"/>
      <c r="AA1857" s="65"/>
      <c r="AB1857" s="65"/>
      <c r="AC1857" s="65"/>
      <c r="AD1857" s="65"/>
      <c r="AE1857" s="65"/>
      <c r="AF1857" s="65"/>
      <c r="AG1857" s="65"/>
      <c r="AH1857" s="65"/>
      <c r="AI1857" s="65"/>
      <c r="AJ1857" s="62"/>
      <c r="AK1857" s="11"/>
      <c r="AL1857" s="11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</row>
    <row r="1858" spans="1:86" ht="17.25">
      <c r="A1858" s="11"/>
      <c r="B1858" s="11"/>
      <c r="C1858" s="11"/>
      <c r="D1858" s="11"/>
      <c r="E1858" s="33"/>
      <c r="F1858" s="11"/>
      <c r="G1858" s="11"/>
      <c r="H1858" s="11"/>
      <c r="I1858" s="11"/>
      <c r="J1858" s="65"/>
      <c r="K1858" s="65"/>
      <c r="L1858" s="65"/>
      <c r="M1858" s="65"/>
      <c r="N1858" s="65"/>
      <c r="O1858" s="65"/>
      <c r="P1858" s="65"/>
      <c r="Q1858" s="65"/>
      <c r="R1858" s="65"/>
      <c r="S1858" s="65"/>
      <c r="T1858" s="65"/>
      <c r="U1858" s="65"/>
      <c r="V1858" s="65"/>
      <c r="W1858" s="65"/>
      <c r="X1858" s="65"/>
      <c r="Y1858" s="65"/>
      <c r="Z1858" s="65"/>
      <c r="AA1858" s="65"/>
      <c r="AB1858" s="65"/>
      <c r="AC1858" s="65"/>
      <c r="AD1858" s="65"/>
      <c r="AE1858" s="65"/>
      <c r="AF1858" s="65"/>
      <c r="AG1858" s="65"/>
      <c r="AH1858" s="65"/>
      <c r="AI1858" s="65"/>
      <c r="AJ1858" s="62"/>
      <c r="AK1858" s="11"/>
      <c r="AL1858" s="11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</row>
    <row r="1859" spans="1:86" ht="17.25">
      <c r="A1859" s="11"/>
      <c r="B1859" s="11"/>
      <c r="C1859" s="11"/>
      <c r="D1859" s="11"/>
      <c r="E1859" s="33"/>
      <c r="F1859" s="11"/>
      <c r="G1859" s="11"/>
      <c r="H1859" s="11"/>
      <c r="I1859" s="11"/>
      <c r="J1859" s="65"/>
      <c r="K1859" s="65"/>
      <c r="L1859" s="65"/>
      <c r="M1859" s="65"/>
      <c r="N1859" s="65"/>
      <c r="O1859" s="65"/>
      <c r="P1859" s="65"/>
      <c r="Q1859" s="65"/>
      <c r="R1859" s="65"/>
      <c r="S1859" s="65"/>
      <c r="T1859" s="65"/>
      <c r="U1859" s="65"/>
      <c r="V1859" s="65"/>
      <c r="W1859" s="65"/>
      <c r="X1859" s="65"/>
      <c r="Y1859" s="65"/>
      <c r="Z1859" s="65"/>
      <c r="AA1859" s="65"/>
      <c r="AB1859" s="65"/>
      <c r="AC1859" s="65"/>
      <c r="AD1859" s="65"/>
      <c r="AE1859" s="65"/>
      <c r="AF1859" s="65"/>
      <c r="AG1859" s="65"/>
      <c r="AH1859" s="65"/>
      <c r="AI1859" s="65"/>
      <c r="AJ1859" s="62"/>
      <c r="AK1859" s="11"/>
      <c r="AL1859" s="11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</row>
    <row r="1860" spans="1:86" ht="17.25">
      <c r="A1860" s="11"/>
      <c r="B1860" s="11"/>
      <c r="C1860" s="11"/>
      <c r="D1860" s="11"/>
      <c r="E1860" s="33"/>
      <c r="F1860" s="11"/>
      <c r="G1860" s="11"/>
      <c r="H1860" s="11"/>
      <c r="I1860" s="11"/>
      <c r="J1860" s="65"/>
      <c r="K1860" s="65"/>
      <c r="L1860" s="65"/>
      <c r="M1860" s="65"/>
      <c r="N1860" s="65"/>
      <c r="O1860" s="65"/>
      <c r="P1860" s="65"/>
      <c r="Q1860" s="65"/>
      <c r="R1860" s="65"/>
      <c r="S1860" s="65"/>
      <c r="T1860" s="65"/>
      <c r="U1860" s="65"/>
      <c r="V1860" s="65"/>
      <c r="W1860" s="65"/>
      <c r="X1860" s="65"/>
      <c r="Y1860" s="65"/>
      <c r="Z1860" s="65"/>
      <c r="AA1860" s="65"/>
      <c r="AB1860" s="65"/>
      <c r="AC1860" s="65"/>
      <c r="AD1860" s="65"/>
      <c r="AE1860" s="65"/>
      <c r="AF1860" s="65"/>
      <c r="AG1860" s="65"/>
      <c r="AH1860" s="65"/>
      <c r="AI1860" s="65"/>
      <c r="AJ1860" s="62"/>
      <c r="AK1860" s="11"/>
      <c r="AL1860" s="11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</row>
    <row r="1861" spans="1:86" ht="17.25">
      <c r="A1861" s="11"/>
      <c r="B1861" s="11"/>
      <c r="C1861" s="11"/>
      <c r="D1861" s="11"/>
      <c r="E1861" s="33"/>
      <c r="F1861" s="11"/>
      <c r="G1861" s="11"/>
      <c r="H1861" s="11"/>
      <c r="I1861" s="11"/>
      <c r="J1861" s="65"/>
      <c r="K1861" s="65"/>
      <c r="L1861" s="65"/>
      <c r="M1861" s="65"/>
      <c r="N1861" s="65"/>
      <c r="O1861" s="65"/>
      <c r="P1861" s="65"/>
      <c r="Q1861" s="65"/>
      <c r="R1861" s="65"/>
      <c r="S1861" s="65"/>
      <c r="T1861" s="65"/>
      <c r="U1861" s="65"/>
      <c r="V1861" s="65"/>
      <c r="W1861" s="65"/>
      <c r="X1861" s="65"/>
      <c r="Y1861" s="65"/>
      <c r="Z1861" s="65"/>
      <c r="AA1861" s="65"/>
      <c r="AB1861" s="65"/>
      <c r="AC1861" s="65"/>
      <c r="AD1861" s="65"/>
      <c r="AE1861" s="65"/>
      <c r="AF1861" s="65"/>
      <c r="AG1861" s="65"/>
      <c r="AH1861" s="65"/>
      <c r="AI1861" s="65"/>
      <c r="AJ1861" s="62"/>
      <c r="AK1861" s="11"/>
      <c r="AL1861" s="11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</row>
    <row r="1862" spans="1:86" ht="17.25">
      <c r="A1862" s="11"/>
      <c r="B1862" s="11"/>
      <c r="C1862" s="11"/>
      <c r="D1862" s="11"/>
      <c r="E1862" s="33"/>
      <c r="F1862" s="11"/>
      <c r="G1862" s="11"/>
      <c r="H1862" s="11"/>
      <c r="I1862" s="11"/>
      <c r="J1862" s="65"/>
      <c r="K1862" s="65"/>
      <c r="L1862" s="65"/>
      <c r="M1862" s="65"/>
      <c r="N1862" s="65"/>
      <c r="O1862" s="65"/>
      <c r="P1862" s="65"/>
      <c r="Q1862" s="65"/>
      <c r="R1862" s="65"/>
      <c r="S1862" s="65"/>
      <c r="T1862" s="65"/>
      <c r="U1862" s="65"/>
      <c r="V1862" s="65"/>
      <c r="W1862" s="65"/>
      <c r="X1862" s="65"/>
      <c r="Y1862" s="65"/>
      <c r="Z1862" s="65"/>
      <c r="AA1862" s="65"/>
      <c r="AB1862" s="65"/>
      <c r="AC1862" s="65"/>
      <c r="AD1862" s="65"/>
      <c r="AE1862" s="65"/>
      <c r="AF1862" s="65"/>
      <c r="AG1862" s="65"/>
      <c r="AH1862" s="65"/>
      <c r="AI1862" s="65"/>
      <c r="AJ1862" s="62"/>
      <c r="AK1862" s="11"/>
      <c r="AL1862" s="11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</row>
    <row r="1863" spans="1:86" ht="17.25">
      <c r="A1863" s="11"/>
      <c r="B1863" s="11"/>
      <c r="C1863" s="11"/>
      <c r="D1863" s="11"/>
      <c r="E1863" s="33"/>
      <c r="F1863" s="11"/>
      <c r="G1863" s="11"/>
      <c r="H1863" s="11"/>
      <c r="I1863" s="11"/>
      <c r="J1863" s="65"/>
      <c r="K1863" s="65"/>
      <c r="L1863" s="65"/>
      <c r="M1863" s="65"/>
      <c r="N1863" s="65"/>
      <c r="O1863" s="65"/>
      <c r="P1863" s="65"/>
      <c r="Q1863" s="65"/>
      <c r="R1863" s="65"/>
      <c r="S1863" s="65"/>
      <c r="T1863" s="65"/>
      <c r="U1863" s="65"/>
      <c r="V1863" s="65"/>
      <c r="W1863" s="65"/>
      <c r="X1863" s="65"/>
      <c r="Y1863" s="65"/>
      <c r="Z1863" s="65"/>
      <c r="AA1863" s="65"/>
      <c r="AB1863" s="65"/>
      <c r="AC1863" s="65"/>
      <c r="AD1863" s="65"/>
      <c r="AE1863" s="65"/>
      <c r="AF1863" s="65"/>
      <c r="AG1863" s="65"/>
      <c r="AH1863" s="65"/>
      <c r="AI1863" s="65"/>
      <c r="AJ1863" s="62"/>
      <c r="AK1863" s="11"/>
      <c r="AL1863" s="11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</row>
    <row r="1864" spans="1:86" ht="17.25">
      <c r="A1864" s="11"/>
      <c r="B1864" s="11"/>
      <c r="C1864" s="11"/>
      <c r="D1864" s="11"/>
      <c r="E1864" s="33"/>
      <c r="F1864" s="11"/>
      <c r="G1864" s="11"/>
      <c r="H1864" s="11"/>
      <c r="I1864" s="11"/>
      <c r="J1864" s="65"/>
      <c r="K1864" s="65"/>
      <c r="L1864" s="65"/>
      <c r="M1864" s="65"/>
      <c r="N1864" s="65"/>
      <c r="O1864" s="65"/>
      <c r="P1864" s="65"/>
      <c r="Q1864" s="65"/>
      <c r="R1864" s="65"/>
      <c r="S1864" s="65"/>
      <c r="T1864" s="65"/>
      <c r="U1864" s="65"/>
      <c r="V1864" s="65"/>
      <c r="W1864" s="65"/>
      <c r="X1864" s="65"/>
      <c r="Y1864" s="65"/>
      <c r="Z1864" s="65"/>
      <c r="AA1864" s="65"/>
      <c r="AB1864" s="65"/>
      <c r="AC1864" s="65"/>
      <c r="AD1864" s="65"/>
      <c r="AE1864" s="65"/>
      <c r="AF1864" s="65"/>
      <c r="AG1864" s="65"/>
      <c r="AH1864" s="65"/>
      <c r="AI1864" s="65"/>
      <c r="AJ1864" s="62"/>
      <c r="AK1864" s="11"/>
      <c r="AL1864" s="11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</row>
    <row r="1865" spans="1:86" ht="17.25">
      <c r="A1865" s="11"/>
      <c r="B1865" s="11"/>
      <c r="C1865" s="11"/>
      <c r="D1865" s="11"/>
      <c r="E1865" s="33"/>
      <c r="F1865" s="11"/>
      <c r="G1865" s="11"/>
      <c r="H1865" s="11"/>
      <c r="I1865" s="11"/>
      <c r="J1865" s="65"/>
      <c r="K1865" s="65"/>
      <c r="L1865" s="65"/>
      <c r="M1865" s="65"/>
      <c r="N1865" s="65"/>
      <c r="O1865" s="65"/>
      <c r="P1865" s="65"/>
      <c r="Q1865" s="65"/>
      <c r="R1865" s="65"/>
      <c r="S1865" s="65"/>
      <c r="T1865" s="65"/>
      <c r="U1865" s="65"/>
      <c r="V1865" s="65"/>
      <c r="W1865" s="65"/>
      <c r="X1865" s="65"/>
      <c r="Y1865" s="65"/>
      <c r="Z1865" s="65"/>
      <c r="AA1865" s="65"/>
      <c r="AB1865" s="65"/>
      <c r="AC1865" s="65"/>
      <c r="AD1865" s="65"/>
      <c r="AE1865" s="65"/>
      <c r="AF1865" s="65"/>
      <c r="AG1865" s="65"/>
      <c r="AH1865" s="65"/>
      <c r="AI1865" s="65"/>
      <c r="AJ1865" s="62"/>
      <c r="AK1865" s="11"/>
      <c r="AL1865" s="11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</row>
    <row r="1866" spans="1:86" ht="17.25">
      <c r="A1866" s="11"/>
      <c r="B1866" s="11"/>
      <c r="C1866" s="11"/>
      <c r="D1866" s="11"/>
      <c r="E1866" s="33"/>
      <c r="F1866" s="11"/>
      <c r="G1866" s="11"/>
      <c r="H1866" s="11"/>
      <c r="I1866" s="11"/>
      <c r="J1866" s="65"/>
      <c r="K1866" s="65"/>
      <c r="L1866" s="65"/>
      <c r="M1866" s="65"/>
      <c r="N1866" s="65"/>
      <c r="O1866" s="65"/>
      <c r="P1866" s="65"/>
      <c r="Q1866" s="65"/>
      <c r="R1866" s="65"/>
      <c r="S1866" s="65"/>
      <c r="T1866" s="65"/>
      <c r="U1866" s="65"/>
      <c r="V1866" s="65"/>
      <c r="W1866" s="65"/>
      <c r="X1866" s="65"/>
      <c r="Y1866" s="65"/>
      <c r="Z1866" s="65"/>
      <c r="AA1866" s="65"/>
      <c r="AB1866" s="65"/>
      <c r="AC1866" s="65"/>
      <c r="AD1866" s="65"/>
      <c r="AE1866" s="65"/>
      <c r="AF1866" s="65"/>
      <c r="AG1866" s="65"/>
      <c r="AH1866" s="65"/>
      <c r="AI1866" s="65"/>
      <c r="AJ1866" s="62"/>
      <c r="AK1866" s="11"/>
      <c r="AL1866" s="11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</row>
    <row r="1867" spans="1:86" ht="17.25">
      <c r="A1867" s="11"/>
      <c r="B1867" s="11"/>
      <c r="C1867" s="11"/>
      <c r="D1867" s="11"/>
      <c r="E1867" s="33"/>
      <c r="F1867" s="11"/>
      <c r="G1867" s="11"/>
      <c r="H1867" s="11"/>
      <c r="I1867" s="11"/>
      <c r="J1867" s="65"/>
      <c r="K1867" s="65"/>
      <c r="L1867" s="65"/>
      <c r="M1867" s="65"/>
      <c r="N1867" s="65"/>
      <c r="O1867" s="65"/>
      <c r="P1867" s="65"/>
      <c r="Q1867" s="65"/>
      <c r="R1867" s="65"/>
      <c r="S1867" s="65"/>
      <c r="T1867" s="65"/>
      <c r="U1867" s="65"/>
      <c r="V1867" s="65"/>
      <c r="W1867" s="65"/>
      <c r="X1867" s="65"/>
      <c r="Y1867" s="65"/>
      <c r="Z1867" s="65"/>
      <c r="AA1867" s="65"/>
      <c r="AB1867" s="65"/>
      <c r="AC1867" s="65"/>
      <c r="AD1867" s="65"/>
      <c r="AE1867" s="65"/>
      <c r="AF1867" s="65"/>
      <c r="AG1867" s="65"/>
      <c r="AH1867" s="65"/>
      <c r="AI1867" s="65"/>
      <c r="AJ1867" s="62"/>
      <c r="AK1867" s="11"/>
      <c r="AL1867" s="11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</row>
    <row r="1868" spans="1:86" ht="17.25">
      <c r="A1868" s="11"/>
      <c r="B1868" s="11"/>
      <c r="C1868" s="11"/>
      <c r="D1868" s="11"/>
      <c r="E1868" s="33"/>
      <c r="F1868" s="11"/>
      <c r="G1868" s="11"/>
      <c r="H1868" s="11"/>
      <c r="I1868" s="11"/>
      <c r="J1868" s="65"/>
      <c r="K1868" s="65"/>
      <c r="L1868" s="65"/>
      <c r="M1868" s="65"/>
      <c r="N1868" s="65"/>
      <c r="O1868" s="65"/>
      <c r="P1868" s="65"/>
      <c r="Q1868" s="65"/>
      <c r="R1868" s="65"/>
      <c r="S1868" s="65"/>
      <c r="T1868" s="65"/>
      <c r="U1868" s="65"/>
      <c r="V1868" s="65"/>
      <c r="W1868" s="65"/>
      <c r="X1868" s="65"/>
      <c r="Y1868" s="65"/>
      <c r="Z1868" s="65"/>
      <c r="AA1868" s="65"/>
      <c r="AB1868" s="65"/>
      <c r="AC1868" s="65"/>
      <c r="AD1868" s="65"/>
      <c r="AE1868" s="65"/>
      <c r="AF1868" s="65"/>
      <c r="AG1868" s="65"/>
      <c r="AH1868" s="65"/>
      <c r="AI1868" s="65"/>
      <c r="AJ1868" s="62"/>
      <c r="AK1868" s="11"/>
      <c r="AL1868" s="11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</row>
    <row r="1869" spans="1:86" ht="17.25">
      <c r="A1869" s="11"/>
      <c r="B1869" s="11"/>
      <c r="C1869" s="11"/>
      <c r="D1869" s="11"/>
      <c r="E1869" s="33"/>
      <c r="F1869" s="11"/>
      <c r="G1869" s="11"/>
      <c r="H1869" s="11"/>
      <c r="I1869" s="11"/>
      <c r="J1869" s="65"/>
      <c r="K1869" s="65"/>
      <c r="L1869" s="65"/>
      <c r="M1869" s="65"/>
      <c r="N1869" s="65"/>
      <c r="O1869" s="65"/>
      <c r="P1869" s="65"/>
      <c r="Q1869" s="65"/>
      <c r="R1869" s="65"/>
      <c r="S1869" s="65"/>
      <c r="T1869" s="65"/>
      <c r="U1869" s="65"/>
      <c r="V1869" s="65"/>
      <c r="W1869" s="65"/>
      <c r="X1869" s="65"/>
      <c r="Y1869" s="65"/>
      <c r="Z1869" s="65"/>
      <c r="AA1869" s="65"/>
      <c r="AB1869" s="65"/>
      <c r="AC1869" s="65"/>
      <c r="AD1869" s="65"/>
      <c r="AE1869" s="65"/>
      <c r="AF1869" s="65"/>
      <c r="AG1869" s="65"/>
      <c r="AH1869" s="65"/>
      <c r="AI1869" s="65"/>
      <c r="AJ1869" s="62"/>
      <c r="AK1869" s="11"/>
      <c r="AL1869" s="11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</row>
    <row r="1870" spans="1:86" ht="17.25">
      <c r="A1870" s="11"/>
      <c r="B1870" s="11"/>
      <c r="C1870" s="11"/>
      <c r="D1870" s="11"/>
      <c r="E1870" s="33"/>
      <c r="F1870" s="11"/>
      <c r="G1870" s="11"/>
      <c r="H1870" s="11"/>
      <c r="I1870" s="11"/>
      <c r="J1870" s="65"/>
      <c r="K1870" s="65"/>
      <c r="L1870" s="65"/>
      <c r="M1870" s="65"/>
      <c r="N1870" s="65"/>
      <c r="O1870" s="65"/>
      <c r="P1870" s="65"/>
      <c r="Q1870" s="65"/>
      <c r="R1870" s="65"/>
      <c r="S1870" s="65"/>
      <c r="T1870" s="65"/>
      <c r="U1870" s="65"/>
      <c r="V1870" s="65"/>
      <c r="W1870" s="65"/>
      <c r="X1870" s="65"/>
      <c r="Y1870" s="65"/>
      <c r="Z1870" s="65"/>
      <c r="AA1870" s="65"/>
      <c r="AB1870" s="65"/>
      <c r="AC1870" s="65"/>
      <c r="AD1870" s="65"/>
      <c r="AE1870" s="65"/>
      <c r="AF1870" s="65"/>
      <c r="AG1870" s="65"/>
      <c r="AH1870" s="65"/>
      <c r="AI1870" s="65"/>
      <c r="AJ1870" s="62"/>
      <c r="AK1870" s="11"/>
      <c r="AL1870" s="11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</row>
    <row r="1871" spans="1:86" ht="17.25">
      <c r="A1871" s="11"/>
      <c r="B1871" s="11"/>
      <c r="C1871" s="11"/>
      <c r="D1871" s="11"/>
      <c r="E1871" s="33"/>
      <c r="F1871" s="11"/>
      <c r="G1871" s="11"/>
      <c r="H1871" s="11"/>
      <c r="I1871" s="11"/>
      <c r="J1871" s="65"/>
      <c r="K1871" s="65"/>
      <c r="L1871" s="65"/>
      <c r="M1871" s="65"/>
      <c r="N1871" s="65"/>
      <c r="O1871" s="65"/>
      <c r="P1871" s="65"/>
      <c r="Q1871" s="65"/>
      <c r="R1871" s="65"/>
      <c r="S1871" s="65"/>
      <c r="T1871" s="65"/>
      <c r="U1871" s="65"/>
      <c r="V1871" s="65"/>
      <c r="W1871" s="65"/>
      <c r="X1871" s="65"/>
      <c r="Y1871" s="65"/>
      <c r="Z1871" s="65"/>
      <c r="AA1871" s="65"/>
      <c r="AB1871" s="65"/>
      <c r="AC1871" s="65"/>
      <c r="AD1871" s="65"/>
      <c r="AE1871" s="65"/>
      <c r="AF1871" s="65"/>
      <c r="AG1871" s="65"/>
      <c r="AH1871" s="65"/>
      <c r="AI1871" s="65"/>
      <c r="AJ1871" s="62"/>
      <c r="AK1871" s="11"/>
      <c r="AL1871" s="11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</row>
    <row r="1872" spans="1:86" ht="17.25">
      <c r="A1872" s="11"/>
      <c r="B1872" s="11"/>
      <c r="C1872" s="11"/>
      <c r="D1872" s="11"/>
      <c r="E1872" s="33"/>
      <c r="F1872" s="11"/>
      <c r="G1872" s="11"/>
      <c r="H1872" s="11"/>
      <c r="I1872" s="11"/>
      <c r="J1872" s="65"/>
      <c r="K1872" s="65"/>
      <c r="L1872" s="65"/>
      <c r="M1872" s="65"/>
      <c r="N1872" s="65"/>
      <c r="O1872" s="65"/>
      <c r="P1872" s="65"/>
      <c r="Q1872" s="65"/>
      <c r="R1872" s="65"/>
      <c r="S1872" s="65"/>
      <c r="T1872" s="65"/>
      <c r="U1872" s="65"/>
      <c r="V1872" s="65"/>
      <c r="W1872" s="65"/>
      <c r="X1872" s="65"/>
      <c r="Y1872" s="65"/>
      <c r="Z1872" s="65"/>
      <c r="AA1872" s="65"/>
      <c r="AB1872" s="65"/>
      <c r="AC1872" s="65"/>
      <c r="AD1872" s="65"/>
      <c r="AE1872" s="65"/>
      <c r="AF1872" s="65"/>
      <c r="AG1872" s="65"/>
      <c r="AH1872" s="65"/>
      <c r="AI1872" s="65"/>
      <c r="AJ1872" s="62"/>
      <c r="AK1872" s="11"/>
      <c r="AL1872" s="11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</row>
    <row r="1873" spans="1:86" ht="17.25">
      <c r="A1873" s="11"/>
      <c r="B1873" s="11"/>
      <c r="C1873" s="11"/>
      <c r="D1873" s="11"/>
      <c r="E1873" s="33"/>
      <c r="F1873" s="11"/>
      <c r="G1873" s="11"/>
      <c r="H1873" s="11"/>
      <c r="I1873" s="11"/>
      <c r="J1873" s="65"/>
      <c r="K1873" s="65"/>
      <c r="L1873" s="65"/>
      <c r="M1873" s="65"/>
      <c r="N1873" s="65"/>
      <c r="O1873" s="65"/>
      <c r="P1873" s="65"/>
      <c r="Q1873" s="65"/>
      <c r="R1873" s="65"/>
      <c r="S1873" s="65"/>
      <c r="T1873" s="65"/>
      <c r="U1873" s="65"/>
      <c r="V1873" s="65"/>
      <c r="W1873" s="65"/>
      <c r="X1873" s="65"/>
      <c r="Y1873" s="65"/>
      <c r="Z1873" s="65"/>
      <c r="AA1873" s="65"/>
      <c r="AB1873" s="65"/>
      <c r="AC1873" s="65"/>
      <c r="AD1873" s="65"/>
      <c r="AE1873" s="65"/>
      <c r="AF1873" s="65"/>
      <c r="AG1873" s="65"/>
      <c r="AH1873" s="65"/>
      <c r="AI1873" s="65"/>
      <c r="AJ1873" s="62"/>
      <c r="AK1873" s="11"/>
      <c r="AL1873" s="11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</row>
    <row r="1874" spans="1:86" ht="17.25">
      <c r="A1874" s="11"/>
      <c r="B1874" s="11"/>
      <c r="C1874" s="11"/>
      <c r="D1874" s="11"/>
      <c r="E1874" s="33"/>
      <c r="F1874" s="11"/>
      <c r="G1874" s="11"/>
      <c r="H1874" s="11"/>
      <c r="I1874" s="11"/>
      <c r="J1874" s="65"/>
      <c r="K1874" s="65"/>
      <c r="L1874" s="65"/>
      <c r="M1874" s="65"/>
      <c r="N1874" s="65"/>
      <c r="O1874" s="65"/>
      <c r="P1874" s="65"/>
      <c r="Q1874" s="65"/>
      <c r="R1874" s="65"/>
      <c r="S1874" s="65"/>
      <c r="T1874" s="65"/>
      <c r="U1874" s="65"/>
      <c r="V1874" s="65"/>
      <c r="W1874" s="65"/>
      <c r="X1874" s="65"/>
      <c r="Y1874" s="65"/>
      <c r="Z1874" s="65"/>
      <c r="AA1874" s="65"/>
      <c r="AB1874" s="65"/>
      <c r="AC1874" s="65"/>
      <c r="AD1874" s="65"/>
      <c r="AE1874" s="65"/>
      <c r="AF1874" s="65"/>
      <c r="AG1874" s="65"/>
      <c r="AH1874" s="65"/>
      <c r="AI1874" s="65"/>
      <c r="AJ1874" s="62"/>
      <c r="AK1874" s="11"/>
      <c r="AL1874" s="11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</row>
    <row r="1875" spans="1:86" ht="17.25">
      <c r="A1875" s="11"/>
      <c r="B1875" s="11"/>
      <c r="C1875" s="11"/>
      <c r="D1875" s="11"/>
      <c r="E1875" s="33"/>
      <c r="F1875" s="11"/>
      <c r="G1875" s="11"/>
      <c r="H1875" s="11"/>
      <c r="I1875" s="11"/>
      <c r="J1875" s="65"/>
      <c r="K1875" s="65"/>
      <c r="L1875" s="65"/>
      <c r="M1875" s="65"/>
      <c r="N1875" s="65"/>
      <c r="O1875" s="65"/>
      <c r="P1875" s="65"/>
      <c r="Q1875" s="65"/>
      <c r="R1875" s="65"/>
      <c r="S1875" s="65"/>
      <c r="T1875" s="65"/>
      <c r="U1875" s="65"/>
      <c r="V1875" s="65"/>
      <c r="W1875" s="65"/>
      <c r="X1875" s="65"/>
      <c r="Y1875" s="65"/>
      <c r="Z1875" s="65"/>
      <c r="AA1875" s="65"/>
      <c r="AB1875" s="65"/>
      <c r="AC1875" s="65"/>
      <c r="AD1875" s="65"/>
      <c r="AE1875" s="65"/>
      <c r="AF1875" s="65"/>
      <c r="AG1875" s="65"/>
      <c r="AH1875" s="65"/>
      <c r="AI1875" s="65"/>
      <c r="AJ1875" s="62"/>
      <c r="AK1875" s="11"/>
      <c r="AL1875" s="11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</row>
    <row r="1876" spans="1:86" ht="17.25">
      <c r="A1876" s="11"/>
      <c r="B1876" s="11"/>
      <c r="C1876" s="11"/>
      <c r="D1876" s="11"/>
      <c r="E1876" s="33"/>
      <c r="F1876" s="11"/>
      <c r="G1876" s="11"/>
      <c r="H1876" s="11"/>
      <c r="I1876" s="11"/>
      <c r="J1876" s="65"/>
      <c r="K1876" s="65"/>
      <c r="L1876" s="65"/>
      <c r="M1876" s="65"/>
      <c r="N1876" s="65"/>
      <c r="O1876" s="65"/>
      <c r="P1876" s="65"/>
      <c r="Q1876" s="65"/>
      <c r="R1876" s="65"/>
      <c r="S1876" s="65"/>
      <c r="T1876" s="65"/>
      <c r="U1876" s="65"/>
      <c r="V1876" s="65"/>
      <c r="W1876" s="65"/>
      <c r="X1876" s="65"/>
      <c r="Y1876" s="65"/>
      <c r="Z1876" s="65"/>
      <c r="AA1876" s="65"/>
      <c r="AB1876" s="65"/>
      <c r="AC1876" s="65"/>
      <c r="AD1876" s="65"/>
      <c r="AE1876" s="65"/>
      <c r="AF1876" s="65"/>
      <c r="AG1876" s="65"/>
      <c r="AH1876" s="65"/>
      <c r="AI1876" s="65"/>
      <c r="AJ1876" s="62"/>
      <c r="AK1876" s="11"/>
      <c r="AL1876" s="11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</row>
    <row r="1877" spans="1:86" ht="17.25">
      <c r="A1877" s="11"/>
      <c r="B1877" s="11"/>
      <c r="C1877" s="11"/>
      <c r="D1877" s="11"/>
      <c r="E1877" s="33"/>
      <c r="F1877" s="11"/>
      <c r="G1877" s="11"/>
      <c r="H1877" s="11"/>
      <c r="I1877" s="11"/>
      <c r="J1877" s="65"/>
      <c r="K1877" s="65"/>
      <c r="L1877" s="65"/>
      <c r="M1877" s="65"/>
      <c r="N1877" s="65"/>
      <c r="O1877" s="65"/>
      <c r="P1877" s="65"/>
      <c r="Q1877" s="65"/>
      <c r="R1877" s="65"/>
      <c r="S1877" s="65"/>
      <c r="T1877" s="65"/>
      <c r="U1877" s="65"/>
      <c r="V1877" s="65"/>
      <c r="W1877" s="65"/>
      <c r="X1877" s="65"/>
      <c r="Y1877" s="65"/>
      <c r="Z1877" s="65"/>
      <c r="AA1877" s="65"/>
      <c r="AB1877" s="65"/>
      <c r="AC1877" s="65"/>
      <c r="AD1877" s="65"/>
      <c r="AE1877" s="65"/>
      <c r="AF1877" s="65"/>
      <c r="AG1877" s="65"/>
      <c r="AH1877" s="65"/>
      <c r="AI1877" s="65"/>
      <c r="AJ1877" s="62"/>
      <c r="AK1877" s="11"/>
      <c r="AL1877" s="11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</row>
    <row r="1878" spans="1:86" ht="17.25">
      <c r="A1878" s="11"/>
      <c r="B1878" s="11"/>
      <c r="C1878" s="11"/>
      <c r="D1878" s="11"/>
      <c r="E1878" s="33"/>
      <c r="F1878" s="11"/>
      <c r="G1878" s="11"/>
      <c r="H1878" s="11"/>
      <c r="I1878" s="11"/>
      <c r="J1878" s="65"/>
      <c r="K1878" s="65"/>
      <c r="L1878" s="65"/>
      <c r="M1878" s="65"/>
      <c r="N1878" s="65"/>
      <c r="O1878" s="65"/>
      <c r="P1878" s="65"/>
      <c r="Q1878" s="65"/>
      <c r="R1878" s="65"/>
      <c r="S1878" s="65"/>
      <c r="T1878" s="65"/>
      <c r="U1878" s="65"/>
      <c r="V1878" s="65"/>
      <c r="W1878" s="65"/>
      <c r="X1878" s="65"/>
      <c r="Y1878" s="65"/>
      <c r="Z1878" s="65"/>
      <c r="AA1878" s="65"/>
      <c r="AB1878" s="65"/>
      <c r="AC1878" s="65"/>
      <c r="AD1878" s="65"/>
      <c r="AE1878" s="65"/>
      <c r="AF1878" s="65"/>
      <c r="AG1878" s="65"/>
      <c r="AH1878" s="65"/>
      <c r="AI1878" s="65"/>
      <c r="AJ1878" s="62"/>
      <c r="AK1878" s="11"/>
      <c r="AL1878" s="11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</row>
    <row r="1879" spans="1:86" ht="17.25">
      <c r="A1879" s="11"/>
      <c r="B1879" s="11"/>
      <c r="C1879" s="11"/>
      <c r="D1879" s="11"/>
      <c r="E1879" s="33"/>
      <c r="F1879" s="11"/>
      <c r="G1879" s="11"/>
      <c r="H1879" s="11"/>
      <c r="I1879" s="11"/>
      <c r="J1879" s="65"/>
      <c r="K1879" s="65"/>
      <c r="L1879" s="65"/>
      <c r="M1879" s="65"/>
      <c r="N1879" s="65"/>
      <c r="O1879" s="65"/>
      <c r="P1879" s="65"/>
      <c r="Q1879" s="65"/>
      <c r="R1879" s="65"/>
      <c r="S1879" s="65"/>
      <c r="T1879" s="65"/>
      <c r="U1879" s="65"/>
      <c r="V1879" s="65"/>
      <c r="W1879" s="65"/>
      <c r="X1879" s="65"/>
      <c r="Y1879" s="65"/>
      <c r="Z1879" s="65"/>
      <c r="AA1879" s="65"/>
      <c r="AB1879" s="65"/>
      <c r="AC1879" s="65"/>
      <c r="AD1879" s="65"/>
      <c r="AE1879" s="65"/>
      <c r="AF1879" s="65"/>
      <c r="AG1879" s="65"/>
      <c r="AH1879" s="65"/>
      <c r="AI1879" s="65"/>
      <c r="AJ1879" s="62"/>
      <c r="AK1879" s="11"/>
      <c r="AL1879" s="11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</row>
    <row r="1880" spans="1:86" ht="17.25">
      <c r="A1880" s="11"/>
      <c r="B1880" s="11"/>
      <c r="C1880" s="11"/>
      <c r="D1880" s="11"/>
      <c r="E1880" s="33"/>
      <c r="F1880" s="11"/>
      <c r="G1880" s="11"/>
      <c r="H1880" s="11"/>
      <c r="I1880" s="11"/>
      <c r="J1880" s="65"/>
      <c r="K1880" s="65"/>
      <c r="L1880" s="65"/>
      <c r="M1880" s="65"/>
      <c r="N1880" s="65"/>
      <c r="O1880" s="65"/>
      <c r="P1880" s="65"/>
      <c r="Q1880" s="65"/>
      <c r="R1880" s="65"/>
      <c r="S1880" s="65"/>
      <c r="T1880" s="65"/>
      <c r="U1880" s="65"/>
      <c r="V1880" s="65"/>
      <c r="W1880" s="65"/>
      <c r="X1880" s="65"/>
      <c r="Y1880" s="65"/>
      <c r="Z1880" s="65"/>
      <c r="AA1880" s="65"/>
      <c r="AB1880" s="65"/>
      <c r="AC1880" s="65"/>
      <c r="AD1880" s="65"/>
      <c r="AE1880" s="65"/>
      <c r="AF1880" s="65"/>
      <c r="AG1880" s="65"/>
      <c r="AH1880" s="65"/>
      <c r="AI1880" s="65"/>
      <c r="AJ1880" s="62"/>
      <c r="AK1880" s="11"/>
      <c r="AL1880" s="11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</row>
    <row r="1881" spans="1:86" ht="17.25">
      <c r="A1881" s="11"/>
      <c r="B1881" s="11"/>
      <c r="C1881" s="11"/>
      <c r="D1881" s="11"/>
      <c r="E1881" s="33"/>
      <c r="F1881" s="11"/>
      <c r="G1881" s="11"/>
      <c r="H1881" s="11"/>
      <c r="I1881" s="11"/>
      <c r="J1881" s="65"/>
      <c r="K1881" s="65"/>
      <c r="L1881" s="65"/>
      <c r="M1881" s="65"/>
      <c r="N1881" s="65"/>
      <c r="O1881" s="65"/>
      <c r="P1881" s="65"/>
      <c r="Q1881" s="65"/>
      <c r="R1881" s="65"/>
      <c r="S1881" s="65"/>
      <c r="T1881" s="65"/>
      <c r="U1881" s="65"/>
      <c r="V1881" s="65"/>
      <c r="W1881" s="65"/>
      <c r="X1881" s="65"/>
      <c r="Y1881" s="65"/>
      <c r="Z1881" s="65"/>
      <c r="AA1881" s="65"/>
      <c r="AB1881" s="65"/>
      <c r="AC1881" s="65"/>
      <c r="AD1881" s="65"/>
      <c r="AE1881" s="65"/>
      <c r="AF1881" s="65"/>
      <c r="AG1881" s="65"/>
      <c r="AH1881" s="65"/>
      <c r="AI1881" s="65"/>
      <c r="AJ1881" s="62"/>
      <c r="AK1881" s="11"/>
      <c r="AL1881" s="11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</row>
    <row r="1882" spans="1:86" ht="17.25">
      <c r="A1882" s="11"/>
      <c r="B1882" s="11"/>
      <c r="C1882" s="11"/>
      <c r="D1882" s="11"/>
      <c r="E1882" s="33"/>
      <c r="F1882" s="11"/>
      <c r="G1882" s="11"/>
      <c r="H1882" s="11"/>
      <c r="I1882" s="11"/>
      <c r="J1882" s="65"/>
      <c r="K1882" s="65"/>
      <c r="L1882" s="65"/>
      <c r="M1882" s="65"/>
      <c r="N1882" s="65"/>
      <c r="O1882" s="65"/>
      <c r="P1882" s="65"/>
      <c r="Q1882" s="65"/>
      <c r="R1882" s="65"/>
      <c r="S1882" s="65"/>
      <c r="T1882" s="65"/>
      <c r="U1882" s="65"/>
      <c r="V1882" s="65"/>
      <c r="W1882" s="65"/>
      <c r="X1882" s="65"/>
      <c r="Y1882" s="65"/>
      <c r="Z1882" s="65"/>
      <c r="AA1882" s="65"/>
      <c r="AB1882" s="65"/>
      <c r="AC1882" s="65"/>
      <c r="AD1882" s="65"/>
      <c r="AE1882" s="65"/>
      <c r="AF1882" s="65"/>
      <c r="AG1882" s="65"/>
      <c r="AH1882" s="65"/>
      <c r="AI1882" s="65"/>
      <c r="AJ1882" s="62"/>
      <c r="AK1882" s="11"/>
      <c r="AL1882" s="11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</row>
    <row r="1883" spans="1:86" ht="17.25">
      <c r="A1883" s="11"/>
      <c r="B1883" s="11"/>
      <c r="C1883" s="11"/>
      <c r="D1883" s="11"/>
      <c r="E1883" s="33"/>
      <c r="F1883" s="11"/>
      <c r="G1883" s="11"/>
      <c r="H1883" s="11"/>
      <c r="I1883" s="11"/>
      <c r="J1883" s="65"/>
      <c r="K1883" s="65"/>
      <c r="L1883" s="65"/>
      <c r="M1883" s="65"/>
      <c r="N1883" s="65"/>
      <c r="O1883" s="65"/>
      <c r="P1883" s="65"/>
      <c r="Q1883" s="65"/>
      <c r="R1883" s="65"/>
      <c r="S1883" s="65"/>
      <c r="T1883" s="65"/>
      <c r="U1883" s="65"/>
      <c r="V1883" s="65"/>
      <c r="W1883" s="65"/>
      <c r="X1883" s="65"/>
      <c r="Y1883" s="65"/>
      <c r="Z1883" s="65"/>
      <c r="AA1883" s="65"/>
      <c r="AB1883" s="65"/>
      <c r="AC1883" s="65"/>
      <c r="AD1883" s="65"/>
      <c r="AE1883" s="65"/>
      <c r="AF1883" s="65"/>
      <c r="AG1883" s="65"/>
      <c r="AH1883" s="65"/>
      <c r="AI1883" s="65"/>
      <c r="AJ1883" s="62"/>
      <c r="AK1883" s="11"/>
      <c r="AL1883" s="11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</row>
    <row r="1884" spans="1:86" ht="17.25">
      <c r="A1884" s="11"/>
      <c r="B1884" s="11"/>
      <c r="C1884" s="11"/>
      <c r="D1884" s="11"/>
      <c r="E1884" s="33"/>
      <c r="F1884" s="11"/>
      <c r="G1884" s="11"/>
      <c r="H1884" s="11"/>
      <c r="I1884" s="11"/>
      <c r="J1884" s="65"/>
      <c r="K1884" s="65"/>
      <c r="L1884" s="65"/>
      <c r="M1884" s="65"/>
      <c r="N1884" s="65"/>
      <c r="O1884" s="65"/>
      <c r="P1884" s="65"/>
      <c r="Q1884" s="65"/>
      <c r="R1884" s="65"/>
      <c r="S1884" s="65"/>
      <c r="T1884" s="65"/>
      <c r="U1884" s="65"/>
      <c r="V1884" s="65"/>
      <c r="W1884" s="65"/>
      <c r="X1884" s="65"/>
      <c r="Y1884" s="65"/>
      <c r="Z1884" s="65"/>
      <c r="AA1884" s="65"/>
      <c r="AB1884" s="65"/>
      <c r="AC1884" s="65"/>
      <c r="AD1884" s="65"/>
      <c r="AE1884" s="65"/>
      <c r="AF1884" s="65"/>
      <c r="AG1884" s="65"/>
      <c r="AH1884" s="65"/>
      <c r="AI1884" s="65"/>
      <c r="AJ1884" s="62"/>
      <c r="AK1884" s="11"/>
      <c r="AL1884" s="11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</row>
    <row r="1885" spans="1:86" ht="17.25">
      <c r="A1885" s="11"/>
      <c r="B1885" s="11"/>
      <c r="C1885" s="11"/>
      <c r="D1885" s="11"/>
      <c r="E1885" s="33"/>
      <c r="F1885" s="11"/>
      <c r="G1885" s="11"/>
      <c r="H1885" s="11"/>
      <c r="I1885" s="11"/>
      <c r="J1885" s="65"/>
      <c r="K1885" s="65"/>
      <c r="L1885" s="65"/>
      <c r="M1885" s="65"/>
      <c r="N1885" s="65"/>
      <c r="O1885" s="65"/>
      <c r="P1885" s="65"/>
      <c r="Q1885" s="65"/>
      <c r="R1885" s="65"/>
      <c r="S1885" s="65"/>
      <c r="T1885" s="65"/>
      <c r="U1885" s="65"/>
      <c r="V1885" s="65"/>
      <c r="W1885" s="65"/>
      <c r="X1885" s="65"/>
      <c r="Y1885" s="65"/>
      <c r="Z1885" s="65"/>
      <c r="AA1885" s="65"/>
      <c r="AB1885" s="65"/>
      <c r="AC1885" s="65"/>
      <c r="AD1885" s="65"/>
      <c r="AE1885" s="65"/>
      <c r="AF1885" s="65"/>
      <c r="AG1885" s="65"/>
      <c r="AH1885" s="65"/>
      <c r="AI1885" s="65"/>
      <c r="AJ1885" s="62"/>
      <c r="AK1885" s="11"/>
      <c r="AL1885" s="11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</row>
    <row r="1886" spans="1:86" ht="17.25">
      <c r="A1886" s="11"/>
      <c r="B1886" s="11"/>
      <c r="C1886" s="11"/>
      <c r="D1886" s="11"/>
      <c r="E1886" s="33"/>
      <c r="F1886" s="11"/>
      <c r="G1886" s="11"/>
      <c r="H1886" s="11"/>
      <c r="I1886" s="11"/>
      <c r="J1886" s="65"/>
      <c r="K1886" s="65"/>
      <c r="L1886" s="65"/>
      <c r="M1886" s="65"/>
      <c r="N1886" s="65"/>
      <c r="O1886" s="65"/>
      <c r="P1886" s="65"/>
      <c r="Q1886" s="65"/>
      <c r="R1886" s="65"/>
      <c r="S1886" s="65"/>
      <c r="T1886" s="65"/>
      <c r="U1886" s="65"/>
      <c r="V1886" s="65"/>
      <c r="W1886" s="65"/>
      <c r="X1886" s="65"/>
      <c r="Y1886" s="65"/>
      <c r="Z1886" s="65"/>
      <c r="AA1886" s="65"/>
      <c r="AB1886" s="65"/>
      <c r="AC1886" s="65"/>
      <c r="AD1886" s="65"/>
      <c r="AE1886" s="65"/>
      <c r="AF1886" s="65"/>
      <c r="AG1886" s="65"/>
      <c r="AH1886" s="65"/>
      <c r="AI1886" s="65"/>
      <c r="AJ1886" s="62"/>
      <c r="AK1886" s="11"/>
      <c r="AL1886" s="11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</row>
    <row r="1887" spans="1:86" ht="17.25">
      <c r="A1887" s="11"/>
      <c r="B1887" s="11"/>
      <c r="C1887" s="11"/>
      <c r="D1887" s="11"/>
      <c r="E1887" s="33"/>
      <c r="F1887" s="11"/>
      <c r="G1887" s="11"/>
      <c r="H1887" s="11"/>
      <c r="I1887" s="11"/>
      <c r="J1887" s="65"/>
      <c r="K1887" s="65"/>
      <c r="L1887" s="65"/>
      <c r="M1887" s="65"/>
      <c r="N1887" s="65"/>
      <c r="O1887" s="65"/>
      <c r="P1887" s="65"/>
      <c r="Q1887" s="65"/>
      <c r="R1887" s="65"/>
      <c r="S1887" s="65"/>
      <c r="T1887" s="65"/>
      <c r="U1887" s="65"/>
      <c r="V1887" s="65"/>
      <c r="W1887" s="65"/>
      <c r="X1887" s="65"/>
      <c r="Y1887" s="65"/>
      <c r="Z1887" s="65"/>
      <c r="AA1887" s="65"/>
      <c r="AB1887" s="65"/>
      <c r="AC1887" s="65"/>
      <c r="AD1887" s="65"/>
      <c r="AE1887" s="65"/>
      <c r="AF1887" s="65"/>
      <c r="AG1887" s="65"/>
      <c r="AH1887" s="65"/>
      <c r="AI1887" s="65"/>
      <c r="AJ1887" s="62"/>
      <c r="AK1887" s="11"/>
      <c r="AL1887" s="11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</row>
    <row r="1888" spans="1:86" ht="17.25">
      <c r="A1888" s="11"/>
      <c r="B1888" s="11"/>
      <c r="C1888" s="11"/>
      <c r="D1888" s="11"/>
      <c r="E1888" s="33"/>
      <c r="F1888" s="11"/>
      <c r="G1888" s="11"/>
      <c r="H1888" s="11"/>
      <c r="I1888" s="11"/>
      <c r="J1888" s="65"/>
      <c r="K1888" s="65"/>
      <c r="L1888" s="65"/>
      <c r="M1888" s="65"/>
      <c r="N1888" s="65"/>
      <c r="O1888" s="65"/>
      <c r="P1888" s="65"/>
      <c r="Q1888" s="65"/>
      <c r="R1888" s="65"/>
      <c r="S1888" s="65"/>
      <c r="T1888" s="65"/>
      <c r="U1888" s="65"/>
      <c r="V1888" s="65"/>
      <c r="W1888" s="65"/>
      <c r="X1888" s="65"/>
      <c r="Y1888" s="65"/>
      <c r="Z1888" s="65"/>
      <c r="AA1888" s="65"/>
      <c r="AB1888" s="65"/>
      <c r="AC1888" s="65"/>
      <c r="AD1888" s="65"/>
      <c r="AE1888" s="65"/>
      <c r="AF1888" s="65"/>
      <c r="AG1888" s="65"/>
      <c r="AH1888" s="65"/>
      <c r="AI1888" s="65"/>
      <c r="AJ1888" s="62"/>
      <c r="AK1888" s="11"/>
      <c r="AL1888" s="11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</row>
    <row r="1889" spans="1:86" ht="17.25">
      <c r="A1889" s="11"/>
      <c r="B1889" s="11"/>
      <c r="C1889" s="11"/>
      <c r="D1889" s="11"/>
      <c r="E1889" s="33"/>
      <c r="F1889" s="11"/>
      <c r="G1889" s="11"/>
      <c r="H1889" s="11"/>
      <c r="I1889" s="11"/>
      <c r="J1889" s="65"/>
      <c r="K1889" s="65"/>
      <c r="L1889" s="65"/>
      <c r="M1889" s="65"/>
      <c r="N1889" s="65"/>
      <c r="O1889" s="65"/>
      <c r="P1889" s="65"/>
      <c r="Q1889" s="65"/>
      <c r="R1889" s="65"/>
      <c r="S1889" s="65"/>
      <c r="T1889" s="65"/>
      <c r="U1889" s="65"/>
      <c r="V1889" s="65"/>
      <c r="W1889" s="65"/>
      <c r="X1889" s="65"/>
      <c r="Y1889" s="65"/>
      <c r="Z1889" s="65"/>
      <c r="AA1889" s="65"/>
      <c r="AB1889" s="65"/>
      <c r="AC1889" s="65"/>
      <c r="AD1889" s="65"/>
      <c r="AE1889" s="65"/>
      <c r="AF1889" s="65"/>
      <c r="AG1889" s="65"/>
      <c r="AH1889" s="65"/>
      <c r="AI1889" s="65"/>
      <c r="AJ1889" s="62"/>
      <c r="AK1889" s="11"/>
      <c r="AL1889" s="11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</row>
    <row r="1890" spans="1:86" ht="17.25">
      <c r="A1890" s="11"/>
      <c r="B1890" s="11"/>
      <c r="C1890" s="11"/>
      <c r="D1890" s="11"/>
      <c r="E1890" s="33"/>
      <c r="F1890" s="11"/>
      <c r="G1890" s="11"/>
      <c r="H1890" s="11"/>
      <c r="I1890" s="11"/>
      <c r="J1890" s="65"/>
      <c r="K1890" s="65"/>
      <c r="L1890" s="65"/>
      <c r="M1890" s="65"/>
      <c r="N1890" s="65"/>
      <c r="O1890" s="65"/>
      <c r="P1890" s="65"/>
      <c r="Q1890" s="65"/>
      <c r="R1890" s="65"/>
      <c r="S1890" s="65"/>
      <c r="T1890" s="65"/>
      <c r="U1890" s="65"/>
      <c r="V1890" s="65"/>
      <c r="W1890" s="65"/>
      <c r="X1890" s="65"/>
      <c r="Y1890" s="65"/>
      <c r="Z1890" s="65"/>
      <c r="AA1890" s="65"/>
      <c r="AB1890" s="65"/>
      <c r="AC1890" s="65"/>
      <c r="AD1890" s="65"/>
      <c r="AE1890" s="65"/>
      <c r="AF1890" s="65"/>
      <c r="AG1890" s="65"/>
      <c r="AH1890" s="65"/>
      <c r="AI1890" s="65"/>
      <c r="AJ1890" s="62"/>
      <c r="AK1890" s="11"/>
      <c r="AL1890" s="11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CH1890" s="13"/>
    </row>
    <row r="1891" spans="1:86" ht="17.25">
      <c r="A1891" s="11"/>
      <c r="B1891" s="11"/>
      <c r="C1891" s="11"/>
      <c r="D1891" s="11"/>
      <c r="E1891" s="33"/>
      <c r="F1891" s="11"/>
      <c r="G1891" s="11"/>
      <c r="H1891" s="11"/>
      <c r="I1891" s="11"/>
      <c r="J1891" s="65"/>
      <c r="K1891" s="65"/>
      <c r="L1891" s="65"/>
      <c r="M1891" s="65"/>
      <c r="N1891" s="65"/>
      <c r="O1891" s="65"/>
      <c r="P1891" s="65"/>
      <c r="Q1891" s="65"/>
      <c r="R1891" s="65"/>
      <c r="S1891" s="65"/>
      <c r="T1891" s="65"/>
      <c r="U1891" s="65"/>
      <c r="V1891" s="65"/>
      <c r="W1891" s="65"/>
      <c r="X1891" s="65"/>
      <c r="Y1891" s="65"/>
      <c r="Z1891" s="65"/>
      <c r="AA1891" s="65"/>
      <c r="AB1891" s="65"/>
      <c r="AC1891" s="65"/>
      <c r="AD1891" s="65"/>
      <c r="AE1891" s="65"/>
      <c r="AF1891" s="65"/>
      <c r="AG1891" s="65"/>
      <c r="AH1891" s="65"/>
      <c r="AI1891" s="65"/>
      <c r="AJ1891" s="62"/>
      <c r="AK1891" s="11"/>
      <c r="AL1891" s="11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</row>
    <row r="1892" spans="1:86" ht="17.25">
      <c r="A1892" s="11"/>
      <c r="B1892" s="11"/>
      <c r="C1892" s="11"/>
      <c r="D1892" s="11"/>
      <c r="E1892" s="33"/>
      <c r="F1892" s="11"/>
      <c r="G1892" s="11"/>
      <c r="H1892" s="11"/>
      <c r="I1892" s="11"/>
      <c r="J1892" s="65"/>
      <c r="K1892" s="65"/>
      <c r="L1892" s="65"/>
      <c r="M1892" s="65"/>
      <c r="N1892" s="65"/>
      <c r="O1892" s="65"/>
      <c r="P1892" s="65"/>
      <c r="Q1892" s="65"/>
      <c r="R1892" s="65"/>
      <c r="S1892" s="65"/>
      <c r="T1892" s="65"/>
      <c r="U1892" s="65"/>
      <c r="V1892" s="65"/>
      <c r="W1892" s="65"/>
      <c r="X1892" s="65"/>
      <c r="Y1892" s="65"/>
      <c r="Z1892" s="65"/>
      <c r="AA1892" s="65"/>
      <c r="AB1892" s="65"/>
      <c r="AC1892" s="65"/>
      <c r="AD1892" s="65"/>
      <c r="AE1892" s="65"/>
      <c r="AF1892" s="65"/>
      <c r="AG1892" s="65"/>
      <c r="AH1892" s="65"/>
      <c r="AI1892" s="65"/>
      <c r="AJ1892" s="62"/>
      <c r="AK1892" s="11"/>
      <c r="AL1892" s="11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</row>
    <row r="1893" spans="1:86" ht="17.25">
      <c r="A1893" s="11"/>
      <c r="B1893" s="11"/>
      <c r="C1893" s="11"/>
      <c r="D1893" s="11"/>
      <c r="E1893" s="33"/>
      <c r="F1893" s="11"/>
      <c r="G1893" s="11"/>
      <c r="H1893" s="11"/>
      <c r="I1893" s="11"/>
      <c r="J1893" s="65"/>
      <c r="K1893" s="65"/>
      <c r="L1893" s="65"/>
      <c r="M1893" s="65"/>
      <c r="N1893" s="65"/>
      <c r="O1893" s="65"/>
      <c r="P1893" s="65"/>
      <c r="Q1893" s="65"/>
      <c r="R1893" s="65"/>
      <c r="S1893" s="65"/>
      <c r="T1893" s="65"/>
      <c r="U1893" s="65"/>
      <c r="V1893" s="65"/>
      <c r="W1893" s="65"/>
      <c r="X1893" s="65"/>
      <c r="Y1893" s="65"/>
      <c r="Z1893" s="65"/>
      <c r="AA1893" s="65"/>
      <c r="AB1893" s="65"/>
      <c r="AC1893" s="65"/>
      <c r="AD1893" s="65"/>
      <c r="AE1893" s="65"/>
      <c r="AF1893" s="65"/>
      <c r="AG1893" s="65"/>
      <c r="AH1893" s="65"/>
      <c r="AI1893" s="65"/>
      <c r="AJ1893" s="62"/>
      <c r="AK1893" s="11"/>
      <c r="AL1893" s="11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</row>
    <row r="1894" spans="1:86" ht="17.25">
      <c r="A1894" s="11"/>
      <c r="B1894" s="11"/>
      <c r="C1894" s="11"/>
      <c r="D1894" s="11"/>
      <c r="E1894" s="33"/>
      <c r="F1894" s="11"/>
      <c r="G1894" s="11"/>
      <c r="H1894" s="11"/>
      <c r="I1894" s="11"/>
      <c r="J1894" s="65"/>
      <c r="K1894" s="65"/>
      <c r="L1894" s="65"/>
      <c r="M1894" s="65"/>
      <c r="N1894" s="65"/>
      <c r="O1894" s="65"/>
      <c r="P1894" s="65"/>
      <c r="Q1894" s="65"/>
      <c r="R1894" s="65"/>
      <c r="S1894" s="65"/>
      <c r="T1894" s="65"/>
      <c r="U1894" s="65"/>
      <c r="V1894" s="65"/>
      <c r="W1894" s="65"/>
      <c r="X1894" s="65"/>
      <c r="Y1894" s="65"/>
      <c r="Z1894" s="65"/>
      <c r="AA1894" s="65"/>
      <c r="AB1894" s="65"/>
      <c r="AC1894" s="65"/>
      <c r="AD1894" s="65"/>
      <c r="AE1894" s="65"/>
      <c r="AF1894" s="65"/>
      <c r="AG1894" s="65"/>
      <c r="AH1894" s="65"/>
      <c r="AI1894" s="65"/>
      <c r="AJ1894" s="62"/>
      <c r="AK1894" s="11"/>
      <c r="AL1894" s="11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</row>
    <row r="1895" spans="1:86" ht="17.25">
      <c r="A1895" s="11"/>
      <c r="B1895" s="11"/>
      <c r="C1895" s="11"/>
      <c r="D1895" s="11"/>
      <c r="E1895" s="33"/>
      <c r="F1895" s="11"/>
      <c r="G1895" s="11"/>
      <c r="H1895" s="11"/>
      <c r="I1895" s="11"/>
      <c r="J1895" s="65"/>
      <c r="K1895" s="65"/>
      <c r="L1895" s="65"/>
      <c r="M1895" s="65"/>
      <c r="N1895" s="65"/>
      <c r="O1895" s="65"/>
      <c r="P1895" s="65"/>
      <c r="Q1895" s="65"/>
      <c r="R1895" s="65"/>
      <c r="S1895" s="65"/>
      <c r="T1895" s="65"/>
      <c r="U1895" s="65"/>
      <c r="V1895" s="65"/>
      <c r="W1895" s="65"/>
      <c r="X1895" s="65"/>
      <c r="Y1895" s="65"/>
      <c r="Z1895" s="65"/>
      <c r="AA1895" s="65"/>
      <c r="AB1895" s="65"/>
      <c r="AC1895" s="65"/>
      <c r="AD1895" s="65"/>
      <c r="AE1895" s="65"/>
      <c r="AF1895" s="65"/>
      <c r="AG1895" s="65"/>
      <c r="AH1895" s="65"/>
      <c r="AI1895" s="65"/>
      <c r="AJ1895" s="62"/>
      <c r="AK1895" s="11"/>
      <c r="AL1895" s="11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</row>
    <row r="1896" spans="1:86" ht="17.25">
      <c r="A1896" s="11"/>
      <c r="B1896" s="11"/>
      <c r="C1896" s="11"/>
      <c r="D1896" s="11"/>
      <c r="E1896" s="33"/>
      <c r="F1896" s="11"/>
      <c r="G1896" s="11"/>
      <c r="H1896" s="11"/>
      <c r="I1896" s="11"/>
      <c r="J1896" s="65"/>
      <c r="K1896" s="65"/>
      <c r="L1896" s="65"/>
      <c r="M1896" s="65"/>
      <c r="N1896" s="65"/>
      <c r="O1896" s="65"/>
      <c r="P1896" s="65"/>
      <c r="Q1896" s="65"/>
      <c r="R1896" s="65"/>
      <c r="S1896" s="65"/>
      <c r="T1896" s="65"/>
      <c r="U1896" s="65"/>
      <c r="V1896" s="65"/>
      <c r="W1896" s="65"/>
      <c r="X1896" s="65"/>
      <c r="Y1896" s="65"/>
      <c r="Z1896" s="65"/>
      <c r="AA1896" s="65"/>
      <c r="AB1896" s="65"/>
      <c r="AC1896" s="65"/>
      <c r="AD1896" s="65"/>
      <c r="AE1896" s="65"/>
      <c r="AF1896" s="65"/>
      <c r="AG1896" s="65"/>
      <c r="AH1896" s="65"/>
      <c r="AI1896" s="65"/>
      <c r="AJ1896" s="62"/>
      <c r="AK1896" s="11"/>
      <c r="AL1896" s="11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</row>
    <row r="1897" spans="1:86" ht="17.25">
      <c r="A1897" s="11"/>
      <c r="B1897" s="11"/>
      <c r="C1897" s="11"/>
      <c r="D1897" s="11"/>
      <c r="E1897" s="33"/>
      <c r="F1897" s="11"/>
      <c r="G1897" s="11"/>
      <c r="H1897" s="11"/>
      <c r="I1897" s="11"/>
      <c r="J1897" s="65"/>
      <c r="K1897" s="65"/>
      <c r="L1897" s="65"/>
      <c r="M1897" s="65"/>
      <c r="N1897" s="65"/>
      <c r="O1897" s="65"/>
      <c r="P1897" s="65"/>
      <c r="Q1897" s="65"/>
      <c r="R1897" s="65"/>
      <c r="S1897" s="65"/>
      <c r="T1897" s="65"/>
      <c r="U1897" s="65"/>
      <c r="V1897" s="65"/>
      <c r="W1897" s="65"/>
      <c r="X1897" s="65"/>
      <c r="Y1897" s="65"/>
      <c r="Z1897" s="65"/>
      <c r="AA1897" s="65"/>
      <c r="AB1897" s="65"/>
      <c r="AC1897" s="65"/>
      <c r="AD1897" s="65"/>
      <c r="AE1897" s="65"/>
      <c r="AF1897" s="65"/>
      <c r="AG1897" s="65"/>
      <c r="AH1897" s="65"/>
      <c r="AI1897" s="65"/>
      <c r="AJ1897" s="62"/>
      <c r="AK1897" s="11"/>
      <c r="AL1897" s="11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</row>
    <row r="1898" spans="1:86" ht="17.25">
      <c r="A1898" s="11"/>
      <c r="B1898" s="11"/>
      <c r="C1898" s="11"/>
      <c r="D1898" s="11"/>
      <c r="E1898" s="33"/>
      <c r="F1898" s="11"/>
      <c r="G1898" s="11"/>
      <c r="H1898" s="11"/>
      <c r="I1898" s="11"/>
      <c r="J1898" s="65"/>
      <c r="K1898" s="65"/>
      <c r="L1898" s="65"/>
      <c r="M1898" s="65"/>
      <c r="N1898" s="65"/>
      <c r="O1898" s="65"/>
      <c r="P1898" s="65"/>
      <c r="Q1898" s="65"/>
      <c r="R1898" s="65"/>
      <c r="S1898" s="65"/>
      <c r="T1898" s="65"/>
      <c r="U1898" s="65"/>
      <c r="V1898" s="65"/>
      <c r="W1898" s="65"/>
      <c r="X1898" s="65"/>
      <c r="Y1898" s="65"/>
      <c r="Z1898" s="65"/>
      <c r="AA1898" s="65"/>
      <c r="AB1898" s="65"/>
      <c r="AC1898" s="65"/>
      <c r="AD1898" s="65"/>
      <c r="AE1898" s="65"/>
      <c r="AF1898" s="65"/>
      <c r="AG1898" s="65"/>
      <c r="AH1898" s="65"/>
      <c r="AI1898" s="65"/>
      <c r="AJ1898" s="62"/>
      <c r="AK1898" s="11"/>
      <c r="AL1898" s="11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</row>
    <row r="1899" spans="1:86" ht="17.25">
      <c r="A1899" s="11"/>
      <c r="B1899" s="11"/>
      <c r="C1899" s="11"/>
      <c r="D1899" s="11"/>
      <c r="E1899" s="33"/>
      <c r="F1899" s="11"/>
      <c r="G1899" s="11"/>
      <c r="H1899" s="11"/>
      <c r="I1899" s="11"/>
      <c r="J1899" s="65"/>
      <c r="K1899" s="65"/>
      <c r="L1899" s="65"/>
      <c r="M1899" s="65"/>
      <c r="N1899" s="65"/>
      <c r="O1899" s="65"/>
      <c r="P1899" s="65"/>
      <c r="Q1899" s="65"/>
      <c r="R1899" s="65"/>
      <c r="S1899" s="65"/>
      <c r="T1899" s="65"/>
      <c r="U1899" s="65"/>
      <c r="V1899" s="65"/>
      <c r="W1899" s="65"/>
      <c r="X1899" s="65"/>
      <c r="Y1899" s="65"/>
      <c r="Z1899" s="65"/>
      <c r="AA1899" s="65"/>
      <c r="AB1899" s="65"/>
      <c r="AC1899" s="65"/>
      <c r="AD1899" s="65"/>
      <c r="AE1899" s="65"/>
      <c r="AF1899" s="65"/>
      <c r="AG1899" s="65"/>
      <c r="AH1899" s="65"/>
      <c r="AI1899" s="65"/>
      <c r="AJ1899" s="62"/>
      <c r="AK1899" s="11"/>
      <c r="AL1899" s="11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</row>
    <row r="1900" spans="1:86" ht="17.25">
      <c r="A1900" s="11"/>
      <c r="B1900" s="11"/>
      <c r="C1900" s="11"/>
      <c r="D1900" s="11"/>
      <c r="E1900" s="33"/>
      <c r="F1900" s="11"/>
      <c r="G1900" s="11"/>
      <c r="H1900" s="11"/>
      <c r="I1900" s="11"/>
      <c r="J1900" s="65"/>
      <c r="K1900" s="65"/>
      <c r="L1900" s="65"/>
      <c r="M1900" s="65"/>
      <c r="N1900" s="65"/>
      <c r="O1900" s="65"/>
      <c r="P1900" s="65"/>
      <c r="Q1900" s="65"/>
      <c r="R1900" s="65"/>
      <c r="S1900" s="65"/>
      <c r="T1900" s="65"/>
      <c r="U1900" s="65"/>
      <c r="V1900" s="65"/>
      <c r="W1900" s="65"/>
      <c r="X1900" s="65"/>
      <c r="Y1900" s="65"/>
      <c r="Z1900" s="65"/>
      <c r="AA1900" s="65"/>
      <c r="AB1900" s="65"/>
      <c r="AC1900" s="65"/>
      <c r="AD1900" s="65"/>
      <c r="AE1900" s="65"/>
      <c r="AF1900" s="65"/>
      <c r="AG1900" s="65"/>
      <c r="AH1900" s="65"/>
      <c r="AI1900" s="65"/>
      <c r="AJ1900" s="62"/>
      <c r="AK1900" s="11"/>
      <c r="AL1900" s="11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</row>
    <row r="1901" spans="1:86" ht="17.25">
      <c r="A1901" s="11"/>
      <c r="B1901" s="11"/>
      <c r="C1901" s="11"/>
      <c r="D1901" s="11"/>
      <c r="E1901" s="33"/>
      <c r="F1901" s="11"/>
      <c r="G1901" s="11"/>
      <c r="H1901" s="11"/>
      <c r="I1901" s="11"/>
      <c r="J1901" s="65"/>
      <c r="K1901" s="65"/>
      <c r="L1901" s="65"/>
      <c r="M1901" s="65"/>
      <c r="N1901" s="65"/>
      <c r="O1901" s="65"/>
      <c r="P1901" s="65"/>
      <c r="Q1901" s="65"/>
      <c r="R1901" s="65"/>
      <c r="S1901" s="65"/>
      <c r="T1901" s="65"/>
      <c r="U1901" s="65"/>
      <c r="V1901" s="65"/>
      <c r="W1901" s="65"/>
      <c r="X1901" s="65"/>
      <c r="Y1901" s="65"/>
      <c r="Z1901" s="65"/>
      <c r="AA1901" s="65"/>
      <c r="AB1901" s="65"/>
      <c r="AC1901" s="65"/>
      <c r="AD1901" s="65"/>
      <c r="AE1901" s="65"/>
      <c r="AF1901" s="65"/>
      <c r="AG1901" s="65"/>
      <c r="AH1901" s="65"/>
      <c r="AI1901" s="65"/>
      <c r="AJ1901" s="62"/>
      <c r="AK1901" s="11"/>
      <c r="AL1901" s="11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</row>
    <row r="1902" spans="1:86" ht="17.25">
      <c r="A1902" s="11"/>
      <c r="B1902" s="11"/>
      <c r="C1902" s="11"/>
      <c r="D1902" s="11"/>
      <c r="E1902" s="33"/>
      <c r="F1902" s="11"/>
      <c r="G1902" s="11"/>
      <c r="H1902" s="11"/>
      <c r="I1902" s="11"/>
      <c r="J1902" s="65"/>
      <c r="K1902" s="65"/>
      <c r="L1902" s="65"/>
      <c r="M1902" s="65"/>
      <c r="N1902" s="65"/>
      <c r="O1902" s="65"/>
      <c r="P1902" s="65"/>
      <c r="Q1902" s="65"/>
      <c r="R1902" s="65"/>
      <c r="S1902" s="65"/>
      <c r="T1902" s="65"/>
      <c r="U1902" s="65"/>
      <c r="V1902" s="65"/>
      <c r="W1902" s="65"/>
      <c r="X1902" s="65"/>
      <c r="Y1902" s="65"/>
      <c r="Z1902" s="65"/>
      <c r="AA1902" s="65"/>
      <c r="AB1902" s="65"/>
      <c r="AC1902" s="65"/>
      <c r="AD1902" s="65"/>
      <c r="AE1902" s="65"/>
      <c r="AF1902" s="65"/>
      <c r="AG1902" s="65"/>
      <c r="AH1902" s="65"/>
      <c r="AI1902" s="65"/>
      <c r="AJ1902" s="62"/>
      <c r="AK1902" s="11"/>
      <c r="AL1902" s="11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</row>
    <row r="1903" spans="1:86" ht="17.25">
      <c r="A1903" s="11"/>
      <c r="B1903" s="11"/>
      <c r="C1903" s="11"/>
      <c r="D1903" s="11"/>
      <c r="E1903" s="33"/>
      <c r="F1903" s="11"/>
      <c r="G1903" s="11"/>
      <c r="H1903" s="11"/>
      <c r="I1903" s="11"/>
      <c r="J1903" s="65"/>
      <c r="K1903" s="65"/>
      <c r="L1903" s="65"/>
      <c r="M1903" s="65"/>
      <c r="N1903" s="65"/>
      <c r="O1903" s="65"/>
      <c r="P1903" s="65"/>
      <c r="Q1903" s="65"/>
      <c r="R1903" s="65"/>
      <c r="S1903" s="65"/>
      <c r="T1903" s="65"/>
      <c r="U1903" s="65"/>
      <c r="V1903" s="65"/>
      <c r="W1903" s="65"/>
      <c r="X1903" s="65"/>
      <c r="Y1903" s="65"/>
      <c r="Z1903" s="65"/>
      <c r="AA1903" s="65"/>
      <c r="AB1903" s="65"/>
      <c r="AC1903" s="65"/>
      <c r="AD1903" s="65"/>
      <c r="AE1903" s="65"/>
      <c r="AF1903" s="65"/>
      <c r="AG1903" s="65"/>
      <c r="AH1903" s="65"/>
      <c r="AI1903" s="65"/>
      <c r="AJ1903" s="62"/>
      <c r="AK1903" s="11"/>
      <c r="AL1903" s="11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</row>
    <row r="1904" spans="1:86" ht="17.25">
      <c r="A1904" s="11"/>
      <c r="B1904" s="11"/>
      <c r="C1904" s="11"/>
      <c r="D1904" s="11"/>
      <c r="E1904" s="33"/>
      <c r="F1904" s="11"/>
      <c r="G1904" s="11"/>
      <c r="H1904" s="11"/>
      <c r="I1904" s="11"/>
      <c r="J1904" s="65"/>
      <c r="K1904" s="65"/>
      <c r="L1904" s="65"/>
      <c r="M1904" s="65"/>
      <c r="N1904" s="65"/>
      <c r="O1904" s="65"/>
      <c r="P1904" s="65"/>
      <c r="Q1904" s="65"/>
      <c r="R1904" s="65"/>
      <c r="S1904" s="65"/>
      <c r="T1904" s="65"/>
      <c r="U1904" s="65"/>
      <c r="V1904" s="65"/>
      <c r="W1904" s="65"/>
      <c r="X1904" s="65"/>
      <c r="Y1904" s="65"/>
      <c r="Z1904" s="65"/>
      <c r="AA1904" s="65"/>
      <c r="AB1904" s="65"/>
      <c r="AC1904" s="65"/>
      <c r="AD1904" s="65"/>
      <c r="AE1904" s="65"/>
      <c r="AF1904" s="65"/>
      <c r="AG1904" s="65"/>
      <c r="AH1904" s="65"/>
      <c r="AI1904" s="65"/>
      <c r="AJ1904" s="62"/>
      <c r="AK1904" s="11"/>
      <c r="AL1904" s="11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</row>
    <row r="1905" spans="1:86" ht="17.25">
      <c r="A1905" s="11"/>
      <c r="B1905" s="11"/>
      <c r="C1905" s="11"/>
      <c r="D1905" s="11"/>
      <c r="E1905" s="33"/>
      <c r="F1905" s="11"/>
      <c r="G1905" s="11"/>
      <c r="H1905" s="11"/>
      <c r="I1905" s="11"/>
      <c r="J1905" s="65"/>
      <c r="K1905" s="65"/>
      <c r="L1905" s="65"/>
      <c r="M1905" s="65"/>
      <c r="N1905" s="65"/>
      <c r="O1905" s="65"/>
      <c r="P1905" s="65"/>
      <c r="Q1905" s="65"/>
      <c r="R1905" s="65"/>
      <c r="S1905" s="65"/>
      <c r="T1905" s="65"/>
      <c r="U1905" s="65"/>
      <c r="V1905" s="65"/>
      <c r="W1905" s="65"/>
      <c r="X1905" s="65"/>
      <c r="Y1905" s="65"/>
      <c r="Z1905" s="65"/>
      <c r="AA1905" s="65"/>
      <c r="AB1905" s="65"/>
      <c r="AC1905" s="65"/>
      <c r="AD1905" s="65"/>
      <c r="AE1905" s="65"/>
      <c r="AF1905" s="65"/>
      <c r="AG1905" s="65"/>
      <c r="AH1905" s="65"/>
      <c r="AI1905" s="65"/>
      <c r="AJ1905" s="62"/>
      <c r="AK1905" s="11"/>
      <c r="AL1905" s="11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</row>
    <row r="1906" spans="1:86" ht="17.25">
      <c r="A1906" s="11"/>
      <c r="B1906" s="11"/>
      <c r="C1906" s="11"/>
      <c r="D1906" s="11"/>
      <c r="E1906" s="33"/>
      <c r="F1906" s="11"/>
      <c r="G1906" s="11"/>
      <c r="H1906" s="11"/>
      <c r="I1906" s="11"/>
      <c r="J1906" s="65"/>
      <c r="K1906" s="65"/>
      <c r="L1906" s="65"/>
      <c r="M1906" s="65"/>
      <c r="N1906" s="65"/>
      <c r="O1906" s="65"/>
      <c r="P1906" s="65"/>
      <c r="Q1906" s="65"/>
      <c r="R1906" s="65"/>
      <c r="S1906" s="65"/>
      <c r="T1906" s="65"/>
      <c r="U1906" s="65"/>
      <c r="V1906" s="65"/>
      <c r="W1906" s="65"/>
      <c r="X1906" s="65"/>
      <c r="Y1906" s="65"/>
      <c r="Z1906" s="65"/>
      <c r="AA1906" s="65"/>
      <c r="AB1906" s="65"/>
      <c r="AC1906" s="65"/>
      <c r="AD1906" s="65"/>
      <c r="AE1906" s="65"/>
      <c r="AF1906" s="65"/>
      <c r="AG1906" s="65"/>
      <c r="AH1906" s="65"/>
      <c r="AI1906" s="65"/>
      <c r="AJ1906" s="62"/>
      <c r="AK1906" s="11"/>
      <c r="AL1906" s="11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</row>
    <row r="1907" spans="1:86" ht="17.25">
      <c r="A1907" s="11"/>
      <c r="B1907" s="11"/>
      <c r="C1907" s="11"/>
      <c r="D1907" s="11"/>
      <c r="E1907" s="33"/>
      <c r="F1907" s="11"/>
      <c r="G1907" s="11"/>
      <c r="H1907" s="11"/>
      <c r="I1907" s="11"/>
      <c r="J1907" s="65"/>
      <c r="K1907" s="65"/>
      <c r="L1907" s="65"/>
      <c r="M1907" s="65"/>
      <c r="N1907" s="65"/>
      <c r="O1907" s="65"/>
      <c r="P1907" s="65"/>
      <c r="Q1907" s="65"/>
      <c r="R1907" s="65"/>
      <c r="S1907" s="65"/>
      <c r="T1907" s="65"/>
      <c r="U1907" s="65"/>
      <c r="V1907" s="65"/>
      <c r="W1907" s="65"/>
      <c r="X1907" s="65"/>
      <c r="Y1907" s="65"/>
      <c r="Z1907" s="65"/>
      <c r="AA1907" s="65"/>
      <c r="AB1907" s="65"/>
      <c r="AC1907" s="65"/>
      <c r="AD1907" s="65"/>
      <c r="AE1907" s="65"/>
      <c r="AF1907" s="65"/>
      <c r="AG1907" s="65"/>
      <c r="AH1907" s="65"/>
      <c r="AI1907" s="65"/>
      <c r="AJ1907" s="62"/>
      <c r="AK1907" s="11"/>
      <c r="AL1907" s="11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</row>
    <row r="1908" spans="1:86" ht="17.25">
      <c r="A1908" s="11"/>
      <c r="B1908" s="11"/>
      <c r="C1908" s="11"/>
      <c r="D1908" s="11"/>
      <c r="E1908" s="33"/>
      <c r="F1908" s="11"/>
      <c r="G1908" s="11"/>
      <c r="H1908" s="11"/>
      <c r="I1908" s="11"/>
      <c r="J1908" s="65"/>
      <c r="K1908" s="65"/>
      <c r="L1908" s="65"/>
      <c r="M1908" s="65"/>
      <c r="N1908" s="65"/>
      <c r="O1908" s="65"/>
      <c r="P1908" s="65"/>
      <c r="Q1908" s="65"/>
      <c r="R1908" s="65"/>
      <c r="S1908" s="65"/>
      <c r="T1908" s="65"/>
      <c r="U1908" s="65"/>
      <c r="V1908" s="65"/>
      <c r="W1908" s="65"/>
      <c r="X1908" s="65"/>
      <c r="Y1908" s="65"/>
      <c r="Z1908" s="65"/>
      <c r="AA1908" s="65"/>
      <c r="AB1908" s="65"/>
      <c r="AC1908" s="65"/>
      <c r="AD1908" s="65"/>
      <c r="AE1908" s="65"/>
      <c r="AF1908" s="65"/>
      <c r="AG1908" s="65"/>
      <c r="AH1908" s="65"/>
      <c r="AI1908" s="65"/>
      <c r="AJ1908" s="62"/>
      <c r="AK1908" s="11"/>
      <c r="AL1908" s="11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</row>
    <row r="1909" spans="1:86" ht="17.25">
      <c r="A1909" s="11"/>
      <c r="B1909" s="11"/>
      <c r="C1909" s="11"/>
      <c r="D1909" s="11"/>
      <c r="E1909" s="33"/>
      <c r="F1909" s="11"/>
      <c r="G1909" s="11"/>
      <c r="H1909" s="11"/>
      <c r="I1909" s="11"/>
      <c r="J1909" s="65"/>
      <c r="K1909" s="65"/>
      <c r="L1909" s="65"/>
      <c r="M1909" s="65"/>
      <c r="N1909" s="65"/>
      <c r="O1909" s="65"/>
      <c r="P1909" s="65"/>
      <c r="Q1909" s="65"/>
      <c r="R1909" s="65"/>
      <c r="S1909" s="65"/>
      <c r="T1909" s="65"/>
      <c r="U1909" s="65"/>
      <c r="V1909" s="65"/>
      <c r="W1909" s="65"/>
      <c r="X1909" s="65"/>
      <c r="Y1909" s="65"/>
      <c r="Z1909" s="65"/>
      <c r="AA1909" s="65"/>
      <c r="AB1909" s="65"/>
      <c r="AC1909" s="65"/>
      <c r="AD1909" s="65"/>
      <c r="AE1909" s="65"/>
      <c r="AF1909" s="65"/>
      <c r="AG1909" s="65"/>
      <c r="AH1909" s="65"/>
      <c r="AI1909" s="65"/>
      <c r="AJ1909" s="62"/>
      <c r="AK1909" s="11"/>
      <c r="AL1909" s="11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</row>
    <row r="1910" spans="1:86" ht="17.25">
      <c r="A1910" s="11"/>
      <c r="B1910" s="11"/>
      <c r="C1910" s="11"/>
      <c r="D1910" s="11"/>
      <c r="E1910" s="33"/>
      <c r="F1910" s="11"/>
      <c r="G1910" s="11"/>
      <c r="H1910" s="11"/>
      <c r="I1910" s="11"/>
      <c r="J1910" s="65"/>
      <c r="K1910" s="65"/>
      <c r="L1910" s="65"/>
      <c r="M1910" s="65"/>
      <c r="N1910" s="65"/>
      <c r="O1910" s="65"/>
      <c r="P1910" s="65"/>
      <c r="Q1910" s="65"/>
      <c r="R1910" s="65"/>
      <c r="S1910" s="65"/>
      <c r="T1910" s="65"/>
      <c r="U1910" s="65"/>
      <c r="V1910" s="65"/>
      <c r="W1910" s="65"/>
      <c r="X1910" s="65"/>
      <c r="Y1910" s="65"/>
      <c r="Z1910" s="65"/>
      <c r="AA1910" s="65"/>
      <c r="AB1910" s="65"/>
      <c r="AC1910" s="65"/>
      <c r="AD1910" s="65"/>
      <c r="AE1910" s="65"/>
      <c r="AF1910" s="65"/>
      <c r="AG1910" s="65"/>
      <c r="AH1910" s="65"/>
      <c r="AI1910" s="65"/>
      <c r="AJ1910" s="62"/>
      <c r="AK1910" s="11"/>
      <c r="AL1910" s="11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</row>
    <row r="1911" spans="1:86" ht="17.25">
      <c r="A1911" s="11"/>
      <c r="B1911" s="11"/>
      <c r="C1911" s="11"/>
      <c r="D1911" s="11"/>
      <c r="E1911" s="33"/>
      <c r="F1911" s="11"/>
      <c r="G1911" s="11"/>
      <c r="H1911" s="11"/>
      <c r="I1911" s="11"/>
      <c r="J1911" s="65"/>
      <c r="K1911" s="65"/>
      <c r="L1911" s="65"/>
      <c r="M1911" s="65"/>
      <c r="N1911" s="65"/>
      <c r="O1911" s="65"/>
      <c r="P1911" s="65"/>
      <c r="Q1911" s="65"/>
      <c r="R1911" s="65"/>
      <c r="S1911" s="65"/>
      <c r="T1911" s="65"/>
      <c r="U1911" s="65"/>
      <c r="V1911" s="65"/>
      <c r="W1911" s="65"/>
      <c r="X1911" s="65"/>
      <c r="Y1911" s="65"/>
      <c r="Z1911" s="65"/>
      <c r="AA1911" s="65"/>
      <c r="AB1911" s="65"/>
      <c r="AC1911" s="65"/>
      <c r="AD1911" s="65"/>
      <c r="AE1911" s="65"/>
      <c r="AF1911" s="65"/>
      <c r="AG1911" s="65"/>
      <c r="AH1911" s="65"/>
      <c r="AI1911" s="65"/>
      <c r="AJ1911" s="62"/>
      <c r="AK1911" s="11"/>
      <c r="AL1911" s="11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</row>
    <row r="1912" spans="1:86" ht="17.25">
      <c r="A1912" s="11"/>
      <c r="B1912" s="11"/>
      <c r="C1912" s="11"/>
      <c r="D1912" s="11"/>
      <c r="E1912" s="33"/>
      <c r="F1912" s="11"/>
      <c r="G1912" s="11"/>
      <c r="H1912" s="11"/>
      <c r="I1912" s="11"/>
      <c r="J1912" s="65"/>
      <c r="K1912" s="65"/>
      <c r="L1912" s="65"/>
      <c r="M1912" s="65"/>
      <c r="N1912" s="65"/>
      <c r="O1912" s="65"/>
      <c r="P1912" s="65"/>
      <c r="Q1912" s="65"/>
      <c r="R1912" s="65"/>
      <c r="S1912" s="65"/>
      <c r="T1912" s="65"/>
      <c r="U1912" s="65"/>
      <c r="V1912" s="65"/>
      <c r="W1912" s="65"/>
      <c r="X1912" s="65"/>
      <c r="Y1912" s="65"/>
      <c r="Z1912" s="65"/>
      <c r="AA1912" s="65"/>
      <c r="AB1912" s="65"/>
      <c r="AC1912" s="65"/>
      <c r="AD1912" s="65"/>
      <c r="AE1912" s="65"/>
      <c r="AF1912" s="65"/>
      <c r="AG1912" s="65"/>
      <c r="AH1912" s="65"/>
      <c r="AI1912" s="65"/>
      <c r="AJ1912" s="62"/>
      <c r="AK1912" s="11"/>
      <c r="AL1912" s="11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</row>
    <row r="1913" spans="1:86" ht="17.25">
      <c r="A1913" s="11"/>
      <c r="B1913" s="11"/>
      <c r="C1913" s="11"/>
      <c r="D1913" s="11"/>
      <c r="E1913" s="33"/>
      <c r="F1913" s="11"/>
      <c r="G1913" s="11"/>
      <c r="H1913" s="11"/>
      <c r="I1913" s="11"/>
      <c r="J1913" s="65"/>
      <c r="K1913" s="65"/>
      <c r="L1913" s="65"/>
      <c r="M1913" s="65"/>
      <c r="N1913" s="65"/>
      <c r="O1913" s="65"/>
      <c r="P1913" s="65"/>
      <c r="Q1913" s="65"/>
      <c r="R1913" s="65"/>
      <c r="S1913" s="65"/>
      <c r="T1913" s="65"/>
      <c r="U1913" s="65"/>
      <c r="V1913" s="65"/>
      <c r="W1913" s="65"/>
      <c r="X1913" s="65"/>
      <c r="Y1913" s="65"/>
      <c r="Z1913" s="65"/>
      <c r="AA1913" s="65"/>
      <c r="AB1913" s="65"/>
      <c r="AC1913" s="65"/>
      <c r="AD1913" s="65"/>
      <c r="AE1913" s="65"/>
      <c r="AF1913" s="65"/>
      <c r="AG1913" s="65"/>
      <c r="AH1913" s="65"/>
      <c r="AI1913" s="65"/>
      <c r="AJ1913" s="62"/>
      <c r="AK1913" s="11"/>
      <c r="AL1913" s="11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</row>
    <row r="1914" spans="1:86" ht="17.25">
      <c r="A1914" s="11"/>
      <c r="B1914" s="11"/>
      <c r="C1914" s="11"/>
      <c r="D1914" s="11"/>
      <c r="E1914" s="33"/>
      <c r="F1914" s="11"/>
      <c r="G1914" s="11"/>
      <c r="H1914" s="11"/>
      <c r="I1914" s="11"/>
      <c r="J1914" s="65"/>
      <c r="K1914" s="65"/>
      <c r="L1914" s="65"/>
      <c r="M1914" s="65"/>
      <c r="N1914" s="65"/>
      <c r="O1914" s="65"/>
      <c r="P1914" s="65"/>
      <c r="Q1914" s="65"/>
      <c r="R1914" s="65"/>
      <c r="S1914" s="65"/>
      <c r="T1914" s="65"/>
      <c r="U1914" s="65"/>
      <c r="V1914" s="65"/>
      <c r="W1914" s="65"/>
      <c r="X1914" s="65"/>
      <c r="Y1914" s="65"/>
      <c r="Z1914" s="65"/>
      <c r="AA1914" s="65"/>
      <c r="AB1914" s="65"/>
      <c r="AC1914" s="65"/>
      <c r="AD1914" s="65"/>
      <c r="AE1914" s="65"/>
      <c r="AF1914" s="65"/>
      <c r="AG1914" s="65"/>
      <c r="AH1914" s="65"/>
      <c r="AI1914" s="65"/>
      <c r="AJ1914" s="62"/>
      <c r="AK1914" s="11"/>
      <c r="AL1914" s="11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</row>
    <row r="1915" spans="1:86" ht="17.25">
      <c r="A1915" s="11"/>
      <c r="B1915" s="11"/>
      <c r="C1915" s="11"/>
      <c r="D1915" s="11"/>
      <c r="E1915" s="33"/>
      <c r="F1915" s="11"/>
      <c r="G1915" s="11"/>
      <c r="H1915" s="11"/>
      <c r="I1915" s="11"/>
      <c r="J1915" s="65"/>
      <c r="K1915" s="65"/>
      <c r="L1915" s="65"/>
      <c r="M1915" s="65"/>
      <c r="N1915" s="65"/>
      <c r="O1915" s="65"/>
      <c r="P1915" s="65"/>
      <c r="Q1915" s="65"/>
      <c r="R1915" s="65"/>
      <c r="S1915" s="65"/>
      <c r="T1915" s="65"/>
      <c r="U1915" s="65"/>
      <c r="V1915" s="65"/>
      <c r="W1915" s="65"/>
      <c r="X1915" s="65"/>
      <c r="Y1915" s="65"/>
      <c r="Z1915" s="65"/>
      <c r="AA1915" s="65"/>
      <c r="AB1915" s="65"/>
      <c r="AC1915" s="65"/>
      <c r="AD1915" s="65"/>
      <c r="AE1915" s="65"/>
      <c r="AF1915" s="65"/>
      <c r="AG1915" s="65"/>
      <c r="AH1915" s="65"/>
      <c r="AI1915" s="65"/>
      <c r="AJ1915" s="62"/>
      <c r="AK1915" s="11"/>
      <c r="AL1915" s="11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</row>
    <row r="1916" spans="1:86" ht="17.25">
      <c r="A1916" s="11"/>
      <c r="B1916" s="11"/>
      <c r="C1916" s="11"/>
      <c r="D1916" s="11"/>
      <c r="E1916" s="33"/>
      <c r="F1916" s="11"/>
      <c r="G1916" s="11"/>
      <c r="H1916" s="11"/>
      <c r="I1916" s="11"/>
      <c r="J1916" s="65"/>
      <c r="K1916" s="65"/>
      <c r="L1916" s="65"/>
      <c r="M1916" s="65"/>
      <c r="N1916" s="65"/>
      <c r="O1916" s="65"/>
      <c r="P1916" s="65"/>
      <c r="Q1916" s="65"/>
      <c r="R1916" s="65"/>
      <c r="S1916" s="65"/>
      <c r="T1916" s="65"/>
      <c r="U1916" s="65"/>
      <c r="V1916" s="65"/>
      <c r="W1916" s="65"/>
      <c r="X1916" s="65"/>
      <c r="Y1916" s="65"/>
      <c r="Z1916" s="65"/>
      <c r="AA1916" s="65"/>
      <c r="AB1916" s="65"/>
      <c r="AC1916" s="65"/>
      <c r="AD1916" s="65"/>
      <c r="AE1916" s="65"/>
      <c r="AF1916" s="65"/>
      <c r="AG1916" s="65"/>
      <c r="AH1916" s="65"/>
      <c r="AI1916" s="65"/>
      <c r="AJ1916" s="62"/>
      <c r="AK1916" s="11"/>
      <c r="AL1916" s="11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</row>
    <row r="1917" spans="1:86" ht="17.25">
      <c r="A1917" s="11"/>
      <c r="B1917" s="11"/>
      <c r="C1917" s="11"/>
      <c r="D1917" s="11"/>
      <c r="E1917" s="33"/>
      <c r="F1917" s="11"/>
      <c r="G1917" s="11"/>
      <c r="H1917" s="11"/>
      <c r="I1917" s="11"/>
      <c r="J1917" s="65"/>
      <c r="K1917" s="65"/>
      <c r="L1917" s="65"/>
      <c r="M1917" s="65"/>
      <c r="N1917" s="65"/>
      <c r="O1917" s="65"/>
      <c r="P1917" s="65"/>
      <c r="Q1917" s="65"/>
      <c r="R1917" s="65"/>
      <c r="S1917" s="65"/>
      <c r="T1917" s="65"/>
      <c r="U1917" s="65"/>
      <c r="V1917" s="65"/>
      <c r="W1917" s="65"/>
      <c r="X1917" s="65"/>
      <c r="Y1917" s="65"/>
      <c r="Z1917" s="65"/>
      <c r="AA1917" s="65"/>
      <c r="AB1917" s="65"/>
      <c r="AC1917" s="65"/>
      <c r="AD1917" s="65"/>
      <c r="AE1917" s="65"/>
      <c r="AF1917" s="65"/>
      <c r="AG1917" s="65"/>
      <c r="AH1917" s="65"/>
      <c r="AI1917" s="65"/>
      <c r="AJ1917" s="62"/>
      <c r="AK1917" s="11"/>
      <c r="AL1917" s="11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</row>
    <row r="1918" spans="1:86" ht="17.25">
      <c r="A1918" s="11"/>
      <c r="B1918" s="11"/>
      <c r="C1918" s="11"/>
      <c r="D1918" s="11"/>
      <c r="E1918" s="33"/>
      <c r="F1918" s="11"/>
      <c r="G1918" s="11"/>
      <c r="H1918" s="11"/>
      <c r="I1918" s="11"/>
      <c r="J1918" s="65"/>
      <c r="K1918" s="65"/>
      <c r="L1918" s="65"/>
      <c r="M1918" s="65"/>
      <c r="N1918" s="65"/>
      <c r="O1918" s="65"/>
      <c r="P1918" s="65"/>
      <c r="Q1918" s="65"/>
      <c r="R1918" s="65"/>
      <c r="S1918" s="65"/>
      <c r="T1918" s="65"/>
      <c r="U1918" s="65"/>
      <c r="V1918" s="65"/>
      <c r="W1918" s="65"/>
      <c r="X1918" s="65"/>
      <c r="Y1918" s="65"/>
      <c r="Z1918" s="65"/>
      <c r="AA1918" s="65"/>
      <c r="AB1918" s="65"/>
      <c r="AC1918" s="65"/>
      <c r="AD1918" s="65"/>
      <c r="AE1918" s="65"/>
      <c r="AF1918" s="65"/>
      <c r="AG1918" s="65"/>
      <c r="AH1918" s="65"/>
      <c r="AI1918" s="65"/>
      <c r="AJ1918" s="62"/>
      <c r="AK1918" s="11"/>
      <c r="AL1918" s="11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</row>
    <row r="1919" spans="1:86" ht="17.25">
      <c r="A1919" s="11"/>
      <c r="B1919" s="11"/>
      <c r="C1919" s="11"/>
      <c r="D1919" s="11"/>
      <c r="E1919" s="33"/>
      <c r="F1919" s="11"/>
      <c r="G1919" s="11"/>
      <c r="H1919" s="11"/>
      <c r="I1919" s="11"/>
      <c r="J1919" s="65"/>
      <c r="K1919" s="65"/>
      <c r="L1919" s="65"/>
      <c r="M1919" s="65"/>
      <c r="N1919" s="65"/>
      <c r="O1919" s="65"/>
      <c r="P1919" s="65"/>
      <c r="Q1919" s="65"/>
      <c r="R1919" s="65"/>
      <c r="S1919" s="65"/>
      <c r="T1919" s="65"/>
      <c r="U1919" s="65"/>
      <c r="V1919" s="65"/>
      <c r="W1919" s="65"/>
      <c r="X1919" s="65"/>
      <c r="Y1919" s="65"/>
      <c r="Z1919" s="65"/>
      <c r="AA1919" s="65"/>
      <c r="AB1919" s="65"/>
      <c r="AC1919" s="65"/>
      <c r="AD1919" s="65"/>
      <c r="AE1919" s="65"/>
      <c r="AF1919" s="65"/>
      <c r="AG1919" s="65"/>
      <c r="AH1919" s="65"/>
      <c r="AI1919" s="65"/>
      <c r="AJ1919" s="62"/>
      <c r="AK1919" s="11"/>
      <c r="AL1919" s="11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</row>
    <row r="1920" spans="1:86" ht="17.25">
      <c r="A1920" s="11"/>
      <c r="B1920" s="11"/>
      <c r="C1920" s="11"/>
      <c r="D1920" s="11"/>
      <c r="E1920" s="33"/>
      <c r="F1920" s="11"/>
      <c r="G1920" s="11"/>
      <c r="H1920" s="11"/>
      <c r="I1920" s="11"/>
      <c r="J1920" s="65"/>
      <c r="K1920" s="65"/>
      <c r="L1920" s="65"/>
      <c r="M1920" s="65"/>
      <c r="N1920" s="65"/>
      <c r="O1920" s="65"/>
      <c r="P1920" s="65"/>
      <c r="Q1920" s="65"/>
      <c r="R1920" s="65"/>
      <c r="S1920" s="65"/>
      <c r="T1920" s="65"/>
      <c r="U1920" s="65"/>
      <c r="V1920" s="65"/>
      <c r="W1920" s="65"/>
      <c r="X1920" s="65"/>
      <c r="Y1920" s="65"/>
      <c r="Z1920" s="65"/>
      <c r="AA1920" s="65"/>
      <c r="AB1920" s="65"/>
      <c r="AC1920" s="65"/>
      <c r="AD1920" s="65"/>
      <c r="AE1920" s="65"/>
      <c r="AF1920" s="65"/>
      <c r="AG1920" s="65"/>
      <c r="AH1920" s="65"/>
      <c r="AI1920" s="65"/>
      <c r="AJ1920" s="62"/>
      <c r="AK1920" s="11"/>
      <c r="AL1920" s="11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</row>
    <row r="1921" spans="1:86" ht="17.25">
      <c r="A1921" s="11"/>
      <c r="B1921" s="11"/>
      <c r="C1921" s="11"/>
      <c r="D1921" s="11"/>
      <c r="E1921" s="33"/>
      <c r="F1921" s="11"/>
      <c r="G1921" s="11"/>
      <c r="H1921" s="11"/>
      <c r="I1921" s="11"/>
      <c r="J1921" s="65"/>
      <c r="K1921" s="65"/>
      <c r="L1921" s="65"/>
      <c r="M1921" s="65"/>
      <c r="N1921" s="65"/>
      <c r="O1921" s="65"/>
      <c r="P1921" s="65"/>
      <c r="Q1921" s="65"/>
      <c r="R1921" s="65"/>
      <c r="S1921" s="65"/>
      <c r="T1921" s="65"/>
      <c r="U1921" s="65"/>
      <c r="V1921" s="65"/>
      <c r="W1921" s="65"/>
      <c r="X1921" s="65"/>
      <c r="Y1921" s="65"/>
      <c r="Z1921" s="65"/>
      <c r="AA1921" s="65"/>
      <c r="AB1921" s="65"/>
      <c r="AC1921" s="65"/>
      <c r="AD1921" s="65"/>
      <c r="AE1921" s="65"/>
      <c r="AF1921" s="65"/>
      <c r="AG1921" s="65"/>
      <c r="AH1921" s="65"/>
      <c r="AI1921" s="65"/>
      <c r="AJ1921" s="62"/>
      <c r="AK1921" s="11"/>
      <c r="AL1921" s="11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</row>
    <row r="1922" spans="1:86" ht="17.25">
      <c r="A1922" s="11"/>
      <c r="B1922" s="11"/>
      <c r="C1922" s="11"/>
      <c r="D1922" s="11"/>
      <c r="E1922" s="33"/>
      <c r="F1922" s="11"/>
      <c r="G1922" s="11"/>
      <c r="H1922" s="11"/>
      <c r="I1922" s="11"/>
      <c r="J1922" s="65"/>
      <c r="K1922" s="65"/>
      <c r="L1922" s="65"/>
      <c r="M1922" s="65"/>
      <c r="N1922" s="65"/>
      <c r="O1922" s="65"/>
      <c r="P1922" s="65"/>
      <c r="Q1922" s="65"/>
      <c r="R1922" s="65"/>
      <c r="S1922" s="65"/>
      <c r="T1922" s="65"/>
      <c r="U1922" s="65"/>
      <c r="V1922" s="65"/>
      <c r="W1922" s="65"/>
      <c r="X1922" s="65"/>
      <c r="Y1922" s="65"/>
      <c r="Z1922" s="65"/>
      <c r="AA1922" s="65"/>
      <c r="AB1922" s="65"/>
      <c r="AC1922" s="65"/>
      <c r="AD1922" s="65"/>
      <c r="AE1922" s="65"/>
      <c r="AF1922" s="65"/>
      <c r="AG1922" s="65"/>
      <c r="AH1922" s="65"/>
      <c r="AI1922" s="65"/>
      <c r="AJ1922" s="62"/>
      <c r="AK1922" s="11"/>
      <c r="AL1922" s="11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</row>
    <row r="1923" spans="1:86" ht="17.25">
      <c r="A1923" s="11"/>
      <c r="B1923" s="11"/>
      <c r="C1923" s="11"/>
      <c r="D1923" s="11"/>
      <c r="E1923" s="33"/>
      <c r="F1923" s="11"/>
      <c r="G1923" s="11"/>
      <c r="H1923" s="11"/>
      <c r="I1923" s="11"/>
      <c r="J1923" s="65"/>
      <c r="K1923" s="65"/>
      <c r="L1923" s="65"/>
      <c r="M1923" s="65"/>
      <c r="N1923" s="65"/>
      <c r="O1923" s="65"/>
      <c r="P1923" s="65"/>
      <c r="Q1923" s="65"/>
      <c r="R1923" s="65"/>
      <c r="S1923" s="65"/>
      <c r="T1923" s="65"/>
      <c r="U1923" s="65"/>
      <c r="V1923" s="65"/>
      <c r="W1923" s="65"/>
      <c r="X1923" s="65"/>
      <c r="Y1923" s="65"/>
      <c r="Z1923" s="65"/>
      <c r="AA1923" s="65"/>
      <c r="AB1923" s="65"/>
      <c r="AC1923" s="65"/>
      <c r="AD1923" s="65"/>
      <c r="AE1923" s="65"/>
      <c r="AF1923" s="65"/>
      <c r="AG1923" s="65"/>
      <c r="AH1923" s="65"/>
      <c r="AI1923" s="65"/>
      <c r="AJ1923" s="62"/>
      <c r="AK1923" s="11"/>
      <c r="AL1923" s="11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</row>
    <row r="1924" spans="1:86" ht="17.25">
      <c r="A1924" s="11"/>
      <c r="B1924" s="11"/>
      <c r="C1924" s="11"/>
      <c r="D1924" s="11"/>
      <c r="E1924" s="33"/>
      <c r="F1924" s="11"/>
      <c r="G1924" s="11"/>
      <c r="H1924" s="11"/>
      <c r="I1924" s="11"/>
      <c r="J1924" s="65"/>
      <c r="K1924" s="65"/>
      <c r="L1924" s="65"/>
      <c r="M1924" s="65"/>
      <c r="N1924" s="65"/>
      <c r="O1924" s="65"/>
      <c r="P1924" s="65"/>
      <c r="Q1924" s="65"/>
      <c r="R1924" s="65"/>
      <c r="S1924" s="65"/>
      <c r="T1924" s="65"/>
      <c r="U1924" s="65"/>
      <c r="V1924" s="65"/>
      <c r="W1924" s="65"/>
      <c r="X1924" s="65"/>
      <c r="Y1924" s="65"/>
      <c r="Z1924" s="65"/>
      <c r="AA1924" s="65"/>
      <c r="AB1924" s="65"/>
      <c r="AC1924" s="65"/>
      <c r="AD1924" s="65"/>
      <c r="AE1924" s="65"/>
      <c r="AF1924" s="65"/>
      <c r="AG1924" s="65"/>
      <c r="AH1924" s="65"/>
      <c r="AI1924" s="65"/>
      <c r="AJ1924" s="62"/>
      <c r="AK1924" s="11"/>
      <c r="AL1924" s="11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</row>
    <row r="1925" spans="1:86" ht="17.25">
      <c r="A1925" s="11"/>
      <c r="B1925" s="11"/>
      <c r="C1925" s="11"/>
      <c r="D1925" s="11"/>
      <c r="E1925" s="33"/>
      <c r="F1925" s="11"/>
      <c r="G1925" s="11"/>
      <c r="H1925" s="11"/>
      <c r="I1925" s="11"/>
      <c r="J1925" s="65"/>
      <c r="K1925" s="65"/>
      <c r="L1925" s="65"/>
      <c r="M1925" s="65"/>
      <c r="N1925" s="65"/>
      <c r="O1925" s="65"/>
      <c r="P1925" s="65"/>
      <c r="Q1925" s="65"/>
      <c r="R1925" s="65"/>
      <c r="S1925" s="65"/>
      <c r="T1925" s="65"/>
      <c r="U1925" s="65"/>
      <c r="V1925" s="65"/>
      <c r="W1925" s="65"/>
      <c r="X1925" s="65"/>
      <c r="Y1925" s="65"/>
      <c r="Z1925" s="65"/>
      <c r="AA1925" s="65"/>
      <c r="AB1925" s="65"/>
      <c r="AC1925" s="65"/>
      <c r="AD1925" s="65"/>
      <c r="AE1925" s="65"/>
      <c r="AF1925" s="65"/>
      <c r="AG1925" s="65"/>
      <c r="AH1925" s="65"/>
      <c r="AI1925" s="65"/>
      <c r="AJ1925" s="62"/>
      <c r="AK1925" s="11"/>
      <c r="AL1925" s="11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</row>
    <row r="1926" spans="1:86" ht="17.25">
      <c r="A1926" s="11"/>
      <c r="B1926" s="11"/>
      <c r="C1926" s="11"/>
      <c r="D1926" s="11"/>
      <c r="E1926" s="33"/>
      <c r="F1926" s="11"/>
      <c r="G1926" s="11"/>
      <c r="H1926" s="11"/>
      <c r="I1926" s="11"/>
      <c r="J1926" s="65"/>
      <c r="K1926" s="65"/>
      <c r="L1926" s="65"/>
      <c r="M1926" s="65"/>
      <c r="N1926" s="65"/>
      <c r="O1926" s="65"/>
      <c r="P1926" s="65"/>
      <c r="Q1926" s="65"/>
      <c r="R1926" s="65"/>
      <c r="S1926" s="65"/>
      <c r="T1926" s="65"/>
      <c r="U1926" s="65"/>
      <c r="V1926" s="65"/>
      <c r="W1926" s="65"/>
      <c r="X1926" s="65"/>
      <c r="Y1926" s="65"/>
      <c r="Z1926" s="65"/>
      <c r="AA1926" s="65"/>
      <c r="AB1926" s="65"/>
      <c r="AC1926" s="65"/>
      <c r="AD1926" s="65"/>
      <c r="AE1926" s="65"/>
      <c r="AF1926" s="65"/>
      <c r="AG1926" s="65"/>
      <c r="AH1926" s="65"/>
      <c r="AI1926" s="65"/>
      <c r="AJ1926" s="62"/>
      <c r="AK1926" s="11"/>
      <c r="AL1926" s="11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</row>
    <row r="1927" spans="1:86" ht="17.25">
      <c r="A1927" s="11"/>
      <c r="B1927" s="11"/>
      <c r="C1927" s="11"/>
      <c r="D1927" s="11"/>
      <c r="E1927" s="33"/>
      <c r="F1927" s="11"/>
      <c r="G1927" s="11"/>
      <c r="H1927" s="11"/>
      <c r="I1927" s="11"/>
      <c r="J1927" s="65"/>
      <c r="K1927" s="65"/>
      <c r="L1927" s="65"/>
      <c r="M1927" s="65"/>
      <c r="N1927" s="65"/>
      <c r="O1927" s="65"/>
      <c r="P1927" s="65"/>
      <c r="Q1927" s="65"/>
      <c r="R1927" s="65"/>
      <c r="S1927" s="65"/>
      <c r="T1927" s="65"/>
      <c r="U1927" s="65"/>
      <c r="V1927" s="65"/>
      <c r="W1927" s="65"/>
      <c r="X1927" s="65"/>
      <c r="Y1927" s="65"/>
      <c r="Z1927" s="65"/>
      <c r="AA1927" s="65"/>
      <c r="AB1927" s="65"/>
      <c r="AC1927" s="65"/>
      <c r="AD1927" s="65"/>
      <c r="AE1927" s="65"/>
      <c r="AF1927" s="65"/>
      <c r="AG1927" s="65"/>
      <c r="AH1927" s="65"/>
      <c r="AI1927" s="65"/>
      <c r="AJ1927" s="62"/>
      <c r="AK1927" s="11"/>
      <c r="AL1927" s="11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</row>
    <row r="1928" spans="1:86" ht="17.25">
      <c r="A1928" s="11"/>
      <c r="B1928" s="11"/>
      <c r="C1928" s="11"/>
      <c r="D1928" s="11"/>
      <c r="E1928" s="33"/>
      <c r="F1928" s="11"/>
      <c r="G1928" s="11"/>
      <c r="H1928" s="11"/>
      <c r="I1928" s="11"/>
      <c r="J1928" s="65"/>
      <c r="K1928" s="65"/>
      <c r="L1928" s="65"/>
      <c r="M1928" s="65"/>
      <c r="N1928" s="65"/>
      <c r="O1928" s="65"/>
      <c r="P1928" s="65"/>
      <c r="Q1928" s="65"/>
      <c r="R1928" s="65"/>
      <c r="S1928" s="65"/>
      <c r="T1928" s="65"/>
      <c r="U1928" s="65"/>
      <c r="V1928" s="65"/>
      <c r="W1928" s="65"/>
      <c r="X1928" s="65"/>
      <c r="Y1928" s="65"/>
      <c r="Z1928" s="65"/>
      <c r="AA1928" s="65"/>
      <c r="AB1928" s="65"/>
      <c r="AC1928" s="65"/>
      <c r="AD1928" s="65"/>
      <c r="AE1928" s="65"/>
      <c r="AF1928" s="65"/>
      <c r="AG1928" s="65"/>
      <c r="AH1928" s="65"/>
      <c r="AI1928" s="65"/>
      <c r="AJ1928" s="62"/>
      <c r="AK1928" s="11"/>
      <c r="AL1928" s="11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</row>
    <row r="1929" spans="1:86" ht="17.25">
      <c r="A1929" s="11"/>
      <c r="B1929" s="11"/>
      <c r="C1929" s="11"/>
      <c r="D1929" s="11"/>
      <c r="E1929" s="33"/>
      <c r="F1929" s="11"/>
      <c r="G1929" s="11"/>
      <c r="H1929" s="11"/>
      <c r="I1929" s="11"/>
      <c r="J1929" s="65"/>
      <c r="K1929" s="65"/>
      <c r="L1929" s="65"/>
      <c r="M1929" s="65"/>
      <c r="N1929" s="65"/>
      <c r="O1929" s="65"/>
      <c r="P1929" s="65"/>
      <c r="Q1929" s="65"/>
      <c r="R1929" s="65"/>
      <c r="S1929" s="65"/>
      <c r="T1929" s="65"/>
      <c r="U1929" s="65"/>
      <c r="V1929" s="65"/>
      <c r="W1929" s="65"/>
      <c r="X1929" s="65"/>
      <c r="Y1929" s="65"/>
      <c r="Z1929" s="65"/>
      <c r="AA1929" s="65"/>
      <c r="AB1929" s="65"/>
      <c r="AC1929" s="65"/>
      <c r="AD1929" s="65"/>
      <c r="AE1929" s="65"/>
      <c r="AF1929" s="65"/>
      <c r="AG1929" s="65"/>
      <c r="AH1929" s="65"/>
      <c r="AI1929" s="65"/>
      <c r="AJ1929" s="62"/>
      <c r="AK1929" s="11"/>
      <c r="AL1929" s="11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</row>
    <row r="1930" spans="1:86" ht="17.25">
      <c r="A1930" s="11"/>
      <c r="B1930" s="11"/>
      <c r="C1930" s="11"/>
      <c r="D1930" s="11"/>
      <c r="E1930" s="33"/>
      <c r="F1930" s="11"/>
      <c r="G1930" s="11"/>
      <c r="H1930" s="11"/>
      <c r="I1930" s="11"/>
      <c r="J1930" s="65"/>
      <c r="K1930" s="65"/>
      <c r="L1930" s="65"/>
      <c r="M1930" s="65"/>
      <c r="N1930" s="65"/>
      <c r="O1930" s="65"/>
      <c r="P1930" s="65"/>
      <c r="Q1930" s="65"/>
      <c r="R1930" s="65"/>
      <c r="S1930" s="65"/>
      <c r="T1930" s="65"/>
      <c r="U1930" s="65"/>
      <c r="V1930" s="65"/>
      <c r="W1930" s="65"/>
      <c r="X1930" s="65"/>
      <c r="Y1930" s="65"/>
      <c r="Z1930" s="65"/>
      <c r="AA1930" s="65"/>
      <c r="AB1930" s="65"/>
      <c r="AC1930" s="65"/>
      <c r="AD1930" s="65"/>
      <c r="AE1930" s="65"/>
      <c r="AF1930" s="65"/>
      <c r="AG1930" s="65"/>
      <c r="AH1930" s="65"/>
      <c r="AI1930" s="65"/>
      <c r="AJ1930" s="62"/>
      <c r="AK1930" s="11"/>
      <c r="AL1930" s="11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</row>
    <row r="1931" spans="1:86" ht="17.25">
      <c r="A1931" s="11"/>
      <c r="B1931" s="11"/>
      <c r="C1931" s="11"/>
      <c r="D1931" s="11"/>
      <c r="E1931" s="33"/>
      <c r="F1931" s="11"/>
      <c r="G1931" s="11"/>
      <c r="H1931" s="11"/>
      <c r="I1931" s="11"/>
      <c r="J1931" s="65"/>
      <c r="K1931" s="65"/>
      <c r="L1931" s="65"/>
      <c r="M1931" s="65"/>
      <c r="N1931" s="65"/>
      <c r="O1931" s="65"/>
      <c r="P1931" s="65"/>
      <c r="Q1931" s="65"/>
      <c r="R1931" s="65"/>
      <c r="S1931" s="65"/>
      <c r="T1931" s="65"/>
      <c r="U1931" s="65"/>
      <c r="V1931" s="65"/>
      <c r="W1931" s="65"/>
      <c r="X1931" s="65"/>
      <c r="Y1931" s="65"/>
      <c r="Z1931" s="65"/>
      <c r="AA1931" s="65"/>
      <c r="AB1931" s="65"/>
      <c r="AC1931" s="65"/>
      <c r="AD1931" s="65"/>
      <c r="AE1931" s="65"/>
      <c r="AF1931" s="65"/>
      <c r="AG1931" s="65"/>
      <c r="AH1931" s="65"/>
      <c r="AI1931" s="65"/>
      <c r="AJ1931" s="62"/>
      <c r="AK1931" s="11"/>
      <c r="AL1931" s="11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</row>
    <row r="1932" spans="1:86" ht="17.25">
      <c r="A1932" s="11"/>
      <c r="B1932" s="11"/>
      <c r="C1932" s="11"/>
      <c r="D1932" s="11"/>
      <c r="E1932" s="33"/>
      <c r="F1932" s="11"/>
      <c r="G1932" s="11"/>
      <c r="H1932" s="11"/>
      <c r="I1932" s="11"/>
      <c r="J1932" s="65"/>
      <c r="K1932" s="65"/>
      <c r="L1932" s="65"/>
      <c r="M1932" s="65"/>
      <c r="N1932" s="65"/>
      <c r="O1932" s="65"/>
      <c r="P1932" s="65"/>
      <c r="Q1932" s="65"/>
      <c r="R1932" s="65"/>
      <c r="S1932" s="65"/>
      <c r="T1932" s="65"/>
      <c r="U1932" s="65"/>
      <c r="V1932" s="65"/>
      <c r="W1932" s="65"/>
      <c r="X1932" s="65"/>
      <c r="Y1932" s="65"/>
      <c r="Z1932" s="65"/>
      <c r="AA1932" s="65"/>
      <c r="AB1932" s="65"/>
      <c r="AC1932" s="65"/>
      <c r="AD1932" s="65"/>
      <c r="AE1932" s="65"/>
      <c r="AF1932" s="65"/>
      <c r="AG1932" s="65"/>
      <c r="AH1932" s="65"/>
      <c r="AI1932" s="65"/>
      <c r="AJ1932" s="62"/>
      <c r="AK1932" s="11"/>
      <c r="AL1932" s="11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</row>
    <row r="1933" spans="1:86" ht="17.25">
      <c r="A1933" s="11"/>
      <c r="B1933" s="11"/>
      <c r="C1933" s="11"/>
      <c r="D1933" s="11"/>
      <c r="E1933" s="33"/>
      <c r="F1933" s="11"/>
      <c r="G1933" s="11"/>
      <c r="H1933" s="11"/>
      <c r="I1933" s="11"/>
      <c r="J1933" s="65"/>
      <c r="K1933" s="65"/>
      <c r="L1933" s="65"/>
      <c r="M1933" s="65"/>
      <c r="N1933" s="65"/>
      <c r="O1933" s="65"/>
      <c r="P1933" s="65"/>
      <c r="Q1933" s="65"/>
      <c r="R1933" s="65"/>
      <c r="S1933" s="65"/>
      <c r="T1933" s="65"/>
      <c r="U1933" s="65"/>
      <c r="V1933" s="65"/>
      <c r="W1933" s="65"/>
      <c r="X1933" s="65"/>
      <c r="Y1933" s="65"/>
      <c r="Z1933" s="65"/>
      <c r="AA1933" s="65"/>
      <c r="AB1933" s="65"/>
      <c r="AC1933" s="65"/>
      <c r="AD1933" s="65"/>
      <c r="AE1933" s="65"/>
      <c r="AF1933" s="65"/>
      <c r="AG1933" s="65"/>
      <c r="AH1933" s="65"/>
      <c r="AI1933" s="65"/>
      <c r="AJ1933" s="62"/>
      <c r="AK1933" s="11"/>
      <c r="AL1933" s="11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</row>
    <row r="1934" spans="1:86" ht="17.25">
      <c r="A1934" s="11"/>
      <c r="B1934" s="11"/>
      <c r="C1934" s="11"/>
      <c r="D1934" s="11"/>
      <c r="E1934" s="33"/>
      <c r="F1934" s="11"/>
      <c r="G1934" s="11"/>
      <c r="H1934" s="11"/>
      <c r="I1934" s="11"/>
      <c r="J1934" s="65"/>
      <c r="K1934" s="65"/>
      <c r="L1934" s="65"/>
      <c r="M1934" s="65"/>
      <c r="N1934" s="65"/>
      <c r="O1934" s="65"/>
      <c r="P1934" s="65"/>
      <c r="Q1934" s="65"/>
      <c r="R1934" s="65"/>
      <c r="S1934" s="65"/>
      <c r="T1934" s="65"/>
      <c r="U1934" s="65"/>
      <c r="V1934" s="65"/>
      <c r="W1934" s="65"/>
      <c r="X1934" s="65"/>
      <c r="Y1934" s="65"/>
      <c r="Z1934" s="65"/>
      <c r="AA1934" s="65"/>
      <c r="AB1934" s="65"/>
      <c r="AC1934" s="65"/>
      <c r="AD1934" s="65"/>
      <c r="AE1934" s="65"/>
      <c r="AF1934" s="65"/>
      <c r="AG1934" s="65"/>
      <c r="AH1934" s="65"/>
      <c r="AI1934" s="65"/>
      <c r="AJ1934" s="62"/>
      <c r="AK1934" s="11"/>
      <c r="AL1934" s="11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</row>
    <row r="1935" spans="1:86" ht="17.25">
      <c r="A1935" s="11"/>
      <c r="B1935" s="11"/>
      <c r="C1935" s="11"/>
      <c r="D1935" s="11"/>
      <c r="E1935" s="33"/>
      <c r="F1935" s="11"/>
      <c r="G1935" s="11"/>
      <c r="H1935" s="11"/>
      <c r="I1935" s="11"/>
      <c r="J1935" s="65"/>
      <c r="K1935" s="65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65"/>
      <c r="AB1935" s="65"/>
      <c r="AC1935" s="65"/>
      <c r="AD1935" s="65"/>
      <c r="AE1935" s="65"/>
      <c r="AF1935" s="65"/>
      <c r="AG1935" s="65"/>
      <c r="AH1935" s="65"/>
      <c r="AI1935" s="65"/>
      <c r="AJ1935" s="62"/>
      <c r="AK1935" s="11"/>
      <c r="AL1935" s="11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</row>
    <row r="1936" spans="1:86" ht="17.25">
      <c r="A1936" s="11"/>
      <c r="B1936" s="11"/>
      <c r="C1936" s="11"/>
      <c r="D1936" s="11"/>
      <c r="E1936" s="33"/>
      <c r="F1936" s="11"/>
      <c r="G1936" s="11"/>
      <c r="H1936" s="11"/>
      <c r="I1936" s="11"/>
      <c r="J1936" s="65"/>
      <c r="K1936" s="65"/>
      <c r="L1936" s="65"/>
      <c r="M1936" s="65"/>
      <c r="N1936" s="65"/>
      <c r="O1936" s="65"/>
      <c r="P1936" s="65"/>
      <c r="Q1936" s="65"/>
      <c r="R1936" s="65"/>
      <c r="S1936" s="65"/>
      <c r="T1936" s="65"/>
      <c r="U1936" s="65"/>
      <c r="V1936" s="65"/>
      <c r="W1936" s="65"/>
      <c r="X1936" s="65"/>
      <c r="Y1936" s="65"/>
      <c r="Z1936" s="65"/>
      <c r="AA1936" s="65"/>
      <c r="AB1936" s="65"/>
      <c r="AC1936" s="65"/>
      <c r="AD1936" s="65"/>
      <c r="AE1936" s="65"/>
      <c r="AF1936" s="65"/>
      <c r="AG1936" s="65"/>
      <c r="AH1936" s="65"/>
      <c r="AI1936" s="65"/>
      <c r="AJ1936" s="62"/>
      <c r="AK1936" s="11"/>
      <c r="AL1936" s="11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</row>
    <row r="1937" spans="1:86" ht="17.25">
      <c r="A1937" s="11"/>
      <c r="B1937" s="11"/>
      <c r="C1937" s="11"/>
      <c r="D1937" s="11"/>
      <c r="E1937" s="33"/>
      <c r="F1937" s="11"/>
      <c r="G1937" s="11"/>
      <c r="H1937" s="11"/>
      <c r="I1937" s="11"/>
      <c r="J1937" s="65"/>
      <c r="K1937" s="65"/>
      <c r="L1937" s="65"/>
      <c r="M1937" s="65"/>
      <c r="N1937" s="65"/>
      <c r="O1937" s="65"/>
      <c r="P1937" s="65"/>
      <c r="Q1937" s="65"/>
      <c r="R1937" s="65"/>
      <c r="S1937" s="65"/>
      <c r="T1937" s="65"/>
      <c r="U1937" s="65"/>
      <c r="V1937" s="65"/>
      <c r="W1937" s="65"/>
      <c r="X1937" s="65"/>
      <c r="Y1937" s="65"/>
      <c r="Z1937" s="65"/>
      <c r="AA1937" s="65"/>
      <c r="AB1937" s="65"/>
      <c r="AC1937" s="65"/>
      <c r="AD1937" s="65"/>
      <c r="AE1937" s="65"/>
      <c r="AF1937" s="65"/>
      <c r="AG1937" s="65"/>
      <c r="AH1937" s="65"/>
      <c r="AI1937" s="65"/>
      <c r="AJ1937" s="62"/>
      <c r="AK1937" s="11"/>
      <c r="AL1937" s="11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</row>
    <row r="1938" spans="1:86" ht="17.25">
      <c r="A1938" s="11"/>
      <c r="B1938" s="11"/>
      <c r="C1938" s="11"/>
      <c r="D1938" s="11"/>
      <c r="E1938" s="33"/>
      <c r="F1938" s="11"/>
      <c r="G1938" s="11"/>
      <c r="H1938" s="11"/>
      <c r="I1938" s="11"/>
      <c r="J1938" s="65"/>
      <c r="K1938" s="65"/>
      <c r="L1938" s="65"/>
      <c r="M1938" s="65"/>
      <c r="N1938" s="65"/>
      <c r="O1938" s="65"/>
      <c r="P1938" s="65"/>
      <c r="Q1938" s="65"/>
      <c r="R1938" s="65"/>
      <c r="S1938" s="65"/>
      <c r="T1938" s="65"/>
      <c r="U1938" s="65"/>
      <c r="V1938" s="65"/>
      <c r="W1938" s="65"/>
      <c r="X1938" s="65"/>
      <c r="Y1938" s="65"/>
      <c r="Z1938" s="65"/>
      <c r="AA1938" s="65"/>
      <c r="AB1938" s="65"/>
      <c r="AC1938" s="65"/>
      <c r="AD1938" s="65"/>
      <c r="AE1938" s="65"/>
      <c r="AF1938" s="65"/>
      <c r="AG1938" s="65"/>
      <c r="AH1938" s="65"/>
      <c r="AI1938" s="65"/>
      <c r="AJ1938" s="62"/>
      <c r="AK1938" s="11"/>
      <c r="AL1938" s="11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</row>
    <row r="1939" spans="1:86" ht="17.25">
      <c r="A1939" s="11"/>
      <c r="B1939" s="11"/>
      <c r="C1939" s="11"/>
      <c r="D1939" s="11"/>
      <c r="E1939" s="33"/>
      <c r="F1939" s="11"/>
      <c r="G1939" s="11"/>
      <c r="H1939" s="11"/>
      <c r="I1939" s="11"/>
      <c r="J1939" s="65"/>
      <c r="K1939" s="65"/>
      <c r="L1939" s="65"/>
      <c r="M1939" s="65"/>
      <c r="N1939" s="65"/>
      <c r="O1939" s="65"/>
      <c r="P1939" s="65"/>
      <c r="Q1939" s="65"/>
      <c r="R1939" s="65"/>
      <c r="S1939" s="65"/>
      <c r="T1939" s="65"/>
      <c r="U1939" s="65"/>
      <c r="V1939" s="65"/>
      <c r="W1939" s="65"/>
      <c r="X1939" s="65"/>
      <c r="Y1939" s="65"/>
      <c r="Z1939" s="65"/>
      <c r="AA1939" s="65"/>
      <c r="AB1939" s="65"/>
      <c r="AC1939" s="65"/>
      <c r="AD1939" s="65"/>
      <c r="AE1939" s="65"/>
      <c r="AF1939" s="65"/>
      <c r="AG1939" s="65"/>
      <c r="AH1939" s="65"/>
      <c r="AI1939" s="65"/>
      <c r="AJ1939" s="62"/>
      <c r="AK1939" s="11"/>
      <c r="AL1939" s="11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</row>
    <row r="1940" spans="1:86" ht="17.25">
      <c r="A1940" s="11"/>
      <c r="B1940" s="11"/>
      <c r="C1940" s="11"/>
      <c r="D1940" s="11"/>
      <c r="E1940" s="33"/>
      <c r="F1940" s="11"/>
      <c r="G1940" s="11"/>
      <c r="H1940" s="11"/>
      <c r="I1940" s="11"/>
      <c r="J1940" s="65"/>
      <c r="K1940" s="65"/>
      <c r="L1940" s="65"/>
      <c r="M1940" s="65"/>
      <c r="N1940" s="65"/>
      <c r="O1940" s="65"/>
      <c r="P1940" s="65"/>
      <c r="Q1940" s="65"/>
      <c r="R1940" s="65"/>
      <c r="S1940" s="65"/>
      <c r="T1940" s="65"/>
      <c r="U1940" s="65"/>
      <c r="V1940" s="65"/>
      <c r="W1940" s="65"/>
      <c r="X1940" s="65"/>
      <c r="Y1940" s="65"/>
      <c r="Z1940" s="65"/>
      <c r="AA1940" s="65"/>
      <c r="AB1940" s="65"/>
      <c r="AC1940" s="65"/>
      <c r="AD1940" s="65"/>
      <c r="AE1940" s="65"/>
      <c r="AF1940" s="65"/>
      <c r="AG1940" s="65"/>
      <c r="AH1940" s="65"/>
      <c r="AI1940" s="65"/>
      <c r="AJ1940" s="62"/>
      <c r="AK1940" s="11"/>
      <c r="AL1940" s="11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</row>
    <row r="1941" spans="1:86" ht="17.25">
      <c r="A1941" s="11"/>
      <c r="B1941" s="11"/>
      <c r="C1941" s="11"/>
      <c r="D1941" s="11"/>
      <c r="E1941" s="33"/>
      <c r="F1941" s="11"/>
      <c r="G1941" s="11"/>
      <c r="H1941" s="11"/>
      <c r="I1941" s="11"/>
      <c r="J1941" s="65"/>
      <c r="K1941" s="65"/>
      <c r="L1941" s="65"/>
      <c r="M1941" s="65"/>
      <c r="N1941" s="65"/>
      <c r="O1941" s="65"/>
      <c r="P1941" s="65"/>
      <c r="Q1941" s="65"/>
      <c r="R1941" s="65"/>
      <c r="S1941" s="65"/>
      <c r="T1941" s="65"/>
      <c r="U1941" s="65"/>
      <c r="V1941" s="65"/>
      <c r="W1941" s="65"/>
      <c r="X1941" s="65"/>
      <c r="Y1941" s="65"/>
      <c r="Z1941" s="65"/>
      <c r="AA1941" s="65"/>
      <c r="AB1941" s="65"/>
      <c r="AC1941" s="65"/>
      <c r="AD1941" s="65"/>
      <c r="AE1941" s="65"/>
      <c r="AF1941" s="65"/>
      <c r="AG1941" s="65"/>
      <c r="AH1941" s="65"/>
      <c r="AI1941" s="65"/>
      <c r="AJ1941" s="62"/>
      <c r="AK1941" s="11"/>
      <c r="AL1941" s="11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</row>
    <row r="1942" spans="1:86" ht="17.25">
      <c r="A1942" s="11"/>
      <c r="B1942" s="11"/>
      <c r="C1942" s="11"/>
      <c r="D1942" s="11"/>
      <c r="E1942" s="33"/>
      <c r="F1942" s="11"/>
      <c r="G1942" s="11"/>
      <c r="H1942" s="11"/>
      <c r="I1942" s="11"/>
      <c r="J1942" s="65"/>
      <c r="K1942" s="65"/>
      <c r="L1942" s="65"/>
      <c r="M1942" s="65"/>
      <c r="N1942" s="65"/>
      <c r="O1942" s="65"/>
      <c r="P1942" s="65"/>
      <c r="Q1942" s="65"/>
      <c r="R1942" s="65"/>
      <c r="S1942" s="65"/>
      <c r="T1942" s="65"/>
      <c r="U1942" s="65"/>
      <c r="V1942" s="65"/>
      <c r="W1942" s="65"/>
      <c r="X1942" s="65"/>
      <c r="Y1942" s="65"/>
      <c r="Z1942" s="65"/>
      <c r="AA1942" s="65"/>
      <c r="AB1942" s="65"/>
      <c r="AC1942" s="65"/>
      <c r="AD1942" s="65"/>
      <c r="AE1942" s="65"/>
      <c r="AF1942" s="65"/>
      <c r="AG1942" s="65"/>
      <c r="AH1942" s="65"/>
      <c r="AI1942" s="65"/>
      <c r="AJ1942" s="62"/>
      <c r="AK1942" s="11"/>
      <c r="AL1942" s="11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</row>
    <row r="1943" spans="1:86" ht="17.25">
      <c r="A1943" s="11"/>
      <c r="B1943" s="11"/>
      <c r="C1943" s="11"/>
      <c r="D1943" s="11"/>
      <c r="E1943" s="33"/>
      <c r="F1943" s="11"/>
      <c r="G1943" s="11"/>
      <c r="H1943" s="11"/>
      <c r="I1943" s="11"/>
      <c r="J1943" s="65"/>
      <c r="K1943" s="65"/>
      <c r="L1943" s="65"/>
      <c r="M1943" s="65"/>
      <c r="N1943" s="65"/>
      <c r="O1943" s="65"/>
      <c r="P1943" s="65"/>
      <c r="Q1943" s="65"/>
      <c r="R1943" s="65"/>
      <c r="S1943" s="65"/>
      <c r="T1943" s="65"/>
      <c r="U1943" s="65"/>
      <c r="V1943" s="65"/>
      <c r="W1943" s="65"/>
      <c r="X1943" s="65"/>
      <c r="Y1943" s="65"/>
      <c r="Z1943" s="65"/>
      <c r="AA1943" s="65"/>
      <c r="AB1943" s="65"/>
      <c r="AC1943" s="65"/>
      <c r="AD1943" s="65"/>
      <c r="AE1943" s="65"/>
      <c r="AF1943" s="65"/>
      <c r="AG1943" s="65"/>
      <c r="AH1943" s="65"/>
      <c r="AI1943" s="65"/>
      <c r="AJ1943" s="62"/>
      <c r="AK1943" s="11"/>
      <c r="AL1943" s="11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</row>
    <row r="1944" spans="1:86" ht="17.25">
      <c r="A1944" s="11"/>
      <c r="B1944" s="11"/>
      <c r="C1944" s="11"/>
      <c r="D1944" s="11"/>
      <c r="E1944" s="33"/>
      <c r="F1944" s="11"/>
      <c r="G1944" s="11"/>
      <c r="H1944" s="11"/>
      <c r="I1944" s="11"/>
      <c r="J1944" s="65"/>
      <c r="K1944" s="65"/>
      <c r="L1944" s="65"/>
      <c r="M1944" s="65"/>
      <c r="N1944" s="65"/>
      <c r="O1944" s="65"/>
      <c r="P1944" s="65"/>
      <c r="Q1944" s="65"/>
      <c r="R1944" s="65"/>
      <c r="S1944" s="65"/>
      <c r="T1944" s="65"/>
      <c r="U1944" s="65"/>
      <c r="V1944" s="65"/>
      <c r="W1944" s="65"/>
      <c r="X1944" s="65"/>
      <c r="Y1944" s="65"/>
      <c r="Z1944" s="65"/>
      <c r="AA1944" s="65"/>
      <c r="AB1944" s="65"/>
      <c r="AC1944" s="65"/>
      <c r="AD1944" s="65"/>
      <c r="AE1944" s="65"/>
      <c r="AF1944" s="65"/>
      <c r="AG1944" s="65"/>
      <c r="AH1944" s="65"/>
      <c r="AI1944" s="65"/>
      <c r="AJ1944" s="62"/>
      <c r="AK1944" s="11"/>
      <c r="AL1944" s="11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</row>
    <row r="1945" spans="1:86" ht="17.25">
      <c r="A1945" s="11"/>
      <c r="B1945" s="11"/>
      <c r="C1945" s="11"/>
      <c r="D1945" s="11"/>
      <c r="E1945" s="33"/>
      <c r="F1945" s="11"/>
      <c r="G1945" s="11"/>
      <c r="H1945" s="11"/>
      <c r="I1945" s="11"/>
      <c r="J1945" s="65"/>
      <c r="K1945" s="65"/>
      <c r="L1945" s="65"/>
      <c r="M1945" s="65"/>
      <c r="N1945" s="65"/>
      <c r="O1945" s="65"/>
      <c r="P1945" s="65"/>
      <c r="Q1945" s="65"/>
      <c r="R1945" s="65"/>
      <c r="S1945" s="65"/>
      <c r="T1945" s="65"/>
      <c r="U1945" s="65"/>
      <c r="V1945" s="65"/>
      <c r="W1945" s="65"/>
      <c r="X1945" s="65"/>
      <c r="Y1945" s="65"/>
      <c r="Z1945" s="65"/>
      <c r="AA1945" s="65"/>
      <c r="AB1945" s="65"/>
      <c r="AC1945" s="65"/>
      <c r="AD1945" s="65"/>
      <c r="AE1945" s="65"/>
      <c r="AF1945" s="65"/>
      <c r="AG1945" s="65"/>
      <c r="AH1945" s="65"/>
      <c r="AI1945" s="65"/>
      <c r="AJ1945" s="62"/>
      <c r="AK1945" s="11"/>
      <c r="AL1945" s="11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</row>
    <row r="1946" spans="1:86" ht="17.25">
      <c r="A1946" s="11"/>
      <c r="B1946" s="11"/>
      <c r="C1946" s="11"/>
      <c r="D1946" s="11"/>
      <c r="E1946" s="33"/>
      <c r="F1946" s="11"/>
      <c r="G1946" s="11"/>
      <c r="H1946" s="11"/>
      <c r="I1946" s="11"/>
      <c r="J1946" s="65"/>
      <c r="K1946" s="65"/>
      <c r="L1946" s="65"/>
      <c r="M1946" s="65"/>
      <c r="N1946" s="65"/>
      <c r="O1946" s="65"/>
      <c r="P1946" s="65"/>
      <c r="Q1946" s="65"/>
      <c r="R1946" s="65"/>
      <c r="S1946" s="65"/>
      <c r="T1946" s="65"/>
      <c r="U1946" s="65"/>
      <c r="V1946" s="65"/>
      <c r="W1946" s="65"/>
      <c r="X1946" s="65"/>
      <c r="Y1946" s="65"/>
      <c r="Z1946" s="65"/>
      <c r="AA1946" s="65"/>
      <c r="AB1946" s="65"/>
      <c r="AC1946" s="65"/>
      <c r="AD1946" s="65"/>
      <c r="AE1946" s="65"/>
      <c r="AF1946" s="65"/>
      <c r="AG1946" s="65"/>
      <c r="AH1946" s="65"/>
      <c r="AI1946" s="65"/>
      <c r="AJ1946" s="62"/>
      <c r="AK1946" s="11"/>
      <c r="AL1946" s="11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</row>
    <row r="1947" spans="1:86" ht="17.25">
      <c r="A1947" s="11"/>
      <c r="B1947" s="11"/>
      <c r="C1947" s="11"/>
      <c r="D1947" s="11"/>
      <c r="E1947" s="33"/>
      <c r="F1947" s="11"/>
      <c r="G1947" s="11"/>
      <c r="H1947" s="11"/>
      <c r="I1947" s="11"/>
      <c r="J1947" s="65"/>
      <c r="K1947" s="65"/>
      <c r="L1947" s="65"/>
      <c r="M1947" s="65"/>
      <c r="N1947" s="65"/>
      <c r="O1947" s="65"/>
      <c r="P1947" s="65"/>
      <c r="Q1947" s="65"/>
      <c r="R1947" s="65"/>
      <c r="S1947" s="65"/>
      <c r="T1947" s="65"/>
      <c r="U1947" s="65"/>
      <c r="V1947" s="65"/>
      <c r="W1947" s="65"/>
      <c r="X1947" s="65"/>
      <c r="Y1947" s="65"/>
      <c r="Z1947" s="65"/>
      <c r="AA1947" s="65"/>
      <c r="AB1947" s="65"/>
      <c r="AC1947" s="65"/>
      <c r="AD1947" s="65"/>
      <c r="AE1947" s="65"/>
      <c r="AF1947" s="65"/>
      <c r="AG1947" s="65"/>
      <c r="AH1947" s="65"/>
      <c r="AI1947" s="65"/>
      <c r="AJ1947" s="62"/>
      <c r="AK1947" s="11"/>
      <c r="AL1947" s="11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</row>
    <row r="1948" spans="1:86" ht="17.25">
      <c r="A1948" s="11"/>
      <c r="B1948" s="11"/>
      <c r="C1948" s="11"/>
      <c r="D1948" s="11"/>
      <c r="E1948" s="33"/>
      <c r="F1948" s="11"/>
      <c r="G1948" s="11"/>
      <c r="H1948" s="11"/>
      <c r="I1948" s="11"/>
      <c r="J1948" s="65"/>
      <c r="K1948" s="65"/>
      <c r="L1948" s="65"/>
      <c r="M1948" s="65"/>
      <c r="N1948" s="65"/>
      <c r="O1948" s="65"/>
      <c r="P1948" s="65"/>
      <c r="Q1948" s="65"/>
      <c r="R1948" s="65"/>
      <c r="S1948" s="65"/>
      <c r="T1948" s="65"/>
      <c r="U1948" s="65"/>
      <c r="V1948" s="65"/>
      <c r="W1948" s="65"/>
      <c r="X1948" s="65"/>
      <c r="Y1948" s="65"/>
      <c r="Z1948" s="65"/>
      <c r="AA1948" s="65"/>
      <c r="AB1948" s="65"/>
      <c r="AC1948" s="65"/>
      <c r="AD1948" s="65"/>
      <c r="AE1948" s="65"/>
      <c r="AF1948" s="65"/>
      <c r="AG1948" s="65"/>
      <c r="AH1948" s="65"/>
      <c r="AI1948" s="65"/>
      <c r="AJ1948" s="62"/>
      <c r="AK1948" s="11"/>
      <c r="AL1948" s="11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</row>
    <row r="1949" spans="1:86" ht="17.25">
      <c r="A1949" s="11"/>
      <c r="B1949" s="11"/>
      <c r="C1949" s="11"/>
      <c r="D1949" s="11"/>
      <c r="E1949" s="33"/>
      <c r="F1949" s="11"/>
      <c r="G1949" s="11"/>
      <c r="H1949" s="11"/>
      <c r="I1949" s="11"/>
      <c r="J1949" s="65"/>
      <c r="K1949" s="65"/>
      <c r="L1949" s="65"/>
      <c r="M1949" s="65"/>
      <c r="N1949" s="65"/>
      <c r="O1949" s="65"/>
      <c r="P1949" s="65"/>
      <c r="Q1949" s="65"/>
      <c r="R1949" s="65"/>
      <c r="S1949" s="65"/>
      <c r="T1949" s="65"/>
      <c r="U1949" s="65"/>
      <c r="V1949" s="65"/>
      <c r="W1949" s="65"/>
      <c r="X1949" s="65"/>
      <c r="Y1949" s="65"/>
      <c r="Z1949" s="65"/>
      <c r="AA1949" s="65"/>
      <c r="AB1949" s="65"/>
      <c r="AC1949" s="65"/>
      <c r="AD1949" s="65"/>
      <c r="AE1949" s="65"/>
      <c r="AF1949" s="65"/>
      <c r="AG1949" s="65"/>
      <c r="AH1949" s="65"/>
      <c r="AI1949" s="65"/>
      <c r="AJ1949" s="62"/>
      <c r="AK1949" s="11"/>
      <c r="AL1949" s="11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</row>
    <row r="1950" spans="1:86" ht="17.25">
      <c r="A1950" s="11"/>
      <c r="B1950" s="11"/>
      <c r="C1950" s="11"/>
      <c r="D1950" s="11"/>
      <c r="E1950" s="33"/>
      <c r="F1950" s="11"/>
      <c r="G1950" s="11"/>
      <c r="H1950" s="11"/>
      <c r="I1950" s="11"/>
      <c r="J1950" s="65"/>
      <c r="K1950" s="65"/>
      <c r="L1950" s="65"/>
      <c r="M1950" s="65"/>
      <c r="N1950" s="65"/>
      <c r="O1950" s="65"/>
      <c r="P1950" s="65"/>
      <c r="Q1950" s="65"/>
      <c r="R1950" s="65"/>
      <c r="S1950" s="65"/>
      <c r="T1950" s="65"/>
      <c r="U1950" s="65"/>
      <c r="V1950" s="65"/>
      <c r="W1950" s="65"/>
      <c r="X1950" s="65"/>
      <c r="Y1950" s="65"/>
      <c r="Z1950" s="65"/>
      <c r="AA1950" s="65"/>
      <c r="AB1950" s="65"/>
      <c r="AC1950" s="65"/>
      <c r="AD1950" s="65"/>
      <c r="AE1950" s="65"/>
      <c r="AF1950" s="65"/>
      <c r="AG1950" s="65"/>
      <c r="AH1950" s="65"/>
      <c r="AI1950" s="65"/>
      <c r="AJ1950" s="62"/>
      <c r="AK1950" s="11"/>
      <c r="AL1950" s="11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</row>
    <row r="1951" spans="1:86" ht="17.25">
      <c r="A1951" s="11"/>
      <c r="B1951" s="11"/>
      <c r="C1951" s="11"/>
      <c r="D1951" s="11"/>
      <c r="E1951" s="33"/>
      <c r="F1951" s="11"/>
      <c r="G1951" s="11"/>
      <c r="H1951" s="11"/>
      <c r="I1951" s="11"/>
      <c r="J1951" s="65"/>
      <c r="K1951" s="65"/>
      <c r="L1951" s="65"/>
      <c r="M1951" s="65"/>
      <c r="N1951" s="65"/>
      <c r="O1951" s="65"/>
      <c r="P1951" s="65"/>
      <c r="Q1951" s="65"/>
      <c r="R1951" s="65"/>
      <c r="S1951" s="65"/>
      <c r="T1951" s="65"/>
      <c r="U1951" s="65"/>
      <c r="V1951" s="65"/>
      <c r="W1951" s="65"/>
      <c r="X1951" s="65"/>
      <c r="Y1951" s="65"/>
      <c r="Z1951" s="65"/>
      <c r="AA1951" s="65"/>
      <c r="AB1951" s="65"/>
      <c r="AC1951" s="65"/>
      <c r="AD1951" s="65"/>
      <c r="AE1951" s="65"/>
      <c r="AF1951" s="65"/>
      <c r="AG1951" s="65"/>
      <c r="AH1951" s="65"/>
      <c r="AI1951" s="65"/>
      <c r="AJ1951" s="62"/>
      <c r="AK1951" s="11"/>
      <c r="AL1951" s="11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</row>
    <row r="1952" spans="1:86" ht="17.25">
      <c r="A1952" s="11"/>
      <c r="B1952" s="11"/>
      <c r="C1952" s="11"/>
      <c r="D1952" s="11"/>
      <c r="E1952" s="33"/>
      <c r="F1952" s="11"/>
      <c r="G1952" s="11"/>
      <c r="H1952" s="11"/>
      <c r="I1952" s="11"/>
      <c r="J1952" s="65"/>
      <c r="K1952" s="65"/>
      <c r="L1952" s="65"/>
      <c r="M1952" s="65"/>
      <c r="N1952" s="65"/>
      <c r="O1952" s="65"/>
      <c r="P1952" s="65"/>
      <c r="Q1952" s="65"/>
      <c r="R1952" s="65"/>
      <c r="S1952" s="65"/>
      <c r="T1952" s="65"/>
      <c r="U1952" s="65"/>
      <c r="V1952" s="65"/>
      <c r="W1952" s="65"/>
      <c r="X1952" s="65"/>
      <c r="Y1952" s="65"/>
      <c r="Z1952" s="65"/>
      <c r="AA1952" s="65"/>
      <c r="AB1952" s="65"/>
      <c r="AC1952" s="65"/>
      <c r="AD1952" s="65"/>
      <c r="AE1952" s="65"/>
      <c r="AF1952" s="65"/>
      <c r="AG1952" s="65"/>
      <c r="AH1952" s="65"/>
      <c r="AI1952" s="65"/>
      <c r="AJ1952" s="62"/>
      <c r="AK1952" s="11"/>
      <c r="AL1952" s="11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</row>
    <row r="1953" spans="1:86" ht="17.25">
      <c r="A1953" s="11"/>
      <c r="B1953" s="11"/>
      <c r="C1953" s="11"/>
      <c r="D1953" s="11"/>
      <c r="E1953" s="33"/>
      <c r="F1953" s="11"/>
      <c r="G1953" s="11"/>
      <c r="H1953" s="11"/>
      <c r="I1953" s="11"/>
      <c r="J1953" s="65"/>
      <c r="K1953" s="65"/>
      <c r="L1953" s="65"/>
      <c r="M1953" s="65"/>
      <c r="N1953" s="65"/>
      <c r="O1953" s="65"/>
      <c r="P1953" s="65"/>
      <c r="Q1953" s="65"/>
      <c r="R1953" s="65"/>
      <c r="S1953" s="65"/>
      <c r="T1953" s="65"/>
      <c r="U1953" s="65"/>
      <c r="V1953" s="65"/>
      <c r="W1953" s="65"/>
      <c r="X1953" s="65"/>
      <c r="Y1953" s="65"/>
      <c r="Z1953" s="65"/>
      <c r="AA1953" s="65"/>
      <c r="AB1953" s="65"/>
      <c r="AC1953" s="65"/>
      <c r="AD1953" s="65"/>
      <c r="AE1953" s="65"/>
      <c r="AF1953" s="65"/>
      <c r="AG1953" s="65"/>
      <c r="AH1953" s="65"/>
      <c r="AI1953" s="65"/>
      <c r="AJ1953" s="62"/>
      <c r="AK1953" s="11"/>
      <c r="AL1953" s="11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</row>
    <row r="1954" spans="1:86" ht="17.25">
      <c r="A1954" s="11"/>
      <c r="B1954" s="11"/>
      <c r="C1954" s="11"/>
      <c r="D1954" s="11"/>
      <c r="E1954" s="33"/>
      <c r="F1954" s="11"/>
      <c r="G1954" s="11"/>
      <c r="H1954" s="11"/>
      <c r="I1954" s="11"/>
      <c r="J1954" s="65"/>
      <c r="K1954" s="65"/>
      <c r="L1954" s="65"/>
      <c r="M1954" s="65"/>
      <c r="N1954" s="65"/>
      <c r="O1954" s="65"/>
      <c r="P1954" s="65"/>
      <c r="Q1954" s="65"/>
      <c r="R1954" s="65"/>
      <c r="S1954" s="65"/>
      <c r="T1954" s="65"/>
      <c r="U1954" s="65"/>
      <c r="V1954" s="65"/>
      <c r="W1954" s="65"/>
      <c r="X1954" s="65"/>
      <c r="Y1954" s="65"/>
      <c r="Z1954" s="65"/>
      <c r="AA1954" s="65"/>
      <c r="AB1954" s="65"/>
      <c r="AC1954" s="65"/>
      <c r="AD1954" s="65"/>
      <c r="AE1954" s="65"/>
      <c r="AF1954" s="65"/>
      <c r="AG1954" s="65"/>
      <c r="AH1954" s="65"/>
      <c r="AI1954" s="65"/>
      <c r="AJ1954" s="62"/>
      <c r="AK1954" s="11"/>
      <c r="AL1954" s="11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</row>
    <row r="1955" spans="1:86" ht="17.25">
      <c r="A1955" s="11"/>
      <c r="B1955" s="11"/>
      <c r="C1955" s="11"/>
      <c r="D1955" s="11"/>
      <c r="E1955" s="33"/>
      <c r="F1955" s="11"/>
      <c r="G1955" s="11"/>
      <c r="H1955" s="11"/>
      <c r="I1955" s="11"/>
      <c r="J1955" s="65"/>
      <c r="K1955" s="65"/>
      <c r="L1955" s="65"/>
      <c r="M1955" s="65"/>
      <c r="N1955" s="65"/>
      <c r="O1955" s="65"/>
      <c r="P1955" s="65"/>
      <c r="Q1955" s="65"/>
      <c r="R1955" s="65"/>
      <c r="S1955" s="65"/>
      <c r="T1955" s="65"/>
      <c r="U1955" s="65"/>
      <c r="V1955" s="65"/>
      <c r="W1955" s="65"/>
      <c r="X1955" s="65"/>
      <c r="Y1955" s="65"/>
      <c r="Z1955" s="65"/>
      <c r="AA1955" s="65"/>
      <c r="AB1955" s="65"/>
      <c r="AC1955" s="65"/>
      <c r="AD1955" s="65"/>
      <c r="AE1955" s="65"/>
      <c r="AF1955" s="65"/>
      <c r="AG1955" s="65"/>
      <c r="AH1955" s="65"/>
      <c r="AI1955" s="65"/>
      <c r="AJ1955" s="62"/>
      <c r="AK1955" s="11"/>
      <c r="AL1955" s="11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</row>
    <row r="1956" spans="1:86" ht="17.25">
      <c r="A1956" s="11"/>
      <c r="B1956" s="11"/>
      <c r="C1956" s="11"/>
      <c r="D1956" s="11"/>
      <c r="E1956" s="33"/>
      <c r="F1956" s="11"/>
      <c r="G1956" s="11"/>
      <c r="H1956" s="11"/>
      <c r="I1956" s="11"/>
      <c r="J1956" s="65"/>
      <c r="K1956" s="65"/>
      <c r="L1956" s="65"/>
      <c r="M1956" s="65"/>
      <c r="N1956" s="65"/>
      <c r="O1956" s="65"/>
      <c r="P1956" s="65"/>
      <c r="Q1956" s="65"/>
      <c r="R1956" s="65"/>
      <c r="S1956" s="65"/>
      <c r="T1956" s="65"/>
      <c r="U1956" s="65"/>
      <c r="V1956" s="65"/>
      <c r="W1956" s="65"/>
      <c r="X1956" s="65"/>
      <c r="Y1956" s="65"/>
      <c r="Z1956" s="65"/>
      <c r="AA1956" s="65"/>
      <c r="AB1956" s="65"/>
      <c r="AC1956" s="65"/>
      <c r="AD1956" s="65"/>
      <c r="AE1956" s="65"/>
      <c r="AF1956" s="65"/>
      <c r="AG1956" s="65"/>
      <c r="AH1956" s="65"/>
      <c r="AI1956" s="65"/>
      <c r="AJ1956" s="62"/>
      <c r="AK1956" s="11"/>
      <c r="AL1956" s="11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</row>
    <row r="1957" spans="1:86" ht="17.25">
      <c r="A1957" s="11"/>
      <c r="B1957" s="11"/>
      <c r="C1957" s="11"/>
      <c r="D1957" s="11"/>
      <c r="E1957" s="33"/>
      <c r="F1957" s="11"/>
      <c r="G1957" s="11"/>
      <c r="H1957" s="11"/>
      <c r="I1957" s="11"/>
      <c r="J1957" s="65"/>
      <c r="K1957" s="65"/>
      <c r="L1957" s="65"/>
      <c r="M1957" s="65"/>
      <c r="N1957" s="65"/>
      <c r="O1957" s="65"/>
      <c r="P1957" s="65"/>
      <c r="Q1957" s="65"/>
      <c r="R1957" s="65"/>
      <c r="S1957" s="65"/>
      <c r="T1957" s="65"/>
      <c r="U1957" s="65"/>
      <c r="V1957" s="65"/>
      <c r="W1957" s="65"/>
      <c r="X1957" s="65"/>
      <c r="Y1957" s="65"/>
      <c r="Z1957" s="65"/>
      <c r="AA1957" s="65"/>
      <c r="AB1957" s="65"/>
      <c r="AC1957" s="65"/>
      <c r="AD1957" s="65"/>
      <c r="AE1957" s="65"/>
      <c r="AF1957" s="65"/>
      <c r="AG1957" s="65"/>
      <c r="AH1957" s="65"/>
      <c r="AI1957" s="65"/>
      <c r="AJ1957" s="62"/>
      <c r="AK1957" s="11"/>
      <c r="AL1957" s="11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</row>
    <row r="1958" spans="1:86" ht="17.25">
      <c r="A1958" s="11"/>
      <c r="B1958" s="11"/>
      <c r="C1958" s="11"/>
      <c r="D1958" s="11"/>
      <c r="E1958" s="33"/>
      <c r="F1958" s="11"/>
      <c r="G1958" s="11"/>
      <c r="H1958" s="11"/>
      <c r="I1958" s="11"/>
      <c r="J1958" s="65"/>
      <c r="K1958" s="65"/>
      <c r="L1958" s="65"/>
      <c r="M1958" s="65"/>
      <c r="N1958" s="65"/>
      <c r="O1958" s="65"/>
      <c r="P1958" s="65"/>
      <c r="Q1958" s="65"/>
      <c r="R1958" s="65"/>
      <c r="S1958" s="65"/>
      <c r="T1958" s="65"/>
      <c r="U1958" s="65"/>
      <c r="V1958" s="65"/>
      <c r="W1958" s="65"/>
      <c r="X1958" s="65"/>
      <c r="Y1958" s="65"/>
      <c r="Z1958" s="65"/>
      <c r="AA1958" s="65"/>
      <c r="AB1958" s="65"/>
      <c r="AC1958" s="65"/>
      <c r="AD1958" s="65"/>
      <c r="AE1958" s="65"/>
      <c r="AF1958" s="65"/>
      <c r="AG1958" s="65"/>
      <c r="AH1958" s="65"/>
      <c r="AI1958" s="65"/>
      <c r="AJ1958" s="62"/>
      <c r="AK1958" s="11"/>
      <c r="AL1958" s="11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/>
      <c r="BX1958" s="13"/>
      <c r="BY1958" s="13"/>
      <c r="BZ1958" s="13"/>
      <c r="CA1958" s="13"/>
      <c r="CB1958" s="13"/>
      <c r="CC1958" s="13"/>
      <c r="CD1958" s="13"/>
      <c r="CE1958" s="13"/>
      <c r="CF1958" s="13"/>
      <c r="CG1958" s="13"/>
      <c r="CH1958" s="13"/>
    </row>
    <row r="1959" spans="1:86" ht="17.25">
      <c r="A1959" s="11"/>
      <c r="B1959" s="11"/>
      <c r="C1959" s="11"/>
      <c r="D1959" s="11"/>
      <c r="E1959" s="33"/>
      <c r="F1959" s="11"/>
      <c r="G1959" s="11"/>
      <c r="H1959" s="11"/>
      <c r="I1959" s="11"/>
      <c r="J1959" s="65"/>
      <c r="K1959" s="65"/>
      <c r="L1959" s="65"/>
      <c r="M1959" s="65"/>
      <c r="N1959" s="65"/>
      <c r="O1959" s="65"/>
      <c r="P1959" s="65"/>
      <c r="Q1959" s="65"/>
      <c r="R1959" s="65"/>
      <c r="S1959" s="65"/>
      <c r="T1959" s="65"/>
      <c r="U1959" s="65"/>
      <c r="V1959" s="65"/>
      <c r="W1959" s="65"/>
      <c r="X1959" s="65"/>
      <c r="Y1959" s="65"/>
      <c r="Z1959" s="65"/>
      <c r="AA1959" s="65"/>
      <c r="AB1959" s="65"/>
      <c r="AC1959" s="65"/>
      <c r="AD1959" s="65"/>
      <c r="AE1959" s="65"/>
      <c r="AF1959" s="65"/>
      <c r="AG1959" s="65"/>
      <c r="AH1959" s="65"/>
      <c r="AI1959" s="65"/>
      <c r="AJ1959" s="62"/>
      <c r="AK1959" s="11"/>
      <c r="AL1959" s="11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</row>
    <row r="1960" spans="1:86" ht="17.25">
      <c r="A1960" s="11"/>
      <c r="B1960" s="11"/>
      <c r="C1960" s="11"/>
      <c r="D1960" s="11"/>
      <c r="E1960" s="33"/>
      <c r="F1960" s="11"/>
      <c r="G1960" s="11"/>
      <c r="H1960" s="11"/>
      <c r="I1960" s="11"/>
      <c r="J1960" s="65"/>
      <c r="K1960" s="65"/>
      <c r="L1960" s="65"/>
      <c r="M1960" s="65"/>
      <c r="N1960" s="65"/>
      <c r="O1960" s="65"/>
      <c r="P1960" s="65"/>
      <c r="Q1960" s="65"/>
      <c r="R1960" s="65"/>
      <c r="S1960" s="65"/>
      <c r="T1960" s="65"/>
      <c r="U1960" s="65"/>
      <c r="V1960" s="65"/>
      <c r="W1960" s="65"/>
      <c r="X1960" s="65"/>
      <c r="Y1960" s="65"/>
      <c r="Z1960" s="65"/>
      <c r="AA1960" s="65"/>
      <c r="AB1960" s="65"/>
      <c r="AC1960" s="65"/>
      <c r="AD1960" s="65"/>
      <c r="AE1960" s="65"/>
      <c r="AF1960" s="65"/>
      <c r="AG1960" s="65"/>
      <c r="AH1960" s="65"/>
      <c r="AI1960" s="65"/>
      <c r="AJ1960" s="62"/>
      <c r="AK1960" s="11"/>
      <c r="AL1960" s="11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</row>
    <row r="1961" spans="1:86" ht="17.25">
      <c r="A1961" s="11"/>
      <c r="B1961" s="11"/>
      <c r="C1961" s="11"/>
      <c r="D1961" s="11"/>
      <c r="E1961" s="33"/>
      <c r="F1961" s="11"/>
      <c r="G1961" s="11"/>
      <c r="H1961" s="11"/>
      <c r="I1961" s="11"/>
      <c r="J1961" s="65"/>
      <c r="K1961" s="65"/>
      <c r="L1961" s="65"/>
      <c r="M1961" s="65"/>
      <c r="N1961" s="65"/>
      <c r="O1961" s="65"/>
      <c r="P1961" s="65"/>
      <c r="Q1961" s="65"/>
      <c r="R1961" s="65"/>
      <c r="S1961" s="65"/>
      <c r="T1961" s="65"/>
      <c r="U1961" s="65"/>
      <c r="V1961" s="65"/>
      <c r="W1961" s="65"/>
      <c r="X1961" s="65"/>
      <c r="Y1961" s="65"/>
      <c r="Z1961" s="65"/>
      <c r="AA1961" s="65"/>
      <c r="AB1961" s="65"/>
      <c r="AC1961" s="65"/>
      <c r="AD1961" s="65"/>
      <c r="AE1961" s="65"/>
      <c r="AF1961" s="65"/>
      <c r="AG1961" s="65"/>
      <c r="AH1961" s="65"/>
      <c r="AI1961" s="65"/>
      <c r="AJ1961" s="62"/>
      <c r="AK1961" s="11"/>
      <c r="AL1961" s="11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</row>
    <row r="1962" spans="1:86" ht="17.25">
      <c r="A1962" s="11"/>
      <c r="B1962" s="11"/>
      <c r="C1962" s="11"/>
      <c r="D1962" s="11"/>
      <c r="E1962" s="33"/>
      <c r="F1962" s="11"/>
      <c r="G1962" s="11"/>
      <c r="H1962" s="11"/>
      <c r="I1962" s="11"/>
      <c r="J1962" s="65"/>
      <c r="K1962" s="65"/>
      <c r="L1962" s="65"/>
      <c r="M1962" s="65"/>
      <c r="N1962" s="65"/>
      <c r="O1962" s="65"/>
      <c r="P1962" s="65"/>
      <c r="Q1962" s="65"/>
      <c r="R1962" s="65"/>
      <c r="S1962" s="65"/>
      <c r="T1962" s="65"/>
      <c r="U1962" s="65"/>
      <c r="V1962" s="65"/>
      <c r="W1962" s="65"/>
      <c r="X1962" s="65"/>
      <c r="Y1962" s="65"/>
      <c r="Z1962" s="65"/>
      <c r="AA1962" s="65"/>
      <c r="AB1962" s="65"/>
      <c r="AC1962" s="65"/>
      <c r="AD1962" s="65"/>
      <c r="AE1962" s="65"/>
      <c r="AF1962" s="65"/>
      <c r="AG1962" s="65"/>
      <c r="AH1962" s="65"/>
      <c r="AI1962" s="65"/>
      <c r="AJ1962" s="62"/>
      <c r="AK1962" s="11"/>
      <c r="AL1962" s="11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</row>
    <row r="1963" spans="1:86" ht="17.25">
      <c r="A1963" s="11"/>
      <c r="B1963" s="11"/>
      <c r="C1963" s="11"/>
      <c r="D1963" s="11"/>
      <c r="E1963" s="33"/>
      <c r="F1963" s="11"/>
      <c r="G1963" s="11"/>
      <c r="H1963" s="11"/>
      <c r="I1963" s="11"/>
      <c r="J1963" s="65"/>
      <c r="K1963" s="65"/>
      <c r="L1963" s="65"/>
      <c r="M1963" s="65"/>
      <c r="N1963" s="65"/>
      <c r="O1963" s="65"/>
      <c r="P1963" s="65"/>
      <c r="Q1963" s="65"/>
      <c r="R1963" s="65"/>
      <c r="S1963" s="65"/>
      <c r="T1963" s="65"/>
      <c r="U1963" s="65"/>
      <c r="V1963" s="65"/>
      <c r="W1963" s="65"/>
      <c r="X1963" s="65"/>
      <c r="Y1963" s="65"/>
      <c r="Z1963" s="65"/>
      <c r="AA1963" s="65"/>
      <c r="AB1963" s="65"/>
      <c r="AC1963" s="65"/>
      <c r="AD1963" s="65"/>
      <c r="AE1963" s="65"/>
      <c r="AF1963" s="65"/>
      <c r="AG1963" s="65"/>
      <c r="AH1963" s="65"/>
      <c r="AI1963" s="65"/>
      <c r="AJ1963" s="62"/>
      <c r="AK1963" s="11"/>
      <c r="AL1963" s="11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</row>
    <row r="1964" spans="1:86" ht="17.25">
      <c r="A1964" s="11"/>
      <c r="B1964" s="11"/>
      <c r="C1964" s="11"/>
      <c r="D1964" s="11"/>
      <c r="E1964" s="33"/>
      <c r="F1964" s="11"/>
      <c r="G1964" s="11"/>
      <c r="H1964" s="11"/>
      <c r="I1964" s="11"/>
      <c r="J1964" s="65"/>
      <c r="K1964" s="65"/>
      <c r="L1964" s="65"/>
      <c r="M1964" s="65"/>
      <c r="N1964" s="65"/>
      <c r="O1964" s="65"/>
      <c r="P1964" s="65"/>
      <c r="Q1964" s="65"/>
      <c r="R1964" s="65"/>
      <c r="S1964" s="65"/>
      <c r="T1964" s="65"/>
      <c r="U1964" s="65"/>
      <c r="V1964" s="65"/>
      <c r="W1964" s="65"/>
      <c r="X1964" s="65"/>
      <c r="Y1964" s="65"/>
      <c r="Z1964" s="65"/>
      <c r="AA1964" s="65"/>
      <c r="AB1964" s="65"/>
      <c r="AC1964" s="65"/>
      <c r="AD1964" s="65"/>
      <c r="AE1964" s="65"/>
      <c r="AF1964" s="65"/>
      <c r="AG1964" s="65"/>
      <c r="AH1964" s="65"/>
      <c r="AI1964" s="65"/>
      <c r="AJ1964" s="62"/>
      <c r="AK1964" s="11"/>
      <c r="AL1964" s="11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</row>
    <row r="1965" spans="1:86" ht="17.25">
      <c r="A1965" s="11"/>
      <c r="B1965" s="11"/>
      <c r="C1965" s="11"/>
      <c r="D1965" s="11"/>
      <c r="E1965" s="33"/>
      <c r="F1965" s="11"/>
      <c r="G1965" s="11"/>
      <c r="H1965" s="11"/>
      <c r="I1965" s="11"/>
      <c r="J1965" s="65"/>
      <c r="K1965" s="65"/>
      <c r="L1965" s="65"/>
      <c r="M1965" s="65"/>
      <c r="N1965" s="65"/>
      <c r="O1965" s="65"/>
      <c r="P1965" s="65"/>
      <c r="Q1965" s="65"/>
      <c r="R1965" s="65"/>
      <c r="S1965" s="65"/>
      <c r="T1965" s="65"/>
      <c r="U1965" s="65"/>
      <c r="V1965" s="65"/>
      <c r="W1965" s="65"/>
      <c r="X1965" s="65"/>
      <c r="Y1965" s="65"/>
      <c r="Z1965" s="65"/>
      <c r="AA1965" s="65"/>
      <c r="AB1965" s="65"/>
      <c r="AC1965" s="65"/>
      <c r="AD1965" s="65"/>
      <c r="AE1965" s="65"/>
      <c r="AF1965" s="65"/>
      <c r="AG1965" s="65"/>
      <c r="AH1965" s="65"/>
      <c r="AI1965" s="65"/>
      <c r="AJ1965" s="62"/>
      <c r="AK1965" s="11"/>
      <c r="AL1965" s="11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</row>
    <row r="1966" spans="1:86" ht="17.25">
      <c r="A1966" s="11"/>
      <c r="B1966" s="11"/>
      <c r="C1966" s="11"/>
      <c r="D1966" s="11"/>
      <c r="E1966" s="33"/>
      <c r="F1966" s="11"/>
      <c r="G1966" s="11"/>
      <c r="H1966" s="11"/>
      <c r="I1966" s="11"/>
      <c r="J1966" s="65"/>
      <c r="K1966" s="65"/>
      <c r="L1966" s="65"/>
      <c r="M1966" s="65"/>
      <c r="N1966" s="65"/>
      <c r="O1966" s="65"/>
      <c r="P1966" s="65"/>
      <c r="Q1966" s="65"/>
      <c r="R1966" s="65"/>
      <c r="S1966" s="65"/>
      <c r="T1966" s="65"/>
      <c r="U1966" s="65"/>
      <c r="V1966" s="65"/>
      <c r="W1966" s="65"/>
      <c r="X1966" s="65"/>
      <c r="Y1966" s="65"/>
      <c r="Z1966" s="65"/>
      <c r="AA1966" s="65"/>
      <c r="AB1966" s="65"/>
      <c r="AC1966" s="65"/>
      <c r="AD1966" s="65"/>
      <c r="AE1966" s="65"/>
      <c r="AF1966" s="65"/>
      <c r="AG1966" s="65"/>
      <c r="AH1966" s="65"/>
      <c r="AI1966" s="65"/>
      <c r="AJ1966" s="62"/>
      <c r="AK1966" s="11"/>
      <c r="AL1966" s="11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</row>
    <row r="1967" spans="1:86" ht="17.25">
      <c r="A1967" s="11"/>
      <c r="B1967" s="11"/>
      <c r="C1967" s="11"/>
      <c r="D1967" s="11"/>
      <c r="E1967" s="33"/>
      <c r="F1967" s="11"/>
      <c r="G1967" s="11"/>
      <c r="H1967" s="11"/>
      <c r="I1967" s="11"/>
      <c r="J1967" s="65"/>
      <c r="K1967" s="65"/>
      <c r="L1967" s="65"/>
      <c r="M1967" s="65"/>
      <c r="N1967" s="65"/>
      <c r="O1967" s="65"/>
      <c r="P1967" s="65"/>
      <c r="Q1967" s="65"/>
      <c r="R1967" s="65"/>
      <c r="S1967" s="65"/>
      <c r="T1967" s="65"/>
      <c r="U1967" s="65"/>
      <c r="V1967" s="65"/>
      <c r="W1967" s="65"/>
      <c r="X1967" s="65"/>
      <c r="Y1967" s="65"/>
      <c r="Z1967" s="65"/>
      <c r="AA1967" s="65"/>
      <c r="AB1967" s="65"/>
      <c r="AC1967" s="65"/>
      <c r="AD1967" s="65"/>
      <c r="AE1967" s="65"/>
      <c r="AF1967" s="65"/>
      <c r="AG1967" s="65"/>
      <c r="AH1967" s="65"/>
      <c r="AI1967" s="65"/>
      <c r="AJ1967" s="62"/>
      <c r="AK1967" s="11"/>
      <c r="AL1967" s="11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</row>
    <row r="1968" spans="1:86" ht="17.25">
      <c r="A1968" s="11"/>
      <c r="B1968" s="11"/>
      <c r="C1968" s="11"/>
      <c r="D1968" s="11"/>
      <c r="E1968" s="33"/>
      <c r="F1968" s="11"/>
      <c r="G1968" s="11"/>
      <c r="H1968" s="11"/>
      <c r="I1968" s="11"/>
      <c r="J1968" s="65"/>
      <c r="K1968" s="65"/>
      <c r="L1968" s="65"/>
      <c r="M1968" s="65"/>
      <c r="N1968" s="65"/>
      <c r="O1968" s="65"/>
      <c r="P1968" s="65"/>
      <c r="Q1968" s="65"/>
      <c r="R1968" s="65"/>
      <c r="S1968" s="65"/>
      <c r="T1968" s="65"/>
      <c r="U1968" s="65"/>
      <c r="V1968" s="65"/>
      <c r="W1968" s="65"/>
      <c r="X1968" s="65"/>
      <c r="Y1968" s="65"/>
      <c r="Z1968" s="65"/>
      <c r="AA1968" s="65"/>
      <c r="AB1968" s="65"/>
      <c r="AC1968" s="65"/>
      <c r="AD1968" s="65"/>
      <c r="AE1968" s="65"/>
      <c r="AF1968" s="65"/>
      <c r="AG1968" s="65"/>
      <c r="AH1968" s="65"/>
      <c r="AI1968" s="65"/>
      <c r="AJ1968" s="62"/>
      <c r="AK1968" s="11"/>
      <c r="AL1968" s="11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</row>
    <row r="1969" spans="1:86" ht="17.25">
      <c r="A1969" s="11"/>
      <c r="B1969" s="11"/>
      <c r="C1969" s="11"/>
      <c r="D1969" s="11"/>
      <c r="E1969" s="33"/>
      <c r="F1969" s="11"/>
      <c r="G1969" s="11"/>
      <c r="H1969" s="11"/>
      <c r="I1969" s="11"/>
      <c r="J1969" s="65"/>
      <c r="K1969" s="65"/>
      <c r="L1969" s="65"/>
      <c r="M1969" s="65"/>
      <c r="N1969" s="65"/>
      <c r="O1969" s="65"/>
      <c r="P1969" s="65"/>
      <c r="Q1969" s="65"/>
      <c r="R1969" s="65"/>
      <c r="S1969" s="65"/>
      <c r="T1969" s="65"/>
      <c r="U1969" s="65"/>
      <c r="V1969" s="65"/>
      <c r="W1969" s="65"/>
      <c r="X1969" s="65"/>
      <c r="Y1969" s="65"/>
      <c r="Z1969" s="65"/>
      <c r="AA1969" s="65"/>
      <c r="AB1969" s="65"/>
      <c r="AC1969" s="65"/>
      <c r="AD1969" s="65"/>
      <c r="AE1969" s="65"/>
      <c r="AF1969" s="65"/>
      <c r="AG1969" s="65"/>
      <c r="AH1969" s="65"/>
      <c r="AI1969" s="65"/>
      <c r="AJ1969" s="62"/>
      <c r="AK1969" s="11"/>
      <c r="AL1969" s="11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</row>
    <row r="1970" spans="1:86" ht="17.25">
      <c r="A1970" s="11"/>
      <c r="B1970" s="11"/>
      <c r="C1970" s="11"/>
      <c r="D1970" s="11"/>
      <c r="E1970" s="33"/>
      <c r="F1970" s="11"/>
      <c r="G1970" s="11"/>
      <c r="H1970" s="11"/>
      <c r="I1970" s="11"/>
      <c r="J1970" s="65"/>
      <c r="K1970" s="65"/>
      <c r="L1970" s="65"/>
      <c r="M1970" s="65"/>
      <c r="N1970" s="65"/>
      <c r="O1970" s="65"/>
      <c r="P1970" s="65"/>
      <c r="Q1970" s="65"/>
      <c r="R1970" s="65"/>
      <c r="S1970" s="65"/>
      <c r="T1970" s="65"/>
      <c r="U1970" s="65"/>
      <c r="V1970" s="65"/>
      <c r="W1970" s="65"/>
      <c r="X1970" s="65"/>
      <c r="Y1970" s="65"/>
      <c r="Z1970" s="65"/>
      <c r="AA1970" s="65"/>
      <c r="AB1970" s="65"/>
      <c r="AC1970" s="65"/>
      <c r="AD1970" s="65"/>
      <c r="AE1970" s="65"/>
      <c r="AF1970" s="65"/>
      <c r="AG1970" s="65"/>
      <c r="AH1970" s="65"/>
      <c r="AI1970" s="65"/>
      <c r="AJ1970" s="62"/>
      <c r="AK1970" s="11"/>
      <c r="AL1970" s="11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</row>
    <row r="1971" spans="1:86" ht="17.25">
      <c r="A1971" s="11"/>
      <c r="B1971" s="11"/>
      <c r="C1971" s="11"/>
      <c r="D1971" s="11"/>
      <c r="E1971" s="33"/>
      <c r="F1971" s="11"/>
      <c r="G1971" s="11"/>
      <c r="H1971" s="11"/>
      <c r="I1971" s="11"/>
      <c r="J1971" s="65"/>
      <c r="K1971" s="65"/>
      <c r="L1971" s="65"/>
      <c r="M1971" s="65"/>
      <c r="N1971" s="65"/>
      <c r="O1971" s="65"/>
      <c r="P1971" s="65"/>
      <c r="Q1971" s="65"/>
      <c r="R1971" s="65"/>
      <c r="S1971" s="65"/>
      <c r="T1971" s="65"/>
      <c r="U1971" s="65"/>
      <c r="V1971" s="65"/>
      <c r="W1971" s="65"/>
      <c r="X1971" s="65"/>
      <c r="Y1971" s="65"/>
      <c r="Z1971" s="65"/>
      <c r="AA1971" s="65"/>
      <c r="AB1971" s="65"/>
      <c r="AC1971" s="65"/>
      <c r="AD1971" s="65"/>
      <c r="AE1971" s="65"/>
      <c r="AF1971" s="65"/>
      <c r="AG1971" s="65"/>
      <c r="AH1971" s="65"/>
      <c r="AI1971" s="65"/>
      <c r="AJ1971" s="62"/>
      <c r="AK1971" s="11"/>
      <c r="AL1971" s="11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</row>
    <row r="1972" spans="1:86" ht="17.25">
      <c r="A1972" s="11"/>
      <c r="B1972" s="11"/>
      <c r="C1972" s="11"/>
      <c r="D1972" s="11"/>
      <c r="E1972" s="33"/>
      <c r="F1972" s="11"/>
      <c r="G1972" s="11"/>
      <c r="H1972" s="11"/>
      <c r="I1972" s="11"/>
      <c r="J1972" s="65"/>
      <c r="K1972" s="65"/>
      <c r="L1972" s="65"/>
      <c r="M1972" s="65"/>
      <c r="N1972" s="65"/>
      <c r="O1972" s="65"/>
      <c r="P1972" s="65"/>
      <c r="Q1972" s="65"/>
      <c r="R1972" s="65"/>
      <c r="S1972" s="65"/>
      <c r="T1972" s="65"/>
      <c r="U1972" s="65"/>
      <c r="V1972" s="65"/>
      <c r="W1972" s="65"/>
      <c r="X1972" s="65"/>
      <c r="Y1972" s="65"/>
      <c r="Z1972" s="65"/>
      <c r="AA1972" s="65"/>
      <c r="AB1972" s="65"/>
      <c r="AC1972" s="65"/>
      <c r="AD1972" s="65"/>
      <c r="AE1972" s="65"/>
      <c r="AF1972" s="65"/>
      <c r="AG1972" s="65"/>
      <c r="AH1972" s="65"/>
      <c r="AI1972" s="65"/>
      <c r="AJ1972" s="62"/>
      <c r="AK1972" s="11"/>
      <c r="AL1972" s="11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</row>
    <row r="1973" spans="1:86" ht="17.25">
      <c r="A1973" s="11"/>
      <c r="B1973" s="11"/>
      <c r="C1973" s="11"/>
      <c r="D1973" s="11"/>
      <c r="E1973" s="33"/>
      <c r="F1973" s="11"/>
      <c r="G1973" s="11"/>
      <c r="H1973" s="11"/>
      <c r="I1973" s="11"/>
      <c r="J1973" s="65"/>
      <c r="K1973" s="65"/>
      <c r="L1973" s="65"/>
      <c r="M1973" s="65"/>
      <c r="N1973" s="65"/>
      <c r="O1973" s="65"/>
      <c r="P1973" s="65"/>
      <c r="Q1973" s="65"/>
      <c r="R1973" s="65"/>
      <c r="S1973" s="65"/>
      <c r="T1973" s="65"/>
      <c r="U1973" s="65"/>
      <c r="V1973" s="65"/>
      <c r="W1973" s="65"/>
      <c r="X1973" s="65"/>
      <c r="Y1973" s="65"/>
      <c r="Z1973" s="65"/>
      <c r="AA1973" s="65"/>
      <c r="AB1973" s="65"/>
      <c r="AC1973" s="65"/>
      <c r="AD1973" s="65"/>
      <c r="AE1973" s="65"/>
      <c r="AF1973" s="65"/>
      <c r="AG1973" s="65"/>
      <c r="AH1973" s="65"/>
      <c r="AI1973" s="65"/>
      <c r="AJ1973" s="62"/>
      <c r="AK1973" s="11"/>
      <c r="AL1973" s="11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</row>
    <row r="1974" spans="1:86" ht="17.25">
      <c r="A1974" s="11"/>
      <c r="B1974" s="11"/>
      <c r="C1974" s="11"/>
      <c r="D1974" s="11"/>
      <c r="E1974" s="33"/>
      <c r="F1974" s="11"/>
      <c r="G1974" s="11"/>
      <c r="H1974" s="11"/>
      <c r="I1974" s="11"/>
      <c r="J1974" s="65"/>
      <c r="K1974" s="65"/>
      <c r="L1974" s="65"/>
      <c r="M1974" s="65"/>
      <c r="N1974" s="65"/>
      <c r="O1974" s="65"/>
      <c r="P1974" s="65"/>
      <c r="Q1974" s="65"/>
      <c r="R1974" s="65"/>
      <c r="S1974" s="65"/>
      <c r="T1974" s="65"/>
      <c r="U1974" s="65"/>
      <c r="V1974" s="65"/>
      <c r="W1974" s="65"/>
      <c r="X1974" s="65"/>
      <c r="Y1974" s="65"/>
      <c r="Z1974" s="65"/>
      <c r="AA1974" s="65"/>
      <c r="AB1974" s="65"/>
      <c r="AC1974" s="65"/>
      <c r="AD1974" s="65"/>
      <c r="AE1974" s="65"/>
      <c r="AF1974" s="65"/>
      <c r="AG1974" s="65"/>
      <c r="AH1974" s="65"/>
      <c r="AI1974" s="65"/>
      <c r="AJ1974" s="62"/>
      <c r="AK1974" s="11"/>
      <c r="AL1974" s="11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/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</row>
    <row r="1975" spans="1:86" ht="17.25">
      <c r="A1975" s="11"/>
      <c r="B1975" s="11"/>
      <c r="C1975" s="11"/>
      <c r="D1975" s="11"/>
      <c r="E1975" s="33"/>
      <c r="F1975" s="11"/>
      <c r="G1975" s="11"/>
      <c r="H1975" s="11"/>
      <c r="I1975" s="11"/>
      <c r="J1975" s="65"/>
      <c r="K1975" s="65"/>
      <c r="L1975" s="65"/>
      <c r="M1975" s="65"/>
      <c r="N1975" s="65"/>
      <c r="O1975" s="65"/>
      <c r="P1975" s="65"/>
      <c r="Q1975" s="65"/>
      <c r="R1975" s="65"/>
      <c r="S1975" s="65"/>
      <c r="T1975" s="65"/>
      <c r="U1975" s="65"/>
      <c r="V1975" s="65"/>
      <c r="W1975" s="65"/>
      <c r="X1975" s="65"/>
      <c r="Y1975" s="65"/>
      <c r="Z1975" s="65"/>
      <c r="AA1975" s="65"/>
      <c r="AB1975" s="65"/>
      <c r="AC1975" s="65"/>
      <c r="AD1975" s="65"/>
      <c r="AE1975" s="65"/>
      <c r="AF1975" s="65"/>
      <c r="AG1975" s="65"/>
      <c r="AH1975" s="65"/>
      <c r="AI1975" s="65"/>
      <c r="AJ1975" s="62"/>
      <c r="AK1975" s="11"/>
      <c r="AL1975" s="11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</row>
    <row r="1976" spans="1:86" ht="17.25">
      <c r="A1976" s="11"/>
      <c r="B1976" s="11"/>
      <c r="C1976" s="11"/>
      <c r="D1976" s="11"/>
      <c r="E1976" s="33"/>
      <c r="F1976" s="11"/>
      <c r="G1976" s="11"/>
      <c r="H1976" s="11"/>
      <c r="I1976" s="11"/>
      <c r="J1976" s="65"/>
      <c r="K1976" s="65"/>
      <c r="L1976" s="65"/>
      <c r="M1976" s="65"/>
      <c r="N1976" s="65"/>
      <c r="O1976" s="65"/>
      <c r="P1976" s="65"/>
      <c r="Q1976" s="65"/>
      <c r="R1976" s="65"/>
      <c r="S1976" s="65"/>
      <c r="T1976" s="65"/>
      <c r="U1976" s="65"/>
      <c r="V1976" s="65"/>
      <c r="W1976" s="65"/>
      <c r="X1976" s="65"/>
      <c r="Y1976" s="65"/>
      <c r="Z1976" s="65"/>
      <c r="AA1976" s="65"/>
      <c r="AB1976" s="65"/>
      <c r="AC1976" s="65"/>
      <c r="AD1976" s="65"/>
      <c r="AE1976" s="65"/>
      <c r="AF1976" s="65"/>
      <c r="AG1976" s="65"/>
      <c r="AH1976" s="65"/>
      <c r="AI1976" s="65"/>
      <c r="AJ1976" s="62"/>
      <c r="AK1976" s="11"/>
      <c r="AL1976" s="11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</row>
    <row r="1977" spans="1:86" ht="17.25">
      <c r="A1977" s="11"/>
      <c r="B1977" s="11"/>
      <c r="C1977" s="11"/>
      <c r="D1977" s="11"/>
      <c r="E1977" s="33"/>
      <c r="F1977" s="11"/>
      <c r="G1977" s="11"/>
      <c r="H1977" s="11"/>
      <c r="I1977" s="11"/>
      <c r="J1977" s="65"/>
      <c r="K1977" s="65"/>
      <c r="L1977" s="65"/>
      <c r="M1977" s="65"/>
      <c r="N1977" s="65"/>
      <c r="O1977" s="65"/>
      <c r="P1977" s="65"/>
      <c r="Q1977" s="65"/>
      <c r="R1977" s="65"/>
      <c r="S1977" s="65"/>
      <c r="T1977" s="65"/>
      <c r="U1977" s="65"/>
      <c r="V1977" s="65"/>
      <c r="W1977" s="65"/>
      <c r="X1977" s="65"/>
      <c r="Y1977" s="65"/>
      <c r="Z1977" s="65"/>
      <c r="AA1977" s="65"/>
      <c r="AB1977" s="65"/>
      <c r="AC1977" s="65"/>
      <c r="AD1977" s="65"/>
      <c r="AE1977" s="65"/>
      <c r="AF1977" s="65"/>
      <c r="AG1977" s="65"/>
      <c r="AH1977" s="65"/>
      <c r="AI1977" s="65"/>
      <c r="AJ1977" s="62"/>
      <c r="AK1977" s="11"/>
      <c r="AL1977" s="11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</row>
    <row r="1978" spans="1:86" ht="17.25">
      <c r="A1978" s="11"/>
      <c r="B1978" s="11"/>
      <c r="C1978" s="11"/>
      <c r="D1978" s="11"/>
      <c r="E1978" s="33"/>
      <c r="F1978" s="11"/>
      <c r="G1978" s="11"/>
      <c r="H1978" s="11"/>
      <c r="I1978" s="11"/>
      <c r="J1978" s="65"/>
      <c r="K1978" s="65"/>
      <c r="L1978" s="65"/>
      <c r="M1978" s="65"/>
      <c r="N1978" s="65"/>
      <c r="O1978" s="65"/>
      <c r="P1978" s="65"/>
      <c r="Q1978" s="65"/>
      <c r="R1978" s="65"/>
      <c r="S1978" s="65"/>
      <c r="T1978" s="65"/>
      <c r="U1978" s="65"/>
      <c r="V1978" s="65"/>
      <c r="W1978" s="65"/>
      <c r="X1978" s="65"/>
      <c r="Y1978" s="65"/>
      <c r="Z1978" s="65"/>
      <c r="AA1978" s="65"/>
      <c r="AB1978" s="65"/>
      <c r="AC1978" s="65"/>
      <c r="AD1978" s="65"/>
      <c r="AE1978" s="65"/>
      <c r="AF1978" s="65"/>
      <c r="AG1978" s="65"/>
      <c r="AH1978" s="65"/>
      <c r="AI1978" s="65"/>
      <c r="AJ1978" s="62"/>
      <c r="AK1978" s="11"/>
      <c r="AL1978" s="11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</row>
    <row r="1979" spans="1:86" ht="17.25">
      <c r="A1979" s="11"/>
      <c r="B1979" s="11"/>
      <c r="C1979" s="11"/>
      <c r="D1979" s="11"/>
      <c r="E1979" s="33"/>
      <c r="F1979" s="11"/>
      <c r="G1979" s="11"/>
      <c r="H1979" s="11"/>
      <c r="I1979" s="11"/>
      <c r="J1979" s="65"/>
      <c r="K1979" s="65"/>
      <c r="L1979" s="65"/>
      <c r="M1979" s="65"/>
      <c r="N1979" s="65"/>
      <c r="O1979" s="65"/>
      <c r="P1979" s="65"/>
      <c r="Q1979" s="65"/>
      <c r="R1979" s="65"/>
      <c r="S1979" s="65"/>
      <c r="T1979" s="65"/>
      <c r="U1979" s="65"/>
      <c r="V1979" s="65"/>
      <c r="W1979" s="65"/>
      <c r="X1979" s="65"/>
      <c r="Y1979" s="65"/>
      <c r="Z1979" s="65"/>
      <c r="AA1979" s="65"/>
      <c r="AB1979" s="65"/>
      <c r="AC1979" s="65"/>
      <c r="AD1979" s="65"/>
      <c r="AE1979" s="65"/>
      <c r="AF1979" s="65"/>
      <c r="AG1979" s="65"/>
      <c r="AH1979" s="65"/>
      <c r="AI1979" s="65"/>
      <c r="AJ1979" s="62"/>
      <c r="AK1979" s="11"/>
      <c r="AL1979" s="11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</row>
    <row r="1980" spans="1:86" ht="17.25">
      <c r="A1980" s="11"/>
      <c r="B1980" s="11"/>
      <c r="C1980" s="11"/>
      <c r="D1980" s="11"/>
      <c r="E1980" s="33"/>
      <c r="F1980" s="11"/>
      <c r="G1980" s="11"/>
      <c r="H1980" s="11"/>
      <c r="I1980" s="11"/>
      <c r="J1980" s="65"/>
      <c r="K1980" s="65"/>
      <c r="L1980" s="65"/>
      <c r="M1980" s="65"/>
      <c r="N1980" s="65"/>
      <c r="O1980" s="65"/>
      <c r="P1980" s="65"/>
      <c r="Q1980" s="65"/>
      <c r="R1980" s="65"/>
      <c r="S1980" s="65"/>
      <c r="T1980" s="65"/>
      <c r="U1980" s="65"/>
      <c r="V1980" s="65"/>
      <c r="W1980" s="65"/>
      <c r="X1980" s="65"/>
      <c r="Y1980" s="65"/>
      <c r="Z1980" s="65"/>
      <c r="AA1980" s="65"/>
      <c r="AB1980" s="65"/>
      <c r="AC1980" s="65"/>
      <c r="AD1980" s="65"/>
      <c r="AE1980" s="65"/>
      <c r="AF1980" s="65"/>
      <c r="AG1980" s="65"/>
      <c r="AH1980" s="65"/>
      <c r="AI1980" s="65"/>
      <c r="AJ1980" s="62"/>
      <c r="AK1980" s="11"/>
      <c r="AL1980" s="11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</row>
    <row r="1981" spans="1:86" ht="17.25">
      <c r="A1981" s="11"/>
      <c r="B1981" s="11"/>
      <c r="C1981" s="11"/>
      <c r="D1981" s="11"/>
      <c r="E1981" s="33"/>
      <c r="F1981" s="11"/>
      <c r="G1981" s="11"/>
      <c r="H1981" s="11"/>
      <c r="I1981" s="11"/>
      <c r="J1981" s="65"/>
      <c r="K1981" s="65"/>
      <c r="L1981" s="65"/>
      <c r="M1981" s="65"/>
      <c r="N1981" s="65"/>
      <c r="O1981" s="65"/>
      <c r="P1981" s="65"/>
      <c r="Q1981" s="65"/>
      <c r="R1981" s="65"/>
      <c r="S1981" s="65"/>
      <c r="T1981" s="65"/>
      <c r="U1981" s="65"/>
      <c r="V1981" s="65"/>
      <c r="W1981" s="65"/>
      <c r="X1981" s="65"/>
      <c r="Y1981" s="65"/>
      <c r="Z1981" s="65"/>
      <c r="AA1981" s="65"/>
      <c r="AB1981" s="65"/>
      <c r="AC1981" s="65"/>
      <c r="AD1981" s="65"/>
      <c r="AE1981" s="65"/>
      <c r="AF1981" s="65"/>
      <c r="AG1981" s="65"/>
      <c r="AH1981" s="65"/>
      <c r="AI1981" s="65"/>
      <c r="AJ1981" s="62"/>
      <c r="AK1981" s="11"/>
      <c r="AL1981" s="11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</row>
    <row r="1982" spans="1:86" ht="17.25">
      <c r="A1982" s="11"/>
      <c r="B1982" s="11"/>
      <c r="C1982" s="11"/>
      <c r="D1982" s="11"/>
      <c r="E1982" s="33"/>
      <c r="F1982" s="11"/>
      <c r="G1982" s="11"/>
      <c r="H1982" s="11"/>
      <c r="I1982" s="11"/>
      <c r="J1982" s="65"/>
      <c r="K1982" s="65"/>
      <c r="L1982" s="65"/>
      <c r="M1982" s="65"/>
      <c r="N1982" s="65"/>
      <c r="O1982" s="65"/>
      <c r="P1982" s="65"/>
      <c r="Q1982" s="65"/>
      <c r="R1982" s="65"/>
      <c r="S1982" s="65"/>
      <c r="T1982" s="65"/>
      <c r="U1982" s="65"/>
      <c r="V1982" s="65"/>
      <c r="W1982" s="65"/>
      <c r="X1982" s="65"/>
      <c r="Y1982" s="65"/>
      <c r="Z1982" s="65"/>
      <c r="AA1982" s="65"/>
      <c r="AB1982" s="65"/>
      <c r="AC1982" s="65"/>
      <c r="AD1982" s="65"/>
      <c r="AE1982" s="65"/>
      <c r="AF1982" s="65"/>
      <c r="AG1982" s="65"/>
      <c r="AH1982" s="65"/>
      <c r="AI1982" s="65"/>
      <c r="AJ1982" s="62"/>
      <c r="AK1982" s="11"/>
      <c r="AL1982" s="11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</row>
    <row r="1983" spans="1:86" ht="17.25">
      <c r="A1983" s="11"/>
      <c r="B1983" s="11"/>
      <c r="C1983" s="11"/>
      <c r="D1983" s="11"/>
      <c r="E1983" s="33"/>
      <c r="F1983" s="11"/>
      <c r="G1983" s="11"/>
      <c r="H1983" s="11"/>
      <c r="I1983" s="11"/>
      <c r="J1983" s="65"/>
      <c r="K1983" s="65"/>
      <c r="L1983" s="65"/>
      <c r="M1983" s="65"/>
      <c r="N1983" s="65"/>
      <c r="O1983" s="65"/>
      <c r="P1983" s="65"/>
      <c r="Q1983" s="65"/>
      <c r="R1983" s="65"/>
      <c r="S1983" s="65"/>
      <c r="T1983" s="65"/>
      <c r="U1983" s="65"/>
      <c r="V1983" s="65"/>
      <c r="W1983" s="65"/>
      <c r="X1983" s="65"/>
      <c r="Y1983" s="65"/>
      <c r="Z1983" s="65"/>
      <c r="AA1983" s="65"/>
      <c r="AB1983" s="65"/>
      <c r="AC1983" s="65"/>
      <c r="AD1983" s="65"/>
      <c r="AE1983" s="65"/>
      <c r="AF1983" s="65"/>
      <c r="AG1983" s="65"/>
      <c r="AH1983" s="65"/>
      <c r="AI1983" s="65"/>
      <c r="AJ1983" s="62"/>
      <c r="AK1983" s="11"/>
      <c r="AL1983" s="11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  <c r="BY1983" s="13"/>
      <c r="BZ1983" s="13"/>
      <c r="CA1983" s="13"/>
      <c r="CB1983" s="13"/>
      <c r="CC1983" s="13"/>
      <c r="CD1983" s="13"/>
      <c r="CE1983" s="13"/>
      <c r="CF1983" s="13"/>
      <c r="CG1983" s="13"/>
      <c r="CH1983" s="13"/>
    </row>
    <row r="1984" spans="1:86" ht="17.25">
      <c r="A1984" s="11"/>
      <c r="B1984" s="11"/>
      <c r="C1984" s="11"/>
      <c r="D1984" s="11"/>
      <c r="E1984" s="33"/>
      <c r="F1984" s="11"/>
      <c r="G1984" s="11"/>
      <c r="H1984" s="11"/>
      <c r="I1984" s="11"/>
      <c r="J1984" s="65"/>
      <c r="K1984" s="65"/>
      <c r="L1984" s="65"/>
      <c r="M1984" s="65"/>
      <c r="N1984" s="65"/>
      <c r="O1984" s="65"/>
      <c r="P1984" s="65"/>
      <c r="Q1984" s="65"/>
      <c r="R1984" s="65"/>
      <c r="S1984" s="65"/>
      <c r="T1984" s="65"/>
      <c r="U1984" s="65"/>
      <c r="V1984" s="65"/>
      <c r="W1984" s="65"/>
      <c r="X1984" s="65"/>
      <c r="Y1984" s="65"/>
      <c r="Z1984" s="65"/>
      <c r="AA1984" s="65"/>
      <c r="AB1984" s="65"/>
      <c r="AC1984" s="65"/>
      <c r="AD1984" s="65"/>
      <c r="AE1984" s="65"/>
      <c r="AF1984" s="65"/>
      <c r="AG1984" s="65"/>
      <c r="AH1984" s="65"/>
      <c r="AI1984" s="65"/>
      <c r="AJ1984" s="62"/>
      <c r="AK1984" s="11"/>
      <c r="AL1984" s="11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  <c r="BY1984" s="13"/>
      <c r="BZ1984" s="13"/>
      <c r="CA1984" s="13"/>
      <c r="CB1984" s="13"/>
      <c r="CC1984" s="13"/>
      <c r="CD1984" s="13"/>
      <c r="CE1984" s="13"/>
      <c r="CF1984" s="13"/>
      <c r="CG1984" s="13"/>
      <c r="CH1984" s="13"/>
    </row>
    <row r="1985" spans="1:86" ht="17.25">
      <c r="A1985" s="11"/>
      <c r="B1985" s="11"/>
      <c r="C1985" s="11"/>
      <c r="D1985" s="11"/>
      <c r="E1985" s="33"/>
      <c r="F1985" s="11"/>
      <c r="G1985" s="11"/>
      <c r="H1985" s="11"/>
      <c r="I1985" s="11"/>
      <c r="J1985" s="65"/>
      <c r="K1985" s="65"/>
      <c r="L1985" s="65"/>
      <c r="M1985" s="65"/>
      <c r="N1985" s="65"/>
      <c r="O1985" s="65"/>
      <c r="P1985" s="65"/>
      <c r="Q1985" s="65"/>
      <c r="R1985" s="65"/>
      <c r="S1985" s="65"/>
      <c r="T1985" s="65"/>
      <c r="U1985" s="65"/>
      <c r="V1985" s="65"/>
      <c r="W1985" s="65"/>
      <c r="X1985" s="65"/>
      <c r="Y1985" s="65"/>
      <c r="Z1985" s="65"/>
      <c r="AA1985" s="65"/>
      <c r="AB1985" s="65"/>
      <c r="AC1985" s="65"/>
      <c r="AD1985" s="65"/>
      <c r="AE1985" s="65"/>
      <c r="AF1985" s="65"/>
      <c r="AG1985" s="65"/>
      <c r="AH1985" s="65"/>
      <c r="AI1985" s="65"/>
      <c r="AJ1985" s="62"/>
      <c r="AK1985" s="11"/>
      <c r="AL1985" s="11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3"/>
      <c r="BX1985" s="13"/>
      <c r="BY1985" s="13"/>
      <c r="BZ1985" s="13"/>
      <c r="CA1985" s="13"/>
      <c r="CB1985" s="13"/>
      <c r="CC1985" s="13"/>
      <c r="CD1985" s="13"/>
      <c r="CE1985" s="13"/>
      <c r="CF1985" s="13"/>
      <c r="CG1985" s="13"/>
      <c r="CH1985" s="13"/>
    </row>
    <row r="1986" spans="1:86" ht="17.25">
      <c r="A1986" s="11"/>
      <c r="B1986" s="11"/>
      <c r="C1986" s="11"/>
      <c r="D1986" s="11"/>
      <c r="E1986" s="33"/>
      <c r="F1986" s="11"/>
      <c r="G1986" s="11"/>
      <c r="H1986" s="11"/>
      <c r="I1986" s="11"/>
      <c r="J1986" s="65"/>
      <c r="K1986" s="65"/>
      <c r="L1986" s="65"/>
      <c r="M1986" s="65"/>
      <c r="N1986" s="65"/>
      <c r="O1986" s="65"/>
      <c r="P1986" s="65"/>
      <c r="Q1986" s="65"/>
      <c r="R1986" s="65"/>
      <c r="S1986" s="65"/>
      <c r="T1986" s="65"/>
      <c r="U1986" s="65"/>
      <c r="V1986" s="65"/>
      <c r="W1986" s="65"/>
      <c r="X1986" s="65"/>
      <c r="Y1986" s="65"/>
      <c r="Z1986" s="65"/>
      <c r="AA1986" s="65"/>
      <c r="AB1986" s="65"/>
      <c r="AC1986" s="65"/>
      <c r="AD1986" s="65"/>
      <c r="AE1986" s="65"/>
      <c r="AF1986" s="65"/>
      <c r="AG1986" s="65"/>
      <c r="AH1986" s="65"/>
      <c r="AI1986" s="65"/>
      <c r="AJ1986" s="62"/>
      <c r="AK1986" s="11"/>
      <c r="AL1986" s="11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</row>
    <row r="1987" spans="1:86" ht="17.25">
      <c r="A1987" s="11"/>
      <c r="B1987" s="11"/>
      <c r="C1987" s="11"/>
      <c r="D1987" s="11"/>
      <c r="E1987" s="33"/>
      <c r="F1987" s="11"/>
      <c r="G1987" s="11"/>
      <c r="H1987" s="11"/>
      <c r="I1987" s="11"/>
      <c r="J1987" s="65"/>
      <c r="K1987" s="65"/>
      <c r="L1987" s="65"/>
      <c r="M1987" s="65"/>
      <c r="N1987" s="65"/>
      <c r="O1987" s="65"/>
      <c r="P1987" s="65"/>
      <c r="Q1987" s="65"/>
      <c r="R1987" s="65"/>
      <c r="S1987" s="65"/>
      <c r="T1987" s="65"/>
      <c r="U1987" s="65"/>
      <c r="V1987" s="65"/>
      <c r="W1987" s="65"/>
      <c r="X1987" s="65"/>
      <c r="Y1987" s="65"/>
      <c r="Z1987" s="65"/>
      <c r="AA1987" s="65"/>
      <c r="AB1987" s="65"/>
      <c r="AC1987" s="65"/>
      <c r="AD1987" s="65"/>
      <c r="AE1987" s="65"/>
      <c r="AF1987" s="65"/>
      <c r="AG1987" s="65"/>
      <c r="AH1987" s="65"/>
      <c r="AI1987" s="65"/>
      <c r="AJ1987" s="62"/>
      <c r="AK1987" s="11"/>
      <c r="AL1987" s="11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</row>
    <row r="1988" spans="1:86" ht="17.25">
      <c r="A1988" s="11"/>
      <c r="B1988" s="11"/>
      <c r="C1988" s="11"/>
      <c r="D1988" s="11"/>
      <c r="E1988" s="33"/>
      <c r="F1988" s="11"/>
      <c r="G1988" s="11"/>
      <c r="H1988" s="11"/>
      <c r="I1988" s="11"/>
      <c r="J1988" s="65"/>
      <c r="K1988" s="65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65"/>
      <c r="Z1988" s="65"/>
      <c r="AA1988" s="65"/>
      <c r="AB1988" s="65"/>
      <c r="AC1988" s="65"/>
      <c r="AD1988" s="65"/>
      <c r="AE1988" s="65"/>
      <c r="AF1988" s="65"/>
      <c r="AG1988" s="65"/>
      <c r="AH1988" s="65"/>
      <c r="AI1988" s="65"/>
      <c r="AJ1988" s="62"/>
      <c r="AK1988" s="11"/>
      <c r="AL1988" s="11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</row>
    <row r="1989" spans="1:86" ht="17.25">
      <c r="A1989" s="11"/>
      <c r="B1989" s="11"/>
      <c r="C1989" s="11"/>
      <c r="D1989" s="11"/>
      <c r="E1989" s="33"/>
      <c r="F1989" s="11"/>
      <c r="G1989" s="11"/>
      <c r="H1989" s="11"/>
      <c r="I1989" s="11"/>
      <c r="J1989" s="65"/>
      <c r="K1989" s="65"/>
      <c r="L1989" s="65"/>
      <c r="M1989" s="65"/>
      <c r="N1989" s="65"/>
      <c r="O1989" s="65"/>
      <c r="P1989" s="65"/>
      <c r="Q1989" s="65"/>
      <c r="R1989" s="65"/>
      <c r="S1989" s="65"/>
      <c r="T1989" s="65"/>
      <c r="U1989" s="65"/>
      <c r="V1989" s="65"/>
      <c r="W1989" s="65"/>
      <c r="X1989" s="65"/>
      <c r="Y1989" s="65"/>
      <c r="Z1989" s="65"/>
      <c r="AA1989" s="65"/>
      <c r="AB1989" s="65"/>
      <c r="AC1989" s="65"/>
      <c r="AD1989" s="65"/>
      <c r="AE1989" s="65"/>
      <c r="AF1989" s="65"/>
      <c r="AG1989" s="65"/>
      <c r="AH1989" s="65"/>
      <c r="AI1989" s="65"/>
      <c r="AJ1989" s="62"/>
      <c r="AK1989" s="11"/>
      <c r="AL1989" s="11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</row>
    <row r="1990" spans="1:86" ht="17.25">
      <c r="A1990" s="11"/>
      <c r="B1990" s="11"/>
      <c r="C1990" s="11"/>
      <c r="D1990" s="11"/>
      <c r="E1990" s="33"/>
      <c r="F1990" s="11"/>
      <c r="G1990" s="11"/>
      <c r="H1990" s="11"/>
      <c r="I1990" s="11"/>
      <c r="J1990" s="65"/>
      <c r="K1990" s="65"/>
      <c r="L1990" s="65"/>
      <c r="M1990" s="65"/>
      <c r="N1990" s="65"/>
      <c r="O1990" s="65"/>
      <c r="P1990" s="65"/>
      <c r="Q1990" s="65"/>
      <c r="R1990" s="65"/>
      <c r="S1990" s="65"/>
      <c r="T1990" s="65"/>
      <c r="U1990" s="65"/>
      <c r="V1990" s="65"/>
      <c r="W1990" s="65"/>
      <c r="X1990" s="65"/>
      <c r="Y1990" s="65"/>
      <c r="Z1990" s="65"/>
      <c r="AA1990" s="65"/>
      <c r="AB1990" s="65"/>
      <c r="AC1990" s="65"/>
      <c r="AD1990" s="65"/>
      <c r="AE1990" s="65"/>
      <c r="AF1990" s="65"/>
      <c r="AG1990" s="65"/>
      <c r="AH1990" s="65"/>
      <c r="AI1990" s="65"/>
      <c r="AJ1990" s="62"/>
      <c r="AK1990" s="11"/>
      <c r="AL1990" s="11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</row>
    <row r="1991" spans="1:86" ht="17.25">
      <c r="A1991" s="11"/>
      <c r="B1991" s="11"/>
      <c r="C1991" s="11"/>
      <c r="D1991" s="11"/>
      <c r="E1991" s="33"/>
      <c r="F1991" s="11"/>
      <c r="G1991" s="11"/>
      <c r="H1991" s="11"/>
      <c r="I1991" s="11"/>
      <c r="J1991" s="65"/>
      <c r="K1991" s="65"/>
      <c r="L1991" s="65"/>
      <c r="M1991" s="65"/>
      <c r="N1991" s="65"/>
      <c r="O1991" s="65"/>
      <c r="P1991" s="65"/>
      <c r="Q1991" s="65"/>
      <c r="R1991" s="65"/>
      <c r="S1991" s="65"/>
      <c r="T1991" s="65"/>
      <c r="U1991" s="65"/>
      <c r="V1991" s="65"/>
      <c r="W1991" s="65"/>
      <c r="X1991" s="65"/>
      <c r="Y1991" s="65"/>
      <c r="Z1991" s="65"/>
      <c r="AA1991" s="65"/>
      <c r="AB1991" s="65"/>
      <c r="AC1991" s="65"/>
      <c r="AD1991" s="65"/>
      <c r="AE1991" s="65"/>
      <c r="AF1991" s="65"/>
      <c r="AG1991" s="65"/>
      <c r="AH1991" s="65"/>
      <c r="AI1991" s="65"/>
      <c r="AJ1991" s="62"/>
      <c r="AK1991" s="11"/>
      <c r="AL1991" s="11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</row>
    <row r="1992" spans="1:86" ht="17.25">
      <c r="A1992" s="11"/>
      <c r="B1992" s="11"/>
      <c r="C1992" s="11"/>
      <c r="D1992" s="11"/>
      <c r="E1992" s="33"/>
      <c r="F1992" s="11"/>
      <c r="G1992" s="11"/>
      <c r="H1992" s="11"/>
      <c r="I1992" s="11"/>
      <c r="J1992" s="65"/>
      <c r="K1992" s="65"/>
      <c r="L1992" s="65"/>
      <c r="M1992" s="65"/>
      <c r="N1992" s="65"/>
      <c r="O1992" s="65"/>
      <c r="P1992" s="65"/>
      <c r="Q1992" s="65"/>
      <c r="R1992" s="65"/>
      <c r="S1992" s="65"/>
      <c r="T1992" s="65"/>
      <c r="U1992" s="65"/>
      <c r="V1992" s="65"/>
      <c r="W1992" s="65"/>
      <c r="X1992" s="65"/>
      <c r="Y1992" s="65"/>
      <c r="Z1992" s="65"/>
      <c r="AA1992" s="65"/>
      <c r="AB1992" s="65"/>
      <c r="AC1992" s="65"/>
      <c r="AD1992" s="65"/>
      <c r="AE1992" s="65"/>
      <c r="AF1992" s="65"/>
      <c r="AG1992" s="65"/>
      <c r="AH1992" s="65"/>
      <c r="AI1992" s="65"/>
      <c r="AJ1992" s="62"/>
      <c r="AK1992" s="11"/>
      <c r="AL1992" s="11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</row>
    <row r="1993" spans="1:86" ht="17.25">
      <c r="A1993" s="11"/>
      <c r="B1993" s="11"/>
      <c r="C1993" s="11"/>
      <c r="D1993" s="11"/>
      <c r="E1993" s="33"/>
      <c r="F1993" s="11"/>
      <c r="G1993" s="11"/>
      <c r="H1993" s="11"/>
      <c r="I1993" s="11"/>
      <c r="J1993" s="65"/>
      <c r="K1993" s="65"/>
      <c r="L1993" s="65"/>
      <c r="M1993" s="65"/>
      <c r="N1993" s="65"/>
      <c r="O1993" s="65"/>
      <c r="P1993" s="65"/>
      <c r="Q1993" s="65"/>
      <c r="R1993" s="65"/>
      <c r="S1993" s="65"/>
      <c r="T1993" s="65"/>
      <c r="U1993" s="65"/>
      <c r="V1993" s="65"/>
      <c r="W1993" s="65"/>
      <c r="X1993" s="65"/>
      <c r="Y1993" s="65"/>
      <c r="Z1993" s="65"/>
      <c r="AA1993" s="65"/>
      <c r="AB1993" s="65"/>
      <c r="AC1993" s="65"/>
      <c r="AD1993" s="65"/>
      <c r="AE1993" s="65"/>
      <c r="AF1993" s="65"/>
      <c r="AG1993" s="65"/>
      <c r="AH1993" s="65"/>
      <c r="AI1993" s="65"/>
      <c r="AJ1993" s="62"/>
      <c r="AK1993" s="11"/>
      <c r="AL1993" s="11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</row>
    <row r="1994" spans="1:86" ht="17.25">
      <c r="A1994" s="11"/>
      <c r="B1994" s="11"/>
      <c r="C1994" s="11"/>
      <c r="D1994" s="11"/>
      <c r="E1994" s="33"/>
      <c r="F1994" s="11"/>
      <c r="G1994" s="11"/>
      <c r="H1994" s="11"/>
      <c r="I1994" s="11"/>
      <c r="J1994" s="65"/>
      <c r="K1994" s="65"/>
      <c r="L1994" s="65"/>
      <c r="M1994" s="65"/>
      <c r="N1994" s="65"/>
      <c r="O1994" s="65"/>
      <c r="P1994" s="65"/>
      <c r="Q1994" s="65"/>
      <c r="R1994" s="65"/>
      <c r="S1994" s="65"/>
      <c r="T1994" s="65"/>
      <c r="U1994" s="65"/>
      <c r="V1994" s="65"/>
      <c r="W1994" s="65"/>
      <c r="X1994" s="65"/>
      <c r="Y1994" s="65"/>
      <c r="Z1994" s="65"/>
      <c r="AA1994" s="65"/>
      <c r="AB1994" s="65"/>
      <c r="AC1994" s="65"/>
      <c r="AD1994" s="65"/>
      <c r="AE1994" s="65"/>
      <c r="AF1994" s="65"/>
      <c r="AG1994" s="65"/>
      <c r="AH1994" s="65"/>
      <c r="AI1994" s="65"/>
      <c r="AJ1994" s="62"/>
      <c r="AK1994" s="11"/>
      <c r="AL1994" s="11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</row>
    <row r="1995" spans="1:86" ht="17.25">
      <c r="A1995" s="11"/>
      <c r="B1995" s="11"/>
      <c r="C1995" s="11"/>
      <c r="D1995" s="11"/>
      <c r="E1995" s="33"/>
      <c r="F1995" s="11"/>
      <c r="G1995" s="11"/>
      <c r="H1995" s="11"/>
      <c r="I1995" s="11"/>
      <c r="J1995" s="65"/>
      <c r="K1995" s="65"/>
      <c r="L1995" s="65"/>
      <c r="M1995" s="65"/>
      <c r="N1995" s="65"/>
      <c r="O1995" s="65"/>
      <c r="P1995" s="65"/>
      <c r="Q1995" s="65"/>
      <c r="R1995" s="65"/>
      <c r="S1995" s="65"/>
      <c r="T1995" s="65"/>
      <c r="U1995" s="65"/>
      <c r="V1995" s="65"/>
      <c r="W1995" s="65"/>
      <c r="X1995" s="65"/>
      <c r="Y1995" s="65"/>
      <c r="Z1995" s="65"/>
      <c r="AA1995" s="65"/>
      <c r="AB1995" s="65"/>
      <c r="AC1995" s="65"/>
      <c r="AD1995" s="65"/>
      <c r="AE1995" s="65"/>
      <c r="AF1995" s="65"/>
      <c r="AG1995" s="65"/>
      <c r="AH1995" s="65"/>
      <c r="AI1995" s="65"/>
      <c r="AJ1995" s="62"/>
      <c r="AK1995" s="11"/>
      <c r="AL1995" s="11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</row>
    <row r="1996" spans="1:86" ht="17.25">
      <c r="A1996" s="11"/>
      <c r="B1996" s="11"/>
      <c r="C1996" s="11"/>
      <c r="D1996" s="11"/>
      <c r="E1996" s="33"/>
      <c r="F1996" s="11"/>
      <c r="G1996" s="11"/>
      <c r="H1996" s="11"/>
      <c r="I1996" s="11"/>
      <c r="J1996" s="65"/>
      <c r="K1996" s="65"/>
      <c r="L1996" s="65"/>
      <c r="M1996" s="65"/>
      <c r="N1996" s="65"/>
      <c r="O1996" s="65"/>
      <c r="P1996" s="65"/>
      <c r="Q1996" s="65"/>
      <c r="R1996" s="65"/>
      <c r="S1996" s="65"/>
      <c r="T1996" s="65"/>
      <c r="U1996" s="65"/>
      <c r="V1996" s="65"/>
      <c r="W1996" s="65"/>
      <c r="X1996" s="65"/>
      <c r="Y1996" s="65"/>
      <c r="Z1996" s="65"/>
      <c r="AA1996" s="65"/>
      <c r="AB1996" s="65"/>
      <c r="AC1996" s="65"/>
      <c r="AD1996" s="65"/>
      <c r="AE1996" s="65"/>
      <c r="AF1996" s="65"/>
      <c r="AG1996" s="65"/>
      <c r="AH1996" s="65"/>
      <c r="AI1996" s="65"/>
      <c r="AJ1996" s="62"/>
      <c r="AK1996" s="11"/>
      <c r="AL1996" s="11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</row>
    <row r="1997" spans="1:86" ht="17.25">
      <c r="A1997" s="11"/>
      <c r="B1997" s="11"/>
      <c r="C1997" s="11"/>
      <c r="D1997" s="11"/>
      <c r="E1997" s="33"/>
      <c r="F1997" s="11"/>
      <c r="G1997" s="11"/>
      <c r="H1997" s="11"/>
      <c r="I1997" s="11"/>
      <c r="J1997" s="65"/>
      <c r="K1997" s="65"/>
      <c r="L1997" s="65"/>
      <c r="M1997" s="65"/>
      <c r="N1997" s="65"/>
      <c r="O1997" s="65"/>
      <c r="P1997" s="65"/>
      <c r="Q1997" s="65"/>
      <c r="R1997" s="65"/>
      <c r="S1997" s="65"/>
      <c r="T1997" s="65"/>
      <c r="U1997" s="65"/>
      <c r="V1997" s="65"/>
      <c r="W1997" s="65"/>
      <c r="X1997" s="65"/>
      <c r="Y1997" s="65"/>
      <c r="Z1997" s="65"/>
      <c r="AA1997" s="65"/>
      <c r="AB1997" s="65"/>
      <c r="AC1997" s="65"/>
      <c r="AD1997" s="65"/>
      <c r="AE1997" s="65"/>
      <c r="AF1997" s="65"/>
      <c r="AG1997" s="65"/>
      <c r="AH1997" s="65"/>
      <c r="AI1997" s="65"/>
      <c r="AJ1997" s="62"/>
      <c r="AK1997" s="11"/>
      <c r="AL1997" s="11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</row>
    <row r="1998" spans="1:86" ht="17.25">
      <c r="A1998" s="11"/>
      <c r="B1998" s="11"/>
      <c r="C1998" s="11"/>
      <c r="D1998" s="11"/>
      <c r="E1998" s="33"/>
      <c r="F1998" s="11"/>
      <c r="G1998" s="11"/>
      <c r="H1998" s="11"/>
      <c r="I1998" s="11"/>
      <c r="J1998" s="65"/>
      <c r="K1998" s="65"/>
      <c r="L1998" s="65"/>
      <c r="M1998" s="65"/>
      <c r="N1998" s="65"/>
      <c r="O1998" s="65"/>
      <c r="P1998" s="65"/>
      <c r="Q1998" s="65"/>
      <c r="R1998" s="65"/>
      <c r="S1998" s="65"/>
      <c r="T1998" s="65"/>
      <c r="U1998" s="65"/>
      <c r="V1998" s="65"/>
      <c r="W1998" s="65"/>
      <c r="X1998" s="65"/>
      <c r="Y1998" s="65"/>
      <c r="Z1998" s="65"/>
      <c r="AA1998" s="65"/>
      <c r="AB1998" s="65"/>
      <c r="AC1998" s="65"/>
      <c r="AD1998" s="65"/>
      <c r="AE1998" s="65"/>
      <c r="AF1998" s="65"/>
      <c r="AG1998" s="65"/>
      <c r="AH1998" s="65"/>
      <c r="AI1998" s="65"/>
      <c r="AJ1998" s="62"/>
      <c r="AK1998" s="11"/>
      <c r="AL1998" s="11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</row>
    <row r="1999" spans="1:86" ht="17.25">
      <c r="A1999" s="11"/>
      <c r="B1999" s="11"/>
      <c r="C1999" s="11"/>
      <c r="D1999" s="11"/>
      <c r="E1999" s="33"/>
      <c r="F1999" s="11"/>
      <c r="G1999" s="11"/>
      <c r="H1999" s="11"/>
      <c r="I1999" s="11"/>
      <c r="J1999" s="65"/>
      <c r="K1999" s="65"/>
      <c r="L1999" s="65"/>
      <c r="M1999" s="65"/>
      <c r="N1999" s="65"/>
      <c r="O1999" s="65"/>
      <c r="P1999" s="65"/>
      <c r="Q1999" s="65"/>
      <c r="R1999" s="65"/>
      <c r="S1999" s="65"/>
      <c r="T1999" s="65"/>
      <c r="U1999" s="65"/>
      <c r="V1999" s="65"/>
      <c r="W1999" s="65"/>
      <c r="X1999" s="65"/>
      <c r="Y1999" s="65"/>
      <c r="Z1999" s="65"/>
      <c r="AA1999" s="65"/>
      <c r="AB1999" s="65"/>
      <c r="AC1999" s="65"/>
      <c r="AD1999" s="65"/>
      <c r="AE1999" s="65"/>
      <c r="AF1999" s="65"/>
      <c r="AG1999" s="65"/>
      <c r="AH1999" s="65"/>
      <c r="AI1999" s="65"/>
      <c r="AJ1999" s="62"/>
      <c r="AK1999" s="11"/>
      <c r="AL1999" s="11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3"/>
      <c r="BX1999" s="13"/>
      <c r="BY1999" s="13"/>
      <c r="BZ1999" s="13"/>
      <c r="CA1999" s="13"/>
      <c r="CB1999" s="13"/>
      <c r="CC1999" s="13"/>
      <c r="CD1999" s="13"/>
      <c r="CE1999" s="13"/>
      <c r="CF1999" s="13"/>
      <c r="CG1999" s="13"/>
      <c r="CH1999" s="13"/>
    </row>
    <row r="2000" spans="1:86" ht="17.25">
      <c r="A2000" s="11"/>
      <c r="B2000" s="11"/>
      <c r="C2000" s="11"/>
      <c r="D2000" s="11"/>
      <c r="E2000" s="33"/>
      <c r="F2000" s="11"/>
      <c r="G2000" s="11"/>
      <c r="H2000" s="11"/>
      <c r="I2000" s="11"/>
      <c r="J2000" s="65"/>
      <c r="K2000" s="65"/>
      <c r="L2000" s="65"/>
      <c r="M2000" s="65"/>
      <c r="N2000" s="65"/>
      <c r="O2000" s="65"/>
      <c r="P2000" s="65"/>
      <c r="Q2000" s="65"/>
      <c r="R2000" s="65"/>
      <c r="S2000" s="65"/>
      <c r="T2000" s="65"/>
      <c r="U2000" s="65"/>
      <c r="V2000" s="65"/>
      <c r="W2000" s="65"/>
      <c r="X2000" s="65"/>
      <c r="Y2000" s="65"/>
      <c r="Z2000" s="65"/>
      <c r="AA2000" s="65"/>
      <c r="AB2000" s="65"/>
      <c r="AC2000" s="65"/>
      <c r="AD2000" s="65"/>
      <c r="AE2000" s="65"/>
      <c r="AF2000" s="65"/>
      <c r="AG2000" s="65"/>
      <c r="AH2000" s="65"/>
      <c r="AI2000" s="65"/>
      <c r="AJ2000" s="62"/>
      <c r="AK2000" s="11"/>
      <c r="AL2000" s="11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</row>
    <row r="2001" spans="1:86" ht="17.25">
      <c r="A2001" s="11"/>
      <c r="B2001" s="11"/>
      <c r="C2001" s="11"/>
      <c r="D2001" s="11"/>
      <c r="E2001" s="33"/>
      <c r="F2001" s="11"/>
      <c r="G2001" s="11"/>
      <c r="H2001" s="11"/>
      <c r="I2001" s="11"/>
      <c r="J2001" s="65"/>
      <c r="K2001" s="65"/>
      <c r="L2001" s="65"/>
      <c r="M2001" s="65"/>
      <c r="N2001" s="65"/>
      <c r="O2001" s="65"/>
      <c r="P2001" s="65"/>
      <c r="Q2001" s="65"/>
      <c r="R2001" s="65"/>
      <c r="S2001" s="65"/>
      <c r="T2001" s="65"/>
      <c r="U2001" s="65"/>
      <c r="V2001" s="65"/>
      <c r="W2001" s="65"/>
      <c r="X2001" s="65"/>
      <c r="Y2001" s="65"/>
      <c r="Z2001" s="65"/>
      <c r="AA2001" s="65"/>
      <c r="AB2001" s="65"/>
      <c r="AC2001" s="65"/>
      <c r="AD2001" s="65"/>
      <c r="AE2001" s="65"/>
      <c r="AF2001" s="65"/>
      <c r="AG2001" s="65"/>
      <c r="AH2001" s="65"/>
      <c r="AI2001" s="65"/>
      <c r="AJ2001" s="62"/>
      <c r="AK2001" s="11"/>
      <c r="AL2001" s="11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3"/>
      <c r="BX2001" s="13"/>
      <c r="BY2001" s="13"/>
      <c r="BZ2001" s="13"/>
      <c r="CA2001" s="13"/>
      <c r="CB2001" s="13"/>
      <c r="CC2001" s="13"/>
      <c r="CD2001" s="13"/>
      <c r="CE2001" s="13"/>
      <c r="CF2001" s="13"/>
      <c r="CG2001" s="13"/>
      <c r="CH2001" s="13"/>
    </row>
    <row r="2002" spans="1:86" ht="17.25">
      <c r="A2002" s="11"/>
      <c r="B2002" s="11"/>
      <c r="C2002" s="11"/>
      <c r="D2002" s="11"/>
      <c r="E2002" s="33"/>
      <c r="F2002" s="11"/>
      <c r="G2002" s="11"/>
      <c r="H2002" s="11"/>
      <c r="I2002" s="11"/>
      <c r="J2002" s="65"/>
      <c r="K2002" s="65"/>
      <c r="L2002" s="65"/>
      <c r="M2002" s="65"/>
      <c r="N2002" s="65"/>
      <c r="O2002" s="65"/>
      <c r="P2002" s="65"/>
      <c r="Q2002" s="65"/>
      <c r="R2002" s="65"/>
      <c r="S2002" s="65"/>
      <c r="T2002" s="65"/>
      <c r="U2002" s="65"/>
      <c r="V2002" s="65"/>
      <c r="W2002" s="65"/>
      <c r="X2002" s="65"/>
      <c r="Y2002" s="65"/>
      <c r="Z2002" s="65"/>
      <c r="AA2002" s="65"/>
      <c r="AB2002" s="65"/>
      <c r="AC2002" s="65"/>
      <c r="AD2002" s="65"/>
      <c r="AE2002" s="65"/>
      <c r="AF2002" s="65"/>
      <c r="AG2002" s="65"/>
      <c r="AH2002" s="65"/>
      <c r="AI2002" s="65"/>
      <c r="AJ2002" s="62"/>
      <c r="AK2002" s="11"/>
      <c r="AL2002" s="11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</row>
    <row r="2003" spans="1:86" ht="17.25">
      <c r="A2003" s="11"/>
      <c r="B2003" s="11"/>
      <c r="C2003" s="11"/>
      <c r="D2003" s="11"/>
      <c r="E2003" s="33"/>
      <c r="F2003" s="11"/>
      <c r="G2003" s="11"/>
      <c r="H2003" s="11"/>
      <c r="I2003" s="11"/>
      <c r="J2003" s="65"/>
      <c r="K2003" s="65"/>
      <c r="L2003" s="65"/>
      <c r="M2003" s="65"/>
      <c r="N2003" s="65"/>
      <c r="O2003" s="65"/>
      <c r="P2003" s="65"/>
      <c r="Q2003" s="65"/>
      <c r="R2003" s="65"/>
      <c r="S2003" s="65"/>
      <c r="T2003" s="65"/>
      <c r="U2003" s="65"/>
      <c r="V2003" s="65"/>
      <c r="W2003" s="65"/>
      <c r="X2003" s="65"/>
      <c r="Y2003" s="65"/>
      <c r="Z2003" s="65"/>
      <c r="AA2003" s="65"/>
      <c r="AB2003" s="65"/>
      <c r="AC2003" s="65"/>
      <c r="AD2003" s="65"/>
      <c r="AE2003" s="65"/>
      <c r="AF2003" s="65"/>
      <c r="AG2003" s="65"/>
      <c r="AH2003" s="65"/>
      <c r="AI2003" s="65"/>
      <c r="AJ2003" s="62"/>
      <c r="AK2003" s="11"/>
      <c r="AL2003" s="11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CH2003" s="13"/>
    </row>
    <row r="2004" spans="1:86" ht="17.25">
      <c r="A2004" s="11"/>
      <c r="B2004" s="11"/>
      <c r="C2004" s="11"/>
      <c r="D2004" s="11"/>
      <c r="E2004" s="33"/>
      <c r="F2004" s="11"/>
      <c r="G2004" s="11"/>
      <c r="H2004" s="11"/>
      <c r="I2004" s="11"/>
      <c r="J2004" s="65"/>
      <c r="K2004" s="65"/>
      <c r="L2004" s="65"/>
      <c r="M2004" s="65"/>
      <c r="N2004" s="65"/>
      <c r="O2004" s="65"/>
      <c r="P2004" s="65"/>
      <c r="Q2004" s="65"/>
      <c r="R2004" s="65"/>
      <c r="S2004" s="65"/>
      <c r="T2004" s="65"/>
      <c r="U2004" s="65"/>
      <c r="V2004" s="65"/>
      <c r="W2004" s="65"/>
      <c r="X2004" s="65"/>
      <c r="Y2004" s="65"/>
      <c r="Z2004" s="65"/>
      <c r="AA2004" s="65"/>
      <c r="AB2004" s="65"/>
      <c r="AC2004" s="65"/>
      <c r="AD2004" s="65"/>
      <c r="AE2004" s="65"/>
      <c r="AF2004" s="65"/>
      <c r="AG2004" s="65"/>
      <c r="AH2004" s="65"/>
      <c r="AI2004" s="65"/>
      <c r="AJ2004" s="62"/>
      <c r="AK2004" s="11"/>
      <c r="AL2004" s="11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</row>
    <row r="2005" spans="1:86" ht="17.25">
      <c r="A2005" s="11"/>
      <c r="B2005" s="11"/>
      <c r="C2005" s="11"/>
      <c r="D2005" s="11"/>
      <c r="E2005" s="33"/>
      <c r="F2005" s="11"/>
      <c r="G2005" s="11"/>
      <c r="H2005" s="11"/>
      <c r="I2005" s="11"/>
      <c r="J2005" s="65"/>
      <c r="K2005" s="65"/>
      <c r="L2005" s="65"/>
      <c r="M2005" s="65"/>
      <c r="N2005" s="65"/>
      <c r="O2005" s="65"/>
      <c r="P2005" s="65"/>
      <c r="Q2005" s="65"/>
      <c r="R2005" s="65"/>
      <c r="S2005" s="65"/>
      <c r="T2005" s="65"/>
      <c r="U2005" s="65"/>
      <c r="V2005" s="65"/>
      <c r="W2005" s="65"/>
      <c r="X2005" s="65"/>
      <c r="Y2005" s="65"/>
      <c r="Z2005" s="65"/>
      <c r="AA2005" s="65"/>
      <c r="AB2005" s="65"/>
      <c r="AC2005" s="65"/>
      <c r="AD2005" s="65"/>
      <c r="AE2005" s="65"/>
      <c r="AF2005" s="65"/>
      <c r="AG2005" s="65"/>
      <c r="AH2005" s="65"/>
      <c r="AI2005" s="65"/>
      <c r="AJ2005" s="62"/>
      <c r="AK2005" s="11"/>
      <c r="AL2005" s="11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/>
      <c r="BA2005" s="13"/>
      <c r="BB2005" s="13"/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3"/>
      <c r="BX2005" s="13"/>
      <c r="BY2005" s="13"/>
      <c r="BZ2005" s="13"/>
      <c r="CA2005" s="13"/>
      <c r="CB2005" s="13"/>
      <c r="CC2005" s="13"/>
      <c r="CD2005" s="13"/>
      <c r="CE2005" s="13"/>
      <c r="CF2005" s="13"/>
      <c r="CG2005" s="13"/>
      <c r="CH2005" s="13"/>
    </row>
    <row r="2006" spans="1:86" ht="17.25">
      <c r="A2006" s="11"/>
      <c r="B2006" s="11"/>
      <c r="C2006" s="11"/>
      <c r="D2006" s="11"/>
      <c r="E2006" s="33"/>
      <c r="F2006" s="11"/>
      <c r="G2006" s="11"/>
      <c r="H2006" s="11"/>
      <c r="I2006" s="11"/>
      <c r="J2006" s="65"/>
      <c r="K2006" s="65"/>
      <c r="L2006" s="65"/>
      <c r="M2006" s="65"/>
      <c r="N2006" s="65"/>
      <c r="O2006" s="65"/>
      <c r="P2006" s="65"/>
      <c r="Q2006" s="65"/>
      <c r="R2006" s="65"/>
      <c r="S2006" s="65"/>
      <c r="T2006" s="65"/>
      <c r="U2006" s="65"/>
      <c r="V2006" s="65"/>
      <c r="W2006" s="65"/>
      <c r="X2006" s="65"/>
      <c r="Y2006" s="65"/>
      <c r="Z2006" s="65"/>
      <c r="AA2006" s="65"/>
      <c r="AB2006" s="65"/>
      <c r="AC2006" s="65"/>
      <c r="AD2006" s="65"/>
      <c r="AE2006" s="65"/>
      <c r="AF2006" s="65"/>
      <c r="AG2006" s="65"/>
      <c r="AH2006" s="65"/>
      <c r="AI2006" s="65"/>
      <c r="AJ2006" s="62"/>
      <c r="AK2006" s="11"/>
      <c r="AL2006" s="11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3"/>
      <c r="BX2006" s="13"/>
      <c r="BY2006" s="13"/>
      <c r="BZ2006" s="13"/>
      <c r="CA2006" s="13"/>
      <c r="CB2006" s="13"/>
      <c r="CC2006" s="13"/>
      <c r="CD2006" s="13"/>
      <c r="CE2006" s="13"/>
      <c r="CF2006" s="13"/>
      <c r="CG2006" s="13"/>
      <c r="CH2006" s="13"/>
    </row>
    <row r="2007" spans="1:86" ht="17.25">
      <c r="A2007" s="11"/>
      <c r="B2007" s="11"/>
      <c r="C2007" s="11"/>
      <c r="D2007" s="11"/>
      <c r="E2007" s="33"/>
      <c r="F2007" s="11"/>
      <c r="G2007" s="11"/>
      <c r="H2007" s="11"/>
      <c r="I2007" s="11"/>
      <c r="J2007" s="65"/>
      <c r="K2007" s="65"/>
      <c r="L2007" s="65"/>
      <c r="M2007" s="65"/>
      <c r="N2007" s="65"/>
      <c r="O2007" s="65"/>
      <c r="P2007" s="65"/>
      <c r="Q2007" s="65"/>
      <c r="R2007" s="65"/>
      <c r="S2007" s="65"/>
      <c r="T2007" s="65"/>
      <c r="U2007" s="65"/>
      <c r="V2007" s="65"/>
      <c r="W2007" s="65"/>
      <c r="X2007" s="65"/>
      <c r="Y2007" s="65"/>
      <c r="Z2007" s="65"/>
      <c r="AA2007" s="65"/>
      <c r="AB2007" s="65"/>
      <c r="AC2007" s="65"/>
      <c r="AD2007" s="65"/>
      <c r="AE2007" s="65"/>
      <c r="AF2007" s="65"/>
      <c r="AG2007" s="65"/>
      <c r="AH2007" s="65"/>
      <c r="AI2007" s="65"/>
      <c r="AJ2007" s="62"/>
      <c r="AK2007" s="11"/>
      <c r="AL2007" s="11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3"/>
      <c r="BX2007" s="13"/>
      <c r="BY2007" s="13"/>
      <c r="BZ2007" s="13"/>
      <c r="CA2007" s="13"/>
      <c r="CB2007" s="13"/>
      <c r="CC2007" s="13"/>
      <c r="CD2007" s="13"/>
      <c r="CE2007" s="13"/>
      <c r="CF2007" s="13"/>
      <c r="CG2007" s="13"/>
      <c r="CH2007" s="13"/>
    </row>
    <row r="2008" spans="1:86" ht="17.25">
      <c r="A2008" s="11"/>
      <c r="B2008" s="11"/>
      <c r="C2008" s="11"/>
      <c r="D2008" s="11"/>
      <c r="E2008" s="33"/>
      <c r="F2008" s="11"/>
      <c r="G2008" s="11"/>
      <c r="H2008" s="11"/>
      <c r="I2008" s="11"/>
      <c r="J2008" s="65"/>
      <c r="K2008" s="65"/>
      <c r="L2008" s="65"/>
      <c r="M2008" s="65"/>
      <c r="N2008" s="65"/>
      <c r="O2008" s="65"/>
      <c r="P2008" s="65"/>
      <c r="Q2008" s="65"/>
      <c r="R2008" s="65"/>
      <c r="S2008" s="65"/>
      <c r="T2008" s="65"/>
      <c r="U2008" s="65"/>
      <c r="V2008" s="65"/>
      <c r="W2008" s="65"/>
      <c r="X2008" s="65"/>
      <c r="Y2008" s="65"/>
      <c r="Z2008" s="65"/>
      <c r="AA2008" s="65"/>
      <c r="AB2008" s="65"/>
      <c r="AC2008" s="65"/>
      <c r="AD2008" s="65"/>
      <c r="AE2008" s="65"/>
      <c r="AF2008" s="65"/>
      <c r="AG2008" s="65"/>
      <c r="AH2008" s="65"/>
      <c r="AI2008" s="65"/>
      <c r="AJ2008" s="62"/>
      <c r="AK2008" s="11"/>
      <c r="AL2008" s="11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3"/>
      <c r="BX2008" s="13"/>
      <c r="BY2008" s="13"/>
      <c r="BZ2008" s="13"/>
      <c r="CA2008" s="13"/>
      <c r="CB2008" s="13"/>
      <c r="CC2008" s="13"/>
      <c r="CD2008" s="13"/>
      <c r="CE2008" s="13"/>
      <c r="CF2008" s="13"/>
      <c r="CG2008" s="13"/>
      <c r="CH2008" s="13"/>
    </row>
    <row r="2009" spans="1:86" ht="17.25">
      <c r="A2009" s="11"/>
      <c r="B2009" s="11"/>
      <c r="C2009" s="11"/>
      <c r="D2009" s="11"/>
      <c r="E2009" s="33"/>
      <c r="F2009" s="11"/>
      <c r="G2009" s="11"/>
      <c r="H2009" s="11"/>
      <c r="I2009" s="11"/>
      <c r="J2009" s="65"/>
      <c r="K2009" s="65"/>
      <c r="L2009" s="65"/>
      <c r="M2009" s="65"/>
      <c r="N2009" s="65"/>
      <c r="O2009" s="65"/>
      <c r="P2009" s="65"/>
      <c r="Q2009" s="65"/>
      <c r="R2009" s="65"/>
      <c r="S2009" s="65"/>
      <c r="T2009" s="65"/>
      <c r="U2009" s="65"/>
      <c r="V2009" s="65"/>
      <c r="W2009" s="65"/>
      <c r="X2009" s="65"/>
      <c r="Y2009" s="65"/>
      <c r="Z2009" s="65"/>
      <c r="AA2009" s="65"/>
      <c r="AB2009" s="65"/>
      <c r="AC2009" s="65"/>
      <c r="AD2009" s="65"/>
      <c r="AE2009" s="65"/>
      <c r="AF2009" s="65"/>
      <c r="AG2009" s="65"/>
      <c r="AH2009" s="65"/>
      <c r="AI2009" s="65"/>
      <c r="AJ2009" s="62"/>
      <c r="AK2009" s="11"/>
      <c r="AL2009" s="11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</row>
    <row r="2010" spans="1:86" ht="17.25">
      <c r="A2010" s="11"/>
      <c r="B2010" s="11"/>
      <c r="C2010" s="11"/>
      <c r="D2010" s="11"/>
      <c r="E2010" s="33"/>
      <c r="F2010" s="11"/>
      <c r="G2010" s="11"/>
      <c r="H2010" s="11"/>
      <c r="I2010" s="11"/>
      <c r="J2010" s="65"/>
      <c r="K2010" s="65"/>
      <c r="L2010" s="65"/>
      <c r="M2010" s="65"/>
      <c r="N2010" s="65"/>
      <c r="O2010" s="65"/>
      <c r="P2010" s="65"/>
      <c r="Q2010" s="65"/>
      <c r="R2010" s="65"/>
      <c r="S2010" s="65"/>
      <c r="T2010" s="65"/>
      <c r="U2010" s="65"/>
      <c r="V2010" s="65"/>
      <c r="W2010" s="65"/>
      <c r="X2010" s="65"/>
      <c r="Y2010" s="65"/>
      <c r="Z2010" s="65"/>
      <c r="AA2010" s="65"/>
      <c r="AB2010" s="65"/>
      <c r="AC2010" s="65"/>
      <c r="AD2010" s="65"/>
      <c r="AE2010" s="65"/>
      <c r="AF2010" s="65"/>
      <c r="AG2010" s="65"/>
      <c r="AH2010" s="65"/>
      <c r="AI2010" s="65"/>
      <c r="AJ2010" s="62"/>
      <c r="AK2010" s="11"/>
      <c r="AL2010" s="11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</row>
    <row r="2011" spans="1:86" ht="17.25">
      <c r="A2011" s="11"/>
      <c r="B2011" s="11"/>
      <c r="C2011" s="11"/>
      <c r="D2011" s="11"/>
      <c r="E2011" s="33"/>
      <c r="F2011" s="11"/>
      <c r="G2011" s="11"/>
      <c r="H2011" s="11"/>
      <c r="I2011" s="11"/>
      <c r="J2011" s="65"/>
      <c r="K2011" s="65"/>
      <c r="L2011" s="65"/>
      <c r="M2011" s="65"/>
      <c r="N2011" s="65"/>
      <c r="O2011" s="65"/>
      <c r="P2011" s="65"/>
      <c r="Q2011" s="65"/>
      <c r="R2011" s="65"/>
      <c r="S2011" s="65"/>
      <c r="T2011" s="65"/>
      <c r="U2011" s="65"/>
      <c r="V2011" s="65"/>
      <c r="W2011" s="65"/>
      <c r="X2011" s="65"/>
      <c r="Y2011" s="65"/>
      <c r="Z2011" s="65"/>
      <c r="AA2011" s="65"/>
      <c r="AB2011" s="65"/>
      <c r="AC2011" s="65"/>
      <c r="AD2011" s="65"/>
      <c r="AE2011" s="65"/>
      <c r="AF2011" s="65"/>
      <c r="AG2011" s="65"/>
      <c r="AH2011" s="65"/>
      <c r="AI2011" s="65"/>
      <c r="AJ2011" s="62"/>
      <c r="AK2011" s="11"/>
      <c r="AL2011" s="11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/>
      <c r="CE2011" s="13"/>
      <c r="CF2011" s="13"/>
      <c r="CG2011" s="13"/>
      <c r="CH2011" s="13"/>
    </row>
    <row r="2012" spans="1:86" ht="17.25">
      <c r="A2012" s="11"/>
      <c r="B2012" s="11"/>
      <c r="C2012" s="11"/>
      <c r="D2012" s="11"/>
      <c r="E2012" s="33"/>
      <c r="F2012" s="11"/>
      <c r="G2012" s="11"/>
      <c r="H2012" s="11"/>
      <c r="I2012" s="11"/>
      <c r="J2012" s="65"/>
      <c r="K2012" s="65"/>
      <c r="L2012" s="65"/>
      <c r="M2012" s="65"/>
      <c r="N2012" s="65"/>
      <c r="O2012" s="65"/>
      <c r="P2012" s="65"/>
      <c r="Q2012" s="65"/>
      <c r="R2012" s="65"/>
      <c r="S2012" s="65"/>
      <c r="T2012" s="65"/>
      <c r="U2012" s="65"/>
      <c r="V2012" s="65"/>
      <c r="W2012" s="65"/>
      <c r="X2012" s="65"/>
      <c r="Y2012" s="65"/>
      <c r="Z2012" s="65"/>
      <c r="AA2012" s="65"/>
      <c r="AB2012" s="65"/>
      <c r="AC2012" s="65"/>
      <c r="AD2012" s="65"/>
      <c r="AE2012" s="65"/>
      <c r="AF2012" s="65"/>
      <c r="AG2012" s="65"/>
      <c r="AH2012" s="65"/>
      <c r="AI2012" s="65"/>
      <c r="AJ2012" s="62"/>
      <c r="AK2012" s="11"/>
      <c r="AL2012" s="11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3"/>
      <c r="BX2012" s="13"/>
      <c r="BY2012" s="13"/>
      <c r="BZ2012" s="13"/>
      <c r="CA2012" s="13"/>
      <c r="CB2012" s="13"/>
      <c r="CC2012" s="13"/>
      <c r="CD2012" s="13"/>
      <c r="CE2012" s="13"/>
      <c r="CF2012" s="13"/>
      <c r="CG2012" s="13"/>
      <c r="CH2012" s="13"/>
    </row>
    <row r="2013" spans="1:86" ht="17.25">
      <c r="A2013" s="11"/>
      <c r="B2013" s="11"/>
      <c r="C2013" s="11"/>
      <c r="D2013" s="11"/>
      <c r="E2013" s="33"/>
      <c r="F2013" s="11"/>
      <c r="G2013" s="11"/>
      <c r="H2013" s="11"/>
      <c r="I2013" s="11"/>
      <c r="J2013" s="65"/>
      <c r="K2013" s="65"/>
      <c r="L2013" s="65"/>
      <c r="M2013" s="65"/>
      <c r="N2013" s="65"/>
      <c r="O2013" s="65"/>
      <c r="P2013" s="65"/>
      <c r="Q2013" s="65"/>
      <c r="R2013" s="65"/>
      <c r="S2013" s="65"/>
      <c r="T2013" s="65"/>
      <c r="U2013" s="65"/>
      <c r="V2013" s="65"/>
      <c r="W2013" s="65"/>
      <c r="X2013" s="65"/>
      <c r="Y2013" s="65"/>
      <c r="Z2013" s="65"/>
      <c r="AA2013" s="65"/>
      <c r="AB2013" s="65"/>
      <c r="AC2013" s="65"/>
      <c r="AD2013" s="65"/>
      <c r="AE2013" s="65"/>
      <c r="AF2013" s="65"/>
      <c r="AG2013" s="65"/>
      <c r="AH2013" s="65"/>
      <c r="AI2013" s="65"/>
      <c r="AJ2013" s="62"/>
      <c r="AK2013" s="11"/>
      <c r="AL2013" s="11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3"/>
      <c r="BX2013" s="13"/>
      <c r="BY2013" s="13"/>
      <c r="BZ2013" s="13"/>
      <c r="CA2013" s="13"/>
      <c r="CB2013" s="13"/>
      <c r="CC2013" s="13"/>
      <c r="CD2013" s="13"/>
      <c r="CE2013" s="13"/>
      <c r="CF2013" s="13"/>
      <c r="CG2013" s="13"/>
      <c r="CH2013" s="13"/>
    </row>
    <row r="2014" spans="1:86" ht="17.25">
      <c r="A2014" s="11"/>
      <c r="B2014" s="11"/>
      <c r="C2014" s="11"/>
      <c r="D2014" s="11"/>
      <c r="E2014" s="33"/>
      <c r="F2014" s="11"/>
      <c r="G2014" s="11"/>
      <c r="H2014" s="11"/>
      <c r="I2014" s="11"/>
      <c r="J2014" s="65"/>
      <c r="K2014" s="65"/>
      <c r="L2014" s="65"/>
      <c r="M2014" s="65"/>
      <c r="N2014" s="65"/>
      <c r="O2014" s="65"/>
      <c r="P2014" s="65"/>
      <c r="Q2014" s="65"/>
      <c r="R2014" s="65"/>
      <c r="S2014" s="65"/>
      <c r="T2014" s="65"/>
      <c r="U2014" s="65"/>
      <c r="V2014" s="65"/>
      <c r="W2014" s="65"/>
      <c r="X2014" s="65"/>
      <c r="Y2014" s="65"/>
      <c r="Z2014" s="65"/>
      <c r="AA2014" s="65"/>
      <c r="AB2014" s="65"/>
      <c r="AC2014" s="65"/>
      <c r="AD2014" s="65"/>
      <c r="AE2014" s="65"/>
      <c r="AF2014" s="65"/>
      <c r="AG2014" s="65"/>
      <c r="AH2014" s="65"/>
      <c r="AI2014" s="65"/>
      <c r="AJ2014" s="62"/>
      <c r="AK2014" s="11"/>
      <c r="AL2014" s="11"/>
      <c r="AM2014" s="13"/>
      <c r="AN2014" s="13"/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/>
      <c r="BY2014" s="13"/>
      <c r="BZ2014" s="13"/>
      <c r="CA2014" s="13"/>
      <c r="CB2014" s="13"/>
      <c r="CC2014" s="13"/>
      <c r="CD2014" s="13"/>
      <c r="CE2014" s="13"/>
      <c r="CF2014" s="13"/>
      <c r="CG2014" s="13"/>
      <c r="CH2014" s="13"/>
    </row>
    <row r="2015" spans="1:86" ht="17.25">
      <c r="A2015" s="11"/>
      <c r="B2015" s="11"/>
      <c r="C2015" s="11"/>
      <c r="D2015" s="11"/>
      <c r="E2015" s="33"/>
      <c r="F2015" s="11"/>
      <c r="G2015" s="11"/>
      <c r="H2015" s="11"/>
      <c r="I2015" s="11"/>
      <c r="J2015" s="65"/>
      <c r="K2015" s="65"/>
      <c r="L2015" s="65"/>
      <c r="M2015" s="65"/>
      <c r="N2015" s="65"/>
      <c r="O2015" s="65"/>
      <c r="P2015" s="65"/>
      <c r="Q2015" s="65"/>
      <c r="R2015" s="65"/>
      <c r="S2015" s="65"/>
      <c r="T2015" s="65"/>
      <c r="U2015" s="65"/>
      <c r="V2015" s="65"/>
      <c r="W2015" s="65"/>
      <c r="X2015" s="65"/>
      <c r="Y2015" s="65"/>
      <c r="Z2015" s="65"/>
      <c r="AA2015" s="65"/>
      <c r="AB2015" s="65"/>
      <c r="AC2015" s="65"/>
      <c r="AD2015" s="65"/>
      <c r="AE2015" s="65"/>
      <c r="AF2015" s="65"/>
      <c r="AG2015" s="65"/>
      <c r="AH2015" s="65"/>
      <c r="AI2015" s="65"/>
      <c r="AJ2015" s="62"/>
      <c r="AK2015" s="11"/>
      <c r="AL2015" s="11"/>
      <c r="AM2015" s="13"/>
      <c r="AN2015" s="13"/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O2015" s="13"/>
      <c r="BP2015" s="13"/>
      <c r="BQ2015" s="13"/>
      <c r="BR2015" s="13"/>
      <c r="BS2015" s="13"/>
      <c r="BT2015" s="13"/>
      <c r="BU2015" s="13"/>
      <c r="BV2015" s="13"/>
      <c r="BW2015" s="13"/>
      <c r="BX2015" s="13"/>
      <c r="BY2015" s="13"/>
      <c r="BZ2015" s="13"/>
      <c r="CA2015" s="13"/>
      <c r="CB2015" s="13"/>
      <c r="CC2015" s="13"/>
      <c r="CD2015" s="13"/>
      <c r="CE2015" s="13"/>
      <c r="CF2015" s="13"/>
      <c r="CG2015" s="13"/>
      <c r="CH2015" s="13"/>
    </row>
    <row r="2016" spans="1:86" ht="17.25">
      <c r="A2016" s="11"/>
      <c r="B2016" s="11"/>
      <c r="C2016" s="11"/>
      <c r="D2016" s="11"/>
      <c r="E2016" s="33"/>
      <c r="F2016" s="11"/>
      <c r="G2016" s="11"/>
      <c r="H2016" s="11"/>
      <c r="I2016" s="11"/>
      <c r="J2016" s="65"/>
      <c r="K2016" s="65"/>
      <c r="L2016" s="65"/>
      <c r="M2016" s="65"/>
      <c r="N2016" s="65"/>
      <c r="O2016" s="65"/>
      <c r="P2016" s="65"/>
      <c r="Q2016" s="65"/>
      <c r="R2016" s="65"/>
      <c r="S2016" s="65"/>
      <c r="T2016" s="65"/>
      <c r="U2016" s="65"/>
      <c r="V2016" s="65"/>
      <c r="W2016" s="65"/>
      <c r="X2016" s="65"/>
      <c r="Y2016" s="65"/>
      <c r="Z2016" s="65"/>
      <c r="AA2016" s="65"/>
      <c r="AB2016" s="65"/>
      <c r="AC2016" s="65"/>
      <c r="AD2016" s="65"/>
      <c r="AE2016" s="65"/>
      <c r="AF2016" s="65"/>
      <c r="AG2016" s="65"/>
      <c r="AH2016" s="65"/>
      <c r="AI2016" s="65"/>
      <c r="AJ2016" s="62"/>
      <c r="AK2016" s="11"/>
      <c r="AL2016" s="11"/>
      <c r="AM2016" s="13"/>
      <c r="AN2016" s="13"/>
      <c r="AO2016" s="13"/>
      <c r="AP2016" s="13"/>
      <c r="AQ2016" s="13"/>
      <c r="AR2016" s="13"/>
      <c r="AS2016" s="13"/>
      <c r="AT2016" s="13"/>
      <c r="AU2016" s="13"/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/>
      <c r="BG2016" s="13"/>
      <c r="BH2016" s="13"/>
      <c r="BI2016" s="13"/>
      <c r="BJ2016" s="13"/>
      <c r="BK2016" s="13"/>
      <c r="BL2016" s="13"/>
      <c r="BM2016" s="13"/>
      <c r="BN2016" s="13"/>
      <c r="BO2016" s="13"/>
      <c r="BP2016" s="13"/>
      <c r="BQ2016" s="13"/>
      <c r="BR2016" s="13"/>
      <c r="BS2016" s="13"/>
      <c r="BT2016" s="13"/>
      <c r="BU2016" s="13"/>
      <c r="BV2016" s="13"/>
      <c r="BW2016" s="13"/>
      <c r="BX2016" s="13"/>
      <c r="BY2016" s="13"/>
      <c r="BZ2016" s="13"/>
      <c r="CA2016" s="13"/>
      <c r="CB2016" s="13"/>
      <c r="CC2016" s="13"/>
      <c r="CD2016" s="13"/>
      <c r="CE2016" s="13"/>
      <c r="CF2016" s="13"/>
      <c r="CG2016" s="13"/>
      <c r="CH2016" s="13"/>
    </row>
    <row r="2017" spans="1:86" ht="17.25">
      <c r="A2017" s="11"/>
      <c r="B2017" s="11"/>
      <c r="C2017" s="11"/>
      <c r="D2017" s="11"/>
      <c r="E2017" s="33"/>
      <c r="F2017" s="11"/>
      <c r="G2017" s="11"/>
      <c r="H2017" s="11"/>
      <c r="I2017" s="11"/>
      <c r="J2017" s="65"/>
      <c r="K2017" s="65"/>
      <c r="L2017" s="65"/>
      <c r="M2017" s="65"/>
      <c r="N2017" s="65"/>
      <c r="O2017" s="65"/>
      <c r="P2017" s="65"/>
      <c r="Q2017" s="65"/>
      <c r="R2017" s="65"/>
      <c r="S2017" s="65"/>
      <c r="T2017" s="65"/>
      <c r="U2017" s="65"/>
      <c r="V2017" s="65"/>
      <c r="W2017" s="65"/>
      <c r="X2017" s="65"/>
      <c r="Y2017" s="65"/>
      <c r="Z2017" s="65"/>
      <c r="AA2017" s="65"/>
      <c r="AB2017" s="65"/>
      <c r="AC2017" s="65"/>
      <c r="AD2017" s="65"/>
      <c r="AE2017" s="65"/>
      <c r="AF2017" s="65"/>
      <c r="AG2017" s="65"/>
      <c r="AH2017" s="65"/>
      <c r="AI2017" s="65"/>
      <c r="AJ2017" s="62"/>
      <c r="AK2017" s="11"/>
      <c r="AL2017" s="11"/>
      <c r="AM2017" s="13"/>
      <c r="AN2017" s="13"/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/>
      <c r="BZ2017" s="13"/>
      <c r="CA2017" s="13"/>
      <c r="CB2017" s="13"/>
      <c r="CC2017" s="13"/>
      <c r="CD2017" s="13"/>
      <c r="CE2017" s="13"/>
      <c r="CF2017" s="13"/>
      <c r="CG2017" s="13"/>
      <c r="CH2017" s="13"/>
    </row>
    <row r="2018" spans="1:86" ht="17.25">
      <c r="A2018" s="11"/>
      <c r="B2018" s="11"/>
      <c r="C2018" s="11"/>
      <c r="D2018" s="11"/>
      <c r="E2018" s="33"/>
      <c r="F2018" s="11"/>
      <c r="G2018" s="11"/>
      <c r="H2018" s="11"/>
      <c r="I2018" s="11"/>
      <c r="J2018" s="65"/>
      <c r="K2018" s="65"/>
      <c r="L2018" s="65"/>
      <c r="M2018" s="65"/>
      <c r="N2018" s="65"/>
      <c r="O2018" s="65"/>
      <c r="P2018" s="65"/>
      <c r="Q2018" s="65"/>
      <c r="R2018" s="65"/>
      <c r="S2018" s="65"/>
      <c r="T2018" s="65"/>
      <c r="U2018" s="65"/>
      <c r="V2018" s="65"/>
      <c r="W2018" s="65"/>
      <c r="X2018" s="65"/>
      <c r="Y2018" s="65"/>
      <c r="Z2018" s="65"/>
      <c r="AA2018" s="65"/>
      <c r="AB2018" s="65"/>
      <c r="AC2018" s="65"/>
      <c r="AD2018" s="65"/>
      <c r="AE2018" s="65"/>
      <c r="AF2018" s="65"/>
      <c r="AG2018" s="65"/>
      <c r="AH2018" s="65"/>
      <c r="AI2018" s="65"/>
      <c r="AJ2018" s="62"/>
      <c r="AK2018" s="11"/>
      <c r="AL2018" s="11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</row>
    <row r="2019" spans="1:86" ht="17.25">
      <c r="A2019" s="11"/>
      <c r="B2019" s="11"/>
      <c r="C2019" s="11"/>
      <c r="D2019" s="11"/>
      <c r="E2019" s="33"/>
      <c r="F2019" s="11"/>
      <c r="G2019" s="11"/>
      <c r="H2019" s="11"/>
      <c r="I2019" s="11"/>
      <c r="J2019" s="65"/>
      <c r="K2019" s="65"/>
      <c r="L2019" s="65"/>
      <c r="M2019" s="65"/>
      <c r="N2019" s="65"/>
      <c r="O2019" s="65"/>
      <c r="P2019" s="65"/>
      <c r="Q2019" s="65"/>
      <c r="R2019" s="65"/>
      <c r="S2019" s="65"/>
      <c r="T2019" s="65"/>
      <c r="U2019" s="65"/>
      <c r="V2019" s="65"/>
      <c r="W2019" s="65"/>
      <c r="X2019" s="65"/>
      <c r="Y2019" s="65"/>
      <c r="Z2019" s="65"/>
      <c r="AA2019" s="65"/>
      <c r="AB2019" s="65"/>
      <c r="AC2019" s="65"/>
      <c r="AD2019" s="65"/>
      <c r="AE2019" s="65"/>
      <c r="AF2019" s="65"/>
      <c r="AG2019" s="65"/>
      <c r="AH2019" s="65"/>
      <c r="AI2019" s="65"/>
      <c r="AJ2019" s="62"/>
      <c r="AK2019" s="11"/>
      <c r="AL2019" s="11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</row>
    <row r="2020" spans="1:86" ht="17.25">
      <c r="A2020" s="11"/>
      <c r="B2020" s="11"/>
      <c r="C2020" s="11"/>
      <c r="D2020" s="11"/>
      <c r="E2020" s="33"/>
      <c r="F2020" s="11"/>
      <c r="G2020" s="11"/>
      <c r="H2020" s="11"/>
      <c r="I2020" s="11"/>
      <c r="J2020" s="65"/>
      <c r="K2020" s="65"/>
      <c r="L2020" s="65"/>
      <c r="M2020" s="65"/>
      <c r="N2020" s="65"/>
      <c r="O2020" s="65"/>
      <c r="P2020" s="65"/>
      <c r="Q2020" s="65"/>
      <c r="R2020" s="65"/>
      <c r="S2020" s="65"/>
      <c r="T2020" s="65"/>
      <c r="U2020" s="65"/>
      <c r="V2020" s="65"/>
      <c r="W2020" s="65"/>
      <c r="X2020" s="65"/>
      <c r="Y2020" s="65"/>
      <c r="Z2020" s="65"/>
      <c r="AA2020" s="65"/>
      <c r="AB2020" s="65"/>
      <c r="AC2020" s="65"/>
      <c r="AD2020" s="65"/>
      <c r="AE2020" s="65"/>
      <c r="AF2020" s="65"/>
      <c r="AG2020" s="65"/>
      <c r="AH2020" s="65"/>
      <c r="AI2020" s="65"/>
      <c r="AJ2020" s="62"/>
      <c r="AK2020" s="11"/>
      <c r="AL2020" s="11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3"/>
      <c r="BX2020" s="13"/>
      <c r="BY2020" s="13"/>
      <c r="BZ2020" s="13"/>
      <c r="CA2020" s="13"/>
      <c r="CB2020" s="13"/>
      <c r="CC2020" s="13"/>
      <c r="CD2020" s="13"/>
      <c r="CE2020" s="13"/>
      <c r="CF2020" s="13"/>
      <c r="CG2020" s="13"/>
      <c r="CH2020" s="13"/>
    </row>
    <row r="2021" spans="1:86" ht="17.25">
      <c r="A2021" s="11"/>
      <c r="B2021" s="11"/>
      <c r="C2021" s="11"/>
      <c r="D2021" s="11"/>
      <c r="E2021" s="33"/>
      <c r="F2021" s="11"/>
      <c r="G2021" s="11"/>
      <c r="H2021" s="11"/>
      <c r="I2021" s="11"/>
      <c r="J2021" s="65"/>
      <c r="K2021" s="65"/>
      <c r="L2021" s="65"/>
      <c r="M2021" s="65"/>
      <c r="N2021" s="65"/>
      <c r="O2021" s="65"/>
      <c r="P2021" s="65"/>
      <c r="Q2021" s="65"/>
      <c r="R2021" s="65"/>
      <c r="S2021" s="65"/>
      <c r="T2021" s="65"/>
      <c r="U2021" s="65"/>
      <c r="V2021" s="65"/>
      <c r="W2021" s="65"/>
      <c r="X2021" s="65"/>
      <c r="Y2021" s="65"/>
      <c r="Z2021" s="65"/>
      <c r="AA2021" s="65"/>
      <c r="AB2021" s="65"/>
      <c r="AC2021" s="65"/>
      <c r="AD2021" s="65"/>
      <c r="AE2021" s="65"/>
      <c r="AF2021" s="65"/>
      <c r="AG2021" s="65"/>
      <c r="AH2021" s="65"/>
      <c r="AI2021" s="65"/>
      <c r="AJ2021" s="62"/>
      <c r="AK2021" s="11"/>
      <c r="AL2021" s="11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3"/>
      <c r="AY2021" s="13"/>
      <c r="AZ2021" s="13"/>
      <c r="BA2021" s="13"/>
      <c r="BB2021" s="13"/>
      <c r="BC2021" s="13"/>
      <c r="BD2021" s="13"/>
      <c r="BE2021" s="13"/>
      <c r="BF2021" s="13"/>
      <c r="BG2021" s="13"/>
      <c r="BH2021" s="13"/>
      <c r="BI2021" s="13"/>
      <c r="BJ2021" s="13"/>
      <c r="BK2021" s="13"/>
      <c r="BL2021" s="13"/>
      <c r="BM2021" s="13"/>
      <c r="BN2021" s="13"/>
      <c r="BO2021" s="13"/>
      <c r="BP2021" s="13"/>
      <c r="BQ2021" s="13"/>
      <c r="BR2021" s="13"/>
      <c r="BS2021" s="13"/>
      <c r="BT2021" s="13"/>
      <c r="BU2021" s="13"/>
      <c r="BV2021" s="13"/>
      <c r="BW2021" s="13"/>
      <c r="BX2021" s="13"/>
      <c r="BY2021" s="13"/>
      <c r="BZ2021" s="13"/>
      <c r="CA2021" s="13"/>
      <c r="CB2021" s="13"/>
      <c r="CC2021" s="13"/>
      <c r="CD2021" s="13"/>
      <c r="CE2021" s="13"/>
      <c r="CF2021" s="13"/>
      <c r="CG2021" s="13"/>
      <c r="CH2021" s="13"/>
    </row>
    <row r="2022" spans="1:86" ht="17.25">
      <c r="A2022" s="11"/>
      <c r="B2022" s="11"/>
      <c r="C2022" s="11"/>
      <c r="D2022" s="11"/>
      <c r="E2022" s="33"/>
      <c r="F2022" s="11"/>
      <c r="G2022" s="11"/>
      <c r="H2022" s="11"/>
      <c r="I2022" s="11"/>
      <c r="J2022" s="65"/>
      <c r="K2022" s="65"/>
      <c r="L2022" s="65"/>
      <c r="M2022" s="65"/>
      <c r="N2022" s="65"/>
      <c r="O2022" s="65"/>
      <c r="P2022" s="65"/>
      <c r="Q2022" s="65"/>
      <c r="R2022" s="65"/>
      <c r="S2022" s="65"/>
      <c r="T2022" s="65"/>
      <c r="U2022" s="65"/>
      <c r="V2022" s="65"/>
      <c r="W2022" s="65"/>
      <c r="X2022" s="65"/>
      <c r="Y2022" s="65"/>
      <c r="Z2022" s="65"/>
      <c r="AA2022" s="65"/>
      <c r="AB2022" s="65"/>
      <c r="AC2022" s="65"/>
      <c r="AD2022" s="65"/>
      <c r="AE2022" s="65"/>
      <c r="AF2022" s="65"/>
      <c r="AG2022" s="65"/>
      <c r="AH2022" s="65"/>
      <c r="AI2022" s="65"/>
      <c r="AJ2022" s="62"/>
      <c r="AK2022" s="11"/>
      <c r="AL2022" s="11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/>
      <c r="BD2022" s="13"/>
      <c r="BE2022" s="13"/>
      <c r="BF2022" s="13"/>
      <c r="BG2022" s="13"/>
      <c r="BH2022" s="13"/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3"/>
      <c r="BX2022" s="13"/>
      <c r="BY2022" s="13"/>
      <c r="BZ2022" s="13"/>
      <c r="CA2022" s="13"/>
      <c r="CB2022" s="13"/>
      <c r="CC2022" s="13"/>
      <c r="CD2022" s="13"/>
      <c r="CE2022" s="13"/>
      <c r="CF2022" s="13"/>
      <c r="CG2022" s="13"/>
      <c r="CH2022" s="13"/>
    </row>
    <row r="2023" spans="1:86" ht="17.25">
      <c r="A2023" s="11"/>
      <c r="B2023" s="11"/>
      <c r="C2023" s="11"/>
      <c r="D2023" s="11"/>
      <c r="E2023" s="33"/>
      <c r="F2023" s="11"/>
      <c r="G2023" s="11"/>
      <c r="H2023" s="11"/>
      <c r="I2023" s="11"/>
      <c r="J2023" s="65"/>
      <c r="K2023" s="65"/>
      <c r="L2023" s="65"/>
      <c r="M2023" s="65"/>
      <c r="N2023" s="65"/>
      <c r="O2023" s="65"/>
      <c r="P2023" s="65"/>
      <c r="Q2023" s="65"/>
      <c r="R2023" s="65"/>
      <c r="S2023" s="65"/>
      <c r="T2023" s="65"/>
      <c r="U2023" s="65"/>
      <c r="V2023" s="65"/>
      <c r="W2023" s="65"/>
      <c r="X2023" s="65"/>
      <c r="Y2023" s="65"/>
      <c r="Z2023" s="65"/>
      <c r="AA2023" s="65"/>
      <c r="AB2023" s="65"/>
      <c r="AC2023" s="65"/>
      <c r="AD2023" s="65"/>
      <c r="AE2023" s="65"/>
      <c r="AF2023" s="65"/>
      <c r="AG2023" s="65"/>
      <c r="AH2023" s="65"/>
      <c r="AI2023" s="65"/>
      <c r="AJ2023" s="62"/>
      <c r="AK2023" s="11"/>
      <c r="AL2023" s="11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O2023" s="13"/>
      <c r="BP2023" s="13"/>
      <c r="BQ2023" s="13"/>
      <c r="BR2023" s="13"/>
      <c r="BS2023" s="13"/>
      <c r="BT2023" s="13"/>
      <c r="BU2023" s="13"/>
      <c r="BV2023" s="13"/>
      <c r="BW2023" s="13"/>
      <c r="BX2023" s="13"/>
      <c r="BY2023" s="13"/>
      <c r="BZ2023" s="13"/>
      <c r="CA2023" s="13"/>
      <c r="CB2023" s="13"/>
      <c r="CC2023" s="13"/>
      <c r="CD2023" s="13"/>
      <c r="CE2023" s="13"/>
      <c r="CF2023" s="13"/>
      <c r="CG2023" s="13"/>
      <c r="CH2023" s="13"/>
    </row>
    <row r="2024" spans="1:86" ht="17.25">
      <c r="A2024" s="11"/>
      <c r="B2024" s="11"/>
      <c r="C2024" s="11"/>
      <c r="D2024" s="11"/>
      <c r="E2024" s="33"/>
      <c r="F2024" s="11"/>
      <c r="G2024" s="11"/>
      <c r="H2024" s="11"/>
      <c r="I2024" s="11"/>
      <c r="J2024" s="65"/>
      <c r="K2024" s="65"/>
      <c r="L2024" s="65"/>
      <c r="M2024" s="65"/>
      <c r="N2024" s="65"/>
      <c r="O2024" s="65"/>
      <c r="P2024" s="65"/>
      <c r="Q2024" s="65"/>
      <c r="R2024" s="65"/>
      <c r="S2024" s="65"/>
      <c r="T2024" s="65"/>
      <c r="U2024" s="65"/>
      <c r="V2024" s="65"/>
      <c r="W2024" s="65"/>
      <c r="X2024" s="65"/>
      <c r="Y2024" s="65"/>
      <c r="Z2024" s="65"/>
      <c r="AA2024" s="65"/>
      <c r="AB2024" s="65"/>
      <c r="AC2024" s="65"/>
      <c r="AD2024" s="65"/>
      <c r="AE2024" s="65"/>
      <c r="AF2024" s="65"/>
      <c r="AG2024" s="65"/>
      <c r="AH2024" s="65"/>
      <c r="AI2024" s="65"/>
      <c r="AJ2024" s="62"/>
      <c r="AK2024" s="11"/>
      <c r="AL2024" s="11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</row>
    <row r="2025" spans="1:86" ht="17.25">
      <c r="A2025" s="11"/>
      <c r="B2025" s="11"/>
      <c r="C2025" s="11"/>
      <c r="D2025" s="11"/>
      <c r="E2025" s="33"/>
      <c r="F2025" s="11"/>
      <c r="G2025" s="11"/>
      <c r="H2025" s="11"/>
      <c r="I2025" s="11"/>
      <c r="J2025" s="65"/>
      <c r="K2025" s="65"/>
      <c r="L2025" s="65"/>
      <c r="M2025" s="65"/>
      <c r="N2025" s="65"/>
      <c r="O2025" s="65"/>
      <c r="P2025" s="65"/>
      <c r="Q2025" s="65"/>
      <c r="R2025" s="65"/>
      <c r="S2025" s="65"/>
      <c r="T2025" s="65"/>
      <c r="U2025" s="65"/>
      <c r="V2025" s="65"/>
      <c r="W2025" s="65"/>
      <c r="X2025" s="65"/>
      <c r="Y2025" s="65"/>
      <c r="Z2025" s="65"/>
      <c r="AA2025" s="65"/>
      <c r="AB2025" s="65"/>
      <c r="AC2025" s="65"/>
      <c r="AD2025" s="65"/>
      <c r="AE2025" s="65"/>
      <c r="AF2025" s="65"/>
      <c r="AG2025" s="65"/>
      <c r="AH2025" s="65"/>
      <c r="AI2025" s="65"/>
      <c r="AJ2025" s="62"/>
      <c r="AK2025" s="11"/>
      <c r="AL2025" s="11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3"/>
      <c r="BX2025" s="13"/>
      <c r="BY2025" s="13"/>
      <c r="BZ2025" s="13"/>
      <c r="CA2025" s="13"/>
      <c r="CB2025" s="13"/>
      <c r="CC2025" s="13"/>
      <c r="CD2025" s="13"/>
      <c r="CE2025" s="13"/>
      <c r="CF2025" s="13"/>
      <c r="CG2025" s="13"/>
      <c r="CH2025" s="13"/>
    </row>
    <row r="2026" spans="1:86" ht="17.25">
      <c r="A2026" s="11"/>
      <c r="B2026" s="11"/>
      <c r="C2026" s="11"/>
      <c r="D2026" s="11"/>
      <c r="E2026" s="33"/>
      <c r="F2026" s="11"/>
      <c r="G2026" s="11"/>
      <c r="H2026" s="11"/>
      <c r="I2026" s="11"/>
      <c r="J2026" s="65"/>
      <c r="K2026" s="65"/>
      <c r="L2026" s="65"/>
      <c r="M2026" s="65"/>
      <c r="N2026" s="65"/>
      <c r="O2026" s="65"/>
      <c r="P2026" s="65"/>
      <c r="Q2026" s="65"/>
      <c r="R2026" s="65"/>
      <c r="S2026" s="65"/>
      <c r="T2026" s="65"/>
      <c r="U2026" s="65"/>
      <c r="V2026" s="65"/>
      <c r="W2026" s="65"/>
      <c r="X2026" s="65"/>
      <c r="Y2026" s="65"/>
      <c r="Z2026" s="65"/>
      <c r="AA2026" s="65"/>
      <c r="AB2026" s="65"/>
      <c r="AC2026" s="65"/>
      <c r="AD2026" s="65"/>
      <c r="AE2026" s="65"/>
      <c r="AF2026" s="65"/>
      <c r="AG2026" s="65"/>
      <c r="AH2026" s="65"/>
      <c r="AI2026" s="65"/>
      <c r="AJ2026" s="62"/>
      <c r="AK2026" s="11"/>
      <c r="AL2026" s="11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/>
      <c r="AZ2026" s="13"/>
      <c r="BA2026" s="13"/>
      <c r="BB2026" s="13"/>
      <c r="BC2026" s="13"/>
      <c r="BD2026" s="13"/>
      <c r="BE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3"/>
      <c r="BX2026" s="13"/>
      <c r="BY2026" s="13"/>
      <c r="BZ2026" s="13"/>
      <c r="CA2026" s="13"/>
      <c r="CB2026" s="13"/>
      <c r="CC2026" s="13"/>
      <c r="CD2026" s="13"/>
      <c r="CE2026" s="13"/>
      <c r="CF2026" s="13"/>
      <c r="CG2026" s="13"/>
      <c r="CH2026" s="13"/>
    </row>
    <row r="2027" spans="1:86" ht="17.25">
      <c r="A2027" s="11"/>
      <c r="B2027" s="11"/>
      <c r="C2027" s="11"/>
      <c r="D2027" s="11"/>
      <c r="E2027" s="33"/>
      <c r="F2027" s="11"/>
      <c r="G2027" s="11"/>
      <c r="H2027" s="11"/>
      <c r="I2027" s="11"/>
      <c r="J2027" s="65"/>
      <c r="K2027" s="65"/>
      <c r="L2027" s="65"/>
      <c r="M2027" s="65"/>
      <c r="N2027" s="65"/>
      <c r="O2027" s="65"/>
      <c r="P2027" s="65"/>
      <c r="Q2027" s="65"/>
      <c r="R2027" s="65"/>
      <c r="S2027" s="65"/>
      <c r="T2027" s="65"/>
      <c r="U2027" s="65"/>
      <c r="V2027" s="65"/>
      <c r="W2027" s="65"/>
      <c r="X2027" s="65"/>
      <c r="Y2027" s="65"/>
      <c r="Z2027" s="65"/>
      <c r="AA2027" s="65"/>
      <c r="AB2027" s="65"/>
      <c r="AC2027" s="65"/>
      <c r="AD2027" s="65"/>
      <c r="AE2027" s="65"/>
      <c r="AF2027" s="65"/>
      <c r="AG2027" s="65"/>
      <c r="AH2027" s="65"/>
      <c r="AI2027" s="65"/>
      <c r="AJ2027" s="62"/>
      <c r="AK2027" s="11"/>
      <c r="AL2027" s="11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3"/>
      <c r="BX2027" s="13"/>
      <c r="BY2027" s="13"/>
      <c r="BZ2027" s="13"/>
      <c r="CA2027" s="13"/>
      <c r="CB2027" s="13"/>
      <c r="CC2027" s="13"/>
      <c r="CD2027" s="13"/>
      <c r="CE2027" s="13"/>
      <c r="CF2027" s="13"/>
      <c r="CG2027" s="13"/>
      <c r="CH2027" s="13"/>
    </row>
    <row r="2028" spans="1:86" ht="17.25">
      <c r="A2028" s="11"/>
      <c r="B2028" s="11"/>
      <c r="C2028" s="11"/>
      <c r="D2028" s="11"/>
      <c r="E2028" s="33"/>
      <c r="F2028" s="11"/>
      <c r="G2028" s="11"/>
      <c r="H2028" s="11"/>
      <c r="I2028" s="11"/>
      <c r="J2028" s="65"/>
      <c r="K2028" s="65"/>
      <c r="L2028" s="65"/>
      <c r="M2028" s="65"/>
      <c r="N2028" s="65"/>
      <c r="O2028" s="65"/>
      <c r="P2028" s="65"/>
      <c r="Q2028" s="65"/>
      <c r="R2028" s="65"/>
      <c r="S2028" s="65"/>
      <c r="T2028" s="65"/>
      <c r="U2028" s="65"/>
      <c r="V2028" s="65"/>
      <c r="W2028" s="65"/>
      <c r="X2028" s="65"/>
      <c r="Y2028" s="65"/>
      <c r="Z2028" s="65"/>
      <c r="AA2028" s="65"/>
      <c r="AB2028" s="65"/>
      <c r="AC2028" s="65"/>
      <c r="AD2028" s="65"/>
      <c r="AE2028" s="65"/>
      <c r="AF2028" s="65"/>
      <c r="AG2028" s="65"/>
      <c r="AH2028" s="65"/>
      <c r="AI2028" s="65"/>
      <c r="AJ2028" s="62"/>
      <c r="AK2028" s="11"/>
      <c r="AL2028" s="11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  <c r="BW2028" s="13"/>
      <c r="BX2028" s="13"/>
      <c r="BY2028" s="13"/>
      <c r="BZ2028" s="13"/>
      <c r="CA2028" s="13"/>
      <c r="CB2028" s="13"/>
      <c r="CC2028" s="13"/>
      <c r="CD2028" s="13"/>
      <c r="CE2028" s="13"/>
      <c r="CF2028" s="13"/>
      <c r="CG2028" s="13"/>
      <c r="CH2028" s="13"/>
    </row>
    <row r="2029" spans="1:86" ht="17.25">
      <c r="A2029" s="11"/>
      <c r="B2029" s="11"/>
      <c r="C2029" s="11"/>
      <c r="D2029" s="11"/>
      <c r="E2029" s="33"/>
      <c r="F2029" s="11"/>
      <c r="G2029" s="11"/>
      <c r="H2029" s="11"/>
      <c r="I2029" s="11"/>
      <c r="J2029" s="65"/>
      <c r="K2029" s="65"/>
      <c r="L2029" s="65"/>
      <c r="M2029" s="65"/>
      <c r="N2029" s="65"/>
      <c r="O2029" s="65"/>
      <c r="P2029" s="65"/>
      <c r="Q2029" s="65"/>
      <c r="R2029" s="65"/>
      <c r="S2029" s="65"/>
      <c r="T2029" s="65"/>
      <c r="U2029" s="65"/>
      <c r="V2029" s="65"/>
      <c r="W2029" s="65"/>
      <c r="X2029" s="65"/>
      <c r="Y2029" s="65"/>
      <c r="Z2029" s="65"/>
      <c r="AA2029" s="65"/>
      <c r="AB2029" s="65"/>
      <c r="AC2029" s="65"/>
      <c r="AD2029" s="65"/>
      <c r="AE2029" s="65"/>
      <c r="AF2029" s="65"/>
      <c r="AG2029" s="65"/>
      <c r="AH2029" s="65"/>
      <c r="AI2029" s="65"/>
      <c r="AJ2029" s="62"/>
      <c r="AK2029" s="11"/>
      <c r="AL2029" s="11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</row>
    <row r="2030" spans="1:86" ht="17.25">
      <c r="A2030" s="11"/>
      <c r="B2030" s="11"/>
      <c r="C2030" s="11"/>
      <c r="D2030" s="11"/>
      <c r="E2030" s="33"/>
      <c r="F2030" s="11"/>
      <c r="G2030" s="11"/>
      <c r="H2030" s="11"/>
      <c r="I2030" s="11"/>
      <c r="J2030" s="65"/>
      <c r="K2030" s="65"/>
      <c r="L2030" s="65"/>
      <c r="M2030" s="65"/>
      <c r="N2030" s="65"/>
      <c r="O2030" s="65"/>
      <c r="P2030" s="65"/>
      <c r="Q2030" s="65"/>
      <c r="R2030" s="65"/>
      <c r="S2030" s="65"/>
      <c r="T2030" s="65"/>
      <c r="U2030" s="65"/>
      <c r="V2030" s="65"/>
      <c r="W2030" s="65"/>
      <c r="X2030" s="65"/>
      <c r="Y2030" s="65"/>
      <c r="Z2030" s="65"/>
      <c r="AA2030" s="65"/>
      <c r="AB2030" s="65"/>
      <c r="AC2030" s="65"/>
      <c r="AD2030" s="65"/>
      <c r="AE2030" s="65"/>
      <c r="AF2030" s="65"/>
      <c r="AG2030" s="65"/>
      <c r="AH2030" s="65"/>
      <c r="AI2030" s="65"/>
      <c r="AJ2030" s="62"/>
      <c r="AK2030" s="11"/>
      <c r="AL2030" s="11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3"/>
      <c r="AY2030" s="13"/>
      <c r="AZ2030" s="13"/>
      <c r="BA2030" s="13"/>
      <c r="BB2030" s="13"/>
      <c r="BC2030" s="13"/>
      <c r="BD2030" s="13"/>
      <c r="BE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3"/>
      <c r="BX2030" s="13"/>
      <c r="BY2030" s="13"/>
      <c r="BZ2030" s="13"/>
      <c r="CA2030" s="13"/>
      <c r="CB2030" s="13"/>
      <c r="CC2030" s="13"/>
      <c r="CD2030" s="13"/>
      <c r="CE2030" s="13"/>
      <c r="CF2030" s="13"/>
      <c r="CG2030" s="13"/>
      <c r="CH2030" s="13"/>
    </row>
    <row r="2031" spans="1:86" ht="17.25">
      <c r="A2031" s="11"/>
      <c r="B2031" s="11"/>
      <c r="C2031" s="11"/>
      <c r="D2031" s="11"/>
      <c r="E2031" s="33"/>
      <c r="F2031" s="11"/>
      <c r="G2031" s="11"/>
      <c r="H2031" s="11"/>
      <c r="I2031" s="11"/>
      <c r="J2031" s="65"/>
      <c r="K2031" s="65"/>
      <c r="L2031" s="65"/>
      <c r="M2031" s="65"/>
      <c r="N2031" s="65"/>
      <c r="O2031" s="65"/>
      <c r="P2031" s="65"/>
      <c r="Q2031" s="65"/>
      <c r="R2031" s="65"/>
      <c r="S2031" s="65"/>
      <c r="T2031" s="65"/>
      <c r="U2031" s="65"/>
      <c r="V2031" s="65"/>
      <c r="W2031" s="65"/>
      <c r="X2031" s="65"/>
      <c r="Y2031" s="65"/>
      <c r="Z2031" s="65"/>
      <c r="AA2031" s="65"/>
      <c r="AB2031" s="65"/>
      <c r="AC2031" s="65"/>
      <c r="AD2031" s="65"/>
      <c r="AE2031" s="65"/>
      <c r="AF2031" s="65"/>
      <c r="AG2031" s="65"/>
      <c r="AH2031" s="65"/>
      <c r="AI2031" s="65"/>
      <c r="AJ2031" s="62"/>
      <c r="AK2031" s="11"/>
      <c r="AL2031" s="11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</row>
    <row r="2032" spans="1:86" ht="17.25">
      <c r="A2032" s="11"/>
      <c r="B2032" s="11"/>
      <c r="C2032" s="11"/>
      <c r="D2032" s="11"/>
      <c r="E2032" s="33"/>
      <c r="F2032" s="11"/>
      <c r="G2032" s="11"/>
      <c r="H2032" s="11"/>
      <c r="I2032" s="11"/>
      <c r="J2032" s="65"/>
      <c r="K2032" s="65"/>
      <c r="L2032" s="65"/>
      <c r="M2032" s="65"/>
      <c r="N2032" s="65"/>
      <c r="O2032" s="65"/>
      <c r="P2032" s="65"/>
      <c r="Q2032" s="65"/>
      <c r="R2032" s="65"/>
      <c r="S2032" s="65"/>
      <c r="T2032" s="65"/>
      <c r="U2032" s="65"/>
      <c r="V2032" s="65"/>
      <c r="W2032" s="65"/>
      <c r="X2032" s="65"/>
      <c r="Y2032" s="65"/>
      <c r="Z2032" s="65"/>
      <c r="AA2032" s="65"/>
      <c r="AB2032" s="65"/>
      <c r="AC2032" s="65"/>
      <c r="AD2032" s="65"/>
      <c r="AE2032" s="65"/>
      <c r="AF2032" s="65"/>
      <c r="AG2032" s="65"/>
      <c r="AH2032" s="65"/>
      <c r="AI2032" s="65"/>
      <c r="AJ2032" s="62"/>
      <c r="AK2032" s="11"/>
      <c r="AL2032" s="11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</row>
    <row r="2033" spans="1:86" ht="17.25">
      <c r="A2033" s="11"/>
      <c r="B2033" s="11"/>
      <c r="C2033" s="11"/>
      <c r="D2033" s="11"/>
      <c r="E2033" s="33"/>
      <c r="F2033" s="11"/>
      <c r="G2033" s="11"/>
      <c r="H2033" s="11"/>
      <c r="I2033" s="11"/>
      <c r="J2033" s="65"/>
      <c r="K2033" s="65"/>
      <c r="L2033" s="65"/>
      <c r="M2033" s="65"/>
      <c r="N2033" s="65"/>
      <c r="O2033" s="65"/>
      <c r="P2033" s="65"/>
      <c r="Q2033" s="65"/>
      <c r="R2033" s="65"/>
      <c r="S2033" s="65"/>
      <c r="T2033" s="65"/>
      <c r="U2033" s="65"/>
      <c r="V2033" s="65"/>
      <c r="W2033" s="65"/>
      <c r="X2033" s="65"/>
      <c r="Y2033" s="65"/>
      <c r="Z2033" s="65"/>
      <c r="AA2033" s="65"/>
      <c r="AB2033" s="65"/>
      <c r="AC2033" s="65"/>
      <c r="AD2033" s="65"/>
      <c r="AE2033" s="65"/>
      <c r="AF2033" s="65"/>
      <c r="AG2033" s="65"/>
      <c r="AH2033" s="65"/>
      <c r="AI2033" s="65"/>
      <c r="AJ2033" s="62"/>
      <c r="AK2033" s="11"/>
      <c r="AL2033" s="11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3"/>
      <c r="AY2033" s="13"/>
      <c r="AZ2033" s="13"/>
      <c r="BA2033" s="13"/>
      <c r="BB2033" s="13"/>
      <c r="BC2033" s="13"/>
      <c r="BD2033" s="13"/>
      <c r="BE2033" s="13"/>
      <c r="BF2033" s="13"/>
      <c r="BG2033" s="13"/>
      <c r="BH2033" s="13"/>
      <c r="BI2033" s="13"/>
      <c r="BJ2033" s="13"/>
      <c r="BK2033" s="13"/>
      <c r="BL2033" s="13"/>
      <c r="BM2033" s="13"/>
      <c r="BN2033" s="13"/>
      <c r="BO2033" s="13"/>
      <c r="BP2033" s="13"/>
      <c r="BQ2033" s="13"/>
      <c r="BR2033" s="13"/>
      <c r="BS2033" s="13"/>
      <c r="BT2033" s="13"/>
      <c r="BU2033" s="13"/>
      <c r="BV2033" s="13"/>
      <c r="BW2033" s="13"/>
      <c r="BX2033" s="13"/>
      <c r="BY2033" s="13"/>
      <c r="BZ2033" s="13"/>
      <c r="CA2033" s="13"/>
      <c r="CB2033" s="13"/>
      <c r="CC2033" s="13"/>
      <c r="CD2033" s="13"/>
      <c r="CE2033" s="13"/>
      <c r="CF2033" s="13"/>
      <c r="CG2033" s="13"/>
      <c r="CH2033" s="13"/>
    </row>
    <row r="2034" spans="1:86" ht="17.25">
      <c r="A2034" s="11"/>
      <c r="B2034" s="11"/>
      <c r="C2034" s="11"/>
      <c r="D2034" s="11"/>
      <c r="E2034" s="33"/>
      <c r="F2034" s="11"/>
      <c r="G2034" s="11"/>
      <c r="H2034" s="11"/>
      <c r="I2034" s="11"/>
      <c r="J2034" s="65"/>
      <c r="K2034" s="65"/>
      <c r="L2034" s="65"/>
      <c r="M2034" s="65"/>
      <c r="N2034" s="65"/>
      <c r="O2034" s="65"/>
      <c r="P2034" s="65"/>
      <c r="Q2034" s="65"/>
      <c r="R2034" s="65"/>
      <c r="S2034" s="65"/>
      <c r="T2034" s="65"/>
      <c r="U2034" s="65"/>
      <c r="V2034" s="65"/>
      <c r="W2034" s="65"/>
      <c r="X2034" s="65"/>
      <c r="Y2034" s="65"/>
      <c r="Z2034" s="65"/>
      <c r="AA2034" s="65"/>
      <c r="AB2034" s="65"/>
      <c r="AC2034" s="65"/>
      <c r="AD2034" s="65"/>
      <c r="AE2034" s="65"/>
      <c r="AF2034" s="65"/>
      <c r="AG2034" s="65"/>
      <c r="AH2034" s="65"/>
      <c r="AI2034" s="65"/>
      <c r="AJ2034" s="62"/>
      <c r="AK2034" s="11"/>
      <c r="AL2034" s="11"/>
      <c r="AM2034" s="13"/>
      <c r="AN2034" s="13"/>
      <c r="AO2034" s="13"/>
      <c r="AP2034" s="13"/>
      <c r="AQ2034" s="13"/>
      <c r="AR2034" s="13"/>
      <c r="AS2034" s="13"/>
      <c r="AT2034" s="13"/>
      <c r="AU2034" s="13"/>
      <c r="AV2034" s="13"/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/>
      <c r="BH2034" s="13"/>
      <c r="BI2034" s="13"/>
      <c r="BJ2034" s="13"/>
      <c r="BK2034" s="13"/>
      <c r="BL2034" s="13"/>
      <c r="BM2034" s="13"/>
      <c r="BN2034" s="13"/>
      <c r="BO2034" s="13"/>
      <c r="BP2034" s="13"/>
      <c r="BQ2034" s="13"/>
      <c r="BR2034" s="13"/>
      <c r="BS2034" s="13"/>
      <c r="BT2034" s="13"/>
      <c r="BU2034" s="13"/>
      <c r="BV2034" s="13"/>
      <c r="BW2034" s="13"/>
      <c r="BX2034" s="13"/>
      <c r="BY2034" s="13"/>
      <c r="BZ2034" s="13"/>
      <c r="CA2034" s="13"/>
      <c r="CB2034" s="13"/>
      <c r="CC2034" s="13"/>
      <c r="CD2034" s="13"/>
      <c r="CE2034" s="13"/>
      <c r="CF2034" s="13"/>
      <c r="CG2034" s="13"/>
      <c r="CH2034" s="13"/>
    </row>
    <row r="2035" spans="1:86" ht="17.25">
      <c r="A2035" s="11"/>
      <c r="B2035" s="11"/>
      <c r="C2035" s="11"/>
      <c r="D2035" s="11"/>
      <c r="E2035" s="33"/>
      <c r="F2035" s="11"/>
      <c r="G2035" s="11"/>
      <c r="H2035" s="11"/>
      <c r="I2035" s="11"/>
      <c r="J2035" s="65"/>
      <c r="K2035" s="65"/>
      <c r="L2035" s="65"/>
      <c r="M2035" s="65"/>
      <c r="N2035" s="65"/>
      <c r="O2035" s="65"/>
      <c r="P2035" s="65"/>
      <c r="Q2035" s="65"/>
      <c r="R2035" s="65"/>
      <c r="S2035" s="65"/>
      <c r="T2035" s="65"/>
      <c r="U2035" s="65"/>
      <c r="V2035" s="65"/>
      <c r="W2035" s="65"/>
      <c r="X2035" s="65"/>
      <c r="Y2035" s="65"/>
      <c r="Z2035" s="65"/>
      <c r="AA2035" s="65"/>
      <c r="AB2035" s="65"/>
      <c r="AC2035" s="65"/>
      <c r="AD2035" s="65"/>
      <c r="AE2035" s="65"/>
      <c r="AF2035" s="65"/>
      <c r="AG2035" s="65"/>
      <c r="AH2035" s="65"/>
      <c r="AI2035" s="65"/>
      <c r="AJ2035" s="62"/>
      <c r="AK2035" s="11"/>
      <c r="AL2035" s="11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3"/>
      <c r="BX2035" s="13"/>
      <c r="BY2035" s="13"/>
      <c r="BZ2035" s="13"/>
      <c r="CA2035" s="13"/>
      <c r="CB2035" s="13"/>
      <c r="CC2035" s="13"/>
      <c r="CD2035" s="13"/>
      <c r="CE2035" s="13"/>
      <c r="CF2035" s="13"/>
      <c r="CG2035" s="13"/>
      <c r="CH2035" s="13"/>
    </row>
    <row r="2036" spans="1:86" ht="17.25">
      <c r="A2036" s="11"/>
      <c r="B2036" s="11"/>
      <c r="C2036" s="11"/>
      <c r="D2036" s="11"/>
      <c r="E2036" s="33"/>
      <c r="F2036" s="11"/>
      <c r="G2036" s="11"/>
      <c r="H2036" s="11"/>
      <c r="I2036" s="11"/>
      <c r="J2036" s="65"/>
      <c r="K2036" s="65"/>
      <c r="L2036" s="65"/>
      <c r="M2036" s="65"/>
      <c r="N2036" s="65"/>
      <c r="O2036" s="65"/>
      <c r="P2036" s="65"/>
      <c r="Q2036" s="65"/>
      <c r="R2036" s="65"/>
      <c r="S2036" s="65"/>
      <c r="T2036" s="65"/>
      <c r="U2036" s="65"/>
      <c r="V2036" s="65"/>
      <c r="W2036" s="65"/>
      <c r="X2036" s="65"/>
      <c r="Y2036" s="65"/>
      <c r="Z2036" s="65"/>
      <c r="AA2036" s="65"/>
      <c r="AB2036" s="65"/>
      <c r="AC2036" s="65"/>
      <c r="AD2036" s="65"/>
      <c r="AE2036" s="65"/>
      <c r="AF2036" s="65"/>
      <c r="AG2036" s="65"/>
      <c r="AH2036" s="65"/>
      <c r="AI2036" s="65"/>
      <c r="AJ2036" s="62"/>
      <c r="AK2036" s="11"/>
      <c r="AL2036" s="11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3"/>
      <c r="BX2036" s="13"/>
      <c r="BY2036" s="13"/>
      <c r="BZ2036" s="13"/>
      <c r="CA2036" s="13"/>
      <c r="CB2036" s="13"/>
      <c r="CC2036" s="13"/>
      <c r="CD2036" s="13"/>
      <c r="CE2036" s="13"/>
      <c r="CF2036" s="13"/>
      <c r="CG2036" s="13"/>
      <c r="CH2036" s="13"/>
    </row>
    <row r="2037" spans="1:86" ht="17.25">
      <c r="A2037" s="11"/>
      <c r="B2037" s="11"/>
      <c r="C2037" s="11"/>
      <c r="D2037" s="11"/>
      <c r="E2037" s="33"/>
      <c r="F2037" s="11"/>
      <c r="G2037" s="11"/>
      <c r="H2037" s="11"/>
      <c r="I2037" s="11"/>
      <c r="J2037" s="65"/>
      <c r="K2037" s="65"/>
      <c r="L2037" s="65"/>
      <c r="M2037" s="65"/>
      <c r="N2037" s="65"/>
      <c r="O2037" s="65"/>
      <c r="P2037" s="65"/>
      <c r="Q2037" s="65"/>
      <c r="R2037" s="65"/>
      <c r="S2037" s="65"/>
      <c r="T2037" s="65"/>
      <c r="U2037" s="65"/>
      <c r="V2037" s="65"/>
      <c r="W2037" s="65"/>
      <c r="X2037" s="65"/>
      <c r="Y2037" s="65"/>
      <c r="Z2037" s="65"/>
      <c r="AA2037" s="65"/>
      <c r="AB2037" s="65"/>
      <c r="AC2037" s="65"/>
      <c r="AD2037" s="65"/>
      <c r="AE2037" s="65"/>
      <c r="AF2037" s="65"/>
      <c r="AG2037" s="65"/>
      <c r="AH2037" s="65"/>
      <c r="AI2037" s="65"/>
      <c r="AJ2037" s="62"/>
      <c r="AK2037" s="11"/>
      <c r="AL2037" s="11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3"/>
      <c r="BX2037" s="13"/>
      <c r="BY2037" s="13"/>
      <c r="BZ2037" s="13"/>
      <c r="CA2037" s="13"/>
      <c r="CB2037" s="13"/>
      <c r="CC2037" s="13"/>
      <c r="CD2037" s="13"/>
      <c r="CE2037" s="13"/>
      <c r="CF2037" s="13"/>
      <c r="CG2037" s="13"/>
      <c r="CH2037" s="13"/>
    </row>
    <row r="2038" spans="1:86" ht="17.25">
      <c r="A2038" s="11"/>
      <c r="B2038" s="11"/>
      <c r="C2038" s="11"/>
      <c r="D2038" s="11"/>
      <c r="E2038" s="33"/>
      <c r="F2038" s="11"/>
      <c r="G2038" s="11"/>
      <c r="H2038" s="11"/>
      <c r="I2038" s="11"/>
      <c r="J2038" s="65"/>
      <c r="K2038" s="65"/>
      <c r="L2038" s="65"/>
      <c r="M2038" s="65"/>
      <c r="N2038" s="65"/>
      <c r="O2038" s="65"/>
      <c r="P2038" s="65"/>
      <c r="Q2038" s="65"/>
      <c r="R2038" s="65"/>
      <c r="S2038" s="65"/>
      <c r="T2038" s="65"/>
      <c r="U2038" s="65"/>
      <c r="V2038" s="65"/>
      <c r="W2038" s="65"/>
      <c r="X2038" s="65"/>
      <c r="Y2038" s="65"/>
      <c r="Z2038" s="65"/>
      <c r="AA2038" s="65"/>
      <c r="AB2038" s="65"/>
      <c r="AC2038" s="65"/>
      <c r="AD2038" s="65"/>
      <c r="AE2038" s="65"/>
      <c r="AF2038" s="65"/>
      <c r="AG2038" s="65"/>
      <c r="AH2038" s="65"/>
      <c r="AI2038" s="65"/>
      <c r="AJ2038" s="62"/>
      <c r="AK2038" s="11"/>
      <c r="AL2038" s="11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3"/>
      <c r="BX2038" s="13"/>
      <c r="BY2038" s="13"/>
      <c r="BZ2038" s="13"/>
      <c r="CA2038" s="13"/>
      <c r="CB2038" s="13"/>
      <c r="CC2038" s="13"/>
      <c r="CD2038" s="13"/>
      <c r="CE2038" s="13"/>
      <c r="CF2038" s="13"/>
      <c r="CG2038" s="13"/>
      <c r="CH2038" s="13"/>
    </row>
    <row r="2039" spans="1:86" ht="17.25">
      <c r="A2039" s="11"/>
      <c r="B2039" s="11"/>
      <c r="C2039" s="11"/>
      <c r="D2039" s="11"/>
      <c r="E2039" s="33"/>
      <c r="F2039" s="11"/>
      <c r="G2039" s="11"/>
      <c r="H2039" s="11"/>
      <c r="I2039" s="11"/>
      <c r="J2039" s="65"/>
      <c r="K2039" s="65"/>
      <c r="L2039" s="65"/>
      <c r="M2039" s="65"/>
      <c r="N2039" s="65"/>
      <c r="O2039" s="65"/>
      <c r="P2039" s="65"/>
      <c r="Q2039" s="65"/>
      <c r="R2039" s="65"/>
      <c r="S2039" s="65"/>
      <c r="T2039" s="65"/>
      <c r="U2039" s="65"/>
      <c r="V2039" s="65"/>
      <c r="W2039" s="65"/>
      <c r="X2039" s="65"/>
      <c r="Y2039" s="65"/>
      <c r="Z2039" s="65"/>
      <c r="AA2039" s="65"/>
      <c r="AB2039" s="65"/>
      <c r="AC2039" s="65"/>
      <c r="AD2039" s="65"/>
      <c r="AE2039" s="65"/>
      <c r="AF2039" s="65"/>
      <c r="AG2039" s="65"/>
      <c r="AH2039" s="65"/>
      <c r="AI2039" s="65"/>
      <c r="AJ2039" s="62"/>
      <c r="AK2039" s="11"/>
      <c r="AL2039" s="11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/>
      <c r="BR2039" s="13"/>
      <c r="BS2039" s="13"/>
      <c r="BT2039" s="13"/>
      <c r="BU2039" s="13"/>
      <c r="BV2039" s="13"/>
      <c r="BW2039" s="13"/>
      <c r="BX2039" s="13"/>
      <c r="BY2039" s="13"/>
      <c r="BZ2039" s="13"/>
      <c r="CA2039" s="13"/>
      <c r="CB2039" s="13"/>
      <c r="CC2039" s="13"/>
      <c r="CD2039" s="13"/>
      <c r="CE2039" s="13"/>
      <c r="CF2039" s="13"/>
      <c r="CG2039" s="13"/>
      <c r="CH2039" s="13"/>
    </row>
    <row r="2040" spans="1:86" ht="17.25">
      <c r="A2040" s="11"/>
      <c r="B2040" s="11"/>
      <c r="C2040" s="11"/>
      <c r="D2040" s="11"/>
      <c r="E2040" s="33"/>
      <c r="F2040" s="11"/>
      <c r="G2040" s="11"/>
      <c r="H2040" s="11"/>
      <c r="I2040" s="11"/>
      <c r="J2040" s="65"/>
      <c r="K2040" s="65"/>
      <c r="L2040" s="65"/>
      <c r="M2040" s="65"/>
      <c r="N2040" s="65"/>
      <c r="O2040" s="65"/>
      <c r="P2040" s="65"/>
      <c r="Q2040" s="65"/>
      <c r="R2040" s="65"/>
      <c r="S2040" s="65"/>
      <c r="T2040" s="65"/>
      <c r="U2040" s="65"/>
      <c r="V2040" s="65"/>
      <c r="W2040" s="65"/>
      <c r="X2040" s="65"/>
      <c r="Y2040" s="65"/>
      <c r="Z2040" s="65"/>
      <c r="AA2040" s="65"/>
      <c r="AB2040" s="65"/>
      <c r="AC2040" s="65"/>
      <c r="AD2040" s="65"/>
      <c r="AE2040" s="65"/>
      <c r="AF2040" s="65"/>
      <c r="AG2040" s="65"/>
      <c r="AH2040" s="65"/>
      <c r="AI2040" s="65"/>
      <c r="AJ2040" s="62"/>
      <c r="AK2040" s="11"/>
      <c r="AL2040" s="11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/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3"/>
      <c r="BX2040" s="13"/>
      <c r="BY2040" s="13"/>
      <c r="BZ2040" s="13"/>
      <c r="CA2040" s="13"/>
      <c r="CB2040" s="13"/>
      <c r="CC2040" s="13"/>
      <c r="CD2040" s="13"/>
      <c r="CE2040" s="13"/>
      <c r="CF2040" s="13"/>
      <c r="CG2040" s="13"/>
      <c r="CH2040" s="13"/>
    </row>
    <row r="2041" spans="1:86" ht="17.25">
      <c r="A2041" s="11"/>
      <c r="B2041" s="11"/>
      <c r="C2041" s="11"/>
      <c r="D2041" s="11"/>
      <c r="E2041" s="33"/>
      <c r="F2041" s="11"/>
      <c r="G2041" s="11"/>
      <c r="H2041" s="11"/>
      <c r="I2041" s="11"/>
      <c r="J2041" s="65"/>
      <c r="K2041" s="65"/>
      <c r="L2041" s="65"/>
      <c r="M2041" s="65"/>
      <c r="N2041" s="65"/>
      <c r="O2041" s="65"/>
      <c r="P2041" s="65"/>
      <c r="Q2041" s="65"/>
      <c r="R2041" s="65"/>
      <c r="S2041" s="65"/>
      <c r="T2041" s="65"/>
      <c r="U2041" s="65"/>
      <c r="V2041" s="65"/>
      <c r="W2041" s="65"/>
      <c r="X2041" s="65"/>
      <c r="Y2041" s="65"/>
      <c r="Z2041" s="65"/>
      <c r="AA2041" s="65"/>
      <c r="AB2041" s="65"/>
      <c r="AC2041" s="65"/>
      <c r="AD2041" s="65"/>
      <c r="AE2041" s="65"/>
      <c r="AF2041" s="65"/>
      <c r="AG2041" s="65"/>
      <c r="AH2041" s="65"/>
      <c r="AI2041" s="65"/>
      <c r="AJ2041" s="62"/>
      <c r="AK2041" s="11"/>
      <c r="AL2041" s="11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</row>
    <row r="2042" spans="1:86" ht="17.25">
      <c r="A2042" s="11"/>
      <c r="B2042" s="11"/>
      <c r="C2042" s="11"/>
      <c r="D2042" s="11"/>
      <c r="E2042" s="33"/>
      <c r="F2042" s="11"/>
      <c r="G2042" s="11"/>
      <c r="H2042" s="11"/>
      <c r="I2042" s="11"/>
      <c r="J2042" s="65"/>
      <c r="K2042" s="65"/>
      <c r="L2042" s="65"/>
      <c r="M2042" s="65"/>
      <c r="N2042" s="65"/>
      <c r="O2042" s="65"/>
      <c r="P2042" s="65"/>
      <c r="Q2042" s="65"/>
      <c r="R2042" s="65"/>
      <c r="S2042" s="65"/>
      <c r="T2042" s="65"/>
      <c r="U2042" s="65"/>
      <c r="V2042" s="65"/>
      <c r="W2042" s="65"/>
      <c r="X2042" s="65"/>
      <c r="Y2042" s="65"/>
      <c r="Z2042" s="65"/>
      <c r="AA2042" s="65"/>
      <c r="AB2042" s="65"/>
      <c r="AC2042" s="65"/>
      <c r="AD2042" s="65"/>
      <c r="AE2042" s="65"/>
      <c r="AF2042" s="65"/>
      <c r="AG2042" s="65"/>
      <c r="AH2042" s="65"/>
      <c r="AI2042" s="65"/>
      <c r="AJ2042" s="62"/>
      <c r="AK2042" s="11"/>
      <c r="AL2042" s="11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/>
      <c r="BJ2042" s="13"/>
      <c r="BK2042" s="13"/>
      <c r="BL2042" s="13"/>
      <c r="BM2042" s="13"/>
      <c r="BN2042" s="13"/>
      <c r="BO2042" s="13"/>
      <c r="BP2042" s="13"/>
      <c r="BQ2042" s="13"/>
      <c r="BR2042" s="13"/>
      <c r="BS2042" s="13"/>
      <c r="BT2042" s="13"/>
      <c r="BU2042" s="13"/>
      <c r="BV2042" s="13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CH2042" s="13"/>
    </row>
    <row r="2043" spans="1:86" ht="17.25">
      <c r="A2043" s="11"/>
      <c r="B2043" s="11"/>
      <c r="C2043" s="11"/>
      <c r="D2043" s="11"/>
      <c r="E2043" s="33"/>
      <c r="F2043" s="11"/>
      <c r="G2043" s="11"/>
      <c r="H2043" s="11"/>
      <c r="I2043" s="11"/>
      <c r="J2043" s="65"/>
      <c r="K2043" s="65"/>
      <c r="L2043" s="65"/>
      <c r="M2043" s="65"/>
      <c r="N2043" s="65"/>
      <c r="O2043" s="65"/>
      <c r="P2043" s="65"/>
      <c r="Q2043" s="65"/>
      <c r="R2043" s="65"/>
      <c r="S2043" s="65"/>
      <c r="T2043" s="65"/>
      <c r="U2043" s="65"/>
      <c r="V2043" s="65"/>
      <c r="W2043" s="65"/>
      <c r="X2043" s="65"/>
      <c r="Y2043" s="65"/>
      <c r="Z2043" s="65"/>
      <c r="AA2043" s="65"/>
      <c r="AB2043" s="65"/>
      <c r="AC2043" s="65"/>
      <c r="AD2043" s="65"/>
      <c r="AE2043" s="65"/>
      <c r="AF2043" s="65"/>
      <c r="AG2043" s="65"/>
      <c r="AH2043" s="65"/>
      <c r="AI2043" s="65"/>
      <c r="AJ2043" s="62"/>
      <c r="AK2043" s="11"/>
      <c r="AL2043" s="11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/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3"/>
      <c r="BX2043" s="13"/>
      <c r="BY2043" s="13"/>
      <c r="BZ2043" s="13"/>
      <c r="CA2043" s="13"/>
      <c r="CB2043" s="13"/>
      <c r="CC2043" s="13"/>
      <c r="CD2043" s="13"/>
      <c r="CE2043" s="13"/>
      <c r="CF2043" s="13"/>
      <c r="CG2043" s="13"/>
      <c r="CH2043" s="13"/>
    </row>
    <row r="2044" spans="1:86" ht="17.25">
      <c r="A2044" s="11"/>
      <c r="B2044" s="11"/>
      <c r="C2044" s="11"/>
      <c r="D2044" s="11"/>
      <c r="E2044" s="33"/>
      <c r="F2044" s="11"/>
      <c r="G2044" s="11"/>
      <c r="H2044" s="11"/>
      <c r="I2044" s="11"/>
      <c r="J2044" s="65"/>
      <c r="K2044" s="65"/>
      <c r="L2044" s="65"/>
      <c r="M2044" s="65"/>
      <c r="N2044" s="65"/>
      <c r="O2044" s="65"/>
      <c r="P2044" s="65"/>
      <c r="Q2044" s="65"/>
      <c r="R2044" s="65"/>
      <c r="S2044" s="65"/>
      <c r="T2044" s="65"/>
      <c r="U2044" s="65"/>
      <c r="V2044" s="65"/>
      <c r="W2044" s="65"/>
      <c r="X2044" s="65"/>
      <c r="Y2044" s="65"/>
      <c r="Z2044" s="65"/>
      <c r="AA2044" s="65"/>
      <c r="AB2044" s="65"/>
      <c r="AC2044" s="65"/>
      <c r="AD2044" s="65"/>
      <c r="AE2044" s="65"/>
      <c r="AF2044" s="65"/>
      <c r="AG2044" s="65"/>
      <c r="AH2044" s="65"/>
      <c r="AI2044" s="65"/>
      <c r="AJ2044" s="62"/>
      <c r="AK2044" s="11"/>
      <c r="AL2044" s="11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</row>
    <row r="2045" spans="1:86" ht="17.25">
      <c r="A2045" s="11"/>
      <c r="B2045" s="11"/>
      <c r="C2045" s="11"/>
      <c r="D2045" s="11"/>
      <c r="E2045" s="33"/>
      <c r="F2045" s="11"/>
      <c r="G2045" s="11"/>
      <c r="H2045" s="11"/>
      <c r="I2045" s="11"/>
      <c r="J2045" s="65"/>
      <c r="K2045" s="65"/>
      <c r="L2045" s="65"/>
      <c r="M2045" s="65"/>
      <c r="N2045" s="65"/>
      <c r="O2045" s="65"/>
      <c r="P2045" s="65"/>
      <c r="Q2045" s="65"/>
      <c r="R2045" s="65"/>
      <c r="S2045" s="65"/>
      <c r="T2045" s="65"/>
      <c r="U2045" s="65"/>
      <c r="V2045" s="65"/>
      <c r="W2045" s="65"/>
      <c r="X2045" s="65"/>
      <c r="Y2045" s="65"/>
      <c r="Z2045" s="65"/>
      <c r="AA2045" s="65"/>
      <c r="AB2045" s="65"/>
      <c r="AC2045" s="65"/>
      <c r="AD2045" s="65"/>
      <c r="AE2045" s="65"/>
      <c r="AF2045" s="65"/>
      <c r="AG2045" s="65"/>
      <c r="AH2045" s="65"/>
      <c r="AI2045" s="65"/>
      <c r="AJ2045" s="62"/>
      <c r="AK2045" s="11"/>
      <c r="AL2045" s="11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3"/>
      <c r="BX2045" s="13"/>
      <c r="BY2045" s="13"/>
      <c r="BZ2045" s="13"/>
      <c r="CA2045" s="13"/>
      <c r="CB2045" s="13"/>
      <c r="CC2045" s="13"/>
      <c r="CD2045" s="13"/>
      <c r="CE2045" s="13"/>
      <c r="CF2045" s="13"/>
      <c r="CG2045" s="13"/>
      <c r="CH2045" s="13"/>
    </row>
    <row r="2046" spans="1:86" ht="17.25">
      <c r="A2046" s="11"/>
      <c r="B2046" s="11"/>
      <c r="C2046" s="11"/>
      <c r="D2046" s="11"/>
      <c r="E2046" s="33"/>
      <c r="F2046" s="11"/>
      <c r="G2046" s="11"/>
      <c r="H2046" s="11"/>
      <c r="I2046" s="11"/>
      <c r="J2046" s="65"/>
      <c r="K2046" s="65"/>
      <c r="L2046" s="65"/>
      <c r="M2046" s="65"/>
      <c r="N2046" s="65"/>
      <c r="O2046" s="65"/>
      <c r="P2046" s="65"/>
      <c r="Q2046" s="65"/>
      <c r="R2046" s="65"/>
      <c r="S2046" s="65"/>
      <c r="T2046" s="65"/>
      <c r="U2046" s="65"/>
      <c r="V2046" s="65"/>
      <c r="W2046" s="65"/>
      <c r="X2046" s="65"/>
      <c r="Y2046" s="65"/>
      <c r="Z2046" s="65"/>
      <c r="AA2046" s="65"/>
      <c r="AB2046" s="65"/>
      <c r="AC2046" s="65"/>
      <c r="AD2046" s="65"/>
      <c r="AE2046" s="65"/>
      <c r="AF2046" s="65"/>
      <c r="AG2046" s="65"/>
      <c r="AH2046" s="65"/>
      <c r="AI2046" s="65"/>
      <c r="AJ2046" s="62"/>
      <c r="AK2046" s="11"/>
      <c r="AL2046" s="11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/>
      <c r="CA2046" s="13"/>
      <c r="CB2046" s="13"/>
      <c r="CC2046" s="13"/>
      <c r="CD2046" s="13"/>
      <c r="CE2046" s="13"/>
      <c r="CF2046" s="13"/>
      <c r="CG2046" s="13"/>
      <c r="CH2046" s="13"/>
    </row>
    <row r="2047" spans="1:86" ht="17.25">
      <c r="A2047" s="11"/>
      <c r="B2047" s="11"/>
      <c r="C2047" s="11"/>
      <c r="D2047" s="11"/>
      <c r="E2047" s="33"/>
      <c r="F2047" s="11"/>
      <c r="G2047" s="11"/>
      <c r="H2047" s="11"/>
      <c r="I2047" s="11"/>
      <c r="J2047" s="65"/>
      <c r="K2047" s="65"/>
      <c r="L2047" s="65"/>
      <c r="M2047" s="65"/>
      <c r="N2047" s="65"/>
      <c r="O2047" s="65"/>
      <c r="P2047" s="65"/>
      <c r="Q2047" s="65"/>
      <c r="R2047" s="65"/>
      <c r="S2047" s="65"/>
      <c r="T2047" s="65"/>
      <c r="U2047" s="65"/>
      <c r="V2047" s="65"/>
      <c r="W2047" s="65"/>
      <c r="X2047" s="65"/>
      <c r="Y2047" s="65"/>
      <c r="Z2047" s="65"/>
      <c r="AA2047" s="65"/>
      <c r="AB2047" s="65"/>
      <c r="AC2047" s="65"/>
      <c r="AD2047" s="65"/>
      <c r="AE2047" s="65"/>
      <c r="AF2047" s="65"/>
      <c r="AG2047" s="65"/>
      <c r="AH2047" s="65"/>
      <c r="AI2047" s="65"/>
      <c r="AJ2047" s="62"/>
      <c r="AK2047" s="11"/>
      <c r="AL2047" s="11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O2047" s="13"/>
      <c r="BP2047" s="13"/>
      <c r="BQ2047" s="13"/>
      <c r="BR2047" s="13"/>
      <c r="BS2047" s="13"/>
      <c r="BT2047" s="13"/>
      <c r="BU2047" s="13"/>
      <c r="BV2047" s="13"/>
      <c r="BW2047" s="13"/>
      <c r="BX2047" s="13"/>
      <c r="BY2047" s="13"/>
      <c r="BZ2047" s="13"/>
      <c r="CA2047" s="13"/>
      <c r="CB2047" s="13"/>
      <c r="CC2047" s="13"/>
      <c r="CD2047" s="13"/>
      <c r="CE2047" s="13"/>
      <c r="CF2047" s="13"/>
      <c r="CG2047" s="13"/>
      <c r="CH2047" s="13"/>
    </row>
    <row r="2048" spans="1:86" ht="17.25">
      <c r="A2048" s="11"/>
      <c r="B2048" s="11"/>
      <c r="C2048" s="11"/>
      <c r="D2048" s="11"/>
      <c r="E2048" s="33"/>
      <c r="F2048" s="11"/>
      <c r="G2048" s="11"/>
      <c r="H2048" s="11"/>
      <c r="I2048" s="11"/>
      <c r="J2048" s="65"/>
      <c r="K2048" s="65"/>
      <c r="L2048" s="65"/>
      <c r="M2048" s="65"/>
      <c r="N2048" s="65"/>
      <c r="O2048" s="65"/>
      <c r="P2048" s="65"/>
      <c r="Q2048" s="65"/>
      <c r="R2048" s="65"/>
      <c r="S2048" s="65"/>
      <c r="T2048" s="65"/>
      <c r="U2048" s="65"/>
      <c r="V2048" s="65"/>
      <c r="W2048" s="65"/>
      <c r="X2048" s="65"/>
      <c r="Y2048" s="65"/>
      <c r="Z2048" s="65"/>
      <c r="AA2048" s="65"/>
      <c r="AB2048" s="65"/>
      <c r="AC2048" s="65"/>
      <c r="AD2048" s="65"/>
      <c r="AE2048" s="65"/>
      <c r="AF2048" s="65"/>
      <c r="AG2048" s="65"/>
      <c r="AH2048" s="65"/>
      <c r="AI2048" s="65"/>
      <c r="AJ2048" s="62"/>
      <c r="AK2048" s="11"/>
      <c r="AL2048" s="11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  <c r="BD2048" s="13"/>
      <c r="BE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O2048" s="13"/>
      <c r="BP2048" s="13"/>
      <c r="BQ2048" s="13"/>
      <c r="BR2048" s="13"/>
      <c r="BS2048" s="13"/>
      <c r="BT2048" s="13"/>
      <c r="BU2048" s="13"/>
      <c r="BV2048" s="13"/>
      <c r="BW2048" s="13"/>
      <c r="BX2048" s="13"/>
      <c r="BY2048" s="13"/>
      <c r="BZ2048" s="13"/>
      <c r="CA2048" s="13"/>
      <c r="CB2048" s="13"/>
      <c r="CC2048" s="13"/>
      <c r="CD2048" s="13"/>
      <c r="CE2048" s="13"/>
      <c r="CF2048" s="13"/>
      <c r="CG2048" s="13"/>
      <c r="CH2048" s="13"/>
    </row>
    <row r="2049" spans="1:86" ht="17.25">
      <c r="A2049" s="11"/>
      <c r="B2049" s="11"/>
      <c r="C2049" s="11"/>
      <c r="D2049" s="11"/>
      <c r="E2049" s="33"/>
      <c r="F2049" s="11"/>
      <c r="G2049" s="11"/>
      <c r="H2049" s="11"/>
      <c r="I2049" s="11"/>
      <c r="J2049" s="65"/>
      <c r="K2049" s="65"/>
      <c r="L2049" s="65"/>
      <c r="M2049" s="65"/>
      <c r="N2049" s="65"/>
      <c r="O2049" s="65"/>
      <c r="P2049" s="65"/>
      <c r="Q2049" s="65"/>
      <c r="R2049" s="65"/>
      <c r="S2049" s="65"/>
      <c r="T2049" s="65"/>
      <c r="U2049" s="65"/>
      <c r="V2049" s="65"/>
      <c r="W2049" s="65"/>
      <c r="X2049" s="65"/>
      <c r="Y2049" s="65"/>
      <c r="Z2049" s="65"/>
      <c r="AA2049" s="65"/>
      <c r="AB2049" s="65"/>
      <c r="AC2049" s="65"/>
      <c r="AD2049" s="65"/>
      <c r="AE2049" s="65"/>
      <c r="AF2049" s="65"/>
      <c r="AG2049" s="65"/>
      <c r="AH2049" s="65"/>
      <c r="AI2049" s="65"/>
      <c r="AJ2049" s="62"/>
      <c r="AK2049" s="11"/>
      <c r="AL2049" s="11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  <c r="BY2049" s="13"/>
      <c r="BZ2049" s="13"/>
      <c r="CA2049" s="13"/>
      <c r="CB2049" s="13"/>
      <c r="CC2049" s="13"/>
      <c r="CD2049" s="13"/>
      <c r="CE2049" s="13"/>
      <c r="CF2049" s="13"/>
      <c r="CG2049" s="13"/>
      <c r="CH2049" s="13"/>
    </row>
    <row r="2050" spans="1:86" ht="17.25">
      <c r="A2050" s="11"/>
      <c r="B2050" s="11"/>
      <c r="C2050" s="11"/>
      <c r="D2050" s="11"/>
      <c r="E2050" s="33"/>
      <c r="F2050" s="11"/>
      <c r="G2050" s="11"/>
      <c r="H2050" s="11"/>
      <c r="I2050" s="11"/>
      <c r="J2050" s="65"/>
      <c r="K2050" s="65"/>
      <c r="L2050" s="65"/>
      <c r="M2050" s="65"/>
      <c r="N2050" s="65"/>
      <c r="O2050" s="65"/>
      <c r="P2050" s="65"/>
      <c r="Q2050" s="65"/>
      <c r="R2050" s="65"/>
      <c r="S2050" s="65"/>
      <c r="T2050" s="65"/>
      <c r="U2050" s="65"/>
      <c r="V2050" s="65"/>
      <c r="W2050" s="65"/>
      <c r="X2050" s="65"/>
      <c r="Y2050" s="65"/>
      <c r="Z2050" s="65"/>
      <c r="AA2050" s="65"/>
      <c r="AB2050" s="65"/>
      <c r="AC2050" s="65"/>
      <c r="AD2050" s="65"/>
      <c r="AE2050" s="65"/>
      <c r="AF2050" s="65"/>
      <c r="AG2050" s="65"/>
      <c r="AH2050" s="65"/>
      <c r="AI2050" s="65"/>
      <c r="AJ2050" s="62"/>
      <c r="AK2050" s="11"/>
      <c r="AL2050" s="11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</row>
    <row r="2051" spans="1:86" ht="17.25">
      <c r="A2051" s="11"/>
      <c r="B2051" s="11"/>
      <c r="C2051" s="11"/>
      <c r="D2051" s="11"/>
      <c r="E2051" s="33"/>
      <c r="F2051" s="11"/>
      <c r="G2051" s="11"/>
      <c r="H2051" s="11"/>
      <c r="I2051" s="11"/>
      <c r="J2051" s="65"/>
      <c r="K2051" s="65"/>
      <c r="L2051" s="65"/>
      <c r="M2051" s="65"/>
      <c r="N2051" s="65"/>
      <c r="O2051" s="65"/>
      <c r="P2051" s="65"/>
      <c r="Q2051" s="65"/>
      <c r="R2051" s="65"/>
      <c r="S2051" s="65"/>
      <c r="T2051" s="65"/>
      <c r="U2051" s="65"/>
      <c r="V2051" s="65"/>
      <c r="W2051" s="65"/>
      <c r="X2051" s="65"/>
      <c r="Y2051" s="65"/>
      <c r="Z2051" s="65"/>
      <c r="AA2051" s="65"/>
      <c r="AB2051" s="65"/>
      <c r="AC2051" s="65"/>
      <c r="AD2051" s="65"/>
      <c r="AE2051" s="65"/>
      <c r="AF2051" s="65"/>
      <c r="AG2051" s="65"/>
      <c r="AH2051" s="65"/>
      <c r="AI2051" s="65"/>
      <c r="AJ2051" s="62"/>
      <c r="AK2051" s="11"/>
      <c r="AL2051" s="11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</row>
    <row r="2052" spans="1:86" ht="17.25">
      <c r="A2052" s="11"/>
      <c r="B2052" s="11"/>
      <c r="C2052" s="11"/>
      <c r="D2052" s="11"/>
      <c r="E2052" s="33"/>
      <c r="F2052" s="11"/>
      <c r="G2052" s="11"/>
      <c r="H2052" s="11"/>
      <c r="I2052" s="11"/>
      <c r="J2052" s="65"/>
      <c r="K2052" s="65"/>
      <c r="L2052" s="65"/>
      <c r="M2052" s="65"/>
      <c r="N2052" s="65"/>
      <c r="O2052" s="65"/>
      <c r="P2052" s="65"/>
      <c r="Q2052" s="65"/>
      <c r="R2052" s="65"/>
      <c r="S2052" s="65"/>
      <c r="T2052" s="65"/>
      <c r="U2052" s="65"/>
      <c r="V2052" s="65"/>
      <c r="W2052" s="65"/>
      <c r="X2052" s="65"/>
      <c r="Y2052" s="65"/>
      <c r="Z2052" s="65"/>
      <c r="AA2052" s="65"/>
      <c r="AB2052" s="65"/>
      <c r="AC2052" s="65"/>
      <c r="AD2052" s="65"/>
      <c r="AE2052" s="65"/>
      <c r="AF2052" s="65"/>
      <c r="AG2052" s="65"/>
      <c r="AH2052" s="65"/>
      <c r="AI2052" s="65"/>
      <c r="AJ2052" s="62"/>
      <c r="AK2052" s="11"/>
      <c r="AL2052" s="11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</row>
    <row r="2053" spans="1:86" ht="17.25">
      <c r="A2053" s="11"/>
      <c r="B2053" s="11"/>
      <c r="C2053" s="11"/>
      <c r="D2053" s="11"/>
      <c r="E2053" s="33"/>
      <c r="F2053" s="11"/>
      <c r="G2053" s="11"/>
      <c r="H2053" s="11"/>
      <c r="I2053" s="11"/>
      <c r="J2053" s="65"/>
      <c r="K2053" s="65"/>
      <c r="L2053" s="65"/>
      <c r="M2053" s="65"/>
      <c r="N2053" s="65"/>
      <c r="O2053" s="65"/>
      <c r="P2053" s="65"/>
      <c r="Q2053" s="65"/>
      <c r="R2053" s="65"/>
      <c r="S2053" s="65"/>
      <c r="T2053" s="65"/>
      <c r="U2053" s="65"/>
      <c r="V2053" s="65"/>
      <c r="W2053" s="65"/>
      <c r="X2053" s="65"/>
      <c r="Y2053" s="65"/>
      <c r="Z2053" s="65"/>
      <c r="AA2053" s="65"/>
      <c r="AB2053" s="65"/>
      <c r="AC2053" s="65"/>
      <c r="AD2053" s="65"/>
      <c r="AE2053" s="65"/>
      <c r="AF2053" s="65"/>
      <c r="AG2053" s="65"/>
      <c r="AH2053" s="65"/>
      <c r="AI2053" s="65"/>
      <c r="AJ2053" s="62"/>
      <c r="AK2053" s="11"/>
      <c r="AL2053" s="11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</row>
    <row r="2054" spans="1:86" ht="17.25">
      <c r="A2054" s="11"/>
      <c r="B2054" s="11"/>
      <c r="C2054" s="11"/>
      <c r="D2054" s="11"/>
      <c r="E2054" s="33"/>
      <c r="F2054" s="11"/>
      <c r="G2054" s="11"/>
      <c r="H2054" s="11"/>
      <c r="I2054" s="11"/>
      <c r="J2054" s="65"/>
      <c r="K2054" s="65"/>
      <c r="L2054" s="65"/>
      <c r="M2054" s="65"/>
      <c r="N2054" s="65"/>
      <c r="O2054" s="65"/>
      <c r="P2054" s="65"/>
      <c r="Q2054" s="65"/>
      <c r="R2054" s="65"/>
      <c r="S2054" s="65"/>
      <c r="T2054" s="65"/>
      <c r="U2054" s="65"/>
      <c r="V2054" s="65"/>
      <c r="W2054" s="65"/>
      <c r="X2054" s="65"/>
      <c r="Y2054" s="65"/>
      <c r="Z2054" s="65"/>
      <c r="AA2054" s="65"/>
      <c r="AB2054" s="65"/>
      <c r="AC2054" s="65"/>
      <c r="AD2054" s="65"/>
      <c r="AE2054" s="65"/>
      <c r="AF2054" s="65"/>
      <c r="AG2054" s="65"/>
      <c r="AH2054" s="65"/>
      <c r="AI2054" s="65"/>
      <c r="AJ2054" s="62"/>
      <c r="AK2054" s="11"/>
      <c r="AL2054" s="11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</row>
    <row r="2055" spans="1:86" ht="17.25">
      <c r="A2055" s="11"/>
      <c r="B2055" s="11"/>
      <c r="C2055" s="11"/>
      <c r="D2055" s="11"/>
      <c r="E2055" s="33"/>
      <c r="F2055" s="11"/>
      <c r="G2055" s="11"/>
      <c r="H2055" s="11"/>
      <c r="I2055" s="11"/>
      <c r="J2055" s="65"/>
      <c r="K2055" s="65"/>
      <c r="L2055" s="65"/>
      <c r="M2055" s="65"/>
      <c r="N2055" s="65"/>
      <c r="O2055" s="65"/>
      <c r="P2055" s="65"/>
      <c r="Q2055" s="65"/>
      <c r="R2055" s="65"/>
      <c r="S2055" s="65"/>
      <c r="T2055" s="65"/>
      <c r="U2055" s="65"/>
      <c r="V2055" s="65"/>
      <c r="W2055" s="65"/>
      <c r="X2055" s="65"/>
      <c r="Y2055" s="65"/>
      <c r="Z2055" s="65"/>
      <c r="AA2055" s="65"/>
      <c r="AB2055" s="65"/>
      <c r="AC2055" s="65"/>
      <c r="AD2055" s="65"/>
      <c r="AE2055" s="65"/>
      <c r="AF2055" s="65"/>
      <c r="AG2055" s="65"/>
      <c r="AH2055" s="65"/>
      <c r="AI2055" s="65"/>
      <c r="AJ2055" s="62"/>
      <c r="AK2055" s="11"/>
      <c r="AL2055" s="11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</row>
    <row r="2056" spans="1:86" ht="17.25">
      <c r="A2056" s="11"/>
      <c r="B2056" s="11"/>
      <c r="C2056" s="11"/>
      <c r="D2056" s="11"/>
      <c r="E2056" s="33"/>
      <c r="F2056" s="11"/>
      <c r="G2056" s="11"/>
      <c r="H2056" s="11"/>
      <c r="I2056" s="11"/>
      <c r="J2056" s="65"/>
      <c r="K2056" s="65"/>
      <c r="L2056" s="65"/>
      <c r="M2056" s="65"/>
      <c r="N2056" s="65"/>
      <c r="O2056" s="65"/>
      <c r="P2056" s="65"/>
      <c r="Q2056" s="65"/>
      <c r="R2056" s="65"/>
      <c r="S2056" s="65"/>
      <c r="T2056" s="65"/>
      <c r="U2056" s="65"/>
      <c r="V2056" s="65"/>
      <c r="W2056" s="65"/>
      <c r="X2056" s="65"/>
      <c r="Y2056" s="65"/>
      <c r="Z2056" s="65"/>
      <c r="AA2056" s="65"/>
      <c r="AB2056" s="65"/>
      <c r="AC2056" s="65"/>
      <c r="AD2056" s="65"/>
      <c r="AE2056" s="65"/>
      <c r="AF2056" s="65"/>
      <c r="AG2056" s="65"/>
      <c r="AH2056" s="65"/>
      <c r="AI2056" s="65"/>
      <c r="AJ2056" s="62"/>
      <c r="AK2056" s="11"/>
      <c r="AL2056" s="11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</row>
    <row r="2057" spans="1:86" ht="17.25">
      <c r="A2057" s="11"/>
      <c r="B2057" s="11"/>
      <c r="C2057" s="11"/>
      <c r="D2057" s="11"/>
      <c r="E2057" s="33"/>
      <c r="F2057" s="11"/>
      <c r="G2057" s="11"/>
      <c r="H2057" s="11"/>
      <c r="I2057" s="11"/>
      <c r="J2057" s="65"/>
      <c r="K2057" s="65"/>
      <c r="L2057" s="65"/>
      <c r="M2057" s="65"/>
      <c r="N2057" s="65"/>
      <c r="O2057" s="65"/>
      <c r="P2057" s="65"/>
      <c r="Q2057" s="65"/>
      <c r="R2057" s="65"/>
      <c r="S2057" s="65"/>
      <c r="T2057" s="65"/>
      <c r="U2057" s="65"/>
      <c r="V2057" s="65"/>
      <c r="W2057" s="65"/>
      <c r="X2057" s="65"/>
      <c r="Y2057" s="65"/>
      <c r="Z2057" s="65"/>
      <c r="AA2057" s="65"/>
      <c r="AB2057" s="65"/>
      <c r="AC2057" s="65"/>
      <c r="AD2057" s="65"/>
      <c r="AE2057" s="65"/>
      <c r="AF2057" s="65"/>
      <c r="AG2057" s="65"/>
      <c r="AH2057" s="65"/>
      <c r="AI2057" s="65"/>
      <c r="AJ2057" s="62"/>
      <c r="AK2057" s="11"/>
      <c r="AL2057" s="11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/>
      <c r="AZ2057" s="13"/>
      <c r="BA2057" s="13"/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  <c r="BW2057" s="13"/>
      <c r="BX2057" s="13"/>
      <c r="BY2057" s="13"/>
      <c r="BZ2057" s="13"/>
      <c r="CA2057" s="13"/>
      <c r="CB2057" s="13"/>
      <c r="CC2057" s="13"/>
      <c r="CD2057" s="13"/>
      <c r="CE2057" s="13"/>
      <c r="CF2057" s="13"/>
      <c r="CG2057" s="13"/>
      <c r="CH2057" s="13"/>
    </row>
    <row r="2058" spans="1:86" ht="17.25">
      <c r="A2058" s="11"/>
      <c r="B2058" s="11"/>
      <c r="C2058" s="11"/>
      <c r="D2058" s="11"/>
      <c r="E2058" s="33"/>
      <c r="F2058" s="11"/>
      <c r="G2058" s="11"/>
      <c r="H2058" s="11"/>
      <c r="I2058" s="11"/>
      <c r="J2058" s="65"/>
      <c r="K2058" s="65"/>
      <c r="L2058" s="65"/>
      <c r="M2058" s="65"/>
      <c r="N2058" s="65"/>
      <c r="O2058" s="65"/>
      <c r="P2058" s="65"/>
      <c r="Q2058" s="65"/>
      <c r="R2058" s="65"/>
      <c r="S2058" s="65"/>
      <c r="T2058" s="65"/>
      <c r="U2058" s="65"/>
      <c r="V2058" s="65"/>
      <c r="W2058" s="65"/>
      <c r="X2058" s="65"/>
      <c r="Y2058" s="65"/>
      <c r="Z2058" s="65"/>
      <c r="AA2058" s="65"/>
      <c r="AB2058" s="65"/>
      <c r="AC2058" s="65"/>
      <c r="AD2058" s="65"/>
      <c r="AE2058" s="65"/>
      <c r="AF2058" s="65"/>
      <c r="AG2058" s="65"/>
      <c r="AH2058" s="65"/>
      <c r="AI2058" s="65"/>
      <c r="AJ2058" s="62"/>
      <c r="AK2058" s="11"/>
      <c r="AL2058" s="11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</row>
    <row r="2059" spans="1:86" ht="17.25">
      <c r="A2059" s="11"/>
      <c r="B2059" s="11"/>
      <c r="C2059" s="11"/>
      <c r="D2059" s="11"/>
      <c r="E2059" s="33"/>
      <c r="F2059" s="11"/>
      <c r="G2059" s="11"/>
      <c r="H2059" s="11"/>
      <c r="I2059" s="11"/>
      <c r="J2059" s="65"/>
      <c r="K2059" s="65"/>
      <c r="L2059" s="65"/>
      <c r="M2059" s="65"/>
      <c r="N2059" s="65"/>
      <c r="O2059" s="65"/>
      <c r="P2059" s="65"/>
      <c r="Q2059" s="65"/>
      <c r="R2059" s="65"/>
      <c r="S2059" s="65"/>
      <c r="T2059" s="65"/>
      <c r="U2059" s="65"/>
      <c r="V2059" s="65"/>
      <c r="W2059" s="65"/>
      <c r="X2059" s="65"/>
      <c r="Y2059" s="65"/>
      <c r="Z2059" s="65"/>
      <c r="AA2059" s="65"/>
      <c r="AB2059" s="65"/>
      <c r="AC2059" s="65"/>
      <c r="AD2059" s="65"/>
      <c r="AE2059" s="65"/>
      <c r="AF2059" s="65"/>
      <c r="AG2059" s="65"/>
      <c r="AH2059" s="65"/>
      <c r="AI2059" s="65"/>
      <c r="AJ2059" s="62"/>
      <c r="AK2059" s="11"/>
      <c r="AL2059" s="11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/>
    </row>
    <row r="2060" spans="1:86" ht="17.25">
      <c r="A2060" s="11"/>
      <c r="B2060" s="11"/>
      <c r="C2060" s="11"/>
      <c r="D2060" s="11"/>
      <c r="E2060" s="33"/>
      <c r="F2060" s="11"/>
      <c r="G2060" s="11"/>
      <c r="H2060" s="11"/>
      <c r="I2060" s="11"/>
      <c r="J2060" s="65"/>
      <c r="K2060" s="65"/>
      <c r="L2060" s="65"/>
      <c r="M2060" s="65"/>
      <c r="N2060" s="65"/>
      <c r="O2060" s="65"/>
      <c r="P2060" s="65"/>
      <c r="Q2060" s="65"/>
      <c r="R2060" s="65"/>
      <c r="S2060" s="65"/>
      <c r="T2060" s="65"/>
      <c r="U2060" s="65"/>
      <c r="V2060" s="65"/>
      <c r="W2060" s="65"/>
      <c r="X2060" s="65"/>
      <c r="Y2060" s="65"/>
      <c r="Z2060" s="65"/>
      <c r="AA2060" s="65"/>
      <c r="AB2060" s="65"/>
      <c r="AC2060" s="65"/>
      <c r="AD2060" s="65"/>
      <c r="AE2060" s="65"/>
      <c r="AF2060" s="65"/>
      <c r="AG2060" s="65"/>
      <c r="AH2060" s="65"/>
      <c r="AI2060" s="65"/>
      <c r="AJ2060" s="62"/>
      <c r="AK2060" s="11"/>
      <c r="AL2060" s="11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O2060" s="13"/>
      <c r="BP2060" s="13"/>
      <c r="BQ2060" s="13"/>
      <c r="BR2060" s="13"/>
      <c r="BS2060" s="13"/>
      <c r="BT2060" s="13"/>
      <c r="BU2060" s="13"/>
      <c r="BV2060" s="13"/>
      <c r="BW2060" s="13"/>
      <c r="BX2060" s="13"/>
      <c r="BY2060" s="13"/>
      <c r="BZ2060" s="13"/>
      <c r="CA2060" s="13"/>
      <c r="CB2060" s="13"/>
      <c r="CC2060" s="13"/>
      <c r="CD2060" s="13"/>
      <c r="CE2060" s="13"/>
      <c r="CF2060" s="13"/>
      <c r="CG2060" s="13"/>
      <c r="CH2060" s="13"/>
    </row>
    <row r="2061" spans="1:86" ht="17.25">
      <c r="A2061" s="11"/>
      <c r="B2061" s="11"/>
      <c r="C2061" s="11"/>
      <c r="D2061" s="11"/>
      <c r="E2061" s="33"/>
      <c r="F2061" s="11"/>
      <c r="G2061" s="11"/>
      <c r="H2061" s="11"/>
      <c r="I2061" s="11"/>
      <c r="J2061" s="65"/>
      <c r="K2061" s="65"/>
      <c r="L2061" s="65"/>
      <c r="M2061" s="65"/>
      <c r="N2061" s="65"/>
      <c r="O2061" s="65"/>
      <c r="P2061" s="65"/>
      <c r="Q2061" s="65"/>
      <c r="R2061" s="65"/>
      <c r="S2061" s="65"/>
      <c r="T2061" s="65"/>
      <c r="U2061" s="65"/>
      <c r="V2061" s="65"/>
      <c r="W2061" s="65"/>
      <c r="X2061" s="65"/>
      <c r="Y2061" s="65"/>
      <c r="Z2061" s="65"/>
      <c r="AA2061" s="65"/>
      <c r="AB2061" s="65"/>
      <c r="AC2061" s="65"/>
      <c r="AD2061" s="65"/>
      <c r="AE2061" s="65"/>
      <c r="AF2061" s="65"/>
      <c r="AG2061" s="65"/>
      <c r="AH2061" s="65"/>
      <c r="AI2061" s="65"/>
      <c r="AJ2061" s="62"/>
      <c r="AK2061" s="11"/>
      <c r="AL2061" s="11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</row>
    <row r="2062" spans="1:86" ht="17.25">
      <c r="A2062" s="11"/>
      <c r="B2062" s="11"/>
      <c r="C2062" s="11"/>
      <c r="D2062" s="11"/>
      <c r="E2062" s="33"/>
      <c r="F2062" s="11"/>
      <c r="G2062" s="11"/>
      <c r="H2062" s="11"/>
      <c r="I2062" s="11"/>
      <c r="J2062" s="65"/>
      <c r="K2062" s="65"/>
      <c r="L2062" s="65"/>
      <c r="M2062" s="65"/>
      <c r="N2062" s="65"/>
      <c r="O2062" s="65"/>
      <c r="P2062" s="65"/>
      <c r="Q2062" s="65"/>
      <c r="R2062" s="65"/>
      <c r="S2062" s="65"/>
      <c r="T2062" s="65"/>
      <c r="U2062" s="65"/>
      <c r="V2062" s="65"/>
      <c r="W2062" s="65"/>
      <c r="X2062" s="65"/>
      <c r="Y2062" s="65"/>
      <c r="Z2062" s="65"/>
      <c r="AA2062" s="65"/>
      <c r="AB2062" s="65"/>
      <c r="AC2062" s="65"/>
      <c r="AD2062" s="65"/>
      <c r="AE2062" s="65"/>
      <c r="AF2062" s="65"/>
      <c r="AG2062" s="65"/>
      <c r="AH2062" s="65"/>
      <c r="AI2062" s="65"/>
      <c r="AJ2062" s="62"/>
      <c r="AK2062" s="11"/>
      <c r="AL2062" s="11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</row>
    <row r="2063" spans="1:86" ht="17.25">
      <c r="A2063" s="11"/>
      <c r="B2063" s="11"/>
      <c r="C2063" s="11"/>
      <c r="D2063" s="11"/>
      <c r="E2063" s="33"/>
      <c r="F2063" s="11"/>
      <c r="G2063" s="11"/>
      <c r="H2063" s="11"/>
      <c r="I2063" s="11"/>
      <c r="J2063" s="65"/>
      <c r="K2063" s="65"/>
      <c r="L2063" s="65"/>
      <c r="M2063" s="65"/>
      <c r="N2063" s="65"/>
      <c r="O2063" s="65"/>
      <c r="P2063" s="65"/>
      <c r="Q2063" s="65"/>
      <c r="R2063" s="65"/>
      <c r="S2063" s="65"/>
      <c r="T2063" s="65"/>
      <c r="U2063" s="65"/>
      <c r="V2063" s="65"/>
      <c r="W2063" s="65"/>
      <c r="X2063" s="65"/>
      <c r="Y2063" s="65"/>
      <c r="Z2063" s="65"/>
      <c r="AA2063" s="65"/>
      <c r="AB2063" s="65"/>
      <c r="AC2063" s="65"/>
      <c r="AD2063" s="65"/>
      <c r="AE2063" s="65"/>
      <c r="AF2063" s="65"/>
      <c r="AG2063" s="65"/>
      <c r="AH2063" s="65"/>
      <c r="AI2063" s="65"/>
      <c r="AJ2063" s="62"/>
      <c r="AK2063" s="11"/>
      <c r="AL2063" s="11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</row>
    <row r="2064" spans="1:86" ht="17.25">
      <c r="A2064" s="11"/>
      <c r="B2064" s="11"/>
      <c r="C2064" s="11"/>
      <c r="D2064" s="11"/>
      <c r="E2064" s="33"/>
      <c r="F2064" s="11"/>
      <c r="G2064" s="11"/>
      <c r="H2064" s="11"/>
      <c r="I2064" s="11"/>
      <c r="J2064" s="65"/>
      <c r="K2064" s="65"/>
      <c r="L2064" s="65"/>
      <c r="M2064" s="65"/>
      <c r="N2064" s="65"/>
      <c r="O2064" s="65"/>
      <c r="P2064" s="65"/>
      <c r="Q2064" s="65"/>
      <c r="R2064" s="65"/>
      <c r="S2064" s="65"/>
      <c r="T2064" s="65"/>
      <c r="U2064" s="65"/>
      <c r="V2064" s="65"/>
      <c r="W2064" s="65"/>
      <c r="X2064" s="65"/>
      <c r="Y2064" s="65"/>
      <c r="Z2064" s="65"/>
      <c r="AA2064" s="65"/>
      <c r="AB2064" s="65"/>
      <c r="AC2064" s="65"/>
      <c r="AD2064" s="65"/>
      <c r="AE2064" s="65"/>
      <c r="AF2064" s="65"/>
      <c r="AG2064" s="65"/>
      <c r="AH2064" s="65"/>
      <c r="AI2064" s="65"/>
      <c r="AJ2064" s="62"/>
      <c r="AK2064" s="11"/>
      <c r="AL2064" s="11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</row>
    <row r="2065" spans="1:86" ht="17.25">
      <c r="A2065" s="11"/>
      <c r="B2065" s="11"/>
      <c r="C2065" s="11"/>
      <c r="D2065" s="11"/>
      <c r="E2065" s="33"/>
      <c r="F2065" s="11"/>
      <c r="G2065" s="11"/>
      <c r="H2065" s="11"/>
      <c r="I2065" s="11"/>
      <c r="J2065" s="65"/>
      <c r="K2065" s="65"/>
      <c r="L2065" s="65"/>
      <c r="M2065" s="65"/>
      <c r="N2065" s="65"/>
      <c r="O2065" s="65"/>
      <c r="P2065" s="65"/>
      <c r="Q2065" s="65"/>
      <c r="R2065" s="65"/>
      <c r="S2065" s="65"/>
      <c r="T2065" s="65"/>
      <c r="U2065" s="65"/>
      <c r="V2065" s="65"/>
      <c r="W2065" s="65"/>
      <c r="X2065" s="65"/>
      <c r="Y2065" s="65"/>
      <c r="Z2065" s="65"/>
      <c r="AA2065" s="65"/>
      <c r="AB2065" s="65"/>
      <c r="AC2065" s="65"/>
      <c r="AD2065" s="65"/>
      <c r="AE2065" s="65"/>
      <c r="AF2065" s="65"/>
      <c r="AG2065" s="65"/>
      <c r="AH2065" s="65"/>
      <c r="AI2065" s="65"/>
      <c r="AJ2065" s="62"/>
      <c r="AK2065" s="11"/>
      <c r="AL2065" s="11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</row>
    <row r="2066" spans="1:86" ht="17.25">
      <c r="A2066" s="11"/>
      <c r="B2066" s="11"/>
      <c r="C2066" s="11"/>
      <c r="D2066" s="11"/>
      <c r="E2066" s="33"/>
      <c r="F2066" s="11"/>
      <c r="G2066" s="11"/>
      <c r="H2066" s="11"/>
      <c r="I2066" s="11"/>
      <c r="J2066" s="65"/>
      <c r="K2066" s="65"/>
      <c r="L2066" s="65"/>
      <c r="M2066" s="65"/>
      <c r="N2066" s="65"/>
      <c r="O2066" s="65"/>
      <c r="P2066" s="65"/>
      <c r="Q2066" s="65"/>
      <c r="R2066" s="65"/>
      <c r="S2066" s="65"/>
      <c r="T2066" s="65"/>
      <c r="U2066" s="65"/>
      <c r="V2066" s="65"/>
      <c r="W2066" s="65"/>
      <c r="X2066" s="65"/>
      <c r="Y2066" s="65"/>
      <c r="Z2066" s="65"/>
      <c r="AA2066" s="65"/>
      <c r="AB2066" s="65"/>
      <c r="AC2066" s="65"/>
      <c r="AD2066" s="65"/>
      <c r="AE2066" s="65"/>
      <c r="AF2066" s="65"/>
      <c r="AG2066" s="65"/>
      <c r="AH2066" s="65"/>
      <c r="AI2066" s="65"/>
      <c r="AJ2066" s="62"/>
      <c r="AK2066" s="11"/>
      <c r="AL2066" s="11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</row>
    <row r="2067" spans="1:86" ht="17.25">
      <c r="A2067" s="11"/>
      <c r="B2067" s="11"/>
      <c r="C2067" s="11"/>
      <c r="D2067" s="11"/>
      <c r="E2067" s="33"/>
      <c r="F2067" s="11"/>
      <c r="G2067" s="11"/>
      <c r="H2067" s="11"/>
      <c r="I2067" s="11"/>
      <c r="J2067" s="65"/>
      <c r="K2067" s="65"/>
      <c r="L2067" s="65"/>
      <c r="M2067" s="65"/>
      <c r="N2067" s="65"/>
      <c r="O2067" s="65"/>
      <c r="P2067" s="65"/>
      <c r="Q2067" s="65"/>
      <c r="R2067" s="65"/>
      <c r="S2067" s="65"/>
      <c r="T2067" s="65"/>
      <c r="U2067" s="65"/>
      <c r="V2067" s="65"/>
      <c r="W2067" s="65"/>
      <c r="X2067" s="65"/>
      <c r="Y2067" s="65"/>
      <c r="Z2067" s="65"/>
      <c r="AA2067" s="65"/>
      <c r="AB2067" s="65"/>
      <c r="AC2067" s="65"/>
      <c r="AD2067" s="65"/>
      <c r="AE2067" s="65"/>
      <c r="AF2067" s="65"/>
      <c r="AG2067" s="65"/>
      <c r="AH2067" s="65"/>
      <c r="AI2067" s="65"/>
      <c r="AJ2067" s="62"/>
      <c r="AK2067" s="11"/>
      <c r="AL2067" s="11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</row>
    <row r="2068" spans="1:86" ht="17.25">
      <c r="A2068" s="11"/>
      <c r="B2068" s="11"/>
      <c r="C2068" s="11"/>
      <c r="D2068" s="11"/>
      <c r="E2068" s="33"/>
      <c r="F2068" s="11"/>
      <c r="G2068" s="11"/>
      <c r="H2068" s="11"/>
      <c r="I2068" s="11"/>
      <c r="J2068" s="65"/>
      <c r="K2068" s="65"/>
      <c r="L2068" s="65"/>
      <c r="M2068" s="65"/>
      <c r="N2068" s="65"/>
      <c r="O2068" s="65"/>
      <c r="P2068" s="65"/>
      <c r="Q2068" s="65"/>
      <c r="R2068" s="65"/>
      <c r="S2068" s="65"/>
      <c r="T2068" s="65"/>
      <c r="U2068" s="65"/>
      <c r="V2068" s="65"/>
      <c r="W2068" s="65"/>
      <c r="X2068" s="65"/>
      <c r="Y2068" s="65"/>
      <c r="Z2068" s="65"/>
      <c r="AA2068" s="65"/>
      <c r="AB2068" s="65"/>
      <c r="AC2068" s="65"/>
      <c r="AD2068" s="65"/>
      <c r="AE2068" s="65"/>
      <c r="AF2068" s="65"/>
      <c r="AG2068" s="65"/>
      <c r="AH2068" s="65"/>
      <c r="AI2068" s="65"/>
      <c r="AJ2068" s="62"/>
      <c r="AK2068" s="11"/>
      <c r="AL2068" s="11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3"/>
      <c r="AY2068" s="13"/>
      <c r="AZ2068" s="13"/>
      <c r="BA2068" s="13"/>
      <c r="BB2068" s="13"/>
      <c r="BC2068" s="13"/>
      <c r="BD2068" s="13"/>
      <c r="BE2068" s="13"/>
      <c r="BF2068" s="13"/>
      <c r="BG2068" s="13"/>
      <c r="BH2068" s="13"/>
      <c r="BI2068" s="13"/>
      <c r="BJ2068" s="13"/>
      <c r="BK2068" s="13"/>
      <c r="BL2068" s="13"/>
      <c r="BM2068" s="13"/>
      <c r="BN2068" s="13"/>
      <c r="BO2068" s="13"/>
      <c r="BP2068" s="13"/>
      <c r="BQ2068" s="13"/>
      <c r="BR2068" s="13"/>
      <c r="BS2068" s="13"/>
      <c r="BT2068" s="13"/>
      <c r="BU2068" s="13"/>
      <c r="BV2068" s="13"/>
      <c r="BW2068" s="13"/>
      <c r="BX2068" s="13"/>
      <c r="BY2068" s="13"/>
      <c r="BZ2068" s="13"/>
      <c r="CA2068" s="13"/>
      <c r="CB2068" s="13"/>
      <c r="CC2068" s="13"/>
      <c r="CD2068" s="13"/>
      <c r="CE2068" s="13"/>
      <c r="CF2068" s="13"/>
      <c r="CG2068" s="13"/>
      <c r="CH2068" s="13"/>
    </row>
    <row r="2069" spans="1:86" ht="17.25">
      <c r="A2069" s="11"/>
      <c r="B2069" s="11"/>
      <c r="C2069" s="11"/>
      <c r="D2069" s="11"/>
      <c r="E2069" s="33"/>
      <c r="F2069" s="11"/>
      <c r="G2069" s="11"/>
      <c r="H2069" s="11"/>
      <c r="I2069" s="11"/>
      <c r="J2069" s="65"/>
      <c r="K2069" s="65"/>
      <c r="L2069" s="65"/>
      <c r="M2069" s="65"/>
      <c r="N2069" s="65"/>
      <c r="O2069" s="65"/>
      <c r="P2069" s="65"/>
      <c r="Q2069" s="65"/>
      <c r="R2069" s="65"/>
      <c r="S2069" s="65"/>
      <c r="T2069" s="65"/>
      <c r="U2069" s="65"/>
      <c r="V2069" s="65"/>
      <c r="W2069" s="65"/>
      <c r="X2069" s="65"/>
      <c r="Y2069" s="65"/>
      <c r="Z2069" s="65"/>
      <c r="AA2069" s="65"/>
      <c r="AB2069" s="65"/>
      <c r="AC2069" s="65"/>
      <c r="AD2069" s="65"/>
      <c r="AE2069" s="65"/>
      <c r="AF2069" s="65"/>
      <c r="AG2069" s="65"/>
      <c r="AH2069" s="65"/>
      <c r="AI2069" s="65"/>
      <c r="AJ2069" s="62"/>
      <c r="AK2069" s="11"/>
      <c r="AL2069" s="11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</row>
    <row r="2070" spans="1:86" ht="17.25">
      <c r="A2070" s="11"/>
      <c r="B2070" s="11"/>
      <c r="C2070" s="11"/>
      <c r="D2070" s="11"/>
      <c r="E2070" s="33"/>
      <c r="F2070" s="11"/>
      <c r="G2070" s="11"/>
      <c r="H2070" s="11"/>
      <c r="I2070" s="11"/>
      <c r="J2070" s="65"/>
      <c r="K2070" s="65"/>
      <c r="L2070" s="65"/>
      <c r="M2070" s="65"/>
      <c r="N2070" s="65"/>
      <c r="O2070" s="65"/>
      <c r="P2070" s="65"/>
      <c r="Q2070" s="65"/>
      <c r="R2070" s="65"/>
      <c r="S2070" s="65"/>
      <c r="T2070" s="65"/>
      <c r="U2070" s="65"/>
      <c r="V2070" s="65"/>
      <c r="W2070" s="65"/>
      <c r="X2070" s="65"/>
      <c r="Y2070" s="65"/>
      <c r="Z2070" s="65"/>
      <c r="AA2070" s="65"/>
      <c r="AB2070" s="65"/>
      <c r="AC2070" s="65"/>
      <c r="AD2070" s="65"/>
      <c r="AE2070" s="65"/>
      <c r="AF2070" s="65"/>
      <c r="AG2070" s="65"/>
      <c r="AH2070" s="65"/>
      <c r="AI2070" s="65"/>
      <c r="AJ2070" s="62"/>
      <c r="AK2070" s="11"/>
      <c r="AL2070" s="11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/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</row>
    <row r="2071" spans="1:86" ht="17.25">
      <c r="A2071" s="11"/>
      <c r="B2071" s="11"/>
      <c r="C2071" s="11"/>
      <c r="D2071" s="11"/>
      <c r="E2071" s="33"/>
      <c r="F2071" s="11"/>
      <c r="G2071" s="11"/>
      <c r="H2071" s="11"/>
      <c r="I2071" s="11"/>
      <c r="J2071" s="65"/>
      <c r="K2071" s="65"/>
      <c r="L2071" s="65"/>
      <c r="M2071" s="65"/>
      <c r="N2071" s="65"/>
      <c r="O2071" s="65"/>
      <c r="P2071" s="65"/>
      <c r="Q2071" s="65"/>
      <c r="R2071" s="65"/>
      <c r="S2071" s="65"/>
      <c r="T2071" s="65"/>
      <c r="U2071" s="65"/>
      <c r="V2071" s="65"/>
      <c r="W2071" s="65"/>
      <c r="X2071" s="65"/>
      <c r="Y2071" s="65"/>
      <c r="Z2071" s="65"/>
      <c r="AA2071" s="65"/>
      <c r="AB2071" s="65"/>
      <c r="AC2071" s="65"/>
      <c r="AD2071" s="65"/>
      <c r="AE2071" s="65"/>
      <c r="AF2071" s="65"/>
      <c r="AG2071" s="65"/>
      <c r="AH2071" s="65"/>
      <c r="AI2071" s="65"/>
      <c r="AJ2071" s="62"/>
      <c r="AK2071" s="11"/>
      <c r="AL2071" s="11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</row>
    <row r="2072" spans="1:86" ht="17.25">
      <c r="A2072" s="11"/>
      <c r="B2072" s="11"/>
      <c r="C2072" s="11"/>
      <c r="D2072" s="11"/>
      <c r="E2072" s="33"/>
      <c r="F2072" s="11"/>
      <c r="G2072" s="11"/>
      <c r="H2072" s="11"/>
      <c r="I2072" s="11"/>
      <c r="J2072" s="65"/>
      <c r="K2072" s="65"/>
      <c r="L2072" s="65"/>
      <c r="M2072" s="65"/>
      <c r="N2072" s="65"/>
      <c r="O2072" s="65"/>
      <c r="P2072" s="65"/>
      <c r="Q2072" s="65"/>
      <c r="R2072" s="65"/>
      <c r="S2072" s="65"/>
      <c r="T2072" s="65"/>
      <c r="U2072" s="65"/>
      <c r="V2072" s="65"/>
      <c r="W2072" s="65"/>
      <c r="X2072" s="65"/>
      <c r="Y2072" s="65"/>
      <c r="Z2072" s="65"/>
      <c r="AA2072" s="65"/>
      <c r="AB2072" s="65"/>
      <c r="AC2072" s="65"/>
      <c r="AD2072" s="65"/>
      <c r="AE2072" s="65"/>
      <c r="AF2072" s="65"/>
      <c r="AG2072" s="65"/>
      <c r="AH2072" s="65"/>
      <c r="AI2072" s="65"/>
      <c r="AJ2072" s="62"/>
      <c r="AK2072" s="11"/>
      <c r="AL2072" s="11"/>
      <c r="AM2072" s="13"/>
      <c r="AN2072" s="13"/>
      <c r="AO2072" s="13"/>
      <c r="AP2072" s="13"/>
      <c r="AQ2072" s="13"/>
      <c r="AR2072" s="13"/>
      <c r="AS2072" s="13"/>
      <c r="AT2072" s="13"/>
      <c r="AU2072" s="13"/>
      <c r="AV2072" s="13"/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O2072" s="13"/>
      <c r="BP2072" s="13"/>
      <c r="BQ2072" s="13"/>
      <c r="BR2072" s="13"/>
      <c r="BS2072" s="13"/>
      <c r="BT2072" s="13"/>
      <c r="BU2072" s="13"/>
      <c r="BV2072" s="13"/>
      <c r="BW2072" s="13"/>
      <c r="BX2072" s="13"/>
      <c r="BY2072" s="13"/>
      <c r="BZ2072" s="13"/>
      <c r="CA2072" s="13"/>
      <c r="CB2072" s="13"/>
      <c r="CC2072" s="13"/>
      <c r="CD2072" s="13"/>
      <c r="CE2072" s="13"/>
      <c r="CF2072" s="13"/>
      <c r="CG2072" s="13"/>
      <c r="CH2072" s="13"/>
    </row>
    <row r="2073" spans="1:86" ht="17.25">
      <c r="A2073" s="11"/>
      <c r="B2073" s="11"/>
      <c r="C2073" s="11"/>
      <c r="D2073" s="11"/>
      <c r="E2073" s="33"/>
      <c r="F2073" s="11"/>
      <c r="G2073" s="11"/>
      <c r="H2073" s="11"/>
      <c r="I2073" s="11"/>
      <c r="J2073" s="65"/>
      <c r="K2073" s="65"/>
      <c r="L2073" s="65"/>
      <c r="M2073" s="65"/>
      <c r="N2073" s="65"/>
      <c r="O2073" s="65"/>
      <c r="P2073" s="65"/>
      <c r="Q2073" s="65"/>
      <c r="R2073" s="65"/>
      <c r="S2073" s="65"/>
      <c r="T2073" s="65"/>
      <c r="U2073" s="65"/>
      <c r="V2073" s="65"/>
      <c r="W2073" s="65"/>
      <c r="X2073" s="65"/>
      <c r="Y2073" s="65"/>
      <c r="Z2073" s="65"/>
      <c r="AA2073" s="65"/>
      <c r="AB2073" s="65"/>
      <c r="AC2073" s="65"/>
      <c r="AD2073" s="65"/>
      <c r="AE2073" s="65"/>
      <c r="AF2073" s="65"/>
      <c r="AG2073" s="65"/>
      <c r="AH2073" s="65"/>
      <c r="AI2073" s="65"/>
      <c r="AJ2073" s="62"/>
      <c r="AK2073" s="11"/>
      <c r="AL2073" s="11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</row>
    <row r="2074" spans="1:86" ht="17.25">
      <c r="A2074" s="11"/>
      <c r="B2074" s="11"/>
      <c r="C2074" s="11"/>
      <c r="D2074" s="11"/>
      <c r="E2074" s="33"/>
      <c r="F2074" s="11"/>
      <c r="G2074" s="11"/>
      <c r="H2074" s="11"/>
      <c r="I2074" s="11"/>
      <c r="J2074" s="65"/>
      <c r="K2074" s="65"/>
      <c r="L2074" s="65"/>
      <c r="M2074" s="65"/>
      <c r="N2074" s="65"/>
      <c r="O2074" s="65"/>
      <c r="P2074" s="65"/>
      <c r="Q2074" s="65"/>
      <c r="R2074" s="65"/>
      <c r="S2074" s="65"/>
      <c r="T2074" s="65"/>
      <c r="U2074" s="65"/>
      <c r="V2074" s="65"/>
      <c r="W2074" s="65"/>
      <c r="X2074" s="65"/>
      <c r="Y2074" s="65"/>
      <c r="Z2074" s="65"/>
      <c r="AA2074" s="65"/>
      <c r="AB2074" s="65"/>
      <c r="AC2074" s="65"/>
      <c r="AD2074" s="65"/>
      <c r="AE2074" s="65"/>
      <c r="AF2074" s="65"/>
      <c r="AG2074" s="65"/>
      <c r="AH2074" s="65"/>
      <c r="AI2074" s="65"/>
      <c r="AJ2074" s="62"/>
      <c r="AK2074" s="11"/>
      <c r="AL2074" s="11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/>
      <c r="BV2074" s="13"/>
      <c r="BW2074" s="13"/>
      <c r="BX2074" s="13"/>
      <c r="BY2074" s="13"/>
      <c r="BZ2074" s="13"/>
      <c r="CA2074" s="13"/>
      <c r="CB2074" s="13"/>
      <c r="CC2074" s="13"/>
      <c r="CD2074" s="13"/>
      <c r="CE2074" s="13"/>
      <c r="CF2074" s="13"/>
      <c r="CG2074" s="13"/>
      <c r="CH2074" s="13"/>
    </row>
    <row r="2075" spans="1:86" ht="17.25">
      <c r="A2075" s="11"/>
      <c r="B2075" s="11"/>
      <c r="C2075" s="11"/>
      <c r="D2075" s="11"/>
      <c r="E2075" s="33"/>
      <c r="F2075" s="11"/>
      <c r="G2075" s="11"/>
      <c r="H2075" s="11"/>
      <c r="I2075" s="11"/>
      <c r="J2075" s="65"/>
      <c r="K2075" s="65"/>
      <c r="L2075" s="65"/>
      <c r="M2075" s="65"/>
      <c r="N2075" s="65"/>
      <c r="O2075" s="65"/>
      <c r="P2075" s="65"/>
      <c r="Q2075" s="65"/>
      <c r="R2075" s="65"/>
      <c r="S2075" s="65"/>
      <c r="T2075" s="65"/>
      <c r="U2075" s="65"/>
      <c r="V2075" s="65"/>
      <c r="W2075" s="65"/>
      <c r="X2075" s="65"/>
      <c r="Y2075" s="65"/>
      <c r="Z2075" s="65"/>
      <c r="AA2075" s="65"/>
      <c r="AB2075" s="65"/>
      <c r="AC2075" s="65"/>
      <c r="AD2075" s="65"/>
      <c r="AE2075" s="65"/>
      <c r="AF2075" s="65"/>
      <c r="AG2075" s="65"/>
      <c r="AH2075" s="65"/>
      <c r="AI2075" s="65"/>
      <c r="AJ2075" s="62"/>
      <c r="AK2075" s="11"/>
      <c r="AL2075" s="11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</row>
    <row r="2076" spans="1:86" ht="17.25">
      <c r="A2076" s="11"/>
      <c r="B2076" s="11"/>
      <c r="C2076" s="11"/>
      <c r="D2076" s="11"/>
      <c r="E2076" s="33"/>
      <c r="F2076" s="11"/>
      <c r="G2076" s="11"/>
      <c r="H2076" s="11"/>
      <c r="I2076" s="11"/>
      <c r="J2076" s="65"/>
      <c r="K2076" s="65"/>
      <c r="L2076" s="65"/>
      <c r="M2076" s="65"/>
      <c r="N2076" s="65"/>
      <c r="O2076" s="65"/>
      <c r="P2076" s="65"/>
      <c r="Q2076" s="65"/>
      <c r="R2076" s="65"/>
      <c r="S2076" s="65"/>
      <c r="T2076" s="65"/>
      <c r="U2076" s="65"/>
      <c r="V2076" s="65"/>
      <c r="W2076" s="65"/>
      <c r="X2076" s="65"/>
      <c r="Y2076" s="65"/>
      <c r="Z2076" s="65"/>
      <c r="AA2076" s="65"/>
      <c r="AB2076" s="65"/>
      <c r="AC2076" s="65"/>
      <c r="AD2076" s="65"/>
      <c r="AE2076" s="65"/>
      <c r="AF2076" s="65"/>
      <c r="AG2076" s="65"/>
      <c r="AH2076" s="65"/>
      <c r="AI2076" s="65"/>
      <c r="AJ2076" s="62"/>
      <c r="AK2076" s="11"/>
      <c r="AL2076" s="11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O2076" s="13"/>
      <c r="BP2076" s="13"/>
      <c r="BQ2076" s="13"/>
      <c r="BR2076" s="13"/>
      <c r="BS2076" s="13"/>
      <c r="BT2076" s="13"/>
      <c r="BU2076" s="13"/>
      <c r="BV2076" s="13"/>
      <c r="BW2076" s="13"/>
      <c r="BX2076" s="13"/>
      <c r="BY2076" s="13"/>
      <c r="BZ2076" s="13"/>
      <c r="CA2076" s="13"/>
      <c r="CB2076" s="13"/>
      <c r="CC2076" s="13"/>
      <c r="CD2076" s="13"/>
      <c r="CE2076" s="13"/>
      <c r="CF2076" s="13"/>
      <c r="CG2076" s="13"/>
      <c r="CH2076" s="13"/>
    </row>
    <row r="2077" spans="1:86" ht="17.25">
      <c r="A2077" s="11"/>
      <c r="B2077" s="11"/>
      <c r="C2077" s="11"/>
      <c r="D2077" s="11"/>
      <c r="E2077" s="33"/>
      <c r="F2077" s="11"/>
      <c r="G2077" s="11"/>
      <c r="H2077" s="11"/>
      <c r="I2077" s="11"/>
      <c r="J2077" s="65"/>
      <c r="K2077" s="65"/>
      <c r="L2077" s="65"/>
      <c r="M2077" s="65"/>
      <c r="N2077" s="65"/>
      <c r="O2077" s="65"/>
      <c r="P2077" s="65"/>
      <c r="Q2077" s="65"/>
      <c r="R2077" s="65"/>
      <c r="S2077" s="65"/>
      <c r="T2077" s="65"/>
      <c r="U2077" s="65"/>
      <c r="V2077" s="65"/>
      <c r="W2077" s="65"/>
      <c r="X2077" s="65"/>
      <c r="Y2077" s="65"/>
      <c r="Z2077" s="65"/>
      <c r="AA2077" s="65"/>
      <c r="AB2077" s="65"/>
      <c r="AC2077" s="65"/>
      <c r="AD2077" s="65"/>
      <c r="AE2077" s="65"/>
      <c r="AF2077" s="65"/>
      <c r="AG2077" s="65"/>
      <c r="AH2077" s="65"/>
      <c r="AI2077" s="65"/>
      <c r="AJ2077" s="62"/>
      <c r="AK2077" s="11"/>
      <c r="AL2077" s="11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3"/>
      <c r="BP2077" s="13"/>
      <c r="BQ2077" s="13"/>
      <c r="BR2077" s="13"/>
      <c r="BS2077" s="13"/>
      <c r="BT2077" s="13"/>
      <c r="BU2077" s="13"/>
      <c r="BV2077" s="13"/>
      <c r="BW2077" s="13"/>
      <c r="BX2077" s="13"/>
      <c r="BY2077" s="13"/>
      <c r="BZ2077" s="13"/>
      <c r="CA2077" s="13"/>
      <c r="CB2077" s="13"/>
      <c r="CC2077" s="13"/>
      <c r="CD2077" s="13"/>
      <c r="CE2077" s="13"/>
      <c r="CF2077" s="13"/>
      <c r="CG2077" s="13"/>
      <c r="CH2077" s="13"/>
    </row>
    <row r="2078" spans="1:86" ht="17.25">
      <c r="A2078" s="11"/>
      <c r="B2078" s="11"/>
      <c r="C2078" s="11"/>
      <c r="D2078" s="11"/>
      <c r="E2078" s="33"/>
      <c r="F2078" s="11"/>
      <c r="G2078" s="11"/>
      <c r="H2078" s="11"/>
      <c r="I2078" s="11"/>
      <c r="J2078" s="65"/>
      <c r="K2078" s="65"/>
      <c r="L2078" s="65"/>
      <c r="M2078" s="65"/>
      <c r="N2078" s="65"/>
      <c r="O2078" s="65"/>
      <c r="P2078" s="65"/>
      <c r="Q2078" s="65"/>
      <c r="R2078" s="65"/>
      <c r="S2078" s="65"/>
      <c r="T2078" s="65"/>
      <c r="U2078" s="65"/>
      <c r="V2078" s="65"/>
      <c r="W2078" s="65"/>
      <c r="X2078" s="65"/>
      <c r="Y2078" s="65"/>
      <c r="Z2078" s="65"/>
      <c r="AA2078" s="65"/>
      <c r="AB2078" s="65"/>
      <c r="AC2078" s="65"/>
      <c r="AD2078" s="65"/>
      <c r="AE2078" s="65"/>
      <c r="AF2078" s="65"/>
      <c r="AG2078" s="65"/>
      <c r="AH2078" s="65"/>
      <c r="AI2078" s="65"/>
      <c r="AJ2078" s="62"/>
      <c r="AK2078" s="11"/>
      <c r="AL2078" s="11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</row>
    <row r="2079" spans="1:86" ht="17.25">
      <c r="A2079" s="11"/>
      <c r="B2079" s="11"/>
      <c r="C2079" s="11"/>
      <c r="D2079" s="11"/>
      <c r="E2079" s="33"/>
      <c r="F2079" s="11"/>
      <c r="G2079" s="11"/>
      <c r="H2079" s="11"/>
      <c r="I2079" s="11"/>
      <c r="J2079" s="65"/>
      <c r="K2079" s="65"/>
      <c r="L2079" s="65"/>
      <c r="M2079" s="65"/>
      <c r="N2079" s="65"/>
      <c r="O2079" s="65"/>
      <c r="P2079" s="65"/>
      <c r="Q2079" s="65"/>
      <c r="R2079" s="65"/>
      <c r="S2079" s="65"/>
      <c r="T2079" s="65"/>
      <c r="U2079" s="65"/>
      <c r="V2079" s="65"/>
      <c r="W2079" s="65"/>
      <c r="X2079" s="65"/>
      <c r="Y2079" s="65"/>
      <c r="Z2079" s="65"/>
      <c r="AA2079" s="65"/>
      <c r="AB2079" s="65"/>
      <c r="AC2079" s="65"/>
      <c r="AD2079" s="65"/>
      <c r="AE2079" s="65"/>
      <c r="AF2079" s="65"/>
      <c r="AG2079" s="65"/>
      <c r="AH2079" s="65"/>
      <c r="AI2079" s="65"/>
      <c r="AJ2079" s="62"/>
      <c r="AK2079" s="11"/>
      <c r="AL2079" s="11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CH2079" s="13"/>
    </row>
    <row r="2080" spans="1:86" ht="17.25">
      <c r="A2080" s="11"/>
      <c r="B2080" s="11"/>
      <c r="C2080" s="11"/>
      <c r="D2080" s="11"/>
      <c r="E2080" s="33"/>
      <c r="F2080" s="11"/>
      <c r="G2080" s="11"/>
      <c r="H2080" s="11"/>
      <c r="I2080" s="11"/>
      <c r="J2080" s="65"/>
      <c r="K2080" s="65"/>
      <c r="L2080" s="65"/>
      <c r="M2080" s="65"/>
      <c r="N2080" s="65"/>
      <c r="O2080" s="65"/>
      <c r="P2080" s="65"/>
      <c r="Q2080" s="65"/>
      <c r="R2080" s="65"/>
      <c r="S2080" s="65"/>
      <c r="T2080" s="65"/>
      <c r="U2080" s="65"/>
      <c r="V2080" s="65"/>
      <c r="W2080" s="65"/>
      <c r="X2080" s="65"/>
      <c r="Y2080" s="65"/>
      <c r="Z2080" s="65"/>
      <c r="AA2080" s="65"/>
      <c r="AB2080" s="65"/>
      <c r="AC2080" s="65"/>
      <c r="AD2080" s="65"/>
      <c r="AE2080" s="65"/>
      <c r="AF2080" s="65"/>
      <c r="AG2080" s="65"/>
      <c r="AH2080" s="65"/>
      <c r="AI2080" s="65"/>
      <c r="AJ2080" s="62"/>
      <c r="AK2080" s="11"/>
      <c r="AL2080" s="11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O2080" s="13"/>
      <c r="BP2080" s="13"/>
      <c r="BQ2080" s="13"/>
      <c r="BR2080" s="13"/>
      <c r="BS2080" s="13"/>
      <c r="BT2080" s="13"/>
      <c r="BU2080" s="13"/>
      <c r="BV2080" s="13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CH2080" s="13"/>
    </row>
    <row r="2081" spans="1:86" ht="17.25">
      <c r="A2081" s="11"/>
      <c r="B2081" s="11"/>
      <c r="C2081" s="11"/>
      <c r="D2081" s="11"/>
      <c r="E2081" s="33"/>
      <c r="F2081" s="11"/>
      <c r="G2081" s="11"/>
      <c r="H2081" s="11"/>
      <c r="I2081" s="11"/>
      <c r="J2081" s="65"/>
      <c r="K2081" s="65"/>
      <c r="L2081" s="65"/>
      <c r="M2081" s="65"/>
      <c r="N2081" s="65"/>
      <c r="O2081" s="65"/>
      <c r="P2081" s="65"/>
      <c r="Q2081" s="65"/>
      <c r="R2081" s="65"/>
      <c r="S2081" s="65"/>
      <c r="T2081" s="65"/>
      <c r="U2081" s="65"/>
      <c r="V2081" s="65"/>
      <c r="W2081" s="65"/>
      <c r="X2081" s="65"/>
      <c r="Y2081" s="65"/>
      <c r="Z2081" s="65"/>
      <c r="AA2081" s="65"/>
      <c r="AB2081" s="65"/>
      <c r="AC2081" s="65"/>
      <c r="AD2081" s="65"/>
      <c r="AE2081" s="65"/>
      <c r="AF2081" s="65"/>
      <c r="AG2081" s="65"/>
      <c r="AH2081" s="65"/>
      <c r="AI2081" s="65"/>
      <c r="AJ2081" s="62"/>
      <c r="AK2081" s="11"/>
      <c r="AL2081" s="11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/>
      <c r="BK2081" s="13"/>
      <c r="BL2081" s="13"/>
      <c r="BM2081" s="13"/>
      <c r="BN2081" s="13"/>
      <c r="BO2081" s="13"/>
      <c r="BP2081" s="13"/>
      <c r="BQ2081" s="13"/>
      <c r="BR2081" s="13"/>
      <c r="BS2081" s="13"/>
      <c r="BT2081" s="13"/>
      <c r="BU2081" s="13"/>
      <c r="BV2081" s="13"/>
      <c r="BW2081" s="13"/>
      <c r="BX2081" s="13"/>
      <c r="BY2081" s="13"/>
      <c r="BZ2081" s="13"/>
      <c r="CA2081" s="13"/>
      <c r="CB2081" s="13"/>
      <c r="CC2081" s="13"/>
      <c r="CD2081" s="13"/>
      <c r="CE2081" s="13"/>
      <c r="CF2081" s="13"/>
      <c r="CG2081" s="13"/>
      <c r="CH2081" s="13"/>
    </row>
    <row r="2082" spans="1:86" ht="17.25">
      <c r="A2082" s="11"/>
      <c r="B2082" s="11"/>
      <c r="C2082" s="11"/>
      <c r="D2082" s="11"/>
      <c r="E2082" s="33"/>
      <c r="F2082" s="11"/>
      <c r="G2082" s="11"/>
      <c r="H2082" s="11"/>
      <c r="I2082" s="11"/>
      <c r="J2082" s="65"/>
      <c r="K2082" s="65"/>
      <c r="L2082" s="65"/>
      <c r="M2082" s="65"/>
      <c r="N2082" s="65"/>
      <c r="O2082" s="65"/>
      <c r="P2082" s="65"/>
      <c r="Q2082" s="65"/>
      <c r="R2082" s="65"/>
      <c r="S2082" s="65"/>
      <c r="T2082" s="65"/>
      <c r="U2082" s="65"/>
      <c r="V2082" s="65"/>
      <c r="W2082" s="65"/>
      <c r="X2082" s="65"/>
      <c r="Y2082" s="65"/>
      <c r="Z2082" s="65"/>
      <c r="AA2082" s="65"/>
      <c r="AB2082" s="65"/>
      <c r="AC2082" s="65"/>
      <c r="AD2082" s="65"/>
      <c r="AE2082" s="65"/>
      <c r="AF2082" s="65"/>
      <c r="AG2082" s="65"/>
      <c r="AH2082" s="65"/>
      <c r="AI2082" s="65"/>
      <c r="AJ2082" s="62"/>
      <c r="AK2082" s="11"/>
      <c r="AL2082" s="11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O2082" s="13"/>
      <c r="BP2082" s="13"/>
      <c r="BQ2082" s="13"/>
      <c r="BR2082" s="13"/>
      <c r="BS2082" s="13"/>
      <c r="BT2082" s="13"/>
      <c r="BU2082" s="13"/>
      <c r="BV2082" s="13"/>
      <c r="BW2082" s="13"/>
      <c r="BX2082" s="13"/>
      <c r="BY2082" s="13"/>
      <c r="BZ2082" s="13"/>
      <c r="CA2082" s="13"/>
      <c r="CB2082" s="13"/>
      <c r="CC2082" s="13"/>
      <c r="CD2082" s="13"/>
      <c r="CE2082" s="13"/>
      <c r="CF2082" s="13"/>
      <c r="CG2082" s="13"/>
      <c r="CH2082" s="13"/>
    </row>
    <row r="2083" spans="1:86" ht="17.25">
      <c r="A2083" s="11"/>
      <c r="B2083" s="11"/>
      <c r="C2083" s="11"/>
      <c r="D2083" s="11"/>
      <c r="E2083" s="33"/>
      <c r="F2083" s="11"/>
      <c r="G2083" s="11"/>
      <c r="H2083" s="11"/>
      <c r="I2083" s="11"/>
      <c r="J2083" s="65"/>
      <c r="K2083" s="65"/>
      <c r="L2083" s="65"/>
      <c r="M2083" s="65"/>
      <c r="N2083" s="65"/>
      <c r="O2083" s="65"/>
      <c r="P2083" s="65"/>
      <c r="Q2083" s="65"/>
      <c r="R2083" s="65"/>
      <c r="S2083" s="65"/>
      <c r="T2083" s="65"/>
      <c r="U2083" s="65"/>
      <c r="V2083" s="65"/>
      <c r="W2083" s="65"/>
      <c r="X2083" s="65"/>
      <c r="Y2083" s="65"/>
      <c r="Z2083" s="65"/>
      <c r="AA2083" s="65"/>
      <c r="AB2083" s="65"/>
      <c r="AC2083" s="65"/>
      <c r="AD2083" s="65"/>
      <c r="AE2083" s="65"/>
      <c r="AF2083" s="65"/>
      <c r="AG2083" s="65"/>
      <c r="AH2083" s="65"/>
      <c r="AI2083" s="65"/>
      <c r="AJ2083" s="62"/>
      <c r="AK2083" s="11"/>
      <c r="AL2083" s="11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/>
      <c r="BL2083" s="13"/>
      <c r="BM2083" s="13"/>
      <c r="BN2083" s="13"/>
      <c r="BO2083" s="13"/>
      <c r="BP2083" s="13"/>
      <c r="BQ2083" s="13"/>
      <c r="BR2083" s="13"/>
      <c r="BS2083" s="13"/>
      <c r="BT2083" s="13"/>
      <c r="BU2083" s="13"/>
      <c r="BV2083" s="13"/>
      <c r="BW2083" s="13"/>
      <c r="BX2083" s="13"/>
      <c r="BY2083" s="13"/>
      <c r="BZ2083" s="13"/>
      <c r="CA2083" s="13"/>
      <c r="CB2083" s="13"/>
      <c r="CC2083" s="13"/>
      <c r="CD2083" s="13"/>
      <c r="CE2083" s="13"/>
      <c r="CF2083" s="13"/>
      <c r="CG2083" s="13"/>
      <c r="CH2083" s="13"/>
    </row>
    <row r="2084" spans="1:86" ht="17.25">
      <c r="A2084" s="11"/>
      <c r="B2084" s="11"/>
      <c r="C2084" s="11"/>
      <c r="D2084" s="11"/>
      <c r="E2084" s="33"/>
      <c r="F2084" s="11"/>
      <c r="G2084" s="11"/>
      <c r="H2084" s="11"/>
      <c r="I2084" s="11"/>
      <c r="J2084" s="65"/>
      <c r="K2084" s="65"/>
      <c r="L2084" s="65"/>
      <c r="M2084" s="65"/>
      <c r="N2084" s="65"/>
      <c r="O2084" s="65"/>
      <c r="P2084" s="65"/>
      <c r="Q2084" s="65"/>
      <c r="R2084" s="65"/>
      <c r="S2084" s="65"/>
      <c r="T2084" s="65"/>
      <c r="U2084" s="65"/>
      <c r="V2084" s="65"/>
      <c r="W2084" s="65"/>
      <c r="X2084" s="65"/>
      <c r="Y2084" s="65"/>
      <c r="Z2084" s="65"/>
      <c r="AA2084" s="65"/>
      <c r="AB2084" s="65"/>
      <c r="AC2084" s="65"/>
      <c r="AD2084" s="65"/>
      <c r="AE2084" s="65"/>
      <c r="AF2084" s="65"/>
      <c r="AG2084" s="65"/>
      <c r="AH2084" s="65"/>
      <c r="AI2084" s="65"/>
      <c r="AJ2084" s="62"/>
      <c r="AK2084" s="11"/>
      <c r="AL2084" s="11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/>
      <c r="BT2084" s="13"/>
      <c r="BU2084" s="13"/>
      <c r="BV2084" s="13"/>
      <c r="BW2084" s="13"/>
      <c r="BX2084" s="13"/>
      <c r="BY2084" s="13"/>
      <c r="BZ2084" s="13"/>
      <c r="CA2084" s="13"/>
      <c r="CB2084" s="13"/>
      <c r="CC2084" s="13"/>
      <c r="CD2084" s="13"/>
      <c r="CE2084" s="13"/>
      <c r="CF2084" s="13"/>
      <c r="CG2084" s="13"/>
      <c r="CH2084" s="13"/>
    </row>
    <row r="2085" spans="1:86" ht="17.25">
      <c r="A2085" s="11"/>
      <c r="B2085" s="11"/>
      <c r="C2085" s="11"/>
      <c r="D2085" s="11"/>
      <c r="E2085" s="33"/>
      <c r="F2085" s="11"/>
      <c r="G2085" s="11"/>
      <c r="H2085" s="11"/>
      <c r="I2085" s="11"/>
      <c r="J2085" s="65"/>
      <c r="K2085" s="65"/>
      <c r="L2085" s="65"/>
      <c r="M2085" s="65"/>
      <c r="N2085" s="65"/>
      <c r="O2085" s="65"/>
      <c r="P2085" s="65"/>
      <c r="Q2085" s="65"/>
      <c r="R2085" s="65"/>
      <c r="S2085" s="65"/>
      <c r="T2085" s="65"/>
      <c r="U2085" s="65"/>
      <c r="V2085" s="65"/>
      <c r="W2085" s="65"/>
      <c r="X2085" s="65"/>
      <c r="Y2085" s="65"/>
      <c r="Z2085" s="65"/>
      <c r="AA2085" s="65"/>
      <c r="AB2085" s="65"/>
      <c r="AC2085" s="65"/>
      <c r="AD2085" s="65"/>
      <c r="AE2085" s="65"/>
      <c r="AF2085" s="65"/>
      <c r="AG2085" s="65"/>
      <c r="AH2085" s="65"/>
      <c r="AI2085" s="65"/>
      <c r="AJ2085" s="62"/>
      <c r="AK2085" s="11"/>
      <c r="AL2085" s="11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3"/>
      <c r="BX2085" s="13"/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</row>
    <row r="2086" spans="1:86" ht="17.25">
      <c r="A2086" s="11"/>
      <c r="B2086" s="11"/>
      <c r="C2086" s="11"/>
      <c r="D2086" s="11"/>
      <c r="E2086" s="33"/>
      <c r="F2086" s="11"/>
      <c r="G2086" s="11"/>
      <c r="H2086" s="11"/>
      <c r="I2086" s="11"/>
      <c r="J2086" s="65"/>
      <c r="K2086" s="65"/>
      <c r="L2086" s="65"/>
      <c r="M2086" s="65"/>
      <c r="N2086" s="65"/>
      <c r="O2086" s="65"/>
      <c r="P2086" s="65"/>
      <c r="Q2086" s="65"/>
      <c r="R2086" s="65"/>
      <c r="S2086" s="65"/>
      <c r="T2086" s="65"/>
      <c r="U2086" s="65"/>
      <c r="V2086" s="65"/>
      <c r="W2086" s="65"/>
      <c r="X2086" s="65"/>
      <c r="Y2086" s="65"/>
      <c r="Z2086" s="65"/>
      <c r="AA2086" s="65"/>
      <c r="AB2086" s="65"/>
      <c r="AC2086" s="65"/>
      <c r="AD2086" s="65"/>
      <c r="AE2086" s="65"/>
      <c r="AF2086" s="65"/>
      <c r="AG2086" s="65"/>
      <c r="AH2086" s="65"/>
      <c r="AI2086" s="65"/>
      <c r="AJ2086" s="62"/>
      <c r="AK2086" s="11"/>
      <c r="AL2086" s="11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3"/>
      <c r="BP2086" s="13"/>
      <c r="BQ2086" s="13"/>
      <c r="BR2086" s="13"/>
      <c r="BS2086" s="13"/>
      <c r="BT2086" s="13"/>
      <c r="BU2086" s="13"/>
      <c r="BV2086" s="13"/>
      <c r="BW2086" s="13"/>
      <c r="BX2086" s="13"/>
      <c r="BY2086" s="13"/>
      <c r="BZ2086" s="13"/>
      <c r="CA2086" s="13"/>
      <c r="CB2086" s="13"/>
      <c r="CC2086" s="13"/>
      <c r="CD2086" s="13"/>
      <c r="CE2086" s="13"/>
      <c r="CF2086" s="13"/>
      <c r="CG2086" s="13"/>
      <c r="CH2086" s="13"/>
    </row>
    <row r="2087" spans="1:86" ht="17.25">
      <c r="A2087" s="11"/>
      <c r="B2087" s="11"/>
      <c r="C2087" s="11"/>
      <c r="D2087" s="11"/>
      <c r="E2087" s="33"/>
      <c r="F2087" s="11"/>
      <c r="G2087" s="11"/>
      <c r="H2087" s="11"/>
      <c r="I2087" s="11"/>
      <c r="J2087" s="65"/>
      <c r="K2087" s="65"/>
      <c r="L2087" s="65"/>
      <c r="M2087" s="65"/>
      <c r="N2087" s="65"/>
      <c r="O2087" s="65"/>
      <c r="P2087" s="65"/>
      <c r="Q2087" s="65"/>
      <c r="R2087" s="65"/>
      <c r="S2087" s="65"/>
      <c r="T2087" s="65"/>
      <c r="U2087" s="65"/>
      <c r="V2087" s="65"/>
      <c r="W2087" s="65"/>
      <c r="X2087" s="65"/>
      <c r="Y2087" s="65"/>
      <c r="Z2087" s="65"/>
      <c r="AA2087" s="65"/>
      <c r="AB2087" s="65"/>
      <c r="AC2087" s="65"/>
      <c r="AD2087" s="65"/>
      <c r="AE2087" s="65"/>
      <c r="AF2087" s="65"/>
      <c r="AG2087" s="65"/>
      <c r="AH2087" s="65"/>
      <c r="AI2087" s="65"/>
      <c r="AJ2087" s="62"/>
      <c r="AK2087" s="11"/>
      <c r="AL2087" s="11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3"/>
      <c r="BX2087" s="13"/>
      <c r="BY2087" s="13"/>
      <c r="BZ2087" s="13"/>
      <c r="CA2087" s="13"/>
      <c r="CB2087" s="13"/>
      <c r="CC2087" s="13"/>
      <c r="CD2087" s="13"/>
      <c r="CE2087" s="13"/>
      <c r="CF2087" s="13"/>
      <c r="CG2087" s="13"/>
      <c r="CH2087" s="13"/>
    </row>
    <row r="2088" spans="1:86" ht="17.25">
      <c r="A2088" s="11"/>
      <c r="B2088" s="11"/>
      <c r="C2088" s="11"/>
      <c r="D2088" s="11"/>
      <c r="E2088" s="33"/>
      <c r="F2088" s="11"/>
      <c r="G2088" s="11"/>
      <c r="H2088" s="11"/>
      <c r="I2088" s="11"/>
      <c r="J2088" s="65"/>
      <c r="K2088" s="65"/>
      <c r="L2088" s="65"/>
      <c r="M2088" s="65"/>
      <c r="N2088" s="65"/>
      <c r="O2088" s="65"/>
      <c r="P2088" s="65"/>
      <c r="Q2088" s="65"/>
      <c r="R2088" s="65"/>
      <c r="S2088" s="65"/>
      <c r="T2088" s="65"/>
      <c r="U2088" s="65"/>
      <c r="V2088" s="65"/>
      <c r="W2088" s="65"/>
      <c r="X2088" s="65"/>
      <c r="Y2088" s="65"/>
      <c r="Z2088" s="65"/>
      <c r="AA2088" s="65"/>
      <c r="AB2088" s="65"/>
      <c r="AC2088" s="65"/>
      <c r="AD2088" s="65"/>
      <c r="AE2088" s="65"/>
      <c r="AF2088" s="65"/>
      <c r="AG2088" s="65"/>
      <c r="AH2088" s="65"/>
      <c r="AI2088" s="65"/>
      <c r="AJ2088" s="62"/>
      <c r="AK2088" s="11"/>
      <c r="AL2088" s="11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3"/>
      <c r="BX2088" s="13"/>
      <c r="BY2088" s="13"/>
      <c r="BZ2088" s="13"/>
      <c r="CA2088" s="13"/>
      <c r="CB2088" s="13"/>
      <c r="CC2088" s="13"/>
      <c r="CD2088" s="13"/>
      <c r="CE2088" s="13"/>
      <c r="CF2088" s="13"/>
      <c r="CG2088" s="13"/>
      <c r="CH2088" s="13"/>
    </row>
    <row r="2089" spans="1:86" ht="17.25">
      <c r="A2089" s="11"/>
      <c r="B2089" s="11"/>
      <c r="C2089" s="11"/>
      <c r="D2089" s="11"/>
      <c r="E2089" s="33"/>
      <c r="F2089" s="11"/>
      <c r="G2089" s="11"/>
      <c r="H2089" s="11"/>
      <c r="I2089" s="11"/>
      <c r="J2089" s="65"/>
      <c r="K2089" s="65"/>
      <c r="L2089" s="65"/>
      <c r="M2089" s="65"/>
      <c r="N2089" s="65"/>
      <c r="O2089" s="65"/>
      <c r="P2089" s="65"/>
      <c r="Q2089" s="65"/>
      <c r="R2089" s="65"/>
      <c r="S2089" s="65"/>
      <c r="T2089" s="65"/>
      <c r="U2089" s="65"/>
      <c r="V2089" s="65"/>
      <c r="W2089" s="65"/>
      <c r="X2089" s="65"/>
      <c r="Y2089" s="65"/>
      <c r="Z2089" s="65"/>
      <c r="AA2089" s="65"/>
      <c r="AB2089" s="65"/>
      <c r="AC2089" s="65"/>
      <c r="AD2089" s="65"/>
      <c r="AE2089" s="65"/>
      <c r="AF2089" s="65"/>
      <c r="AG2089" s="65"/>
      <c r="AH2089" s="65"/>
      <c r="AI2089" s="65"/>
      <c r="AJ2089" s="62"/>
      <c r="AK2089" s="11"/>
      <c r="AL2089" s="11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3"/>
      <c r="BX2089" s="13"/>
      <c r="BY2089" s="13"/>
      <c r="BZ2089" s="13"/>
      <c r="CA2089" s="13"/>
      <c r="CB2089" s="13"/>
      <c r="CC2089" s="13"/>
      <c r="CD2089" s="13"/>
      <c r="CE2089" s="13"/>
      <c r="CF2089" s="13"/>
      <c r="CG2089" s="13"/>
      <c r="CH2089" s="13"/>
    </row>
    <row r="2090" spans="1:86" ht="17.25">
      <c r="A2090" s="11"/>
      <c r="B2090" s="11"/>
      <c r="C2090" s="11"/>
      <c r="D2090" s="11"/>
      <c r="E2090" s="33"/>
      <c r="F2090" s="11"/>
      <c r="G2090" s="11"/>
      <c r="H2090" s="11"/>
      <c r="I2090" s="11"/>
      <c r="J2090" s="65"/>
      <c r="K2090" s="65"/>
      <c r="L2090" s="65"/>
      <c r="M2090" s="65"/>
      <c r="N2090" s="65"/>
      <c r="O2090" s="65"/>
      <c r="P2090" s="65"/>
      <c r="Q2090" s="65"/>
      <c r="R2090" s="65"/>
      <c r="S2090" s="65"/>
      <c r="T2090" s="65"/>
      <c r="U2090" s="65"/>
      <c r="V2090" s="65"/>
      <c r="W2090" s="65"/>
      <c r="X2090" s="65"/>
      <c r="Y2090" s="65"/>
      <c r="Z2090" s="65"/>
      <c r="AA2090" s="65"/>
      <c r="AB2090" s="65"/>
      <c r="AC2090" s="65"/>
      <c r="AD2090" s="65"/>
      <c r="AE2090" s="65"/>
      <c r="AF2090" s="65"/>
      <c r="AG2090" s="65"/>
      <c r="AH2090" s="65"/>
      <c r="AI2090" s="65"/>
      <c r="AJ2090" s="62"/>
      <c r="AK2090" s="11"/>
      <c r="AL2090" s="11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3"/>
      <c r="BX2090" s="13"/>
      <c r="BY2090" s="13"/>
      <c r="BZ2090" s="13"/>
      <c r="CA2090" s="13"/>
      <c r="CB2090" s="13"/>
      <c r="CC2090" s="13"/>
      <c r="CD2090" s="13"/>
      <c r="CE2090" s="13"/>
      <c r="CF2090" s="13"/>
      <c r="CG2090" s="13"/>
      <c r="CH2090" s="13"/>
    </row>
    <row r="2091" spans="1:86" ht="17.25">
      <c r="A2091" s="11"/>
      <c r="B2091" s="11"/>
      <c r="C2091" s="11"/>
      <c r="D2091" s="11"/>
      <c r="E2091" s="33"/>
      <c r="F2091" s="11"/>
      <c r="G2091" s="11"/>
      <c r="H2091" s="11"/>
      <c r="I2091" s="11"/>
      <c r="J2091" s="65"/>
      <c r="K2091" s="65"/>
      <c r="L2091" s="65"/>
      <c r="M2091" s="65"/>
      <c r="N2091" s="65"/>
      <c r="O2091" s="65"/>
      <c r="P2091" s="65"/>
      <c r="Q2091" s="65"/>
      <c r="R2091" s="65"/>
      <c r="S2091" s="65"/>
      <c r="T2091" s="65"/>
      <c r="U2091" s="65"/>
      <c r="V2091" s="65"/>
      <c r="W2091" s="65"/>
      <c r="X2091" s="65"/>
      <c r="Y2091" s="65"/>
      <c r="Z2091" s="65"/>
      <c r="AA2091" s="65"/>
      <c r="AB2091" s="65"/>
      <c r="AC2091" s="65"/>
      <c r="AD2091" s="65"/>
      <c r="AE2091" s="65"/>
      <c r="AF2091" s="65"/>
      <c r="AG2091" s="65"/>
      <c r="AH2091" s="65"/>
      <c r="AI2091" s="65"/>
      <c r="AJ2091" s="62"/>
      <c r="AK2091" s="11"/>
      <c r="AL2091" s="11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3"/>
      <c r="BX2091" s="13"/>
      <c r="BY2091" s="13"/>
      <c r="BZ2091" s="13"/>
      <c r="CA2091" s="13"/>
      <c r="CB2091" s="13"/>
      <c r="CC2091" s="13"/>
      <c r="CD2091" s="13"/>
      <c r="CE2091" s="13"/>
      <c r="CF2091" s="13"/>
      <c r="CG2091" s="13"/>
      <c r="CH2091" s="13"/>
    </row>
    <row r="2092" spans="1:86" ht="17.25">
      <c r="A2092" s="11"/>
      <c r="B2092" s="11"/>
      <c r="C2092" s="11"/>
      <c r="D2092" s="11"/>
      <c r="E2092" s="33"/>
      <c r="F2092" s="11"/>
      <c r="G2092" s="11"/>
      <c r="H2092" s="11"/>
      <c r="I2092" s="11"/>
      <c r="J2092" s="65"/>
      <c r="K2092" s="65"/>
      <c r="L2092" s="65"/>
      <c r="M2092" s="65"/>
      <c r="N2092" s="65"/>
      <c r="O2092" s="65"/>
      <c r="P2092" s="65"/>
      <c r="Q2092" s="65"/>
      <c r="R2092" s="65"/>
      <c r="S2092" s="65"/>
      <c r="T2092" s="65"/>
      <c r="U2092" s="65"/>
      <c r="V2092" s="65"/>
      <c r="W2092" s="65"/>
      <c r="X2092" s="65"/>
      <c r="Y2092" s="65"/>
      <c r="Z2092" s="65"/>
      <c r="AA2092" s="65"/>
      <c r="AB2092" s="65"/>
      <c r="AC2092" s="65"/>
      <c r="AD2092" s="65"/>
      <c r="AE2092" s="65"/>
      <c r="AF2092" s="65"/>
      <c r="AG2092" s="65"/>
      <c r="AH2092" s="65"/>
      <c r="AI2092" s="65"/>
      <c r="AJ2092" s="62"/>
      <c r="AK2092" s="11"/>
      <c r="AL2092" s="11"/>
      <c r="AM2092" s="13"/>
      <c r="AN2092" s="13"/>
      <c r="AO2092" s="13"/>
      <c r="AP2092" s="13"/>
      <c r="AQ2092" s="13"/>
      <c r="AR2092" s="13"/>
      <c r="AS2092" s="13"/>
      <c r="AT2092" s="13"/>
      <c r="AU2092" s="13"/>
      <c r="AV2092" s="13"/>
      <c r="AW2092" s="13"/>
      <c r="AX2092" s="13"/>
      <c r="AY2092" s="13"/>
      <c r="AZ2092" s="13"/>
      <c r="BA2092" s="13"/>
      <c r="BB2092" s="13"/>
      <c r="BC2092" s="13"/>
      <c r="BD2092" s="13"/>
      <c r="BE2092" s="13"/>
      <c r="BF2092" s="13"/>
      <c r="BG2092" s="13"/>
      <c r="BH2092" s="13"/>
      <c r="BI2092" s="13"/>
      <c r="BJ2092" s="13"/>
      <c r="BK2092" s="13"/>
      <c r="BL2092" s="13"/>
      <c r="BM2092" s="13"/>
      <c r="BN2092" s="13"/>
      <c r="BO2092" s="13"/>
      <c r="BP2092" s="13"/>
      <c r="BQ2092" s="13"/>
      <c r="BR2092" s="13"/>
      <c r="BS2092" s="13"/>
      <c r="BT2092" s="13"/>
      <c r="BU2092" s="13"/>
      <c r="BV2092" s="13"/>
      <c r="BW2092" s="13"/>
      <c r="BX2092" s="13"/>
      <c r="BY2092" s="13"/>
      <c r="BZ2092" s="13"/>
      <c r="CA2092" s="13"/>
      <c r="CB2092" s="13"/>
      <c r="CC2092" s="13"/>
      <c r="CD2092" s="13"/>
      <c r="CE2092" s="13"/>
      <c r="CF2092" s="13"/>
      <c r="CG2092" s="13"/>
      <c r="CH2092" s="13"/>
    </row>
    <row r="2093" spans="1:86" ht="17.25">
      <c r="A2093" s="11"/>
      <c r="B2093" s="11"/>
      <c r="C2093" s="11"/>
      <c r="D2093" s="11"/>
      <c r="E2093" s="33"/>
      <c r="F2093" s="11"/>
      <c r="G2093" s="11"/>
      <c r="H2093" s="11"/>
      <c r="I2093" s="11"/>
      <c r="J2093" s="65"/>
      <c r="K2093" s="65"/>
      <c r="L2093" s="65"/>
      <c r="M2093" s="65"/>
      <c r="N2093" s="65"/>
      <c r="O2093" s="65"/>
      <c r="P2093" s="65"/>
      <c r="Q2093" s="65"/>
      <c r="R2093" s="65"/>
      <c r="S2093" s="65"/>
      <c r="T2093" s="65"/>
      <c r="U2093" s="65"/>
      <c r="V2093" s="65"/>
      <c r="W2093" s="65"/>
      <c r="X2093" s="65"/>
      <c r="Y2093" s="65"/>
      <c r="Z2093" s="65"/>
      <c r="AA2093" s="65"/>
      <c r="AB2093" s="65"/>
      <c r="AC2093" s="65"/>
      <c r="AD2093" s="65"/>
      <c r="AE2093" s="65"/>
      <c r="AF2093" s="65"/>
      <c r="AG2093" s="65"/>
      <c r="AH2093" s="65"/>
      <c r="AI2093" s="65"/>
      <c r="AJ2093" s="62"/>
      <c r="AK2093" s="11"/>
      <c r="AL2093" s="11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3"/>
      <c r="BX2093" s="13"/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</row>
    <row r="2094" spans="1:86" ht="17.25">
      <c r="A2094" s="11"/>
      <c r="B2094" s="11"/>
      <c r="C2094" s="11"/>
      <c r="D2094" s="11"/>
      <c r="E2094" s="33"/>
      <c r="F2094" s="11"/>
      <c r="G2094" s="11"/>
      <c r="H2094" s="11"/>
      <c r="I2094" s="11"/>
      <c r="J2094" s="65"/>
      <c r="K2094" s="65"/>
      <c r="L2094" s="65"/>
      <c r="M2094" s="65"/>
      <c r="N2094" s="65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  <c r="Y2094" s="65"/>
      <c r="Z2094" s="65"/>
      <c r="AA2094" s="65"/>
      <c r="AB2094" s="65"/>
      <c r="AC2094" s="65"/>
      <c r="AD2094" s="65"/>
      <c r="AE2094" s="65"/>
      <c r="AF2094" s="65"/>
      <c r="AG2094" s="65"/>
      <c r="AH2094" s="65"/>
      <c r="AI2094" s="65"/>
      <c r="AJ2094" s="62"/>
      <c r="AK2094" s="11"/>
      <c r="AL2094" s="11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</row>
    <row r="2095" spans="1:86" ht="17.25">
      <c r="A2095" s="11"/>
      <c r="B2095" s="11"/>
      <c r="C2095" s="11"/>
      <c r="D2095" s="11"/>
      <c r="E2095" s="33"/>
      <c r="F2095" s="11"/>
      <c r="G2095" s="11"/>
      <c r="H2095" s="11"/>
      <c r="I2095" s="11"/>
      <c r="J2095" s="65"/>
      <c r="K2095" s="65"/>
      <c r="L2095" s="65"/>
      <c r="M2095" s="65"/>
      <c r="N2095" s="65"/>
      <c r="O2095" s="65"/>
      <c r="P2095" s="65"/>
      <c r="Q2095" s="65"/>
      <c r="R2095" s="65"/>
      <c r="S2095" s="65"/>
      <c r="T2095" s="65"/>
      <c r="U2095" s="65"/>
      <c r="V2095" s="65"/>
      <c r="W2095" s="65"/>
      <c r="X2095" s="65"/>
      <c r="Y2095" s="65"/>
      <c r="Z2095" s="65"/>
      <c r="AA2095" s="65"/>
      <c r="AB2095" s="65"/>
      <c r="AC2095" s="65"/>
      <c r="AD2095" s="65"/>
      <c r="AE2095" s="65"/>
      <c r="AF2095" s="65"/>
      <c r="AG2095" s="65"/>
      <c r="AH2095" s="65"/>
      <c r="AI2095" s="65"/>
      <c r="AJ2095" s="62"/>
      <c r="AK2095" s="11"/>
      <c r="AL2095" s="11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O2095" s="13"/>
      <c r="BP2095" s="13"/>
      <c r="BQ2095" s="13"/>
      <c r="BR2095" s="13"/>
      <c r="BS2095" s="13"/>
      <c r="BT2095" s="13"/>
      <c r="BU2095" s="13"/>
      <c r="BV2095" s="13"/>
      <c r="BW2095" s="13"/>
      <c r="BX2095" s="13"/>
      <c r="BY2095" s="13"/>
      <c r="BZ2095" s="13"/>
      <c r="CA2095" s="13"/>
      <c r="CB2095" s="13"/>
      <c r="CC2095" s="13"/>
      <c r="CD2095" s="13"/>
      <c r="CE2095" s="13"/>
      <c r="CF2095" s="13"/>
      <c r="CG2095" s="13"/>
      <c r="CH2095" s="13"/>
    </row>
    <row r="2096" spans="1:86" ht="17.25">
      <c r="A2096" s="11"/>
      <c r="B2096" s="11"/>
      <c r="C2096" s="11"/>
      <c r="D2096" s="11"/>
      <c r="E2096" s="33"/>
      <c r="F2096" s="11"/>
      <c r="G2096" s="11"/>
      <c r="H2096" s="11"/>
      <c r="I2096" s="11"/>
      <c r="J2096" s="65"/>
      <c r="K2096" s="65"/>
      <c r="L2096" s="65"/>
      <c r="M2096" s="65"/>
      <c r="N2096" s="65"/>
      <c r="O2096" s="65"/>
      <c r="P2096" s="65"/>
      <c r="Q2096" s="65"/>
      <c r="R2096" s="65"/>
      <c r="S2096" s="65"/>
      <c r="T2096" s="65"/>
      <c r="U2096" s="65"/>
      <c r="V2096" s="65"/>
      <c r="W2096" s="65"/>
      <c r="X2096" s="65"/>
      <c r="Y2096" s="65"/>
      <c r="Z2096" s="65"/>
      <c r="AA2096" s="65"/>
      <c r="AB2096" s="65"/>
      <c r="AC2096" s="65"/>
      <c r="AD2096" s="65"/>
      <c r="AE2096" s="65"/>
      <c r="AF2096" s="65"/>
      <c r="AG2096" s="65"/>
      <c r="AH2096" s="65"/>
      <c r="AI2096" s="65"/>
      <c r="AJ2096" s="62"/>
      <c r="AK2096" s="11"/>
      <c r="AL2096" s="11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</row>
    <row r="2097" spans="1:86" ht="17.25">
      <c r="A2097" s="11"/>
      <c r="B2097" s="11"/>
      <c r="C2097" s="11"/>
      <c r="D2097" s="11"/>
      <c r="E2097" s="33"/>
      <c r="F2097" s="11"/>
      <c r="G2097" s="11"/>
      <c r="H2097" s="11"/>
      <c r="I2097" s="11"/>
      <c r="J2097" s="65"/>
      <c r="K2097" s="65"/>
      <c r="L2097" s="65"/>
      <c r="M2097" s="65"/>
      <c r="N2097" s="65"/>
      <c r="O2097" s="65"/>
      <c r="P2097" s="65"/>
      <c r="Q2097" s="65"/>
      <c r="R2097" s="65"/>
      <c r="S2097" s="65"/>
      <c r="T2097" s="65"/>
      <c r="U2097" s="65"/>
      <c r="V2097" s="65"/>
      <c r="W2097" s="65"/>
      <c r="X2097" s="65"/>
      <c r="Y2097" s="65"/>
      <c r="Z2097" s="65"/>
      <c r="AA2097" s="65"/>
      <c r="AB2097" s="65"/>
      <c r="AC2097" s="65"/>
      <c r="AD2097" s="65"/>
      <c r="AE2097" s="65"/>
      <c r="AF2097" s="65"/>
      <c r="AG2097" s="65"/>
      <c r="AH2097" s="65"/>
      <c r="AI2097" s="65"/>
      <c r="AJ2097" s="62"/>
      <c r="AK2097" s="11"/>
      <c r="AL2097" s="11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</row>
    <row r="2098" spans="1:86" ht="17.25">
      <c r="A2098" s="11"/>
      <c r="B2098" s="11"/>
      <c r="C2098" s="11"/>
      <c r="D2098" s="11"/>
      <c r="E2098" s="33"/>
      <c r="F2098" s="11"/>
      <c r="G2098" s="11"/>
      <c r="H2098" s="11"/>
      <c r="I2098" s="11"/>
      <c r="J2098" s="65"/>
      <c r="K2098" s="65"/>
      <c r="L2098" s="65"/>
      <c r="M2098" s="65"/>
      <c r="N2098" s="65"/>
      <c r="O2098" s="65"/>
      <c r="P2098" s="65"/>
      <c r="Q2098" s="65"/>
      <c r="R2098" s="65"/>
      <c r="S2098" s="65"/>
      <c r="T2098" s="65"/>
      <c r="U2098" s="65"/>
      <c r="V2098" s="65"/>
      <c r="W2098" s="65"/>
      <c r="X2098" s="65"/>
      <c r="Y2098" s="65"/>
      <c r="Z2098" s="65"/>
      <c r="AA2098" s="65"/>
      <c r="AB2098" s="65"/>
      <c r="AC2098" s="65"/>
      <c r="AD2098" s="65"/>
      <c r="AE2098" s="65"/>
      <c r="AF2098" s="65"/>
      <c r="AG2098" s="65"/>
      <c r="AH2098" s="65"/>
      <c r="AI2098" s="65"/>
      <c r="AJ2098" s="62"/>
      <c r="AK2098" s="11"/>
      <c r="AL2098" s="11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</row>
    <row r="2099" spans="1:86" ht="17.25">
      <c r="A2099" s="11"/>
      <c r="B2099" s="11"/>
      <c r="C2099" s="11"/>
      <c r="D2099" s="11"/>
      <c r="E2099" s="33"/>
      <c r="F2099" s="11"/>
      <c r="G2099" s="11"/>
      <c r="H2099" s="11"/>
      <c r="I2099" s="11"/>
      <c r="J2099" s="65"/>
      <c r="K2099" s="65"/>
      <c r="L2099" s="65"/>
      <c r="M2099" s="65"/>
      <c r="N2099" s="65"/>
      <c r="O2099" s="65"/>
      <c r="P2099" s="65"/>
      <c r="Q2099" s="65"/>
      <c r="R2099" s="65"/>
      <c r="S2099" s="65"/>
      <c r="T2099" s="65"/>
      <c r="U2099" s="65"/>
      <c r="V2099" s="65"/>
      <c r="W2099" s="65"/>
      <c r="X2099" s="65"/>
      <c r="Y2099" s="65"/>
      <c r="Z2099" s="65"/>
      <c r="AA2099" s="65"/>
      <c r="AB2099" s="65"/>
      <c r="AC2099" s="65"/>
      <c r="AD2099" s="65"/>
      <c r="AE2099" s="65"/>
      <c r="AF2099" s="65"/>
      <c r="AG2099" s="65"/>
      <c r="AH2099" s="65"/>
      <c r="AI2099" s="65"/>
      <c r="AJ2099" s="62"/>
      <c r="AK2099" s="11"/>
      <c r="AL2099" s="11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</row>
    <row r="2100" spans="1:86" ht="17.25">
      <c r="A2100" s="11"/>
      <c r="B2100" s="11"/>
      <c r="C2100" s="11"/>
      <c r="D2100" s="11"/>
      <c r="E2100" s="33"/>
      <c r="F2100" s="11"/>
      <c r="G2100" s="11"/>
      <c r="H2100" s="11"/>
      <c r="I2100" s="11"/>
      <c r="J2100" s="65"/>
      <c r="K2100" s="65"/>
      <c r="L2100" s="65"/>
      <c r="M2100" s="65"/>
      <c r="N2100" s="65"/>
      <c r="O2100" s="65"/>
      <c r="P2100" s="65"/>
      <c r="Q2100" s="65"/>
      <c r="R2100" s="65"/>
      <c r="S2100" s="65"/>
      <c r="T2100" s="65"/>
      <c r="U2100" s="65"/>
      <c r="V2100" s="65"/>
      <c r="W2100" s="65"/>
      <c r="X2100" s="65"/>
      <c r="Y2100" s="65"/>
      <c r="Z2100" s="65"/>
      <c r="AA2100" s="65"/>
      <c r="AB2100" s="65"/>
      <c r="AC2100" s="65"/>
      <c r="AD2100" s="65"/>
      <c r="AE2100" s="65"/>
      <c r="AF2100" s="65"/>
      <c r="AG2100" s="65"/>
      <c r="AH2100" s="65"/>
      <c r="AI2100" s="65"/>
      <c r="AJ2100" s="62"/>
      <c r="AK2100" s="11"/>
      <c r="AL2100" s="11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3"/>
      <c r="BD2100" s="13"/>
      <c r="BE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3"/>
      <c r="BX2100" s="13"/>
      <c r="BY2100" s="13"/>
      <c r="BZ2100" s="13"/>
      <c r="CA2100" s="13"/>
      <c r="CB2100" s="13"/>
      <c r="CC2100" s="13"/>
      <c r="CD2100" s="13"/>
      <c r="CE2100" s="13"/>
      <c r="CF2100" s="13"/>
      <c r="CG2100" s="13"/>
      <c r="CH2100" s="13"/>
    </row>
    <row r="2101" spans="1:86" ht="17.25">
      <c r="A2101" s="11"/>
      <c r="B2101" s="11"/>
      <c r="C2101" s="11"/>
      <c r="D2101" s="11"/>
      <c r="E2101" s="33"/>
      <c r="F2101" s="11"/>
      <c r="G2101" s="11"/>
      <c r="H2101" s="11"/>
      <c r="I2101" s="11"/>
      <c r="J2101" s="65"/>
      <c r="K2101" s="65"/>
      <c r="L2101" s="65"/>
      <c r="M2101" s="65"/>
      <c r="N2101" s="65"/>
      <c r="O2101" s="65"/>
      <c r="P2101" s="65"/>
      <c r="Q2101" s="65"/>
      <c r="R2101" s="65"/>
      <c r="S2101" s="65"/>
      <c r="T2101" s="65"/>
      <c r="U2101" s="65"/>
      <c r="V2101" s="65"/>
      <c r="W2101" s="65"/>
      <c r="X2101" s="65"/>
      <c r="Y2101" s="65"/>
      <c r="Z2101" s="65"/>
      <c r="AA2101" s="65"/>
      <c r="AB2101" s="65"/>
      <c r="AC2101" s="65"/>
      <c r="AD2101" s="65"/>
      <c r="AE2101" s="65"/>
      <c r="AF2101" s="65"/>
      <c r="AG2101" s="65"/>
      <c r="AH2101" s="65"/>
      <c r="AI2101" s="65"/>
      <c r="AJ2101" s="62"/>
      <c r="AK2101" s="11"/>
      <c r="AL2101" s="11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</row>
    <row r="2102" spans="1:86" ht="17.25">
      <c r="A2102" s="11"/>
      <c r="B2102" s="11"/>
      <c r="C2102" s="11"/>
      <c r="D2102" s="11"/>
      <c r="E2102" s="33"/>
      <c r="F2102" s="11"/>
      <c r="G2102" s="11"/>
      <c r="H2102" s="11"/>
      <c r="I2102" s="11"/>
      <c r="J2102" s="65"/>
      <c r="K2102" s="65"/>
      <c r="L2102" s="65"/>
      <c r="M2102" s="65"/>
      <c r="N2102" s="65"/>
      <c r="O2102" s="65"/>
      <c r="P2102" s="65"/>
      <c r="Q2102" s="65"/>
      <c r="R2102" s="65"/>
      <c r="S2102" s="65"/>
      <c r="T2102" s="65"/>
      <c r="U2102" s="65"/>
      <c r="V2102" s="65"/>
      <c r="W2102" s="65"/>
      <c r="X2102" s="65"/>
      <c r="Y2102" s="65"/>
      <c r="Z2102" s="65"/>
      <c r="AA2102" s="65"/>
      <c r="AB2102" s="65"/>
      <c r="AC2102" s="65"/>
      <c r="AD2102" s="65"/>
      <c r="AE2102" s="65"/>
      <c r="AF2102" s="65"/>
      <c r="AG2102" s="65"/>
      <c r="AH2102" s="65"/>
      <c r="AI2102" s="65"/>
      <c r="AJ2102" s="62"/>
      <c r="AK2102" s="11"/>
      <c r="AL2102" s="11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</row>
    <row r="2103" spans="1:86" ht="17.25">
      <c r="A2103" s="11"/>
      <c r="B2103" s="11"/>
      <c r="C2103" s="11"/>
      <c r="D2103" s="11"/>
      <c r="E2103" s="33"/>
      <c r="F2103" s="11"/>
      <c r="G2103" s="11"/>
      <c r="H2103" s="11"/>
      <c r="I2103" s="11"/>
      <c r="J2103" s="65"/>
      <c r="K2103" s="65"/>
      <c r="L2103" s="65"/>
      <c r="M2103" s="65"/>
      <c r="N2103" s="65"/>
      <c r="O2103" s="65"/>
      <c r="P2103" s="65"/>
      <c r="Q2103" s="65"/>
      <c r="R2103" s="65"/>
      <c r="S2103" s="65"/>
      <c r="T2103" s="65"/>
      <c r="U2103" s="65"/>
      <c r="V2103" s="65"/>
      <c r="W2103" s="65"/>
      <c r="X2103" s="65"/>
      <c r="Y2103" s="65"/>
      <c r="Z2103" s="65"/>
      <c r="AA2103" s="65"/>
      <c r="AB2103" s="65"/>
      <c r="AC2103" s="65"/>
      <c r="AD2103" s="65"/>
      <c r="AE2103" s="65"/>
      <c r="AF2103" s="65"/>
      <c r="AG2103" s="65"/>
      <c r="AH2103" s="65"/>
      <c r="AI2103" s="65"/>
      <c r="AJ2103" s="62"/>
      <c r="AK2103" s="11"/>
      <c r="AL2103" s="11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/>
      <c r="BY2103" s="13"/>
      <c r="BZ2103" s="13"/>
      <c r="CA2103" s="13"/>
      <c r="CB2103" s="13"/>
      <c r="CC2103" s="13"/>
      <c r="CD2103" s="13"/>
      <c r="CE2103" s="13"/>
      <c r="CF2103" s="13"/>
      <c r="CG2103" s="13"/>
      <c r="CH2103" s="13"/>
    </row>
    <row r="2104" spans="1:86" ht="17.25">
      <c r="A2104" s="11"/>
      <c r="B2104" s="11"/>
      <c r="C2104" s="11"/>
      <c r="D2104" s="11"/>
      <c r="E2104" s="33"/>
      <c r="F2104" s="11"/>
      <c r="G2104" s="11"/>
      <c r="H2104" s="11"/>
      <c r="I2104" s="11"/>
      <c r="J2104" s="65"/>
      <c r="K2104" s="65"/>
      <c r="L2104" s="65"/>
      <c r="M2104" s="65"/>
      <c r="N2104" s="65"/>
      <c r="O2104" s="65"/>
      <c r="P2104" s="65"/>
      <c r="Q2104" s="65"/>
      <c r="R2104" s="65"/>
      <c r="S2104" s="65"/>
      <c r="T2104" s="65"/>
      <c r="U2104" s="65"/>
      <c r="V2104" s="65"/>
      <c r="W2104" s="65"/>
      <c r="X2104" s="65"/>
      <c r="Y2104" s="65"/>
      <c r="Z2104" s="65"/>
      <c r="AA2104" s="65"/>
      <c r="AB2104" s="65"/>
      <c r="AC2104" s="65"/>
      <c r="AD2104" s="65"/>
      <c r="AE2104" s="65"/>
      <c r="AF2104" s="65"/>
      <c r="AG2104" s="65"/>
      <c r="AH2104" s="65"/>
      <c r="AI2104" s="65"/>
      <c r="AJ2104" s="62"/>
      <c r="AK2104" s="11"/>
      <c r="AL2104" s="11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3"/>
      <c r="BX2104" s="13"/>
      <c r="BY2104" s="13"/>
      <c r="BZ2104" s="13"/>
      <c r="CA2104" s="13"/>
      <c r="CB2104" s="13"/>
      <c r="CC2104" s="13"/>
      <c r="CD2104" s="13"/>
      <c r="CE2104" s="13"/>
      <c r="CF2104" s="13"/>
      <c r="CG2104" s="13"/>
      <c r="CH2104" s="13"/>
    </row>
    <row r="2105" spans="1:86" ht="17.25">
      <c r="A2105" s="11"/>
      <c r="B2105" s="11"/>
      <c r="C2105" s="11"/>
      <c r="D2105" s="11"/>
      <c r="E2105" s="33"/>
      <c r="F2105" s="11"/>
      <c r="G2105" s="11"/>
      <c r="H2105" s="11"/>
      <c r="I2105" s="11"/>
      <c r="J2105" s="65"/>
      <c r="K2105" s="65"/>
      <c r="L2105" s="65"/>
      <c r="M2105" s="65"/>
      <c r="N2105" s="65"/>
      <c r="O2105" s="65"/>
      <c r="P2105" s="65"/>
      <c r="Q2105" s="65"/>
      <c r="R2105" s="65"/>
      <c r="S2105" s="65"/>
      <c r="T2105" s="65"/>
      <c r="U2105" s="65"/>
      <c r="V2105" s="65"/>
      <c r="W2105" s="65"/>
      <c r="X2105" s="65"/>
      <c r="Y2105" s="65"/>
      <c r="Z2105" s="65"/>
      <c r="AA2105" s="65"/>
      <c r="AB2105" s="65"/>
      <c r="AC2105" s="65"/>
      <c r="AD2105" s="65"/>
      <c r="AE2105" s="65"/>
      <c r="AF2105" s="65"/>
      <c r="AG2105" s="65"/>
      <c r="AH2105" s="65"/>
      <c r="AI2105" s="65"/>
      <c r="AJ2105" s="62"/>
      <c r="AK2105" s="11"/>
      <c r="AL2105" s="11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3"/>
      <c r="BX2105" s="13"/>
      <c r="BY2105" s="13"/>
      <c r="BZ2105" s="13"/>
      <c r="CA2105" s="13"/>
      <c r="CB2105" s="13"/>
      <c r="CC2105" s="13"/>
      <c r="CD2105" s="13"/>
      <c r="CE2105" s="13"/>
      <c r="CF2105" s="13"/>
      <c r="CG2105" s="13"/>
      <c r="CH2105" s="13"/>
    </row>
    <row r="2106" spans="1:86" ht="17.25">
      <c r="A2106" s="11"/>
      <c r="B2106" s="11"/>
      <c r="C2106" s="11"/>
      <c r="D2106" s="11"/>
      <c r="E2106" s="33"/>
      <c r="F2106" s="11"/>
      <c r="G2106" s="11"/>
      <c r="H2106" s="11"/>
      <c r="I2106" s="11"/>
      <c r="J2106" s="65"/>
      <c r="K2106" s="65"/>
      <c r="L2106" s="65"/>
      <c r="M2106" s="65"/>
      <c r="N2106" s="65"/>
      <c r="O2106" s="65"/>
      <c r="P2106" s="65"/>
      <c r="Q2106" s="65"/>
      <c r="R2106" s="65"/>
      <c r="S2106" s="65"/>
      <c r="T2106" s="65"/>
      <c r="U2106" s="65"/>
      <c r="V2106" s="65"/>
      <c r="W2106" s="65"/>
      <c r="X2106" s="65"/>
      <c r="Y2106" s="65"/>
      <c r="Z2106" s="65"/>
      <c r="AA2106" s="65"/>
      <c r="AB2106" s="65"/>
      <c r="AC2106" s="65"/>
      <c r="AD2106" s="65"/>
      <c r="AE2106" s="65"/>
      <c r="AF2106" s="65"/>
      <c r="AG2106" s="65"/>
      <c r="AH2106" s="65"/>
      <c r="AI2106" s="65"/>
      <c r="AJ2106" s="62"/>
      <c r="AK2106" s="11"/>
      <c r="AL2106" s="11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3"/>
      <c r="BX2106" s="13"/>
      <c r="BY2106" s="13"/>
      <c r="BZ2106" s="13"/>
      <c r="CA2106" s="13"/>
      <c r="CB2106" s="13"/>
      <c r="CC2106" s="13"/>
      <c r="CD2106" s="13"/>
      <c r="CE2106" s="13"/>
      <c r="CF2106" s="13"/>
      <c r="CG2106" s="13"/>
      <c r="CH2106" s="13"/>
    </row>
    <row r="2107" spans="1:86" ht="17.25">
      <c r="A2107" s="11"/>
      <c r="B2107" s="11"/>
      <c r="C2107" s="11"/>
      <c r="D2107" s="11"/>
      <c r="E2107" s="33"/>
      <c r="F2107" s="11"/>
      <c r="G2107" s="11"/>
      <c r="H2107" s="11"/>
      <c r="I2107" s="11"/>
      <c r="J2107" s="65"/>
      <c r="K2107" s="65"/>
      <c r="L2107" s="65"/>
      <c r="M2107" s="65"/>
      <c r="N2107" s="65"/>
      <c r="O2107" s="65"/>
      <c r="P2107" s="65"/>
      <c r="Q2107" s="65"/>
      <c r="R2107" s="65"/>
      <c r="S2107" s="65"/>
      <c r="T2107" s="65"/>
      <c r="U2107" s="65"/>
      <c r="V2107" s="65"/>
      <c r="W2107" s="65"/>
      <c r="X2107" s="65"/>
      <c r="Y2107" s="65"/>
      <c r="Z2107" s="65"/>
      <c r="AA2107" s="65"/>
      <c r="AB2107" s="65"/>
      <c r="AC2107" s="65"/>
      <c r="AD2107" s="65"/>
      <c r="AE2107" s="65"/>
      <c r="AF2107" s="65"/>
      <c r="AG2107" s="65"/>
      <c r="AH2107" s="65"/>
      <c r="AI2107" s="65"/>
      <c r="AJ2107" s="62"/>
      <c r="AK2107" s="11"/>
      <c r="AL2107" s="11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/>
      <c r="BZ2107" s="13"/>
      <c r="CA2107" s="13"/>
      <c r="CB2107" s="13"/>
      <c r="CC2107" s="13"/>
      <c r="CD2107" s="13"/>
      <c r="CE2107" s="13"/>
      <c r="CF2107" s="13"/>
      <c r="CG2107" s="13"/>
      <c r="CH2107" s="13"/>
    </row>
    <row r="2108" spans="1:86" ht="17.25">
      <c r="A2108" s="11"/>
      <c r="B2108" s="11"/>
      <c r="C2108" s="11"/>
      <c r="D2108" s="11"/>
      <c r="E2108" s="33"/>
      <c r="F2108" s="11"/>
      <c r="G2108" s="11"/>
      <c r="H2108" s="11"/>
      <c r="I2108" s="11"/>
      <c r="J2108" s="65"/>
      <c r="K2108" s="65"/>
      <c r="L2108" s="65"/>
      <c r="M2108" s="65"/>
      <c r="N2108" s="65"/>
      <c r="O2108" s="65"/>
      <c r="P2108" s="65"/>
      <c r="Q2108" s="65"/>
      <c r="R2108" s="65"/>
      <c r="S2108" s="65"/>
      <c r="T2108" s="65"/>
      <c r="U2108" s="65"/>
      <c r="V2108" s="65"/>
      <c r="W2108" s="65"/>
      <c r="X2108" s="65"/>
      <c r="Y2108" s="65"/>
      <c r="Z2108" s="65"/>
      <c r="AA2108" s="65"/>
      <c r="AB2108" s="65"/>
      <c r="AC2108" s="65"/>
      <c r="AD2108" s="65"/>
      <c r="AE2108" s="65"/>
      <c r="AF2108" s="65"/>
      <c r="AG2108" s="65"/>
      <c r="AH2108" s="65"/>
      <c r="AI2108" s="65"/>
      <c r="AJ2108" s="62"/>
      <c r="AK2108" s="11"/>
      <c r="AL2108" s="11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</row>
    <row r="2109" spans="1:86" ht="17.25">
      <c r="A2109" s="11"/>
      <c r="B2109" s="11"/>
      <c r="C2109" s="11"/>
      <c r="D2109" s="11"/>
      <c r="E2109" s="33"/>
      <c r="F2109" s="11"/>
      <c r="G2109" s="11"/>
      <c r="H2109" s="11"/>
      <c r="I2109" s="11"/>
      <c r="J2109" s="65"/>
      <c r="K2109" s="65"/>
      <c r="L2109" s="65"/>
      <c r="M2109" s="65"/>
      <c r="N2109" s="65"/>
      <c r="O2109" s="65"/>
      <c r="P2109" s="65"/>
      <c r="Q2109" s="65"/>
      <c r="R2109" s="65"/>
      <c r="S2109" s="65"/>
      <c r="T2109" s="65"/>
      <c r="U2109" s="65"/>
      <c r="V2109" s="65"/>
      <c r="W2109" s="65"/>
      <c r="X2109" s="65"/>
      <c r="Y2109" s="65"/>
      <c r="Z2109" s="65"/>
      <c r="AA2109" s="65"/>
      <c r="AB2109" s="65"/>
      <c r="AC2109" s="65"/>
      <c r="AD2109" s="65"/>
      <c r="AE2109" s="65"/>
      <c r="AF2109" s="65"/>
      <c r="AG2109" s="65"/>
      <c r="AH2109" s="65"/>
      <c r="AI2109" s="65"/>
      <c r="AJ2109" s="62"/>
      <c r="AK2109" s="11"/>
      <c r="AL2109" s="11"/>
      <c r="AM2109" s="13"/>
      <c r="AN2109" s="13"/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3"/>
      <c r="AY2109" s="13"/>
      <c r="AZ2109" s="13"/>
      <c r="BA2109" s="13"/>
      <c r="BB2109" s="13"/>
      <c r="BC2109" s="13"/>
      <c r="BD2109" s="13"/>
      <c r="BE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O2109" s="13"/>
      <c r="BP2109" s="13"/>
      <c r="BQ2109" s="13"/>
      <c r="BR2109" s="13"/>
      <c r="BS2109" s="13"/>
      <c r="BT2109" s="13"/>
      <c r="BU2109" s="13"/>
      <c r="BV2109" s="13"/>
      <c r="BW2109" s="13"/>
      <c r="BX2109" s="13"/>
      <c r="BY2109" s="13"/>
      <c r="BZ2109" s="13"/>
      <c r="CA2109" s="13"/>
      <c r="CB2109" s="13"/>
      <c r="CC2109" s="13"/>
      <c r="CD2109" s="13"/>
      <c r="CE2109" s="13"/>
      <c r="CF2109" s="13"/>
      <c r="CG2109" s="13"/>
      <c r="CH2109" s="13"/>
    </row>
    <row r="2110" spans="1:86" ht="17.25">
      <c r="A2110" s="11"/>
      <c r="B2110" s="11"/>
      <c r="C2110" s="11"/>
      <c r="D2110" s="11"/>
      <c r="E2110" s="33"/>
      <c r="F2110" s="11"/>
      <c r="G2110" s="11"/>
      <c r="H2110" s="11"/>
      <c r="I2110" s="11"/>
      <c r="J2110" s="65"/>
      <c r="K2110" s="65"/>
      <c r="L2110" s="65"/>
      <c r="M2110" s="65"/>
      <c r="N2110" s="65"/>
      <c r="O2110" s="65"/>
      <c r="P2110" s="65"/>
      <c r="Q2110" s="65"/>
      <c r="R2110" s="65"/>
      <c r="S2110" s="65"/>
      <c r="T2110" s="65"/>
      <c r="U2110" s="65"/>
      <c r="V2110" s="65"/>
      <c r="W2110" s="65"/>
      <c r="X2110" s="65"/>
      <c r="Y2110" s="65"/>
      <c r="Z2110" s="65"/>
      <c r="AA2110" s="65"/>
      <c r="AB2110" s="65"/>
      <c r="AC2110" s="65"/>
      <c r="AD2110" s="65"/>
      <c r="AE2110" s="65"/>
      <c r="AF2110" s="65"/>
      <c r="AG2110" s="65"/>
      <c r="AH2110" s="65"/>
      <c r="AI2110" s="65"/>
      <c r="AJ2110" s="62"/>
      <c r="AK2110" s="11"/>
      <c r="AL2110" s="11"/>
      <c r="AM2110" s="13"/>
      <c r="AN2110" s="13"/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O2110" s="13"/>
      <c r="BP2110" s="13"/>
      <c r="BQ2110" s="13"/>
      <c r="BR2110" s="13"/>
      <c r="BS2110" s="13"/>
      <c r="BT2110" s="13"/>
      <c r="BU2110" s="13"/>
      <c r="BV2110" s="13"/>
      <c r="BW2110" s="13"/>
      <c r="BX2110" s="13"/>
      <c r="BY2110" s="13"/>
      <c r="BZ2110" s="13"/>
      <c r="CA2110" s="13"/>
      <c r="CB2110" s="13"/>
      <c r="CC2110" s="13"/>
      <c r="CD2110" s="13"/>
      <c r="CE2110" s="13"/>
      <c r="CF2110" s="13"/>
      <c r="CG2110" s="13"/>
      <c r="CH2110" s="13"/>
    </row>
    <row r="2111" spans="1:86" ht="17.25">
      <c r="A2111" s="11"/>
      <c r="B2111" s="11"/>
      <c r="C2111" s="11"/>
      <c r="D2111" s="11"/>
      <c r="E2111" s="33"/>
      <c r="F2111" s="11"/>
      <c r="G2111" s="11"/>
      <c r="H2111" s="11"/>
      <c r="I2111" s="11"/>
      <c r="J2111" s="65"/>
      <c r="K2111" s="65"/>
      <c r="L2111" s="65"/>
      <c r="M2111" s="65"/>
      <c r="N2111" s="65"/>
      <c r="O2111" s="65"/>
      <c r="P2111" s="65"/>
      <c r="Q2111" s="65"/>
      <c r="R2111" s="65"/>
      <c r="S2111" s="65"/>
      <c r="T2111" s="65"/>
      <c r="U2111" s="65"/>
      <c r="V2111" s="65"/>
      <c r="W2111" s="65"/>
      <c r="X2111" s="65"/>
      <c r="Y2111" s="65"/>
      <c r="Z2111" s="65"/>
      <c r="AA2111" s="65"/>
      <c r="AB2111" s="65"/>
      <c r="AC2111" s="65"/>
      <c r="AD2111" s="65"/>
      <c r="AE2111" s="65"/>
      <c r="AF2111" s="65"/>
      <c r="AG2111" s="65"/>
      <c r="AH2111" s="65"/>
      <c r="AI2111" s="65"/>
      <c r="AJ2111" s="62"/>
      <c r="AK2111" s="11"/>
      <c r="AL2111" s="11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O2111" s="13"/>
      <c r="BP2111" s="13"/>
      <c r="BQ2111" s="13"/>
      <c r="BR2111" s="13"/>
      <c r="BS2111" s="13"/>
      <c r="BT2111" s="13"/>
      <c r="BU2111" s="13"/>
      <c r="BV2111" s="13"/>
      <c r="BW2111" s="13"/>
      <c r="BX2111" s="13"/>
      <c r="BY2111" s="13"/>
      <c r="BZ2111" s="13"/>
      <c r="CA2111" s="13"/>
      <c r="CB2111" s="13"/>
      <c r="CC2111" s="13"/>
      <c r="CD2111" s="13"/>
      <c r="CE2111" s="13"/>
      <c r="CF2111" s="13"/>
      <c r="CG2111" s="13"/>
      <c r="CH2111" s="13"/>
    </row>
    <row r="2112" spans="1:86" ht="17.25">
      <c r="A2112" s="11"/>
      <c r="B2112" s="11"/>
      <c r="C2112" s="11"/>
      <c r="D2112" s="11"/>
      <c r="E2112" s="33"/>
      <c r="F2112" s="11"/>
      <c r="G2112" s="11"/>
      <c r="H2112" s="11"/>
      <c r="I2112" s="11"/>
      <c r="J2112" s="65"/>
      <c r="K2112" s="65"/>
      <c r="L2112" s="65"/>
      <c r="M2112" s="65"/>
      <c r="N2112" s="65"/>
      <c r="O2112" s="65"/>
      <c r="P2112" s="65"/>
      <c r="Q2112" s="65"/>
      <c r="R2112" s="65"/>
      <c r="S2112" s="65"/>
      <c r="T2112" s="65"/>
      <c r="U2112" s="65"/>
      <c r="V2112" s="65"/>
      <c r="W2112" s="65"/>
      <c r="X2112" s="65"/>
      <c r="Y2112" s="65"/>
      <c r="Z2112" s="65"/>
      <c r="AA2112" s="65"/>
      <c r="AB2112" s="65"/>
      <c r="AC2112" s="65"/>
      <c r="AD2112" s="65"/>
      <c r="AE2112" s="65"/>
      <c r="AF2112" s="65"/>
      <c r="AG2112" s="65"/>
      <c r="AH2112" s="65"/>
      <c r="AI2112" s="65"/>
      <c r="AJ2112" s="62"/>
      <c r="AK2112" s="11"/>
      <c r="AL2112" s="11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/>
      <c r="CG2112" s="13"/>
      <c r="CH2112" s="13"/>
    </row>
    <row r="2113" spans="1:86" ht="17.25">
      <c r="A2113" s="11"/>
      <c r="B2113" s="11"/>
      <c r="C2113" s="11"/>
      <c r="D2113" s="11"/>
      <c r="E2113" s="33"/>
      <c r="F2113" s="11"/>
      <c r="G2113" s="11"/>
      <c r="H2113" s="11"/>
      <c r="I2113" s="11"/>
      <c r="J2113" s="65"/>
      <c r="K2113" s="65"/>
      <c r="L2113" s="65"/>
      <c r="M2113" s="65"/>
      <c r="N2113" s="65"/>
      <c r="O2113" s="65"/>
      <c r="P2113" s="65"/>
      <c r="Q2113" s="65"/>
      <c r="R2113" s="65"/>
      <c r="S2113" s="65"/>
      <c r="T2113" s="65"/>
      <c r="U2113" s="65"/>
      <c r="V2113" s="65"/>
      <c r="W2113" s="65"/>
      <c r="X2113" s="65"/>
      <c r="Y2113" s="65"/>
      <c r="Z2113" s="65"/>
      <c r="AA2113" s="65"/>
      <c r="AB2113" s="65"/>
      <c r="AC2113" s="65"/>
      <c r="AD2113" s="65"/>
      <c r="AE2113" s="65"/>
      <c r="AF2113" s="65"/>
      <c r="AG2113" s="65"/>
      <c r="AH2113" s="65"/>
      <c r="AI2113" s="65"/>
      <c r="AJ2113" s="62"/>
      <c r="AK2113" s="11"/>
      <c r="AL2113" s="11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</row>
    <row r="2114" spans="1:86" ht="17.25">
      <c r="A2114" s="11"/>
      <c r="B2114" s="11"/>
      <c r="C2114" s="11"/>
      <c r="D2114" s="11"/>
      <c r="E2114" s="33"/>
      <c r="F2114" s="11"/>
      <c r="G2114" s="11"/>
      <c r="H2114" s="11"/>
      <c r="I2114" s="11"/>
      <c r="J2114" s="65"/>
      <c r="K2114" s="65"/>
      <c r="L2114" s="65"/>
      <c r="M2114" s="65"/>
      <c r="N2114" s="65"/>
      <c r="O2114" s="65"/>
      <c r="P2114" s="65"/>
      <c r="Q2114" s="65"/>
      <c r="R2114" s="65"/>
      <c r="S2114" s="65"/>
      <c r="T2114" s="65"/>
      <c r="U2114" s="65"/>
      <c r="V2114" s="65"/>
      <c r="W2114" s="65"/>
      <c r="X2114" s="65"/>
      <c r="Y2114" s="65"/>
      <c r="Z2114" s="65"/>
      <c r="AA2114" s="65"/>
      <c r="AB2114" s="65"/>
      <c r="AC2114" s="65"/>
      <c r="AD2114" s="65"/>
      <c r="AE2114" s="65"/>
      <c r="AF2114" s="65"/>
      <c r="AG2114" s="65"/>
      <c r="AH2114" s="65"/>
      <c r="AI2114" s="65"/>
      <c r="AJ2114" s="62"/>
      <c r="AK2114" s="11"/>
      <c r="AL2114" s="11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</row>
    <row r="2115" spans="1:86" ht="17.25">
      <c r="A2115" s="11"/>
      <c r="B2115" s="11"/>
      <c r="C2115" s="11"/>
      <c r="D2115" s="11"/>
      <c r="E2115" s="33"/>
      <c r="F2115" s="11"/>
      <c r="G2115" s="11"/>
      <c r="H2115" s="11"/>
      <c r="I2115" s="11"/>
      <c r="J2115" s="65"/>
      <c r="K2115" s="65"/>
      <c r="L2115" s="65"/>
      <c r="M2115" s="65"/>
      <c r="N2115" s="65"/>
      <c r="O2115" s="65"/>
      <c r="P2115" s="65"/>
      <c r="Q2115" s="65"/>
      <c r="R2115" s="65"/>
      <c r="S2115" s="65"/>
      <c r="T2115" s="65"/>
      <c r="U2115" s="65"/>
      <c r="V2115" s="65"/>
      <c r="W2115" s="65"/>
      <c r="X2115" s="65"/>
      <c r="Y2115" s="65"/>
      <c r="Z2115" s="65"/>
      <c r="AA2115" s="65"/>
      <c r="AB2115" s="65"/>
      <c r="AC2115" s="65"/>
      <c r="AD2115" s="65"/>
      <c r="AE2115" s="65"/>
      <c r="AF2115" s="65"/>
      <c r="AG2115" s="65"/>
      <c r="AH2115" s="65"/>
      <c r="AI2115" s="65"/>
      <c r="AJ2115" s="62"/>
      <c r="AK2115" s="11"/>
      <c r="AL2115" s="11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</row>
    <row r="2116" spans="1:86" ht="17.25">
      <c r="A2116" s="11"/>
      <c r="B2116" s="11"/>
      <c r="C2116" s="11"/>
      <c r="D2116" s="11"/>
      <c r="E2116" s="33"/>
      <c r="F2116" s="11"/>
      <c r="G2116" s="11"/>
      <c r="H2116" s="11"/>
      <c r="I2116" s="11"/>
      <c r="J2116" s="65"/>
      <c r="K2116" s="65"/>
      <c r="L2116" s="65"/>
      <c r="M2116" s="65"/>
      <c r="N2116" s="65"/>
      <c r="O2116" s="65"/>
      <c r="P2116" s="65"/>
      <c r="Q2116" s="65"/>
      <c r="R2116" s="65"/>
      <c r="S2116" s="65"/>
      <c r="T2116" s="65"/>
      <c r="U2116" s="65"/>
      <c r="V2116" s="65"/>
      <c r="W2116" s="65"/>
      <c r="X2116" s="65"/>
      <c r="Y2116" s="65"/>
      <c r="Z2116" s="65"/>
      <c r="AA2116" s="65"/>
      <c r="AB2116" s="65"/>
      <c r="AC2116" s="65"/>
      <c r="AD2116" s="65"/>
      <c r="AE2116" s="65"/>
      <c r="AF2116" s="65"/>
      <c r="AG2116" s="65"/>
      <c r="AH2116" s="65"/>
      <c r="AI2116" s="65"/>
      <c r="AJ2116" s="62"/>
      <c r="AK2116" s="11"/>
      <c r="AL2116" s="11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</row>
    <row r="2117" spans="1:86" ht="17.25">
      <c r="A2117" s="11"/>
      <c r="B2117" s="11"/>
      <c r="C2117" s="11"/>
      <c r="D2117" s="11"/>
      <c r="E2117" s="33"/>
      <c r="F2117" s="11"/>
      <c r="G2117" s="11"/>
      <c r="H2117" s="11"/>
      <c r="I2117" s="11"/>
      <c r="J2117" s="65"/>
      <c r="K2117" s="65"/>
      <c r="L2117" s="65"/>
      <c r="M2117" s="65"/>
      <c r="N2117" s="65"/>
      <c r="O2117" s="65"/>
      <c r="P2117" s="65"/>
      <c r="Q2117" s="65"/>
      <c r="R2117" s="65"/>
      <c r="S2117" s="65"/>
      <c r="T2117" s="65"/>
      <c r="U2117" s="65"/>
      <c r="V2117" s="65"/>
      <c r="W2117" s="65"/>
      <c r="X2117" s="65"/>
      <c r="Y2117" s="65"/>
      <c r="Z2117" s="65"/>
      <c r="AA2117" s="65"/>
      <c r="AB2117" s="65"/>
      <c r="AC2117" s="65"/>
      <c r="AD2117" s="65"/>
      <c r="AE2117" s="65"/>
      <c r="AF2117" s="65"/>
      <c r="AG2117" s="65"/>
      <c r="AH2117" s="65"/>
      <c r="AI2117" s="65"/>
      <c r="AJ2117" s="62"/>
      <c r="AK2117" s="11"/>
      <c r="AL2117" s="11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</row>
    <row r="2118" spans="1:86" ht="17.25">
      <c r="A2118" s="11"/>
      <c r="B2118" s="11"/>
      <c r="C2118" s="11"/>
      <c r="D2118" s="11"/>
      <c r="E2118" s="33"/>
      <c r="F2118" s="11"/>
      <c r="G2118" s="11"/>
      <c r="H2118" s="11"/>
      <c r="I2118" s="11"/>
      <c r="J2118" s="65"/>
      <c r="K2118" s="65"/>
      <c r="L2118" s="65"/>
      <c r="M2118" s="65"/>
      <c r="N2118" s="65"/>
      <c r="O2118" s="65"/>
      <c r="P2118" s="65"/>
      <c r="Q2118" s="65"/>
      <c r="R2118" s="65"/>
      <c r="S2118" s="65"/>
      <c r="T2118" s="65"/>
      <c r="U2118" s="65"/>
      <c r="V2118" s="65"/>
      <c r="W2118" s="65"/>
      <c r="X2118" s="65"/>
      <c r="Y2118" s="65"/>
      <c r="Z2118" s="65"/>
      <c r="AA2118" s="65"/>
      <c r="AB2118" s="65"/>
      <c r="AC2118" s="65"/>
      <c r="AD2118" s="65"/>
      <c r="AE2118" s="65"/>
      <c r="AF2118" s="65"/>
      <c r="AG2118" s="65"/>
      <c r="AH2118" s="65"/>
      <c r="AI2118" s="65"/>
      <c r="AJ2118" s="62"/>
      <c r="AK2118" s="11"/>
      <c r="AL2118" s="11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</row>
    <row r="2119" spans="1:86" ht="17.25">
      <c r="A2119" s="11"/>
      <c r="B2119" s="11"/>
      <c r="C2119" s="11"/>
      <c r="D2119" s="11"/>
      <c r="E2119" s="33"/>
      <c r="F2119" s="11"/>
      <c r="G2119" s="11"/>
      <c r="H2119" s="11"/>
      <c r="I2119" s="11"/>
      <c r="J2119" s="65"/>
      <c r="K2119" s="65"/>
      <c r="L2119" s="65"/>
      <c r="M2119" s="65"/>
      <c r="N2119" s="65"/>
      <c r="O2119" s="65"/>
      <c r="P2119" s="65"/>
      <c r="Q2119" s="65"/>
      <c r="R2119" s="65"/>
      <c r="S2119" s="65"/>
      <c r="T2119" s="65"/>
      <c r="U2119" s="65"/>
      <c r="V2119" s="65"/>
      <c r="W2119" s="65"/>
      <c r="X2119" s="65"/>
      <c r="Y2119" s="65"/>
      <c r="Z2119" s="65"/>
      <c r="AA2119" s="65"/>
      <c r="AB2119" s="65"/>
      <c r="AC2119" s="65"/>
      <c r="AD2119" s="65"/>
      <c r="AE2119" s="65"/>
      <c r="AF2119" s="65"/>
      <c r="AG2119" s="65"/>
      <c r="AH2119" s="65"/>
      <c r="AI2119" s="65"/>
      <c r="AJ2119" s="62"/>
      <c r="AK2119" s="11"/>
      <c r="AL2119" s="11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/>
      <c r="BR2119" s="13"/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</row>
    <row r="2120" spans="1:86" ht="17.25">
      <c r="A2120" s="11"/>
      <c r="B2120" s="11"/>
      <c r="C2120" s="11"/>
      <c r="D2120" s="11"/>
      <c r="E2120" s="33"/>
      <c r="F2120" s="11"/>
      <c r="G2120" s="11"/>
      <c r="H2120" s="11"/>
      <c r="I2120" s="11"/>
      <c r="J2120" s="65"/>
      <c r="K2120" s="65"/>
      <c r="L2120" s="65"/>
      <c r="M2120" s="65"/>
      <c r="N2120" s="65"/>
      <c r="O2120" s="65"/>
      <c r="P2120" s="65"/>
      <c r="Q2120" s="65"/>
      <c r="R2120" s="65"/>
      <c r="S2120" s="65"/>
      <c r="T2120" s="65"/>
      <c r="U2120" s="65"/>
      <c r="V2120" s="65"/>
      <c r="W2120" s="65"/>
      <c r="X2120" s="65"/>
      <c r="Y2120" s="65"/>
      <c r="Z2120" s="65"/>
      <c r="AA2120" s="65"/>
      <c r="AB2120" s="65"/>
      <c r="AC2120" s="65"/>
      <c r="AD2120" s="65"/>
      <c r="AE2120" s="65"/>
      <c r="AF2120" s="65"/>
      <c r="AG2120" s="65"/>
      <c r="AH2120" s="65"/>
      <c r="AI2120" s="65"/>
      <c r="AJ2120" s="62"/>
      <c r="AK2120" s="11"/>
      <c r="AL2120" s="11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</row>
    <row r="2121" spans="1:86" ht="17.25">
      <c r="A2121" s="11"/>
      <c r="B2121" s="11"/>
      <c r="C2121" s="11"/>
      <c r="D2121" s="11"/>
      <c r="E2121" s="33"/>
      <c r="F2121" s="11"/>
      <c r="G2121" s="11"/>
      <c r="H2121" s="11"/>
      <c r="I2121" s="11"/>
      <c r="J2121" s="65"/>
      <c r="K2121" s="65"/>
      <c r="L2121" s="65"/>
      <c r="M2121" s="65"/>
      <c r="N2121" s="65"/>
      <c r="O2121" s="65"/>
      <c r="P2121" s="65"/>
      <c r="Q2121" s="65"/>
      <c r="R2121" s="65"/>
      <c r="S2121" s="65"/>
      <c r="T2121" s="65"/>
      <c r="U2121" s="65"/>
      <c r="V2121" s="65"/>
      <c r="W2121" s="65"/>
      <c r="X2121" s="65"/>
      <c r="Y2121" s="65"/>
      <c r="Z2121" s="65"/>
      <c r="AA2121" s="65"/>
      <c r="AB2121" s="65"/>
      <c r="AC2121" s="65"/>
      <c r="AD2121" s="65"/>
      <c r="AE2121" s="65"/>
      <c r="AF2121" s="65"/>
      <c r="AG2121" s="65"/>
      <c r="AH2121" s="65"/>
      <c r="AI2121" s="65"/>
      <c r="AJ2121" s="62"/>
      <c r="AK2121" s="11"/>
      <c r="AL2121" s="11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</row>
    <row r="2122" spans="1:86" ht="17.25">
      <c r="A2122" s="11"/>
      <c r="B2122" s="11"/>
      <c r="C2122" s="11"/>
      <c r="D2122" s="11"/>
      <c r="E2122" s="33"/>
      <c r="F2122" s="11"/>
      <c r="G2122" s="11"/>
      <c r="H2122" s="11"/>
      <c r="I2122" s="11"/>
      <c r="J2122" s="65"/>
      <c r="K2122" s="65"/>
      <c r="L2122" s="65"/>
      <c r="M2122" s="65"/>
      <c r="N2122" s="65"/>
      <c r="O2122" s="65"/>
      <c r="P2122" s="65"/>
      <c r="Q2122" s="65"/>
      <c r="R2122" s="65"/>
      <c r="S2122" s="65"/>
      <c r="T2122" s="65"/>
      <c r="U2122" s="65"/>
      <c r="V2122" s="65"/>
      <c r="W2122" s="65"/>
      <c r="X2122" s="65"/>
      <c r="Y2122" s="65"/>
      <c r="Z2122" s="65"/>
      <c r="AA2122" s="65"/>
      <c r="AB2122" s="65"/>
      <c r="AC2122" s="65"/>
      <c r="AD2122" s="65"/>
      <c r="AE2122" s="65"/>
      <c r="AF2122" s="65"/>
      <c r="AG2122" s="65"/>
      <c r="AH2122" s="65"/>
      <c r="AI2122" s="65"/>
      <c r="AJ2122" s="62"/>
      <c r="AK2122" s="11"/>
      <c r="AL2122" s="11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O2122" s="13"/>
      <c r="BP2122" s="13"/>
      <c r="BQ2122" s="13"/>
      <c r="BR2122" s="13"/>
      <c r="BS2122" s="13"/>
      <c r="BT2122" s="13"/>
      <c r="BU2122" s="13"/>
      <c r="BV2122" s="13"/>
      <c r="BW2122" s="13"/>
      <c r="BX2122" s="13"/>
      <c r="BY2122" s="13"/>
      <c r="BZ2122" s="13"/>
      <c r="CA2122" s="13"/>
      <c r="CB2122" s="13"/>
      <c r="CC2122" s="13"/>
      <c r="CD2122" s="13"/>
      <c r="CE2122" s="13"/>
      <c r="CF2122" s="13"/>
      <c r="CG2122" s="13"/>
      <c r="CH2122" s="13"/>
    </row>
    <row r="2123" spans="1:86" ht="17.25">
      <c r="A2123" s="11"/>
      <c r="B2123" s="11"/>
      <c r="C2123" s="11"/>
      <c r="D2123" s="11"/>
      <c r="E2123" s="33"/>
      <c r="F2123" s="11"/>
      <c r="G2123" s="11"/>
      <c r="H2123" s="11"/>
      <c r="I2123" s="11"/>
      <c r="J2123" s="65"/>
      <c r="K2123" s="65"/>
      <c r="L2123" s="65"/>
      <c r="M2123" s="65"/>
      <c r="N2123" s="65"/>
      <c r="O2123" s="65"/>
      <c r="P2123" s="65"/>
      <c r="Q2123" s="65"/>
      <c r="R2123" s="65"/>
      <c r="S2123" s="65"/>
      <c r="T2123" s="65"/>
      <c r="U2123" s="65"/>
      <c r="V2123" s="65"/>
      <c r="W2123" s="65"/>
      <c r="X2123" s="65"/>
      <c r="Y2123" s="65"/>
      <c r="Z2123" s="65"/>
      <c r="AA2123" s="65"/>
      <c r="AB2123" s="65"/>
      <c r="AC2123" s="65"/>
      <c r="AD2123" s="65"/>
      <c r="AE2123" s="65"/>
      <c r="AF2123" s="65"/>
      <c r="AG2123" s="65"/>
      <c r="AH2123" s="65"/>
      <c r="AI2123" s="65"/>
      <c r="AJ2123" s="62"/>
      <c r="AK2123" s="11"/>
      <c r="AL2123" s="11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3"/>
      <c r="BX2123" s="13"/>
      <c r="BY2123" s="13"/>
      <c r="BZ2123" s="13"/>
      <c r="CA2123" s="13"/>
      <c r="CB2123" s="13"/>
      <c r="CC2123" s="13"/>
      <c r="CD2123" s="13"/>
      <c r="CE2123" s="13"/>
      <c r="CF2123" s="13"/>
      <c r="CG2123" s="13"/>
      <c r="CH2123" s="13"/>
    </row>
    <row r="2124" spans="1:86" ht="17.25">
      <c r="A2124" s="11"/>
      <c r="B2124" s="11"/>
      <c r="C2124" s="11"/>
      <c r="D2124" s="11"/>
      <c r="E2124" s="33"/>
      <c r="F2124" s="11"/>
      <c r="G2124" s="11"/>
      <c r="H2124" s="11"/>
      <c r="I2124" s="11"/>
      <c r="J2124" s="65"/>
      <c r="K2124" s="65"/>
      <c r="L2124" s="65"/>
      <c r="M2124" s="65"/>
      <c r="N2124" s="65"/>
      <c r="O2124" s="65"/>
      <c r="P2124" s="65"/>
      <c r="Q2124" s="65"/>
      <c r="R2124" s="65"/>
      <c r="S2124" s="65"/>
      <c r="T2124" s="65"/>
      <c r="U2124" s="65"/>
      <c r="V2124" s="65"/>
      <c r="W2124" s="65"/>
      <c r="X2124" s="65"/>
      <c r="Y2124" s="65"/>
      <c r="Z2124" s="65"/>
      <c r="AA2124" s="65"/>
      <c r="AB2124" s="65"/>
      <c r="AC2124" s="65"/>
      <c r="AD2124" s="65"/>
      <c r="AE2124" s="65"/>
      <c r="AF2124" s="65"/>
      <c r="AG2124" s="65"/>
      <c r="AH2124" s="65"/>
      <c r="AI2124" s="65"/>
      <c r="AJ2124" s="62"/>
      <c r="AK2124" s="11"/>
      <c r="AL2124" s="11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O2124" s="13"/>
      <c r="BP2124" s="13"/>
      <c r="BQ2124" s="13"/>
      <c r="BR2124" s="13"/>
      <c r="BS2124" s="13"/>
      <c r="BT2124" s="13"/>
      <c r="BU2124" s="13"/>
      <c r="BV2124" s="13"/>
      <c r="BW2124" s="13"/>
      <c r="BX2124" s="13"/>
      <c r="BY2124" s="13"/>
      <c r="BZ2124" s="13"/>
      <c r="CA2124" s="13"/>
      <c r="CB2124" s="13"/>
      <c r="CC2124" s="13"/>
      <c r="CD2124" s="13"/>
      <c r="CE2124" s="13"/>
      <c r="CF2124" s="13"/>
      <c r="CG2124" s="13"/>
      <c r="CH2124" s="13"/>
    </row>
    <row r="2125" spans="1:86" ht="17.25">
      <c r="A2125" s="11"/>
      <c r="B2125" s="11"/>
      <c r="C2125" s="11"/>
      <c r="D2125" s="11"/>
      <c r="E2125" s="33"/>
      <c r="F2125" s="11"/>
      <c r="G2125" s="11"/>
      <c r="H2125" s="11"/>
      <c r="I2125" s="11"/>
      <c r="J2125" s="65"/>
      <c r="K2125" s="65"/>
      <c r="L2125" s="65"/>
      <c r="M2125" s="65"/>
      <c r="N2125" s="65"/>
      <c r="O2125" s="65"/>
      <c r="P2125" s="65"/>
      <c r="Q2125" s="65"/>
      <c r="R2125" s="65"/>
      <c r="S2125" s="65"/>
      <c r="T2125" s="65"/>
      <c r="U2125" s="65"/>
      <c r="V2125" s="65"/>
      <c r="W2125" s="65"/>
      <c r="X2125" s="65"/>
      <c r="Y2125" s="65"/>
      <c r="Z2125" s="65"/>
      <c r="AA2125" s="65"/>
      <c r="AB2125" s="65"/>
      <c r="AC2125" s="65"/>
      <c r="AD2125" s="65"/>
      <c r="AE2125" s="65"/>
      <c r="AF2125" s="65"/>
      <c r="AG2125" s="65"/>
      <c r="AH2125" s="65"/>
      <c r="AI2125" s="65"/>
      <c r="AJ2125" s="62"/>
      <c r="AK2125" s="11"/>
      <c r="AL2125" s="11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3"/>
      <c r="BD2125" s="13"/>
      <c r="BE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O2125" s="13"/>
      <c r="BP2125" s="13"/>
      <c r="BQ2125" s="13"/>
      <c r="BR2125" s="13"/>
      <c r="BS2125" s="13"/>
      <c r="BT2125" s="13"/>
      <c r="BU2125" s="13"/>
      <c r="BV2125" s="13"/>
      <c r="BW2125" s="13"/>
      <c r="BX2125" s="13"/>
      <c r="BY2125" s="13"/>
      <c r="BZ2125" s="13"/>
      <c r="CA2125" s="13"/>
      <c r="CB2125" s="13"/>
      <c r="CC2125" s="13"/>
      <c r="CD2125" s="13"/>
      <c r="CE2125" s="13"/>
      <c r="CF2125" s="13"/>
      <c r="CG2125" s="13"/>
      <c r="CH2125" s="13"/>
    </row>
    <row r="2126" spans="1:86" ht="17.25">
      <c r="A2126" s="11"/>
      <c r="B2126" s="11"/>
      <c r="C2126" s="11"/>
      <c r="D2126" s="11"/>
      <c r="E2126" s="33"/>
      <c r="F2126" s="11"/>
      <c r="G2126" s="11"/>
      <c r="H2126" s="11"/>
      <c r="I2126" s="11"/>
      <c r="J2126" s="65"/>
      <c r="K2126" s="65"/>
      <c r="L2126" s="65"/>
      <c r="M2126" s="65"/>
      <c r="N2126" s="65"/>
      <c r="O2126" s="65"/>
      <c r="P2126" s="65"/>
      <c r="Q2126" s="65"/>
      <c r="R2126" s="65"/>
      <c r="S2126" s="65"/>
      <c r="T2126" s="65"/>
      <c r="U2126" s="65"/>
      <c r="V2126" s="65"/>
      <c r="W2126" s="65"/>
      <c r="X2126" s="65"/>
      <c r="Y2126" s="65"/>
      <c r="Z2126" s="65"/>
      <c r="AA2126" s="65"/>
      <c r="AB2126" s="65"/>
      <c r="AC2126" s="65"/>
      <c r="AD2126" s="65"/>
      <c r="AE2126" s="65"/>
      <c r="AF2126" s="65"/>
      <c r="AG2126" s="65"/>
      <c r="AH2126" s="65"/>
      <c r="AI2126" s="65"/>
      <c r="AJ2126" s="62"/>
      <c r="AK2126" s="11"/>
      <c r="AL2126" s="11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</row>
    <row r="2127" spans="1:86" ht="17.25">
      <c r="A2127" s="11"/>
      <c r="B2127" s="11"/>
      <c r="C2127" s="11"/>
      <c r="D2127" s="11"/>
      <c r="E2127" s="33"/>
      <c r="F2127" s="11"/>
      <c r="G2127" s="11"/>
      <c r="H2127" s="11"/>
      <c r="I2127" s="11"/>
      <c r="J2127" s="65"/>
      <c r="K2127" s="65"/>
      <c r="L2127" s="65"/>
      <c r="M2127" s="65"/>
      <c r="N2127" s="65"/>
      <c r="O2127" s="65"/>
      <c r="P2127" s="65"/>
      <c r="Q2127" s="65"/>
      <c r="R2127" s="65"/>
      <c r="S2127" s="65"/>
      <c r="T2127" s="65"/>
      <c r="U2127" s="65"/>
      <c r="V2127" s="65"/>
      <c r="W2127" s="65"/>
      <c r="X2127" s="65"/>
      <c r="Y2127" s="65"/>
      <c r="Z2127" s="65"/>
      <c r="AA2127" s="65"/>
      <c r="AB2127" s="65"/>
      <c r="AC2127" s="65"/>
      <c r="AD2127" s="65"/>
      <c r="AE2127" s="65"/>
      <c r="AF2127" s="65"/>
      <c r="AG2127" s="65"/>
      <c r="AH2127" s="65"/>
      <c r="AI2127" s="65"/>
      <c r="AJ2127" s="62"/>
      <c r="AK2127" s="11"/>
      <c r="AL2127" s="11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</row>
    <row r="2128" spans="1:86" ht="17.25">
      <c r="A2128" s="11"/>
      <c r="B2128" s="11"/>
      <c r="C2128" s="11"/>
      <c r="D2128" s="11"/>
      <c r="E2128" s="33"/>
      <c r="F2128" s="11"/>
      <c r="G2128" s="11"/>
      <c r="H2128" s="11"/>
      <c r="I2128" s="11"/>
      <c r="J2128" s="65"/>
      <c r="K2128" s="65"/>
      <c r="L2128" s="65"/>
      <c r="M2128" s="65"/>
      <c r="N2128" s="65"/>
      <c r="O2128" s="65"/>
      <c r="P2128" s="65"/>
      <c r="Q2128" s="65"/>
      <c r="R2128" s="65"/>
      <c r="S2128" s="65"/>
      <c r="T2128" s="65"/>
      <c r="U2128" s="65"/>
      <c r="V2128" s="65"/>
      <c r="W2128" s="65"/>
      <c r="X2128" s="65"/>
      <c r="Y2128" s="65"/>
      <c r="Z2128" s="65"/>
      <c r="AA2128" s="65"/>
      <c r="AB2128" s="65"/>
      <c r="AC2128" s="65"/>
      <c r="AD2128" s="65"/>
      <c r="AE2128" s="65"/>
      <c r="AF2128" s="65"/>
      <c r="AG2128" s="65"/>
      <c r="AH2128" s="65"/>
      <c r="AI2128" s="65"/>
      <c r="AJ2128" s="62"/>
      <c r="AK2128" s="11"/>
      <c r="AL2128" s="11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3"/>
      <c r="BD2128" s="13"/>
      <c r="BE2128" s="13"/>
      <c r="BF2128" s="13"/>
      <c r="BG2128" s="13"/>
      <c r="BH2128" s="13"/>
      <c r="BI2128" s="13"/>
      <c r="BJ2128" s="13"/>
      <c r="BK2128" s="13"/>
      <c r="BL2128" s="13"/>
      <c r="BM2128" s="13"/>
      <c r="BN2128" s="13"/>
      <c r="BO2128" s="13"/>
      <c r="BP2128" s="13"/>
      <c r="BQ2128" s="13"/>
      <c r="BR2128" s="13"/>
      <c r="BS2128" s="13"/>
      <c r="BT2128" s="13"/>
      <c r="BU2128" s="13"/>
      <c r="BV2128" s="13"/>
      <c r="BW2128" s="13"/>
      <c r="BX2128" s="13"/>
      <c r="BY2128" s="13"/>
      <c r="BZ2128" s="13"/>
      <c r="CA2128" s="13"/>
      <c r="CB2128" s="13"/>
      <c r="CC2128" s="13"/>
      <c r="CD2128" s="13"/>
      <c r="CE2128" s="13"/>
      <c r="CF2128" s="13"/>
      <c r="CG2128" s="13"/>
      <c r="CH2128" s="13"/>
    </row>
    <row r="2129" spans="1:86" ht="17.25">
      <c r="A2129" s="11"/>
      <c r="B2129" s="11"/>
      <c r="C2129" s="11"/>
      <c r="D2129" s="11"/>
      <c r="E2129" s="33"/>
      <c r="F2129" s="11"/>
      <c r="G2129" s="11"/>
      <c r="H2129" s="11"/>
      <c r="I2129" s="11"/>
      <c r="J2129" s="65"/>
      <c r="K2129" s="65"/>
      <c r="L2129" s="65"/>
      <c r="M2129" s="65"/>
      <c r="N2129" s="65"/>
      <c r="O2129" s="65"/>
      <c r="P2129" s="65"/>
      <c r="Q2129" s="65"/>
      <c r="R2129" s="65"/>
      <c r="S2129" s="65"/>
      <c r="T2129" s="65"/>
      <c r="U2129" s="65"/>
      <c r="V2129" s="65"/>
      <c r="W2129" s="65"/>
      <c r="X2129" s="65"/>
      <c r="Y2129" s="65"/>
      <c r="Z2129" s="65"/>
      <c r="AA2129" s="65"/>
      <c r="AB2129" s="65"/>
      <c r="AC2129" s="65"/>
      <c r="AD2129" s="65"/>
      <c r="AE2129" s="65"/>
      <c r="AF2129" s="65"/>
      <c r="AG2129" s="65"/>
      <c r="AH2129" s="65"/>
      <c r="AI2129" s="65"/>
      <c r="AJ2129" s="62"/>
      <c r="AK2129" s="11"/>
      <c r="AL2129" s="11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3"/>
      <c r="AY2129" s="13"/>
      <c r="AZ2129" s="13"/>
      <c r="BA2129" s="13"/>
      <c r="BB2129" s="13"/>
      <c r="BC2129" s="13"/>
      <c r="BD2129" s="13"/>
      <c r="BE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O2129" s="13"/>
      <c r="BP2129" s="13"/>
      <c r="BQ2129" s="13"/>
      <c r="BR2129" s="13"/>
      <c r="BS2129" s="13"/>
      <c r="BT2129" s="13"/>
      <c r="BU2129" s="13"/>
      <c r="BV2129" s="13"/>
      <c r="BW2129" s="13"/>
      <c r="BX2129" s="13"/>
      <c r="BY2129" s="13"/>
      <c r="BZ2129" s="13"/>
      <c r="CA2129" s="13"/>
      <c r="CB2129" s="13"/>
      <c r="CC2129" s="13"/>
      <c r="CD2129" s="13"/>
      <c r="CE2129" s="13"/>
      <c r="CF2129" s="13"/>
      <c r="CG2129" s="13"/>
      <c r="CH2129" s="13"/>
    </row>
    <row r="2130" spans="1:86" ht="17.25">
      <c r="A2130" s="11"/>
      <c r="B2130" s="11"/>
      <c r="C2130" s="11"/>
      <c r="D2130" s="11"/>
      <c r="E2130" s="33"/>
      <c r="F2130" s="11"/>
      <c r="G2130" s="11"/>
      <c r="H2130" s="11"/>
      <c r="I2130" s="11"/>
      <c r="J2130" s="65"/>
      <c r="K2130" s="65"/>
      <c r="L2130" s="65"/>
      <c r="M2130" s="65"/>
      <c r="N2130" s="65"/>
      <c r="O2130" s="65"/>
      <c r="P2130" s="65"/>
      <c r="Q2130" s="65"/>
      <c r="R2130" s="65"/>
      <c r="S2130" s="65"/>
      <c r="T2130" s="65"/>
      <c r="U2130" s="65"/>
      <c r="V2130" s="65"/>
      <c r="W2130" s="65"/>
      <c r="X2130" s="65"/>
      <c r="Y2130" s="65"/>
      <c r="Z2130" s="65"/>
      <c r="AA2130" s="65"/>
      <c r="AB2130" s="65"/>
      <c r="AC2130" s="65"/>
      <c r="AD2130" s="65"/>
      <c r="AE2130" s="65"/>
      <c r="AF2130" s="65"/>
      <c r="AG2130" s="65"/>
      <c r="AH2130" s="65"/>
      <c r="AI2130" s="65"/>
      <c r="AJ2130" s="62"/>
      <c r="AK2130" s="11"/>
      <c r="AL2130" s="11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/>
      <c r="BA2130" s="13"/>
      <c r="BB2130" s="13"/>
      <c r="BC2130" s="13"/>
      <c r="BD2130" s="13"/>
      <c r="BE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O2130" s="13"/>
      <c r="BP2130" s="13"/>
      <c r="BQ2130" s="13"/>
      <c r="BR2130" s="13"/>
      <c r="BS2130" s="13"/>
      <c r="BT2130" s="13"/>
      <c r="BU2130" s="13"/>
      <c r="BV2130" s="13"/>
      <c r="BW2130" s="13"/>
      <c r="BX2130" s="13"/>
      <c r="BY2130" s="13"/>
      <c r="BZ2130" s="13"/>
      <c r="CA2130" s="13"/>
      <c r="CB2130" s="13"/>
      <c r="CC2130" s="13"/>
      <c r="CD2130" s="13"/>
      <c r="CE2130" s="13"/>
      <c r="CF2130" s="13"/>
      <c r="CG2130" s="13"/>
      <c r="CH2130" s="13"/>
    </row>
    <row r="2131" spans="1:86" ht="17.25">
      <c r="A2131" s="11"/>
      <c r="B2131" s="11"/>
      <c r="C2131" s="11"/>
      <c r="D2131" s="11"/>
      <c r="E2131" s="33"/>
      <c r="F2131" s="11"/>
      <c r="G2131" s="11"/>
      <c r="H2131" s="11"/>
      <c r="I2131" s="11"/>
      <c r="J2131" s="65"/>
      <c r="K2131" s="65"/>
      <c r="L2131" s="65"/>
      <c r="M2131" s="65"/>
      <c r="N2131" s="65"/>
      <c r="O2131" s="65"/>
      <c r="P2131" s="65"/>
      <c r="Q2131" s="65"/>
      <c r="R2131" s="65"/>
      <c r="S2131" s="65"/>
      <c r="T2131" s="65"/>
      <c r="U2131" s="65"/>
      <c r="V2131" s="65"/>
      <c r="W2131" s="65"/>
      <c r="X2131" s="65"/>
      <c r="Y2131" s="65"/>
      <c r="Z2131" s="65"/>
      <c r="AA2131" s="65"/>
      <c r="AB2131" s="65"/>
      <c r="AC2131" s="65"/>
      <c r="AD2131" s="65"/>
      <c r="AE2131" s="65"/>
      <c r="AF2131" s="65"/>
      <c r="AG2131" s="65"/>
      <c r="AH2131" s="65"/>
      <c r="AI2131" s="65"/>
      <c r="AJ2131" s="62"/>
      <c r="AK2131" s="11"/>
      <c r="AL2131" s="11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/>
      <c r="BA2131" s="13"/>
      <c r="BB2131" s="13"/>
      <c r="BC2131" s="13"/>
      <c r="BD2131" s="13"/>
      <c r="BE2131" s="13"/>
      <c r="BF2131" s="13"/>
      <c r="BG2131" s="13"/>
      <c r="BH2131" s="13"/>
      <c r="BI2131" s="13"/>
      <c r="BJ2131" s="13"/>
      <c r="BK2131" s="13"/>
      <c r="BL2131" s="13"/>
      <c r="BM2131" s="13"/>
      <c r="BN2131" s="13"/>
      <c r="BO2131" s="13"/>
      <c r="BP2131" s="13"/>
      <c r="BQ2131" s="13"/>
      <c r="BR2131" s="13"/>
      <c r="BS2131" s="13"/>
      <c r="BT2131" s="13"/>
      <c r="BU2131" s="13"/>
      <c r="BV2131" s="13"/>
      <c r="BW2131" s="13"/>
      <c r="BX2131" s="13"/>
      <c r="BY2131" s="13"/>
      <c r="BZ2131" s="13"/>
      <c r="CA2131" s="13"/>
      <c r="CB2131" s="13"/>
      <c r="CC2131" s="13"/>
      <c r="CD2131" s="13"/>
      <c r="CE2131" s="13"/>
      <c r="CF2131" s="13"/>
      <c r="CG2131" s="13"/>
      <c r="CH2131" s="13"/>
    </row>
    <row r="2132" spans="1:86" ht="17.25">
      <c r="A2132" s="11"/>
      <c r="B2132" s="11"/>
      <c r="C2132" s="11"/>
      <c r="D2132" s="11"/>
      <c r="E2132" s="33"/>
      <c r="F2132" s="11"/>
      <c r="G2132" s="11"/>
      <c r="H2132" s="11"/>
      <c r="I2132" s="11"/>
      <c r="J2132" s="65"/>
      <c r="K2132" s="65"/>
      <c r="L2132" s="65"/>
      <c r="M2132" s="65"/>
      <c r="N2132" s="65"/>
      <c r="O2132" s="65"/>
      <c r="P2132" s="65"/>
      <c r="Q2132" s="65"/>
      <c r="R2132" s="65"/>
      <c r="S2132" s="65"/>
      <c r="T2132" s="65"/>
      <c r="U2132" s="65"/>
      <c r="V2132" s="65"/>
      <c r="W2132" s="65"/>
      <c r="X2132" s="65"/>
      <c r="Y2132" s="65"/>
      <c r="Z2132" s="65"/>
      <c r="AA2132" s="65"/>
      <c r="AB2132" s="65"/>
      <c r="AC2132" s="65"/>
      <c r="AD2132" s="65"/>
      <c r="AE2132" s="65"/>
      <c r="AF2132" s="65"/>
      <c r="AG2132" s="65"/>
      <c r="AH2132" s="65"/>
      <c r="AI2132" s="65"/>
      <c r="AJ2132" s="62"/>
      <c r="AK2132" s="11"/>
      <c r="AL2132" s="11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3"/>
      <c r="BX2132" s="13"/>
      <c r="BY2132" s="13"/>
      <c r="BZ2132" s="13"/>
      <c r="CA2132" s="13"/>
      <c r="CB2132" s="13"/>
      <c r="CC2132" s="13"/>
      <c r="CD2132" s="13"/>
      <c r="CE2132" s="13"/>
      <c r="CF2132" s="13"/>
      <c r="CG2132" s="13"/>
      <c r="CH2132" s="13"/>
    </row>
    <row r="2133" spans="1:86" ht="17.25">
      <c r="A2133" s="11"/>
      <c r="B2133" s="11"/>
      <c r="C2133" s="11"/>
      <c r="D2133" s="11"/>
      <c r="E2133" s="33"/>
      <c r="F2133" s="11"/>
      <c r="G2133" s="11"/>
      <c r="H2133" s="11"/>
      <c r="I2133" s="11"/>
      <c r="J2133" s="65"/>
      <c r="K2133" s="65"/>
      <c r="L2133" s="65"/>
      <c r="M2133" s="65"/>
      <c r="N2133" s="65"/>
      <c r="O2133" s="65"/>
      <c r="P2133" s="65"/>
      <c r="Q2133" s="65"/>
      <c r="R2133" s="65"/>
      <c r="S2133" s="65"/>
      <c r="T2133" s="65"/>
      <c r="U2133" s="65"/>
      <c r="V2133" s="65"/>
      <c r="W2133" s="65"/>
      <c r="X2133" s="65"/>
      <c r="Y2133" s="65"/>
      <c r="Z2133" s="65"/>
      <c r="AA2133" s="65"/>
      <c r="AB2133" s="65"/>
      <c r="AC2133" s="65"/>
      <c r="AD2133" s="65"/>
      <c r="AE2133" s="65"/>
      <c r="AF2133" s="65"/>
      <c r="AG2133" s="65"/>
      <c r="AH2133" s="65"/>
      <c r="AI2133" s="65"/>
      <c r="AJ2133" s="62"/>
      <c r="AK2133" s="11"/>
      <c r="AL2133" s="11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3"/>
      <c r="BX2133" s="13"/>
      <c r="BY2133" s="13"/>
      <c r="BZ2133" s="13"/>
      <c r="CA2133" s="13"/>
      <c r="CB2133" s="13"/>
      <c r="CC2133" s="13"/>
      <c r="CD2133" s="13"/>
      <c r="CE2133" s="13"/>
      <c r="CF2133" s="13"/>
      <c r="CG2133" s="13"/>
      <c r="CH2133" s="13"/>
    </row>
    <row r="2134" spans="1:86" ht="17.25">
      <c r="A2134" s="11"/>
      <c r="B2134" s="11"/>
      <c r="C2134" s="11"/>
      <c r="D2134" s="11"/>
      <c r="E2134" s="33"/>
      <c r="F2134" s="11"/>
      <c r="G2134" s="11"/>
      <c r="H2134" s="11"/>
      <c r="I2134" s="11"/>
      <c r="J2134" s="65"/>
      <c r="K2134" s="65"/>
      <c r="L2134" s="65"/>
      <c r="M2134" s="65"/>
      <c r="N2134" s="65"/>
      <c r="O2134" s="65"/>
      <c r="P2134" s="65"/>
      <c r="Q2134" s="65"/>
      <c r="R2134" s="65"/>
      <c r="S2134" s="65"/>
      <c r="T2134" s="65"/>
      <c r="U2134" s="65"/>
      <c r="V2134" s="65"/>
      <c r="W2134" s="65"/>
      <c r="X2134" s="65"/>
      <c r="Y2134" s="65"/>
      <c r="Z2134" s="65"/>
      <c r="AA2134" s="65"/>
      <c r="AB2134" s="65"/>
      <c r="AC2134" s="65"/>
      <c r="AD2134" s="65"/>
      <c r="AE2134" s="65"/>
      <c r="AF2134" s="65"/>
      <c r="AG2134" s="65"/>
      <c r="AH2134" s="65"/>
      <c r="AI2134" s="65"/>
      <c r="AJ2134" s="62"/>
      <c r="AK2134" s="11"/>
      <c r="AL2134" s="11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3"/>
      <c r="BP2134" s="13"/>
      <c r="BQ2134" s="13"/>
      <c r="BR2134" s="13"/>
      <c r="BS2134" s="13"/>
      <c r="BT2134" s="13"/>
      <c r="BU2134" s="13"/>
      <c r="BV2134" s="13"/>
      <c r="BW2134" s="13"/>
      <c r="BX2134" s="13"/>
      <c r="BY2134" s="13"/>
      <c r="BZ2134" s="13"/>
      <c r="CA2134" s="13"/>
      <c r="CB2134" s="13"/>
      <c r="CC2134" s="13"/>
      <c r="CD2134" s="13"/>
      <c r="CE2134" s="13"/>
      <c r="CF2134" s="13"/>
      <c r="CG2134" s="13"/>
      <c r="CH2134" s="13"/>
    </row>
    <row r="2135" spans="1:86" ht="17.25">
      <c r="A2135" s="11"/>
      <c r="B2135" s="11"/>
      <c r="C2135" s="11"/>
      <c r="D2135" s="11"/>
      <c r="E2135" s="33"/>
      <c r="F2135" s="11"/>
      <c r="G2135" s="11"/>
      <c r="H2135" s="11"/>
      <c r="I2135" s="11"/>
      <c r="J2135" s="65"/>
      <c r="K2135" s="65"/>
      <c r="L2135" s="65"/>
      <c r="M2135" s="65"/>
      <c r="N2135" s="65"/>
      <c r="O2135" s="65"/>
      <c r="P2135" s="65"/>
      <c r="Q2135" s="65"/>
      <c r="R2135" s="65"/>
      <c r="S2135" s="65"/>
      <c r="T2135" s="65"/>
      <c r="U2135" s="65"/>
      <c r="V2135" s="65"/>
      <c r="W2135" s="65"/>
      <c r="X2135" s="65"/>
      <c r="Y2135" s="65"/>
      <c r="Z2135" s="65"/>
      <c r="AA2135" s="65"/>
      <c r="AB2135" s="65"/>
      <c r="AC2135" s="65"/>
      <c r="AD2135" s="65"/>
      <c r="AE2135" s="65"/>
      <c r="AF2135" s="65"/>
      <c r="AG2135" s="65"/>
      <c r="AH2135" s="65"/>
      <c r="AI2135" s="65"/>
      <c r="AJ2135" s="62"/>
      <c r="AK2135" s="11"/>
      <c r="AL2135" s="11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</row>
    <row r="2136" spans="1:86" ht="17.25">
      <c r="A2136" s="11"/>
      <c r="B2136" s="11"/>
      <c r="C2136" s="11"/>
      <c r="D2136" s="11"/>
      <c r="E2136" s="33"/>
      <c r="F2136" s="11"/>
      <c r="G2136" s="11"/>
      <c r="H2136" s="11"/>
      <c r="I2136" s="11"/>
      <c r="J2136" s="65"/>
      <c r="K2136" s="65"/>
      <c r="L2136" s="65"/>
      <c r="M2136" s="65"/>
      <c r="N2136" s="65"/>
      <c r="O2136" s="65"/>
      <c r="P2136" s="65"/>
      <c r="Q2136" s="65"/>
      <c r="R2136" s="65"/>
      <c r="S2136" s="65"/>
      <c r="T2136" s="65"/>
      <c r="U2136" s="65"/>
      <c r="V2136" s="65"/>
      <c r="W2136" s="65"/>
      <c r="X2136" s="65"/>
      <c r="Y2136" s="65"/>
      <c r="Z2136" s="65"/>
      <c r="AA2136" s="65"/>
      <c r="AB2136" s="65"/>
      <c r="AC2136" s="65"/>
      <c r="AD2136" s="65"/>
      <c r="AE2136" s="65"/>
      <c r="AF2136" s="65"/>
      <c r="AG2136" s="65"/>
      <c r="AH2136" s="65"/>
      <c r="AI2136" s="65"/>
      <c r="AJ2136" s="62"/>
      <c r="AK2136" s="11"/>
      <c r="AL2136" s="11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/>
      <c r="BC2136" s="13"/>
      <c r="BD2136" s="13"/>
      <c r="BE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O2136" s="13"/>
      <c r="BP2136" s="13"/>
      <c r="BQ2136" s="13"/>
      <c r="BR2136" s="13"/>
      <c r="BS2136" s="13"/>
      <c r="BT2136" s="13"/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</row>
    <row r="2137" spans="1:86" ht="17.25">
      <c r="A2137" s="11"/>
      <c r="B2137" s="11"/>
      <c r="C2137" s="11"/>
      <c r="D2137" s="11"/>
      <c r="E2137" s="33"/>
      <c r="F2137" s="11"/>
      <c r="G2137" s="11"/>
      <c r="H2137" s="11"/>
      <c r="I2137" s="11"/>
      <c r="J2137" s="65"/>
      <c r="K2137" s="65"/>
      <c r="L2137" s="65"/>
      <c r="M2137" s="65"/>
      <c r="N2137" s="65"/>
      <c r="O2137" s="65"/>
      <c r="P2137" s="65"/>
      <c r="Q2137" s="65"/>
      <c r="R2137" s="65"/>
      <c r="S2137" s="65"/>
      <c r="T2137" s="65"/>
      <c r="U2137" s="65"/>
      <c r="V2137" s="65"/>
      <c r="W2137" s="65"/>
      <c r="X2137" s="65"/>
      <c r="Y2137" s="65"/>
      <c r="Z2137" s="65"/>
      <c r="AA2137" s="65"/>
      <c r="AB2137" s="65"/>
      <c r="AC2137" s="65"/>
      <c r="AD2137" s="65"/>
      <c r="AE2137" s="65"/>
      <c r="AF2137" s="65"/>
      <c r="AG2137" s="65"/>
      <c r="AH2137" s="65"/>
      <c r="AI2137" s="65"/>
      <c r="AJ2137" s="62"/>
      <c r="AK2137" s="11"/>
      <c r="AL2137" s="11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3"/>
      <c r="AY2137" s="13"/>
      <c r="AZ2137" s="13"/>
      <c r="BA2137" s="13"/>
      <c r="BB2137" s="13"/>
      <c r="BC2137" s="13"/>
      <c r="BD2137" s="13"/>
      <c r="BE2137" s="13"/>
      <c r="BF2137" s="13"/>
      <c r="BG2137" s="13"/>
      <c r="BH2137" s="13"/>
      <c r="BI2137" s="13"/>
      <c r="BJ2137" s="13"/>
      <c r="BK2137" s="13"/>
      <c r="BL2137" s="13"/>
      <c r="BM2137" s="13"/>
      <c r="BN2137" s="13"/>
      <c r="BO2137" s="13"/>
      <c r="BP2137" s="13"/>
      <c r="BQ2137" s="13"/>
      <c r="BR2137" s="13"/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</row>
    <row r="2138" spans="1:86" ht="17.25">
      <c r="A2138" s="11"/>
      <c r="B2138" s="11"/>
      <c r="C2138" s="11"/>
      <c r="D2138" s="11"/>
      <c r="E2138" s="33"/>
      <c r="F2138" s="11"/>
      <c r="G2138" s="11"/>
      <c r="H2138" s="11"/>
      <c r="I2138" s="11"/>
      <c r="J2138" s="65"/>
      <c r="K2138" s="65"/>
      <c r="L2138" s="65"/>
      <c r="M2138" s="65"/>
      <c r="N2138" s="65"/>
      <c r="O2138" s="65"/>
      <c r="P2138" s="65"/>
      <c r="Q2138" s="65"/>
      <c r="R2138" s="65"/>
      <c r="S2138" s="65"/>
      <c r="T2138" s="65"/>
      <c r="U2138" s="65"/>
      <c r="V2138" s="65"/>
      <c r="W2138" s="65"/>
      <c r="X2138" s="65"/>
      <c r="Y2138" s="65"/>
      <c r="Z2138" s="65"/>
      <c r="AA2138" s="65"/>
      <c r="AB2138" s="65"/>
      <c r="AC2138" s="65"/>
      <c r="AD2138" s="65"/>
      <c r="AE2138" s="65"/>
      <c r="AF2138" s="65"/>
      <c r="AG2138" s="65"/>
      <c r="AH2138" s="65"/>
      <c r="AI2138" s="65"/>
      <c r="AJ2138" s="62"/>
      <c r="AK2138" s="11"/>
      <c r="AL2138" s="11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</row>
    <row r="2139" spans="1:86" ht="17.25">
      <c r="A2139" s="11"/>
      <c r="B2139" s="11"/>
      <c r="C2139" s="11"/>
      <c r="D2139" s="11"/>
      <c r="E2139" s="33"/>
      <c r="F2139" s="11"/>
      <c r="G2139" s="11"/>
      <c r="H2139" s="11"/>
      <c r="I2139" s="11"/>
      <c r="J2139" s="65"/>
      <c r="K2139" s="65"/>
      <c r="L2139" s="65"/>
      <c r="M2139" s="65"/>
      <c r="N2139" s="65"/>
      <c r="O2139" s="65"/>
      <c r="P2139" s="65"/>
      <c r="Q2139" s="65"/>
      <c r="R2139" s="65"/>
      <c r="S2139" s="65"/>
      <c r="T2139" s="65"/>
      <c r="U2139" s="65"/>
      <c r="V2139" s="65"/>
      <c r="W2139" s="65"/>
      <c r="X2139" s="65"/>
      <c r="Y2139" s="65"/>
      <c r="Z2139" s="65"/>
      <c r="AA2139" s="65"/>
      <c r="AB2139" s="65"/>
      <c r="AC2139" s="65"/>
      <c r="AD2139" s="65"/>
      <c r="AE2139" s="65"/>
      <c r="AF2139" s="65"/>
      <c r="AG2139" s="65"/>
      <c r="AH2139" s="65"/>
      <c r="AI2139" s="65"/>
      <c r="AJ2139" s="62"/>
      <c r="AK2139" s="11"/>
      <c r="AL2139" s="11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  <c r="BY2139" s="13"/>
      <c r="BZ2139" s="13"/>
      <c r="CA2139" s="13"/>
      <c r="CB2139" s="13"/>
      <c r="CC2139" s="13"/>
      <c r="CD2139" s="13"/>
      <c r="CE2139" s="13"/>
      <c r="CF2139" s="13"/>
      <c r="CG2139" s="13"/>
      <c r="CH2139" s="13"/>
    </row>
    <row r="2140" spans="1:86" ht="17.25">
      <c r="A2140" s="11"/>
      <c r="B2140" s="11"/>
      <c r="C2140" s="11"/>
      <c r="D2140" s="11"/>
      <c r="E2140" s="33"/>
      <c r="F2140" s="11"/>
      <c r="G2140" s="11"/>
      <c r="H2140" s="11"/>
      <c r="I2140" s="11"/>
      <c r="J2140" s="65"/>
      <c r="K2140" s="65"/>
      <c r="L2140" s="65"/>
      <c r="M2140" s="65"/>
      <c r="N2140" s="65"/>
      <c r="O2140" s="65"/>
      <c r="P2140" s="65"/>
      <c r="Q2140" s="65"/>
      <c r="R2140" s="65"/>
      <c r="S2140" s="65"/>
      <c r="T2140" s="65"/>
      <c r="U2140" s="65"/>
      <c r="V2140" s="65"/>
      <c r="W2140" s="65"/>
      <c r="X2140" s="65"/>
      <c r="Y2140" s="65"/>
      <c r="Z2140" s="65"/>
      <c r="AA2140" s="65"/>
      <c r="AB2140" s="65"/>
      <c r="AC2140" s="65"/>
      <c r="AD2140" s="65"/>
      <c r="AE2140" s="65"/>
      <c r="AF2140" s="65"/>
      <c r="AG2140" s="65"/>
      <c r="AH2140" s="65"/>
      <c r="AI2140" s="65"/>
      <c r="AJ2140" s="62"/>
      <c r="AK2140" s="11"/>
      <c r="AL2140" s="11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/>
      <c r="AX2140" s="13"/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</row>
    <row r="2141" spans="1:86" ht="17.25">
      <c r="A2141" s="11"/>
      <c r="B2141" s="11"/>
      <c r="C2141" s="11"/>
      <c r="D2141" s="11"/>
      <c r="E2141" s="33"/>
      <c r="F2141" s="11"/>
      <c r="G2141" s="11"/>
      <c r="H2141" s="11"/>
      <c r="I2141" s="11"/>
      <c r="J2141" s="65"/>
      <c r="K2141" s="65"/>
      <c r="L2141" s="65"/>
      <c r="M2141" s="65"/>
      <c r="N2141" s="65"/>
      <c r="O2141" s="65"/>
      <c r="P2141" s="65"/>
      <c r="Q2141" s="65"/>
      <c r="R2141" s="65"/>
      <c r="S2141" s="65"/>
      <c r="T2141" s="65"/>
      <c r="U2141" s="65"/>
      <c r="V2141" s="65"/>
      <c r="W2141" s="65"/>
      <c r="X2141" s="65"/>
      <c r="Y2141" s="65"/>
      <c r="Z2141" s="65"/>
      <c r="AA2141" s="65"/>
      <c r="AB2141" s="65"/>
      <c r="AC2141" s="65"/>
      <c r="AD2141" s="65"/>
      <c r="AE2141" s="65"/>
      <c r="AF2141" s="65"/>
      <c r="AG2141" s="65"/>
      <c r="AH2141" s="65"/>
      <c r="AI2141" s="65"/>
      <c r="AJ2141" s="62"/>
      <c r="AK2141" s="11"/>
      <c r="AL2141" s="11"/>
      <c r="AM2141" s="13"/>
      <c r="AN2141" s="13"/>
      <c r="AO2141" s="13"/>
      <c r="AP2141" s="13"/>
      <c r="AQ2141" s="13"/>
      <c r="AR2141" s="13"/>
      <c r="AS2141" s="13"/>
      <c r="AT2141" s="13"/>
      <c r="AU2141" s="13"/>
      <c r="AV2141" s="13"/>
      <c r="AW2141" s="13"/>
      <c r="AX2141" s="13"/>
      <c r="AY2141" s="13"/>
      <c r="AZ2141" s="13"/>
      <c r="BA2141" s="13"/>
      <c r="BB2141" s="13"/>
      <c r="BC2141" s="13"/>
      <c r="BD2141" s="13"/>
      <c r="BE2141" s="13"/>
      <c r="BF2141" s="13"/>
      <c r="BG2141" s="13"/>
      <c r="BH2141" s="13"/>
      <c r="BI2141" s="13"/>
      <c r="BJ2141" s="13"/>
      <c r="BK2141" s="13"/>
      <c r="BL2141" s="13"/>
      <c r="BM2141" s="13"/>
      <c r="BN2141" s="13"/>
      <c r="BO2141" s="13"/>
      <c r="BP2141" s="13"/>
      <c r="BQ2141" s="13"/>
      <c r="BR2141" s="13"/>
      <c r="BS2141" s="13"/>
      <c r="BT2141" s="13"/>
      <c r="BU2141" s="13"/>
      <c r="BV2141" s="13"/>
      <c r="BW2141" s="13"/>
      <c r="BX2141" s="13"/>
      <c r="BY2141" s="13"/>
      <c r="BZ2141" s="13"/>
      <c r="CA2141" s="13"/>
      <c r="CB2141" s="13"/>
      <c r="CC2141" s="13"/>
      <c r="CD2141" s="13"/>
      <c r="CE2141" s="13"/>
      <c r="CF2141" s="13"/>
      <c r="CG2141" s="13"/>
      <c r="CH2141" s="13"/>
    </row>
    <row r="2142" spans="1:86" ht="17.25">
      <c r="A2142" s="11"/>
      <c r="B2142" s="11"/>
      <c r="C2142" s="11"/>
      <c r="D2142" s="11"/>
      <c r="E2142" s="33"/>
      <c r="F2142" s="11"/>
      <c r="G2142" s="11"/>
      <c r="H2142" s="11"/>
      <c r="I2142" s="11"/>
      <c r="J2142" s="65"/>
      <c r="K2142" s="65"/>
      <c r="L2142" s="65"/>
      <c r="M2142" s="65"/>
      <c r="N2142" s="65"/>
      <c r="O2142" s="65"/>
      <c r="P2142" s="65"/>
      <c r="Q2142" s="65"/>
      <c r="R2142" s="65"/>
      <c r="S2142" s="65"/>
      <c r="T2142" s="65"/>
      <c r="U2142" s="65"/>
      <c r="V2142" s="65"/>
      <c r="W2142" s="65"/>
      <c r="X2142" s="65"/>
      <c r="Y2142" s="65"/>
      <c r="Z2142" s="65"/>
      <c r="AA2142" s="65"/>
      <c r="AB2142" s="65"/>
      <c r="AC2142" s="65"/>
      <c r="AD2142" s="65"/>
      <c r="AE2142" s="65"/>
      <c r="AF2142" s="65"/>
      <c r="AG2142" s="65"/>
      <c r="AH2142" s="65"/>
      <c r="AI2142" s="65"/>
      <c r="AJ2142" s="62"/>
      <c r="AK2142" s="11"/>
      <c r="AL2142" s="11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</row>
    <row r="2143" spans="1:86" ht="17.25">
      <c r="A2143" s="11"/>
      <c r="B2143" s="11"/>
      <c r="C2143" s="11"/>
      <c r="D2143" s="11"/>
      <c r="E2143" s="33"/>
      <c r="F2143" s="11"/>
      <c r="G2143" s="11"/>
      <c r="H2143" s="11"/>
      <c r="I2143" s="11"/>
      <c r="J2143" s="65"/>
      <c r="K2143" s="65"/>
      <c r="L2143" s="65"/>
      <c r="M2143" s="65"/>
      <c r="N2143" s="65"/>
      <c r="O2143" s="65"/>
      <c r="P2143" s="65"/>
      <c r="Q2143" s="65"/>
      <c r="R2143" s="65"/>
      <c r="S2143" s="65"/>
      <c r="T2143" s="65"/>
      <c r="U2143" s="65"/>
      <c r="V2143" s="65"/>
      <c r="W2143" s="65"/>
      <c r="X2143" s="65"/>
      <c r="Y2143" s="65"/>
      <c r="Z2143" s="65"/>
      <c r="AA2143" s="65"/>
      <c r="AB2143" s="65"/>
      <c r="AC2143" s="65"/>
      <c r="AD2143" s="65"/>
      <c r="AE2143" s="65"/>
      <c r="AF2143" s="65"/>
      <c r="AG2143" s="65"/>
      <c r="AH2143" s="65"/>
      <c r="AI2143" s="65"/>
      <c r="AJ2143" s="62"/>
      <c r="AK2143" s="11"/>
      <c r="AL2143" s="11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</row>
    <row r="2144" spans="1:86" ht="17.25">
      <c r="A2144" s="11"/>
      <c r="B2144" s="11"/>
      <c r="C2144" s="11"/>
      <c r="D2144" s="11"/>
      <c r="E2144" s="33"/>
      <c r="F2144" s="11"/>
      <c r="G2144" s="11"/>
      <c r="H2144" s="11"/>
      <c r="I2144" s="11"/>
      <c r="J2144" s="65"/>
      <c r="K2144" s="65"/>
      <c r="L2144" s="65"/>
      <c r="M2144" s="65"/>
      <c r="N2144" s="65"/>
      <c r="O2144" s="65"/>
      <c r="P2144" s="65"/>
      <c r="Q2144" s="65"/>
      <c r="R2144" s="65"/>
      <c r="S2144" s="65"/>
      <c r="T2144" s="65"/>
      <c r="U2144" s="65"/>
      <c r="V2144" s="65"/>
      <c r="W2144" s="65"/>
      <c r="X2144" s="65"/>
      <c r="Y2144" s="65"/>
      <c r="Z2144" s="65"/>
      <c r="AA2144" s="65"/>
      <c r="AB2144" s="65"/>
      <c r="AC2144" s="65"/>
      <c r="AD2144" s="65"/>
      <c r="AE2144" s="65"/>
      <c r="AF2144" s="65"/>
      <c r="AG2144" s="65"/>
      <c r="AH2144" s="65"/>
      <c r="AI2144" s="65"/>
      <c r="AJ2144" s="62"/>
      <c r="AK2144" s="11"/>
      <c r="AL2144" s="11"/>
      <c r="AM2144" s="13"/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/>
      <c r="AX2144" s="13"/>
      <c r="AY2144" s="13"/>
      <c r="AZ2144" s="13"/>
      <c r="BA2144" s="13"/>
      <c r="BB2144" s="13"/>
      <c r="BC2144" s="13"/>
      <c r="BD2144" s="13"/>
      <c r="BE2144" s="13"/>
      <c r="BF2144" s="13"/>
      <c r="BG2144" s="13"/>
      <c r="BH2144" s="13"/>
      <c r="BI2144" s="13"/>
      <c r="BJ2144" s="13"/>
      <c r="BK2144" s="13"/>
      <c r="BL2144" s="13"/>
      <c r="BM2144" s="13"/>
      <c r="BN2144" s="13"/>
      <c r="BO2144" s="13"/>
      <c r="BP2144" s="13"/>
      <c r="BQ2144" s="13"/>
      <c r="BR2144" s="13"/>
      <c r="BS2144" s="13"/>
      <c r="BT2144" s="13"/>
      <c r="BU2144" s="13"/>
      <c r="BV2144" s="13"/>
      <c r="BW2144" s="13"/>
      <c r="BX2144" s="13"/>
      <c r="BY2144" s="13"/>
      <c r="BZ2144" s="13"/>
      <c r="CA2144" s="13"/>
      <c r="CB2144" s="13"/>
      <c r="CC2144" s="13"/>
      <c r="CD2144" s="13"/>
      <c r="CE2144" s="13"/>
      <c r="CF2144" s="13"/>
      <c r="CG2144" s="13"/>
      <c r="CH2144" s="13"/>
    </row>
    <row r="2145" spans="1:86" ht="17.25">
      <c r="A2145" s="11"/>
      <c r="B2145" s="11"/>
      <c r="C2145" s="11"/>
      <c r="D2145" s="11"/>
      <c r="E2145" s="33"/>
      <c r="F2145" s="11"/>
      <c r="G2145" s="11"/>
      <c r="H2145" s="11"/>
      <c r="I2145" s="11"/>
      <c r="J2145" s="65"/>
      <c r="K2145" s="65"/>
      <c r="L2145" s="65"/>
      <c r="M2145" s="65"/>
      <c r="N2145" s="65"/>
      <c r="O2145" s="65"/>
      <c r="P2145" s="65"/>
      <c r="Q2145" s="65"/>
      <c r="R2145" s="65"/>
      <c r="S2145" s="65"/>
      <c r="T2145" s="65"/>
      <c r="U2145" s="65"/>
      <c r="V2145" s="65"/>
      <c r="W2145" s="65"/>
      <c r="X2145" s="65"/>
      <c r="Y2145" s="65"/>
      <c r="Z2145" s="65"/>
      <c r="AA2145" s="65"/>
      <c r="AB2145" s="65"/>
      <c r="AC2145" s="65"/>
      <c r="AD2145" s="65"/>
      <c r="AE2145" s="65"/>
      <c r="AF2145" s="65"/>
      <c r="AG2145" s="65"/>
      <c r="AH2145" s="65"/>
      <c r="AI2145" s="65"/>
      <c r="AJ2145" s="62"/>
      <c r="AK2145" s="11"/>
      <c r="AL2145" s="11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</row>
    <row r="2146" spans="1:86" ht="17.25">
      <c r="A2146" s="11"/>
      <c r="B2146" s="11"/>
      <c r="C2146" s="11"/>
      <c r="D2146" s="11"/>
      <c r="E2146" s="33"/>
      <c r="F2146" s="11"/>
      <c r="G2146" s="11"/>
      <c r="H2146" s="11"/>
      <c r="I2146" s="11"/>
      <c r="J2146" s="65"/>
      <c r="K2146" s="65"/>
      <c r="L2146" s="65"/>
      <c r="M2146" s="65"/>
      <c r="N2146" s="65"/>
      <c r="O2146" s="65"/>
      <c r="P2146" s="65"/>
      <c r="Q2146" s="65"/>
      <c r="R2146" s="65"/>
      <c r="S2146" s="65"/>
      <c r="T2146" s="65"/>
      <c r="U2146" s="65"/>
      <c r="V2146" s="65"/>
      <c r="W2146" s="65"/>
      <c r="X2146" s="65"/>
      <c r="Y2146" s="65"/>
      <c r="Z2146" s="65"/>
      <c r="AA2146" s="65"/>
      <c r="AB2146" s="65"/>
      <c r="AC2146" s="65"/>
      <c r="AD2146" s="65"/>
      <c r="AE2146" s="65"/>
      <c r="AF2146" s="65"/>
      <c r="AG2146" s="65"/>
      <c r="AH2146" s="65"/>
      <c r="AI2146" s="65"/>
      <c r="AJ2146" s="62"/>
      <c r="AK2146" s="11"/>
      <c r="AL2146" s="11"/>
      <c r="AM2146" s="13"/>
      <c r="AN2146" s="13"/>
      <c r="AO2146" s="13"/>
      <c r="AP2146" s="13"/>
      <c r="AQ2146" s="13"/>
      <c r="AR2146" s="13"/>
      <c r="AS2146" s="13"/>
      <c r="AT2146" s="13"/>
      <c r="AU2146" s="13"/>
      <c r="AV2146" s="13"/>
      <c r="AW2146" s="13"/>
      <c r="AX2146" s="13"/>
      <c r="AY2146" s="13"/>
      <c r="AZ2146" s="13"/>
      <c r="BA2146" s="13"/>
      <c r="BB2146" s="13"/>
      <c r="BC2146" s="13"/>
      <c r="BD2146" s="13"/>
      <c r="BE2146" s="13"/>
      <c r="BF2146" s="13"/>
      <c r="BG2146" s="13"/>
      <c r="BH2146" s="13"/>
      <c r="BI2146" s="13"/>
      <c r="BJ2146" s="13"/>
      <c r="BK2146" s="13"/>
      <c r="BL2146" s="13"/>
      <c r="BM2146" s="13"/>
      <c r="BN2146" s="13"/>
      <c r="BO2146" s="13"/>
      <c r="BP2146" s="13"/>
      <c r="BQ2146" s="13"/>
      <c r="BR2146" s="13"/>
      <c r="BS2146" s="13"/>
      <c r="BT2146" s="13"/>
      <c r="BU2146" s="13"/>
      <c r="BV2146" s="13"/>
      <c r="BW2146" s="13"/>
      <c r="BX2146" s="13"/>
      <c r="BY2146" s="13"/>
      <c r="BZ2146" s="13"/>
      <c r="CA2146" s="13"/>
      <c r="CB2146" s="13"/>
      <c r="CC2146" s="13"/>
      <c r="CD2146" s="13"/>
      <c r="CE2146" s="13"/>
      <c r="CF2146" s="13"/>
      <c r="CG2146" s="13"/>
      <c r="CH2146" s="13"/>
    </row>
    <row r="2147" spans="1:86" ht="17.25">
      <c r="A2147" s="11"/>
      <c r="B2147" s="11"/>
      <c r="C2147" s="11"/>
      <c r="D2147" s="11"/>
      <c r="E2147" s="33"/>
      <c r="F2147" s="11"/>
      <c r="G2147" s="11"/>
      <c r="H2147" s="11"/>
      <c r="I2147" s="11"/>
      <c r="J2147" s="65"/>
      <c r="K2147" s="65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65"/>
      <c r="Z2147" s="65"/>
      <c r="AA2147" s="65"/>
      <c r="AB2147" s="65"/>
      <c r="AC2147" s="65"/>
      <c r="AD2147" s="65"/>
      <c r="AE2147" s="65"/>
      <c r="AF2147" s="65"/>
      <c r="AG2147" s="65"/>
      <c r="AH2147" s="65"/>
      <c r="AI2147" s="65"/>
      <c r="AJ2147" s="62"/>
      <c r="AK2147" s="11"/>
      <c r="AL2147" s="11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</row>
    <row r="2148" spans="1:86" ht="17.25">
      <c r="A2148" s="11"/>
      <c r="B2148" s="11"/>
      <c r="C2148" s="11"/>
      <c r="D2148" s="11"/>
      <c r="E2148" s="33"/>
      <c r="F2148" s="11"/>
      <c r="G2148" s="11"/>
      <c r="H2148" s="11"/>
      <c r="I2148" s="11"/>
      <c r="J2148" s="65"/>
      <c r="K2148" s="65"/>
      <c r="L2148" s="65"/>
      <c r="M2148" s="65"/>
      <c r="N2148" s="65"/>
      <c r="O2148" s="65"/>
      <c r="P2148" s="65"/>
      <c r="Q2148" s="65"/>
      <c r="R2148" s="65"/>
      <c r="S2148" s="65"/>
      <c r="T2148" s="65"/>
      <c r="U2148" s="65"/>
      <c r="V2148" s="65"/>
      <c r="W2148" s="65"/>
      <c r="X2148" s="65"/>
      <c r="Y2148" s="65"/>
      <c r="Z2148" s="65"/>
      <c r="AA2148" s="65"/>
      <c r="AB2148" s="65"/>
      <c r="AC2148" s="65"/>
      <c r="AD2148" s="65"/>
      <c r="AE2148" s="65"/>
      <c r="AF2148" s="65"/>
      <c r="AG2148" s="65"/>
      <c r="AH2148" s="65"/>
      <c r="AI2148" s="65"/>
      <c r="AJ2148" s="62"/>
      <c r="AK2148" s="11"/>
      <c r="AL2148" s="11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</row>
    <row r="2149" spans="1:86" ht="17.25">
      <c r="A2149" s="11"/>
      <c r="B2149" s="11"/>
      <c r="C2149" s="11"/>
      <c r="D2149" s="11"/>
      <c r="E2149" s="33"/>
      <c r="F2149" s="11"/>
      <c r="G2149" s="11"/>
      <c r="H2149" s="11"/>
      <c r="I2149" s="11"/>
      <c r="J2149" s="65"/>
      <c r="K2149" s="65"/>
      <c r="L2149" s="65"/>
      <c r="M2149" s="65"/>
      <c r="N2149" s="65"/>
      <c r="O2149" s="65"/>
      <c r="P2149" s="65"/>
      <c r="Q2149" s="65"/>
      <c r="R2149" s="65"/>
      <c r="S2149" s="65"/>
      <c r="T2149" s="65"/>
      <c r="U2149" s="65"/>
      <c r="V2149" s="65"/>
      <c r="W2149" s="65"/>
      <c r="X2149" s="65"/>
      <c r="Y2149" s="65"/>
      <c r="Z2149" s="65"/>
      <c r="AA2149" s="65"/>
      <c r="AB2149" s="65"/>
      <c r="AC2149" s="65"/>
      <c r="AD2149" s="65"/>
      <c r="AE2149" s="65"/>
      <c r="AF2149" s="65"/>
      <c r="AG2149" s="65"/>
      <c r="AH2149" s="65"/>
      <c r="AI2149" s="65"/>
      <c r="AJ2149" s="62"/>
      <c r="AK2149" s="11"/>
      <c r="AL2149" s="11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/>
      <c r="AX2149" s="13"/>
      <c r="AY2149" s="13"/>
      <c r="AZ2149" s="13"/>
      <c r="BA2149" s="13"/>
      <c r="BB2149" s="13"/>
      <c r="BC2149" s="13"/>
      <c r="BD2149" s="13"/>
      <c r="BE2149" s="13"/>
      <c r="BF2149" s="13"/>
      <c r="BG2149" s="13"/>
      <c r="BH2149" s="13"/>
      <c r="BI2149" s="13"/>
      <c r="BJ2149" s="13"/>
      <c r="BK2149" s="13"/>
      <c r="BL2149" s="13"/>
      <c r="BM2149" s="13"/>
      <c r="BN2149" s="13"/>
      <c r="BO2149" s="13"/>
      <c r="BP2149" s="13"/>
      <c r="BQ2149" s="13"/>
      <c r="BR2149" s="13"/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</row>
    <row r="2150" spans="1:86" ht="17.25">
      <c r="A2150" s="11"/>
      <c r="B2150" s="11"/>
      <c r="C2150" s="11"/>
      <c r="D2150" s="11"/>
      <c r="E2150" s="33"/>
      <c r="F2150" s="11"/>
      <c r="G2150" s="11"/>
      <c r="H2150" s="11"/>
      <c r="I2150" s="11"/>
      <c r="J2150" s="65"/>
      <c r="K2150" s="65"/>
      <c r="L2150" s="65"/>
      <c r="M2150" s="65"/>
      <c r="N2150" s="65"/>
      <c r="O2150" s="65"/>
      <c r="P2150" s="65"/>
      <c r="Q2150" s="65"/>
      <c r="R2150" s="65"/>
      <c r="S2150" s="65"/>
      <c r="T2150" s="65"/>
      <c r="U2150" s="65"/>
      <c r="V2150" s="65"/>
      <c r="W2150" s="65"/>
      <c r="X2150" s="65"/>
      <c r="Y2150" s="65"/>
      <c r="Z2150" s="65"/>
      <c r="AA2150" s="65"/>
      <c r="AB2150" s="65"/>
      <c r="AC2150" s="65"/>
      <c r="AD2150" s="65"/>
      <c r="AE2150" s="65"/>
      <c r="AF2150" s="65"/>
      <c r="AG2150" s="65"/>
      <c r="AH2150" s="65"/>
      <c r="AI2150" s="65"/>
      <c r="AJ2150" s="62"/>
      <c r="AK2150" s="11"/>
      <c r="AL2150" s="11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/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</row>
    <row r="2151" spans="1:86" ht="17.25">
      <c r="A2151" s="11"/>
      <c r="B2151" s="11"/>
      <c r="C2151" s="11"/>
      <c r="D2151" s="11"/>
      <c r="E2151" s="33"/>
      <c r="F2151" s="11"/>
      <c r="G2151" s="11"/>
      <c r="H2151" s="11"/>
      <c r="I2151" s="11"/>
      <c r="J2151" s="65"/>
      <c r="K2151" s="65"/>
      <c r="L2151" s="65"/>
      <c r="M2151" s="65"/>
      <c r="N2151" s="65"/>
      <c r="O2151" s="65"/>
      <c r="P2151" s="65"/>
      <c r="Q2151" s="65"/>
      <c r="R2151" s="65"/>
      <c r="S2151" s="65"/>
      <c r="T2151" s="65"/>
      <c r="U2151" s="65"/>
      <c r="V2151" s="65"/>
      <c r="W2151" s="65"/>
      <c r="X2151" s="65"/>
      <c r="Y2151" s="65"/>
      <c r="Z2151" s="65"/>
      <c r="AA2151" s="65"/>
      <c r="AB2151" s="65"/>
      <c r="AC2151" s="65"/>
      <c r="AD2151" s="65"/>
      <c r="AE2151" s="65"/>
      <c r="AF2151" s="65"/>
      <c r="AG2151" s="65"/>
      <c r="AH2151" s="65"/>
      <c r="AI2151" s="65"/>
      <c r="AJ2151" s="62"/>
      <c r="AK2151" s="11"/>
      <c r="AL2151" s="11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</row>
    <row r="2152" spans="1:86" ht="17.25">
      <c r="A2152" s="11"/>
      <c r="B2152" s="11"/>
      <c r="C2152" s="11"/>
      <c r="D2152" s="11"/>
      <c r="E2152" s="33"/>
      <c r="F2152" s="11"/>
      <c r="G2152" s="11"/>
      <c r="H2152" s="11"/>
      <c r="I2152" s="11"/>
      <c r="J2152" s="65"/>
      <c r="K2152" s="65"/>
      <c r="L2152" s="65"/>
      <c r="M2152" s="65"/>
      <c r="N2152" s="65"/>
      <c r="O2152" s="65"/>
      <c r="P2152" s="65"/>
      <c r="Q2152" s="65"/>
      <c r="R2152" s="65"/>
      <c r="S2152" s="65"/>
      <c r="T2152" s="65"/>
      <c r="U2152" s="65"/>
      <c r="V2152" s="65"/>
      <c r="W2152" s="65"/>
      <c r="X2152" s="65"/>
      <c r="Y2152" s="65"/>
      <c r="Z2152" s="65"/>
      <c r="AA2152" s="65"/>
      <c r="AB2152" s="65"/>
      <c r="AC2152" s="65"/>
      <c r="AD2152" s="65"/>
      <c r="AE2152" s="65"/>
      <c r="AF2152" s="65"/>
      <c r="AG2152" s="65"/>
      <c r="AH2152" s="65"/>
      <c r="AI2152" s="65"/>
      <c r="AJ2152" s="62"/>
      <c r="AK2152" s="11"/>
      <c r="AL2152" s="11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</row>
    <row r="2153" spans="1:86" ht="17.25">
      <c r="A2153" s="11"/>
      <c r="B2153" s="11"/>
      <c r="C2153" s="11"/>
      <c r="D2153" s="11"/>
      <c r="E2153" s="33"/>
      <c r="F2153" s="11"/>
      <c r="G2153" s="11"/>
      <c r="H2153" s="11"/>
      <c r="I2153" s="11"/>
      <c r="J2153" s="65"/>
      <c r="K2153" s="65"/>
      <c r="L2153" s="65"/>
      <c r="M2153" s="65"/>
      <c r="N2153" s="65"/>
      <c r="O2153" s="65"/>
      <c r="P2153" s="65"/>
      <c r="Q2153" s="65"/>
      <c r="R2153" s="65"/>
      <c r="S2153" s="65"/>
      <c r="T2153" s="65"/>
      <c r="U2153" s="65"/>
      <c r="V2153" s="65"/>
      <c r="W2153" s="65"/>
      <c r="X2153" s="65"/>
      <c r="Y2153" s="65"/>
      <c r="Z2153" s="65"/>
      <c r="AA2153" s="65"/>
      <c r="AB2153" s="65"/>
      <c r="AC2153" s="65"/>
      <c r="AD2153" s="65"/>
      <c r="AE2153" s="65"/>
      <c r="AF2153" s="65"/>
      <c r="AG2153" s="65"/>
      <c r="AH2153" s="65"/>
      <c r="AI2153" s="65"/>
      <c r="AJ2153" s="62"/>
      <c r="AK2153" s="11"/>
      <c r="AL2153" s="11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3"/>
      <c r="BX2153" s="13"/>
      <c r="BY2153" s="13"/>
      <c r="BZ2153" s="13"/>
      <c r="CA2153" s="13"/>
      <c r="CB2153" s="13"/>
      <c r="CC2153" s="13"/>
      <c r="CD2153" s="13"/>
      <c r="CE2153" s="13"/>
      <c r="CF2153" s="13"/>
      <c r="CG2153" s="13"/>
      <c r="CH2153" s="13"/>
    </row>
    <row r="2154" spans="1:86" ht="17.25">
      <c r="A2154" s="11"/>
      <c r="B2154" s="11"/>
      <c r="C2154" s="11"/>
      <c r="D2154" s="11"/>
      <c r="E2154" s="33"/>
      <c r="F2154" s="11"/>
      <c r="G2154" s="11"/>
      <c r="H2154" s="11"/>
      <c r="I2154" s="11"/>
      <c r="J2154" s="65"/>
      <c r="K2154" s="65"/>
      <c r="L2154" s="65"/>
      <c r="M2154" s="65"/>
      <c r="N2154" s="65"/>
      <c r="O2154" s="65"/>
      <c r="P2154" s="65"/>
      <c r="Q2154" s="65"/>
      <c r="R2154" s="65"/>
      <c r="S2154" s="65"/>
      <c r="T2154" s="65"/>
      <c r="U2154" s="65"/>
      <c r="V2154" s="65"/>
      <c r="W2154" s="65"/>
      <c r="X2154" s="65"/>
      <c r="Y2154" s="65"/>
      <c r="Z2154" s="65"/>
      <c r="AA2154" s="65"/>
      <c r="AB2154" s="65"/>
      <c r="AC2154" s="65"/>
      <c r="AD2154" s="65"/>
      <c r="AE2154" s="65"/>
      <c r="AF2154" s="65"/>
      <c r="AG2154" s="65"/>
      <c r="AH2154" s="65"/>
      <c r="AI2154" s="65"/>
      <c r="AJ2154" s="62"/>
      <c r="AK2154" s="11"/>
      <c r="AL2154" s="11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/>
      <c r="BU2154" s="13"/>
      <c r="BV2154" s="13"/>
      <c r="BW2154" s="13"/>
      <c r="BX2154" s="13"/>
      <c r="BY2154" s="13"/>
      <c r="BZ2154" s="13"/>
      <c r="CA2154" s="13"/>
      <c r="CB2154" s="13"/>
      <c r="CC2154" s="13"/>
      <c r="CD2154" s="13"/>
      <c r="CE2154" s="13"/>
      <c r="CF2154" s="13"/>
      <c r="CG2154" s="13"/>
      <c r="CH2154" s="13"/>
    </row>
    <row r="2155" spans="1:86" ht="17.25">
      <c r="A2155" s="11"/>
      <c r="B2155" s="11"/>
      <c r="C2155" s="11"/>
      <c r="D2155" s="11"/>
      <c r="E2155" s="33"/>
      <c r="F2155" s="11"/>
      <c r="G2155" s="11"/>
      <c r="H2155" s="11"/>
      <c r="I2155" s="11"/>
      <c r="J2155" s="65"/>
      <c r="K2155" s="65"/>
      <c r="L2155" s="65"/>
      <c r="M2155" s="65"/>
      <c r="N2155" s="65"/>
      <c r="O2155" s="65"/>
      <c r="P2155" s="65"/>
      <c r="Q2155" s="65"/>
      <c r="R2155" s="65"/>
      <c r="S2155" s="65"/>
      <c r="T2155" s="65"/>
      <c r="U2155" s="65"/>
      <c r="V2155" s="65"/>
      <c r="W2155" s="65"/>
      <c r="X2155" s="65"/>
      <c r="Y2155" s="65"/>
      <c r="Z2155" s="65"/>
      <c r="AA2155" s="65"/>
      <c r="AB2155" s="65"/>
      <c r="AC2155" s="65"/>
      <c r="AD2155" s="65"/>
      <c r="AE2155" s="65"/>
      <c r="AF2155" s="65"/>
      <c r="AG2155" s="65"/>
      <c r="AH2155" s="65"/>
      <c r="AI2155" s="65"/>
      <c r="AJ2155" s="62"/>
      <c r="AK2155" s="11"/>
      <c r="AL2155" s="11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3"/>
      <c r="BI2155" s="13"/>
      <c r="BJ2155" s="13"/>
      <c r="BK2155" s="13"/>
      <c r="BL2155" s="13"/>
      <c r="BM2155" s="13"/>
      <c r="BN2155" s="13"/>
      <c r="BO2155" s="13"/>
      <c r="BP2155" s="13"/>
      <c r="BQ2155" s="13"/>
      <c r="BR2155" s="13"/>
      <c r="BS2155" s="13"/>
      <c r="BT2155" s="13"/>
      <c r="BU2155" s="13"/>
      <c r="BV2155" s="13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CH2155" s="13"/>
    </row>
    <row r="2156" spans="1:86" ht="17.25">
      <c r="A2156" s="11"/>
      <c r="B2156" s="11"/>
      <c r="C2156" s="11"/>
      <c r="D2156" s="11"/>
      <c r="E2156" s="33"/>
      <c r="F2156" s="11"/>
      <c r="G2156" s="11"/>
      <c r="H2156" s="11"/>
      <c r="I2156" s="11"/>
      <c r="J2156" s="65"/>
      <c r="K2156" s="65"/>
      <c r="L2156" s="65"/>
      <c r="M2156" s="65"/>
      <c r="N2156" s="65"/>
      <c r="O2156" s="65"/>
      <c r="P2156" s="65"/>
      <c r="Q2156" s="65"/>
      <c r="R2156" s="65"/>
      <c r="S2156" s="65"/>
      <c r="T2156" s="65"/>
      <c r="U2156" s="65"/>
      <c r="V2156" s="65"/>
      <c r="W2156" s="65"/>
      <c r="X2156" s="65"/>
      <c r="Y2156" s="65"/>
      <c r="Z2156" s="65"/>
      <c r="AA2156" s="65"/>
      <c r="AB2156" s="65"/>
      <c r="AC2156" s="65"/>
      <c r="AD2156" s="65"/>
      <c r="AE2156" s="65"/>
      <c r="AF2156" s="65"/>
      <c r="AG2156" s="65"/>
      <c r="AH2156" s="65"/>
      <c r="AI2156" s="65"/>
      <c r="AJ2156" s="62"/>
      <c r="AK2156" s="11"/>
      <c r="AL2156" s="11"/>
      <c r="AM2156" s="13"/>
      <c r="AN2156" s="13"/>
      <c r="AO2156" s="13"/>
      <c r="AP2156" s="13"/>
      <c r="AQ2156" s="13"/>
      <c r="AR2156" s="13"/>
      <c r="AS2156" s="13"/>
      <c r="AT2156" s="13"/>
      <c r="AU2156" s="13"/>
      <c r="AV2156" s="13"/>
      <c r="AW2156" s="13"/>
      <c r="AX2156" s="13"/>
      <c r="AY2156" s="13"/>
      <c r="AZ2156" s="13"/>
      <c r="BA2156" s="13"/>
      <c r="BB2156" s="13"/>
      <c r="BC2156" s="13"/>
      <c r="BD2156" s="13"/>
      <c r="BE2156" s="13"/>
      <c r="BF2156" s="13"/>
      <c r="BG2156" s="13"/>
      <c r="BH2156" s="13"/>
      <c r="BI2156" s="13"/>
      <c r="BJ2156" s="13"/>
      <c r="BK2156" s="13"/>
      <c r="BL2156" s="13"/>
      <c r="BM2156" s="13"/>
      <c r="BN2156" s="13"/>
      <c r="BO2156" s="13"/>
      <c r="BP2156" s="13"/>
      <c r="BQ2156" s="13"/>
      <c r="BR2156" s="13"/>
      <c r="BS2156" s="13"/>
      <c r="BT2156" s="13"/>
      <c r="BU2156" s="13"/>
      <c r="BV2156" s="13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CH2156" s="13"/>
    </row>
    <row r="2157" spans="1:86" ht="17.25">
      <c r="A2157" s="11"/>
      <c r="B2157" s="11"/>
      <c r="C2157" s="11"/>
      <c r="D2157" s="11"/>
      <c r="E2157" s="33"/>
      <c r="F2157" s="11"/>
      <c r="G2157" s="11"/>
      <c r="H2157" s="11"/>
      <c r="I2157" s="11"/>
      <c r="J2157" s="65"/>
      <c r="K2157" s="65"/>
      <c r="L2157" s="65"/>
      <c r="M2157" s="65"/>
      <c r="N2157" s="65"/>
      <c r="O2157" s="65"/>
      <c r="P2157" s="65"/>
      <c r="Q2157" s="65"/>
      <c r="R2157" s="65"/>
      <c r="S2157" s="65"/>
      <c r="T2157" s="65"/>
      <c r="U2157" s="65"/>
      <c r="V2157" s="65"/>
      <c r="W2157" s="65"/>
      <c r="X2157" s="65"/>
      <c r="Y2157" s="65"/>
      <c r="Z2157" s="65"/>
      <c r="AA2157" s="65"/>
      <c r="AB2157" s="65"/>
      <c r="AC2157" s="65"/>
      <c r="AD2157" s="65"/>
      <c r="AE2157" s="65"/>
      <c r="AF2157" s="65"/>
      <c r="AG2157" s="65"/>
      <c r="AH2157" s="65"/>
      <c r="AI2157" s="65"/>
      <c r="AJ2157" s="62"/>
      <c r="AK2157" s="11"/>
      <c r="AL2157" s="11"/>
      <c r="AM2157" s="13"/>
      <c r="AN2157" s="13"/>
      <c r="AO2157" s="13"/>
      <c r="AP2157" s="13"/>
      <c r="AQ2157" s="13"/>
      <c r="AR2157" s="13"/>
      <c r="AS2157" s="13"/>
      <c r="AT2157" s="13"/>
      <c r="AU2157" s="13"/>
      <c r="AV2157" s="13"/>
      <c r="AW2157" s="13"/>
      <c r="AX2157" s="13"/>
      <c r="AY2157" s="13"/>
      <c r="AZ2157" s="13"/>
      <c r="BA2157" s="13"/>
      <c r="BB2157" s="13"/>
      <c r="BC2157" s="13"/>
      <c r="BD2157" s="13"/>
      <c r="BE2157" s="13"/>
      <c r="BF2157" s="13"/>
      <c r="BG2157" s="13"/>
      <c r="BH2157" s="13"/>
      <c r="BI2157" s="13"/>
      <c r="BJ2157" s="13"/>
      <c r="BK2157" s="13"/>
      <c r="BL2157" s="13"/>
      <c r="BM2157" s="13"/>
      <c r="BN2157" s="13"/>
      <c r="BO2157" s="13"/>
      <c r="BP2157" s="13"/>
      <c r="BQ2157" s="13"/>
      <c r="BR2157" s="13"/>
      <c r="BS2157" s="13"/>
      <c r="BT2157" s="13"/>
      <c r="BU2157" s="13"/>
      <c r="BV2157" s="13"/>
      <c r="BW2157" s="13"/>
      <c r="BX2157" s="13"/>
      <c r="BY2157" s="13"/>
      <c r="BZ2157" s="13"/>
      <c r="CA2157" s="13"/>
      <c r="CB2157" s="13"/>
      <c r="CC2157" s="13"/>
      <c r="CD2157" s="13"/>
      <c r="CE2157" s="13"/>
      <c r="CF2157" s="13"/>
      <c r="CG2157" s="13"/>
      <c r="CH2157" s="13"/>
    </row>
    <row r="2158" spans="1:86" ht="17.25">
      <c r="A2158" s="11"/>
      <c r="B2158" s="11"/>
      <c r="C2158" s="11"/>
      <c r="D2158" s="11"/>
      <c r="E2158" s="33"/>
      <c r="F2158" s="11"/>
      <c r="G2158" s="11"/>
      <c r="H2158" s="11"/>
      <c r="I2158" s="11"/>
      <c r="J2158" s="65"/>
      <c r="K2158" s="65"/>
      <c r="L2158" s="65"/>
      <c r="M2158" s="65"/>
      <c r="N2158" s="65"/>
      <c r="O2158" s="65"/>
      <c r="P2158" s="65"/>
      <c r="Q2158" s="65"/>
      <c r="R2158" s="65"/>
      <c r="S2158" s="65"/>
      <c r="T2158" s="65"/>
      <c r="U2158" s="65"/>
      <c r="V2158" s="65"/>
      <c r="W2158" s="65"/>
      <c r="X2158" s="65"/>
      <c r="Y2158" s="65"/>
      <c r="Z2158" s="65"/>
      <c r="AA2158" s="65"/>
      <c r="AB2158" s="65"/>
      <c r="AC2158" s="65"/>
      <c r="AD2158" s="65"/>
      <c r="AE2158" s="65"/>
      <c r="AF2158" s="65"/>
      <c r="AG2158" s="65"/>
      <c r="AH2158" s="65"/>
      <c r="AI2158" s="65"/>
      <c r="AJ2158" s="62"/>
      <c r="AK2158" s="11"/>
      <c r="AL2158" s="11"/>
      <c r="AM2158" s="13"/>
      <c r="AN2158" s="13"/>
      <c r="AO2158" s="13"/>
      <c r="AP2158" s="13"/>
      <c r="AQ2158" s="13"/>
      <c r="AR2158" s="13"/>
      <c r="AS2158" s="13"/>
      <c r="AT2158" s="13"/>
      <c r="AU2158" s="13"/>
      <c r="AV2158" s="13"/>
      <c r="AW2158" s="13"/>
      <c r="AX2158" s="13"/>
      <c r="AY2158" s="13"/>
      <c r="AZ2158" s="13"/>
      <c r="BA2158" s="13"/>
      <c r="BB2158" s="13"/>
      <c r="BC2158" s="13"/>
      <c r="BD2158" s="13"/>
      <c r="BE2158" s="13"/>
      <c r="BF2158" s="13"/>
      <c r="BG2158" s="13"/>
      <c r="BH2158" s="13"/>
      <c r="BI2158" s="13"/>
      <c r="BJ2158" s="13"/>
      <c r="BK2158" s="13"/>
      <c r="BL2158" s="13"/>
      <c r="BM2158" s="13"/>
      <c r="BN2158" s="13"/>
      <c r="BO2158" s="13"/>
      <c r="BP2158" s="13"/>
      <c r="BQ2158" s="13"/>
      <c r="BR2158" s="13"/>
      <c r="BS2158" s="13"/>
      <c r="BT2158" s="13"/>
      <c r="BU2158" s="13"/>
      <c r="BV2158" s="13"/>
      <c r="BW2158" s="13"/>
      <c r="BX2158" s="13"/>
      <c r="BY2158" s="13"/>
      <c r="BZ2158" s="13"/>
      <c r="CA2158" s="13"/>
      <c r="CB2158" s="13"/>
      <c r="CC2158" s="13"/>
      <c r="CD2158" s="13"/>
      <c r="CE2158" s="13"/>
      <c r="CF2158" s="13"/>
      <c r="CG2158" s="13"/>
      <c r="CH2158" s="13"/>
    </row>
    <row r="2159" spans="1:86" ht="17.25">
      <c r="A2159" s="11"/>
      <c r="B2159" s="11"/>
      <c r="C2159" s="11"/>
      <c r="D2159" s="11"/>
      <c r="E2159" s="33"/>
      <c r="F2159" s="11"/>
      <c r="G2159" s="11"/>
      <c r="H2159" s="11"/>
      <c r="I2159" s="11"/>
      <c r="J2159" s="65"/>
      <c r="K2159" s="65"/>
      <c r="L2159" s="65"/>
      <c r="M2159" s="65"/>
      <c r="N2159" s="65"/>
      <c r="O2159" s="65"/>
      <c r="P2159" s="65"/>
      <c r="Q2159" s="65"/>
      <c r="R2159" s="65"/>
      <c r="S2159" s="65"/>
      <c r="T2159" s="65"/>
      <c r="U2159" s="65"/>
      <c r="V2159" s="65"/>
      <c r="W2159" s="65"/>
      <c r="X2159" s="65"/>
      <c r="Y2159" s="65"/>
      <c r="Z2159" s="65"/>
      <c r="AA2159" s="65"/>
      <c r="AB2159" s="65"/>
      <c r="AC2159" s="65"/>
      <c r="AD2159" s="65"/>
      <c r="AE2159" s="65"/>
      <c r="AF2159" s="65"/>
      <c r="AG2159" s="65"/>
      <c r="AH2159" s="65"/>
      <c r="AI2159" s="65"/>
      <c r="AJ2159" s="62"/>
      <c r="AK2159" s="11"/>
      <c r="AL2159" s="11"/>
      <c r="AM2159" s="13"/>
      <c r="AN2159" s="13"/>
      <c r="AO2159" s="13"/>
      <c r="AP2159" s="13"/>
      <c r="AQ2159" s="13"/>
      <c r="AR2159" s="13"/>
      <c r="AS2159" s="13"/>
      <c r="AT2159" s="13"/>
      <c r="AU2159" s="13"/>
      <c r="AV2159" s="13"/>
      <c r="AW2159" s="13"/>
      <c r="AX2159" s="13"/>
      <c r="AY2159" s="13"/>
      <c r="AZ2159" s="13"/>
      <c r="BA2159" s="13"/>
      <c r="BB2159" s="13"/>
      <c r="BC2159" s="13"/>
      <c r="BD2159" s="13"/>
      <c r="BE2159" s="13"/>
      <c r="BF2159" s="13"/>
      <c r="BG2159" s="13"/>
      <c r="BH2159" s="13"/>
      <c r="BI2159" s="13"/>
      <c r="BJ2159" s="13"/>
      <c r="BK2159" s="13"/>
      <c r="BL2159" s="13"/>
      <c r="BM2159" s="13"/>
      <c r="BN2159" s="13"/>
      <c r="BO2159" s="13"/>
      <c r="BP2159" s="13"/>
      <c r="BQ2159" s="13"/>
      <c r="BR2159" s="13"/>
      <c r="BS2159" s="13"/>
      <c r="BT2159" s="13"/>
      <c r="BU2159" s="13"/>
      <c r="BV2159" s="13"/>
      <c r="BW2159" s="13"/>
      <c r="BX2159" s="13"/>
      <c r="BY2159" s="13"/>
      <c r="BZ2159" s="13"/>
      <c r="CA2159" s="13"/>
      <c r="CB2159" s="13"/>
      <c r="CC2159" s="13"/>
      <c r="CD2159" s="13"/>
      <c r="CE2159" s="13"/>
      <c r="CF2159" s="13"/>
      <c r="CG2159" s="13"/>
      <c r="CH2159" s="13"/>
    </row>
    <row r="2160" spans="1:86" ht="17.25">
      <c r="A2160" s="11"/>
      <c r="B2160" s="11"/>
      <c r="C2160" s="11"/>
      <c r="D2160" s="11"/>
      <c r="E2160" s="33"/>
      <c r="F2160" s="11"/>
      <c r="G2160" s="11"/>
      <c r="H2160" s="11"/>
      <c r="I2160" s="11"/>
      <c r="J2160" s="65"/>
      <c r="K2160" s="65"/>
      <c r="L2160" s="65"/>
      <c r="M2160" s="65"/>
      <c r="N2160" s="65"/>
      <c r="O2160" s="65"/>
      <c r="P2160" s="65"/>
      <c r="Q2160" s="65"/>
      <c r="R2160" s="65"/>
      <c r="S2160" s="65"/>
      <c r="T2160" s="65"/>
      <c r="U2160" s="65"/>
      <c r="V2160" s="65"/>
      <c r="W2160" s="65"/>
      <c r="X2160" s="65"/>
      <c r="Y2160" s="65"/>
      <c r="Z2160" s="65"/>
      <c r="AA2160" s="65"/>
      <c r="AB2160" s="65"/>
      <c r="AC2160" s="65"/>
      <c r="AD2160" s="65"/>
      <c r="AE2160" s="65"/>
      <c r="AF2160" s="65"/>
      <c r="AG2160" s="65"/>
      <c r="AH2160" s="65"/>
      <c r="AI2160" s="65"/>
      <c r="AJ2160" s="62"/>
      <c r="AK2160" s="11"/>
      <c r="AL2160" s="11"/>
      <c r="AM2160" s="13"/>
      <c r="AN2160" s="13"/>
      <c r="AO2160" s="13"/>
      <c r="AP2160" s="13"/>
      <c r="AQ2160" s="13"/>
      <c r="AR2160" s="13"/>
      <c r="AS2160" s="13"/>
      <c r="AT2160" s="13"/>
      <c r="AU2160" s="13"/>
      <c r="AV2160" s="13"/>
      <c r="AW2160" s="13"/>
      <c r="AX2160" s="13"/>
      <c r="AY2160" s="13"/>
      <c r="AZ2160" s="13"/>
      <c r="BA2160" s="13"/>
      <c r="BB2160" s="13"/>
      <c r="BC2160" s="13"/>
      <c r="BD2160" s="13"/>
      <c r="BE2160" s="13"/>
      <c r="BF2160" s="13"/>
      <c r="BG2160" s="13"/>
      <c r="BH2160" s="13"/>
      <c r="BI2160" s="13"/>
      <c r="BJ2160" s="13"/>
      <c r="BK2160" s="13"/>
      <c r="BL2160" s="13"/>
      <c r="BM2160" s="13"/>
      <c r="BN2160" s="13"/>
      <c r="BO2160" s="13"/>
      <c r="BP2160" s="13"/>
      <c r="BQ2160" s="13"/>
      <c r="BR2160" s="13"/>
      <c r="BS2160" s="13"/>
      <c r="BT2160" s="13"/>
      <c r="BU2160" s="13"/>
      <c r="BV2160" s="13"/>
      <c r="BW2160" s="13"/>
      <c r="BX2160" s="13"/>
      <c r="BY2160" s="13"/>
      <c r="BZ2160" s="13"/>
      <c r="CA2160" s="13"/>
      <c r="CB2160" s="13"/>
      <c r="CC2160" s="13"/>
      <c r="CD2160" s="13"/>
      <c r="CE2160" s="13"/>
      <c r="CF2160" s="13"/>
      <c r="CG2160" s="13"/>
      <c r="CH2160" s="13"/>
    </row>
    <row r="2161" spans="1:86" ht="17.25">
      <c r="A2161" s="11"/>
      <c r="B2161" s="11"/>
      <c r="C2161" s="11"/>
      <c r="D2161" s="11"/>
      <c r="E2161" s="33"/>
      <c r="F2161" s="11"/>
      <c r="G2161" s="11"/>
      <c r="H2161" s="11"/>
      <c r="I2161" s="11"/>
      <c r="J2161" s="65"/>
      <c r="K2161" s="65"/>
      <c r="L2161" s="65"/>
      <c r="M2161" s="65"/>
      <c r="N2161" s="65"/>
      <c r="O2161" s="65"/>
      <c r="P2161" s="65"/>
      <c r="Q2161" s="65"/>
      <c r="R2161" s="65"/>
      <c r="S2161" s="65"/>
      <c r="T2161" s="65"/>
      <c r="U2161" s="65"/>
      <c r="V2161" s="65"/>
      <c r="W2161" s="65"/>
      <c r="X2161" s="65"/>
      <c r="Y2161" s="65"/>
      <c r="Z2161" s="65"/>
      <c r="AA2161" s="65"/>
      <c r="AB2161" s="65"/>
      <c r="AC2161" s="65"/>
      <c r="AD2161" s="65"/>
      <c r="AE2161" s="65"/>
      <c r="AF2161" s="65"/>
      <c r="AG2161" s="65"/>
      <c r="AH2161" s="65"/>
      <c r="AI2161" s="65"/>
      <c r="AJ2161" s="62"/>
      <c r="AK2161" s="11"/>
      <c r="AL2161" s="11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</row>
    <row r="2162" spans="1:86" ht="17.25">
      <c r="A2162" s="11"/>
      <c r="B2162" s="11"/>
      <c r="C2162" s="11"/>
      <c r="D2162" s="11"/>
      <c r="E2162" s="33"/>
      <c r="F2162" s="11"/>
      <c r="G2162" s="11"/>
      <c r="H2162" s="11"/>
      <c r="I2162" s="11"/>
      <c r="J2162" s="65"/>
      <c r="K2162" s="65"/>
      <c r="L2162" s="65"/>
      <c r="M2162" s="65"/>
      <c r="N2162" s="65"/>
      <c r="O2162" s="65"/>
      <c r="P2162" s="65"/>
      <c r="Q2162" s="65"/>
      <c r="R2162" s="65"/>
      <c r="S2162" s="65"/>
      <c r="T2162" s="65"/>
      <c r="U2162" s="65"/>
      <c r="V2162" s="65"/>
      <c r="W2162" s="65"/>
      <c r="X2162" s="65"/>
      <c r="Y2162" s="65"/>
      <c r="Z2162" s="65"/>
      <c r="AA2162" s="65"/>
      <c r="AB2162" s="65"/>
      <c r="AC2162" s="65"/>
      <c r="AD2162" s="65"/>
      <c r="AE2162" s="65"/>
      <c r="AF2162" s="65"/>
      <c r="AG2162" s="65"/>
      <c r="AH2162" s="65"/>
      <c r="AI2162" s="65"/>
      <c r="AJ2162" s="62"/>
      <c r="AK2162" s="11"/>
      <c r="AL2162" s="11"/>
      <c r="AM2162" s="13"/>
      <c r="AN2162" s="13"/>
      <c r="AO2162" s="13"/>
      <c r="AP2162" s="13"/>
      <c r="AQ2162" s="13"/>
      <c r="AR2162" s="13"/>
      <c r="AS2162" s="13"/>
      <c r="AT2162" s="13"/>
      <c r="AU2162" s="13"/>
      <c r="AV2162" s="13"/>
      <c r="AW2162" s="13"/>
      <c r="AX2162" s="13"/>
      <c r="AY2162" s="13"/>
      <c r="AZ2162" s="13"/>
      <c r="BA2162" s="13"/>
      <c r="BB2162" s="13"/>
      <c r="BC2162" s="13"/>
      <c r="BD2162" s="13"/>
      <c r="BE2162" s="13"/>
      <c r="BF2162" s="13"/>
      <c r="BG2162" s="13"/>
      <c r="BH2162" s="13"/>
      <c r="BI2162" s="13"/>
      <c r="BJ2162" s="13"/>
      <c r="BK2162" s="13"/>
      <c r="BL2162" s="13"/>
      <c r="BM2162" s="13"/>
      <c r="BN2162" s="13"/>
      <c r="BO2162" s="13"/>
      <c r="BP2162" s="13"/>
      <c r="BQ2162" s="13"/>
      <c r="BR2162" s="13"/>
      <c r="BS2162" s="13"/>
      <c r="BT2162" s="13"/>
      <c r="BU2162" s="13"/>
      <c r="BV2162" s="13"/>
      <c r="BW2162" s="13"/>
      <c r="BX2162" s="13"/>
      <c r="BY2162" s="13"/>
      <c r="BZ2162" s="13"/>
      <c r="CA2162" s="13"/>
      <c r="CB2162" s="13"/>
      <c r="CC2162" s="13"/>
      <c r="CD2162" s="13"/>
      <c r="CE2162" s="13"/>
      <c r="CF2162" s="13"/>
      <c r="CG2162" s="13"/>
      <c r="CH2162" s="13"/>
    </row>
    <row r="2163" spans="1:86" ht="17.25">
      <c r="A2163" s="11"/>
      <c r="B2163" s="11"/>
      <c r="C2163" s="11"/>
      <c r="D2163" s="11"/>
      <c r="E2163" s="33"/>
      <c r="F2163" s="11"/>
      <c r="G2163" s="11"/>
      <c r="H2163" s="11"/>
      <c r="I2163" s="11"/>
      <c r="J2163" s="65"/>
      <c r="K2163" s="65"/>
      <c r="L2163" s="65"/>
      <c r="M2163" s="65"/>
      <c r="N2163" s="65"/>
      <c r="O2163" s="65"/>
      <c r="P2163" s="65"/>
      <c r="Q2163" s="65"/>
      <c r="R2163" s="65"/>
      <c r="S2163" s="65"/>
      <c r="T2163" s="65"/>
      <c r="U2163" s="65"/>
      <c r="V2163" s="65"/>
      <c r="W2163" s="65"/>
      <c r="X2163" s="65"/>
      <c r="Y2163" s="65"/>
      <c r="Z2163" s="65"/>
      <c r="AA2163" s="65"/>
      <c r="AB2163" s="65"/>
      <c r="AC2163" s="65"/>
      <c r="AD2163" s="65"/>
      <c r="AE2163" s="65"/>
      <c r="AF2163" s="65"/>
      <c r="AG2163" s="65"/>
      <c r="AH2163" s="65"/>
      <c r="AI2163" s="65"/>
      <c r="AJ2163" s="62"/>
      <c r="AK2163" s="11"/>
      <c r="AL2163" s="11"/>
      <c r="AM2163" s="13"/>
      <c r="AN2163" s="13"/>
      <c r="AO2163" s="13"/>
      <c r="AP2163" s="13"/>
      <c r="AQ2163" s="13"/>
      <c r="AR2163" s="13"/>
      <c r="AS2163" s="13"/>
      <c r="AT2163" s="13"/>
      <c r="AU2163" s="13"/>
      <c r="AV2163" s="13"/>
      <c r="AW2163" s="13"/>
      <c r="AX2163" s="13"/>
      <c r="AY2163" s="13"/>
      <c r="AZ2163" s="13"/>
      <c r="BA2163" s="13"/>
      <c r="BB2163" s="13"/>
      <c r="BC2163" s="13"/>
      <c r="BD2163" s="13"/>
      <c r="BE2163" s="13"/>
      <c r="BF2163" s="13"/>
      <c r="BG2163" s="13"/>
      <c r="BH2163" s="13"/>
      <c r="BI2163" s="13"/>
      <c r="BJ2163" s="13"/>
      <c r="BK2163" s="13"/>
      <c r="BL2163" s="13"/>
      <c r="BM2163" s="13"/>
      <c r="BN2163" s="13"/>
      <c r="BO2163" s="13"/>
      <c r="BP2163" s="13"/>
      <c r="BQ2163" s="13"/>
      <c r="BR2163" s="13"/>
      <c r="BS2163" s="13"/>
      <c r="BT2163" s="13"/>
      <c r="BU2163" s="13"/>
      <c r="BV2163" s="13"/>
      <c r="BW2163" s="13"/>
      <c r="BX2163" s="13"/>
      <c r="BY2163" s="13"/>
      <c r="BZ2163" s="13"/>
      <c r="CA2163" s="13"/>
      <c r="CB2163" s="13"/>
      <c r="CC2163" s="13"/>
      <c r="CD2163" s="13"/>
      <c r="CE2163" s="13"/>
      <c r="CF2163" s="13"/>
      <c r="CG2163" s="13"/>
      <c r="CH2163" s="13"/>
    </row>
    <row r="2164" spans="1:86" ht="17.25">
      <c r="A2164" s="11"/>
      <c r="B2164" s="11"/>
      <c r="C2164" s="11"/>
      <c r="D2164" s="11"/>
      <c r="E2164" s="33"/>
      <c r="F2164" s="11"/>
      <c r="G2164" s="11"/>
      <c r="H2164" s="11"/>
      <c r="I2164" s="11"/>
      <c r="J2164" s="65"/>
      <c r="K2164" s="65"/>
      <c r="L2164" s="65"/>
      <c r="M2164" s="65"/>
      <c r="N2164" s="65"/>
      <c r="O2164" s="65"/>
      <c r="P2164" s="65"/>
      <c r="Q2164" s="65"/>
      <c r="R2164" s="65"/>
      <c r="S2164" s="65"/>
      <c r="T2164" s="65"/>
      <c r="U2164" s="65"/>
      <c r="V2164" s="65"/>
      <c r="W2164" s="65"/>
      <c r="X2164" s="65"/>
      <c r="Y2164" s="65"/>
      <c r="Z2164" s="65"/>
      <c r="AA2164" s="65"/>
      <c r="AB2164" s="65"/>
      <c r="AC2164" s="65"/>
      <c r="AD2164" s="65"/>
      <c r="AE2164" s="65"/>
      <c r="AF2164" s="65"/>
      <c r="AG2164" s="65"/>
      <c r="AH2164" s="65"/>
      <c r="AI2164" s="65"/>
      <c r="AJ2164" s="62"/>
      <c r="AK2164" s="11"/>
      <c r="AL2164" s="11"/>
      <c r="AM2164" s="13"/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  <c r="AX2164" s="13"/>
      <c r="AY2164" s="13"/>
      <c r="AZ2164" s="13"/>
      <c r="BA2164" s="13"/>
      <c r="BB2164" s="13"/>
      <c r="BC2164" s="13"/>
      <c r="BD2164" s="13"/>
      <c r="BE2164" s="13"/>
      <c r="BF2164" s="13"/>
      <c r="BG2164" s="13"/>
      <c r="BH2164" s="13"/>
      <c r="BI2164" s="13"/>
      <c r="BJ2164" s="13"/>
      <c r="BK2164" s="13"/>
      <c r="BL2164" s="13"/>
      <c r="BM2164" s="13"/>
      <c r="BN2164" s="13"/>
      <c r="BO2164" s="13"/>
      <c r="BP2164" s="13"/>
      <c r="BQ2164" s="13"/>
      <c r="BR2164" s="13"/>
      <c r="BS2164" s="13"/>
      <c r="BT2164" s="13"/>
      <c r="BU2164" s="13"/>
      <c r="BV2164" s="13"/>
      <c r="BW2164" s="13"/>
      <c r="BX2164" s="13"/>
      <c r="BY2164" s="13"/>
      <c r="BZ2164" s="13"/>
      <c r="CA2164" s="13"/>
      <c r="CB2164" s="13"/>
      <c r="CC2164" s="13"/>
      <c r="CD2164" s="13"/>
      <c r="CE2164" s="13"/>
      <c r="CF2164" s="13"/>
      <c r="CG2164" s="13"/>
      <c r="CH2164" s="13"/>
    </row>
    <row r="2165" spans="1:86" ht="17.25">
      <c r="A2165" s="11"/>
      <c r="B2165" s="11"/>
      <c r="C2165" s="11"/>
      <c r="D2165" s="11"/>
      <c r="E2165" s="33"/>
      <c r="F2165" s="11"/>
      <c r="G2165" s="11"/>
      <c r="H2165" s="11"/>
      <c r="I2165" s="11"/>
      <c r="J2165" s="65"/>
      <c r="K2165" s="65"/>
      <c r="L2165" s="65"/>
      <c r="M2165" s="65"/>
      <c r="N2165" s="65"/>
      <c r="O2165" s="65"/>
      <c r="P2165" s="65"/>
      <c r="Q2165" s="65"/>
      <c r="R2165" s="65"/>
      <c r="S2165" s="65"/>
      <c r="T2165" s="65"/>
      <c r="U2165" s="65"/>
      <c r="V2165" s="65"/>
      <c r="W2165" s="65"/>
      <c r="X2165" s="65"/>
      <c r="Y2165" s="65"/>
      <c r="Z2165" s="65"/>
      <c r="AA2165" s="65"/>
      <c r="AB2165" s="65"/>
      <c r="AC2165" s="65"/>
      <c r="AD2165" s="65"/>
      <c r="AE2165" s="65"/>
      <c r="AF2165" s="65"/>
      <c r="AG2165" s="65"/>
      <c r="AH2165" s="65"/>
      <c r="AI2165" s="65"/>
      <c r="AJ2165" s="62"/>
      <c r="AK2165" s="11"/>
      <c r="AL2165" s="11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/>
      <c r="AX2165" s="13"/>
      <c r="AY2165" s="13"/>
      <c r="AZ2165" s="13"/>
      <c r="BA2165" s="13"/>
      <c r="BB2165" s="13"/>
      <c r="BC2165" s="13"/>
      <c r="BD2165" s="13"/>
      <c r="BE2165" s="13"/>
      <c r="BF2165" s="13"/>
      <c r="BG2165" s="13"/>
      <c r="BH2165" s="13"/>
      <c r="BI2165" s="13"/>
      <c r="BJ2165" s="13"/>
      <c r="BK2165" s="13"/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</row>
    <row r="2166" spans="1:86" ht="17.25">
      <c r="A2166" s="11"/>
      <c r="B2166" s="11"/>
      <c r="C2166" s="11"/>
      <c r="D2166" s="11"/>
      <c r="E2166" s="33"/>
      <c r="F2166" s="11"/>
      <c r="G2166" s="11"/>
      <c r="H2166" s="11"/>
      <c r="I2166" s="11"/>
      <c r="J2166" s="65"/>
      <c r="K2166" s="65"/>
      <c r="L2166" s="65"/>
      <c r="M2166" s="65"/>
      <c r="N2166" s="65"/>
      <c r="O2166" s="65"/>
      <c r="P2166" s="65"/>
      <c r="Q2166" s="65"/>
      <c r="R2166" s="65"/>
      <c r="S2166" s="65"/>
      <c r="T2166" s="65"/>
      <c r="U2166" s="65"/>
      <c r="V2166" s="65"/>
      <c r="W2166" s="65"/>
      <c r="X2166" s="65"/>
      <c r="Y2166" s="65"/>
      <c r="Z2166" s="65"/>
      <c r="AA2166" s="65"/>
      <c r="AB2166" s="65"/>
      <c r="AC2166" s="65"/>
      <c r="AD2166" s="65"/>
      <c r="AE2166" s="65"/>
      <c r="AF2166" s="65"/>
      <c r="AG2166" s="65"/>
      <c r="AH2166" s="65"/>
      <c r="AI2166" s="65"/>
      <c r="AJ2166" s="62"/>
      <c r="AK2166" s="11"/>
      <c r="AL2166" s="11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/>
      <c r="BI2166" s="13"/>
      <c r="BJ2166" s="13"/>
      <c r="BK2166" s="13"/>
      <c r="BL2166" s="13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</row>
    <row r="2167" spans="1:86" ht="17.25">
      <c r="A2167" s="11"/>
      <c r="B2167" s="11"/>
      <c r="C2167" s="11"/>
      <c r="D2167" s="11"/>
      <c r="E2167" s="33"/>
      <c r="F2167" s="11"/>
      <c r="G2167" s="11"/>
      <c r="H2167" s="11"/>
      <c r="I2167" s="11"/>
      <c r="J2167" s="65"/>
      <c r="K2167" s="65"/>
      <c r="L2167" s="65"/>
      <c r="M2167" s="65"/>
      <c r="N2167" s="65"/>
      <c r="O2167" s="65"/>
      <c r="P2167" s="65"/>
      <c r="Q2167" s="65"/>
      <c r="R2167" s="65"/>
      <c r="S2167" s="65"/>
      <c r="T2167" s="65"/>
      <c r="U2167" s="65"/>
      <c r="V2167" s="65"/>
      <c r="W2167" s="65"/>
      <c r="X2167" s="65"/>
      <c r="Y2167" s="65"/>
      <c r="Z2167" s="65"/>
      <c r="AA2167" s="65"/>
      <c r="AB2167" s="65"/>
      <c r="AC2167" s="65"/>
      <c r="AD2167" s="65"/>
      <c r="AE2167" s="65"/>
      <c r="AF2167" s="65"/>
      <c r="AG2167" s="65"/>
      <c r="AH2167" s="65"/>
      <c r="AI2167" s="65"/>
      <c r="AJ2167" s="62"/>
      <c r="AK2167" s="11"/>
      <c r="AL2167" s="11"/>
      <c r="AM2167" s="13"/>
      <c r="AN2167" s="13"/>
      <c r="AO2167" s="13"/>
      <c r="AP2167" s="13"/>
      <c r="AQ2167" s="13"/>
      <c r="AR2167" s="13"/>
      <c r="AS2167" s="13"/>
      <c r="AT2167" s="13"/>
      <c r="AU2167" s="13"/>
      <c r="AV2167" s="13"/>
      <c r="AW2167" s="13"/>
      <c r="AX2167" s="13"/>
      <c r="AY2167" s="13"/>
      <c r="AZ2167" s="13"/>
      <c r="BA2167" s="13"/>
      <c r="BB2167" s="13"/>
      <c r="BC2167" s="13"/>
      <c r="BD2167" s="13"/>
      <c r="BE2167" s="13"/>
      <c r="BF2167" s="13"/>
      <c r="BG2167" s="13"/>
      <c r="BH2167" s="13"/>
      <c r="BI2167" s="13"/>
      <c r="BJ2167" s="13"/>
      <c r="BK2167" s="13"/>
      <c r="BL2167" s="13"/>
      <c r="BM2167" s="13"/>
      <c r="BN2167" s="13"/>
      <c r="BO2167" s="13"/>
      <c r="BP2167" s="13"/>
      <c r="BQ2167" s="13"/>
      <c r="BR2167" s="13"/>
      <c r="BS2167" s="13"/>
      <c r="BT2167" s="13"/>
      <c r="BU2167" s="13"/>
      <c r="BV2167" s="13"/>
      <c r="BW2167" s="13"/>
      <c r="BX2167" s="13"/>
      <c r="BY2167" s="13"/>
      <c r="BZ2167" s="13"/>
      <c r="CA2167" s="13"/>
      <c r="CB2167" s="13"/>
      <c r="CC2167" s="13"/>
      <c r="CD2167" s="13"/>
      <c r="CE2167" s="13"/>
      <c r="CF2167" s="13"/>
      <c r="CG2167" s="13"/>
      <c r="CH2167" s="13"/>
    </row>
    <row r="2168" spans="1:86" ht="17.25">
      <c r="A2168" s="11"/>
      <c r="B2168" s="11"/>
      <c r="C2168" s="11"/>
      <c r="D2168" s="11"/>
      <c r="E2168" s="33"/>
      <c r="F2168" s="11"/>
      <c r="G2168" s="11"/>
      <c r="H2168" s="11"/>
      <c r="I2168" s="11"/>
      <c r="J2168" s="65"/>
      <c r="K2168" s="65"/>
      <c r="L2168" s="65"/>
      <c r="M2168" s="65"/>
      <c r="N2168" s="65"/>
      <c r="O2168" s="65"/>
      <c r="P2168" s="65"/>
      <c r="Q2168" s="65"/>
      <c r="R2168" s="65"/>
      <c r="S2168" s="65"/>
      <c r="T2168" s="65"/>
      <c r="U2168" s="65"/>
      <c r="V2168" s="65"/>
      <c r="W2168" s="65"/>
      <c r="X2168" s="65"/>
      <c r="Y2168" s="65"/>
      <c r="Z2168" s="65"/>
      <c r="AA2168" s="65"/>
      <c r="AB2168" s="65"/>
      <c r="AC2168" s="65"/>
      <c r="AD2168" s="65"/>
      <c r="AE2168" s="65"/>
      <c r="AF2168" s="65"/>
      <c r="AG2168" s="65"/>
      <c r="AH2168" s="65"/>
      <c r="AI2168" s="65"/>
      <c r="AJ2168" s="62"/>
      <c r="AK2168" s="11"/>
      <c r="AL2168" s="11"/>
      <c r="AM2168" s="13"/>
      <c r="AN2168" s="13"/>
      <c r="AO2168" s="13"/>
      <c r="AP2168" s="13"/>
      <c r="AQ2168" s="13"/>
      <c r="AR2168" s="13"/>
      <c r="AS2168" s="13"/>
      <c r="AT2168" s="13"/>
      <c r="AU2168" s="13"/>
      <c r="AV2168" s="13"/>
      <c r="AW2168" s="13"/>
      <c r="AX2168" s="13"/>
      <c r="AY2168" s="13"/>
      <c r="AZ2168" s="13"/>
      <c r="BA2168" s="13"/>
      <c r="BB2168" s="13"/>
      <c r="BC2168" s="13"/>
      <c r="BD2168" s="13"/>
      <c r="BE2168" s="13"/>
      <c r="BF2168" s="13"/>
      <c r="BG2168" s="13"/>
      <c r="BH2168" s="13"/>
      <c r="BI2168" s="13"/>
      <c r="BJ2168" s="13"/>
      <c r="BK2168" s="13"/>
      <c r="BL2168" s="13"/>
      <c r="BM2168" s="13"/>
      <c r="BN2168" s="13"/>
      <c r="BO2168" s="13"/>
      <c r="BP2168" s="13"/>
      <c r="BQ2168" s="13"/>
      <c r="BR2168" s="13"/>
      <c r="BS2168" s="13"/>
      <c r="BT2168" s="13"/>
      <c r="BU2168" s="13"/>
      <c r="BV2168" s="13"/>
      <c r="BW2168" s="13"/>
      <c r="BX2168" s="13"/>
      <c r="BY2168" s="13"/>
      <c r="BZ2168" s="13"/>
      <c r="CA2168" s="13"/>
      <c r="CB2168" s="13"/>
      <c r="CC2168" s="13"/>
      <c r="CD2168" s="13"/>
      <c r="CE2168" s="13"/>
      <c r="CF2168" s="13"/>
      <c r="CG2168" s="13"/>
      <c r="CH2168" s="13"/>
    </row>
    <row r="2169" spans="1:86" ht="17.25">
      <c r="A2169" s="11"/>
      <c r="B2169" s="11"/>
      <c r="C2169" s="11"/>
      <c r="D2169" s="11"/>
      <c r="E2169" s="33"/>
      <c r="F2169" s="11"/>
      <c r="G2169" s="11"/>
      <c r="H2169" s="11"/>
      <c r="I2169" s="11"/>
      <c r="J2169" s="65"/>
      <c r="K2169" s="65"/>
      <c r="L2169" s="65"/>
      <c r="M2169" s="65"/>
      <c r="N2169" s="65"/>
      <c r="O2169" s="65"/>
      <c r="P2169" s="65"/>
      <c r="Q2169" s="65"/>
      <c r="R2169" s="65"/>
      <c r="S2169" s="65"/>
      <c r="T2169" s="65"/>
      <c r="U2169" s="65"/>
      <c r="V2169" s="65"/>
      <c r="W2169" s="65"/>
      <c r="X2169" s="65"/>
      <c r="Y2169" s="65"/>
      <c r="Z2169" s="65"/>
      <c r="AA2169" s="65"/>
      <c r="AB2169" s="65"/>
      <c r="AC2169" s="65"/>
      <c r="AD2169" s="65"/>
      <c r="AE2169" s="65"/>
      <c r="AF2169" s="65"/>
      <c r="AG2169" s="65"/>
      <c r="AH2169" s="65"/>
      <c r="AI2169" s="65"/>
      <c r="AJ2169" s="62"/>
      <c r="AK2169" s="11"/>
      <c r="AL2169" s="11"/>
      <c r="AM2169" s="13"/>
      <c r="AN2169" s="13"/>
      <c r="AO2169" s="13"/>
      <c r="AP2169" s="13"/>
      <c r="AQ2169" s="13"/>
      <c r="AR2169" s="13"/>
      <c r="AS2169" s="13"/>
      <c r="AT2169" s="13"/>
      <c r="AU2169" s="13"/>
      <c r="AV2169" s="13"/>
      <c r="AW2169" s="13"/>
      <c r="AX2169" s="13"/>
      <c r="AY2169" s="13"/>
      <c r="AZ2169" s="13"/>
      <c r="BA2169" s="13"/>
      <c r="BB2169" s="13"/>
      <c r="BC2169" s="13"/>
      <c r="BD2169" s="13"/>
      <c r="BE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O2169" s="13"/>
      <c r="BP2169" s="13"/>
      <c r="BQ2169" s="13"/>
      <c r="BR2169" s="13"/>
      <c r="BS2169" s="13"/>
      <c r="BT2169" s="13"/>
      <c r="BU2169" s="13"/>
      <c r="BV2169" s="13"/>
      <c r="BW2169" s="13"/>
      <c r="BX2169" s="13"/>
      <c r="BY2169" s="13"/>
      <c r="BZ2169" s="13"/>
      <c r="CA2169" s="13"/>
      <c r="CB2169" s="13"/>
      <c r="CC2169" s="13"/>
      <c r="CD2169" s="13"/>
      <c r="CE2169" s="13"/>
      <c r="CF2169" s="13"/>
      <c r="CG2169" s="13"/>
      <c r="CH2169" s="13"/>
    </row>
    <row r="2170" spans="1:86" ht="17.25">
      <c r="A2170" s="11"/>
      <c r="B2170" s="11"/>
      <c r="C2170" s="11"/>
      <c r="D2170" s="11"/>
      <c r="E2170" s="33"/>
      <c r="F2170" s="11"/>
      <c r="G2170" s="11"/>
      <c r="H2170" s="11"/>
      <c r="I2170" s="11"/>
      <c r="J2170" s="65"/>
      <c r="K2170" s="65"/>
      <c r="L2170" s="65"/>
      <c r="M2170" s="65"/>
      <c r="N2170" s="65"/>
      <c r="O2170" s="65"/>
      <c r="P2170" s="65"/>
      <c r="Q2170" s="65"/>
      <c r="R2170" s="65"/>
      <c r="S2170" s="65"/>
      <c r="T2170" s="65"/>
      <c r="U2170" s="65"/>
      <c r="V2170" s="65"/>
      <c r="W2170" s="65"/>
      <c r="X2170" s="65"/>
      <c r="Y2170" s="65"/>
      <c r="Z2170" s="65"/>
      <c r="AA2170" s="65"/>
      <c r="AB2170" s="65"/>
      <c r="AC2170" s="65"/>
      <c r="AD2170" s="65"/>
      <c r="AE2170" s="65"/>
      <c r="AF2170" s="65"/>
      <c r="AG2170" s="65"/>
      <c r="AH2170" s="65"/>
      <c r="AI2170" s="65"/>
      <c r="AJ2170" s="62"/>
      <c r="AK2170" s="11"/>
      <c r="AL2170" s="11"/>
      <c r="AM2170" s="13"/>
      <c r="AN2170" s="13"/>
      <c r="AO2170" s="13"/>
      <c r="AP2170" s="13"/>
      <c r="AQ2170" s="13"/>
      <c r="AR2170" s="13"/>
      <c r="AS2170" s="13"/>
      <c r="AT2170" s="13"/>
      <c r="AU2170" s="13"/>
      <c r="AV2170" s="13"/>
      <c r="AW2170" s="13"/>
      <c r="AX2170" s="13"/>
      <c r="AY2170" s="13"/>
      <c r="AZ2170" s="13"/>
      <c r="BA2170" s="13"/>
      <c r="BB2170" s="13"/>
      <c r="BC2170" s="13"/>
      <c r="BD2170" s="13"/>
      <c r="BE2170" s="13"/>
      <c r="BF2170" s="13"/>
      <c r="BG2170" s="13"/>
      <c r="BH2170" s="13"/>
      <c r="BI2170" s="13"/>
      <c r="BJ2170" s="13"/>
      <c r="BK2170" s="13"/>
      <c r="BL2170" s="13"/>
      <c r="BM2170" s="13"/>
      <c r="BN2170" s="13"/>
      <c r="BO2170" s="13"/>
      <c r="BP2170" s="13"/>
      <c r="BQ2170" s="13"/>
      <c r="BR2170" s="13"/>
      <c r="BS2170" s="13"/>
      <c r="BT2170" s="13"/>
      <c r="BU2170" s="13"/>
      <c r="BV2170" s="13"/>
      <c r="BW2170" s="13"/>
      <c r="BX2170" s="13"/>
      <c r="BY2170" s="13"/>
      <c r="BZ2170" s="13"/>
      <c r="CA2170" s="13"/>
      <c r="CB2170" s="13"/>
      <c r="CC2170" s="13"/>
      <c r="CD2170" s="13"/>
      <c r="CE2170" s="13"/>
      <c r="CF2170" s="13"/>
      <c r="CG2170" s="13"/>
      <c r="CH2170" s="13"/>
    </row>
    <row r="2171" spans="1:86" ht="17.25">
      <c r="A2171" s="11"/>
      <c r="B2171" s="11"/>
      <c r="C2171" s="11"/>
      <c r="D2171" s="11"/>
      <c r="E2171" s="33"/>
      <c r="F2171" s="11"/>
      <c r="G2171" s="11"/>
      <c r="H2171" s="11"/>
      <c r="I2171" s="11"/>
      <c r="J2171" s="65"/>
      <c r="K2171" s="65"/>
      <c r="L2171" s="65"/>
      <c r="M2171" s="65"/>
      <c r="N2171" s="65"/>
      <c r="O2171" s="65"/>
      <c r="P2171" s="65"/>
      <c r="Q2171" s="65"/>
      <c r="R2171" s="65"/>
      <c r="S2171" s="65"/>
      <c r="T2171" s="65"/>
      <c r="U2171" s="65"/>
      <c r="V2171" s="65"/>
      <c r="W2171" s="65"/>
      <c r="X2171" s="65"/>
      <c r="Y2171" s="65"/>
      <c r="Z2171" s="65"/>
      <c r="AA2171" s="65"/>
      <c r="AB2171" s="65"/>
      <c r="AC2171" s="65"/>
      <c r="AD2171" s="65"/>
      <c r="AE2171" s="65"/>
      <c r="AF2171" s="65"/>
      <c r="AG2171" s="65"/>
      <c r="AH2171" s="65"/>
      <c r="AI2171" s="65"/>
      <c r="AJ2171" s="62"/>
      <c r="AK2171" s="11"/>
      <c r="AL2171" s="11"/>
      <c r="AM2171" s="13"/>
      <c r="AN2171" s="13"/>
      <c r="AO2171" s="13"/>
      <c r="AP2171" s="13"/>
      <c r="AQ2171" s="13"/>
      <c r="AR2171" s="13"/>
      <c r="AS2171" s="13"/>
      <c r="AT2171" s="13"/>
      <c r="AU2171" s="13"/>
      <c r="AV2171" s="13"/>
      <c r="AW2171" s="13"/>
      <c r="AX2171" s="13"/>
      <c r="AY2171" s="13"/>
      <c r="AZ2171" s="13"/>
      <c r="BA2171" s="13"/>
      <c r="BB2171" s="13"/>
      <c r="BC2171" s="13"/>
      <c r="BD2171" s="13"/>
      <c r="BE2171" s="13"/>
      <c r="BF2171" s="13"/>
      <c r="BG2171" s="13"/>
      <c r="BH2171" s="13"/>
      <c r="BI2171" s="13"/>
      <c r="BJ2171" s="13"/>
      <c r="BK2171" s="13"/>
      <c r="BL2171" s="13"/>
      <c r="BM2171" s="13"/>
      <c r="BN2171" s="13"/>
      <c r="BO2171" s="13"/>
      <c r="BP2171" s="13"/>
      <c r="BQ2171" s="13"/>
      <c r="BR2171" s="13"/>
      <c r="BS2171" s="13"/>
      <c r="BT2171" s="13"/>
      <c r="BU2171" s="13"/>
      <c r="BV2171" s="13"/>
      <c r="BW2171" s="13"/>
      <c r="BX2171" s="13"/>
      <c r="BY2171" s="13"/>
      <c r="BZ2171" s="13"/>
      <c r="CA2171" s="13"/>
      <c r="CB2171" s="13"/>
      <c r="CC2171" s="13"/>
      <c r="CD2171" s="13"/>
      <c r="CE2171" s="13"/>
      <c r="CF2171" s="13"/>
      <c r="CG2171" s="13"/>
      <c r="CH2171" s="13"/>
    </row>
    <row r="2172" spans="1:86" ht="17.25">
      <c r="A2172" s="11"/>
      <c r="B2172" s="11"/>
      <c r="C2172" s="11"/>
      <c r="D2172" s="11"/>
      <c r="E2172" s="33"/>
      <c r="F2172" s="11"/>
      <c r="G2172" s="11"/>
      <c r="H2172" s="11"/>
      <c r="I2172" s="11"/>
      <c r="J2172" s="65"/>
      <c r="K2172" s="65"/>
      <c r="L2172" s="65"/>
      <c r="M2172" s="65"/>
      <c r="N2172" s="65"/>
      <c r="O2172" s="65"/>
      <c r="P2172" s="65"/>
      <c r="Q2172" s="65"/>
      <c r="R2172" s="65"/>
      <c r="S2172" s="65"/>
      <c r="T2172" s="65"/>
      <c r="U2172" s="65"/>
      <c r="V2172" s="65"/>
      <c r="W2172" s="65"/>
      <c r="X2172" s="65"/>
      <c r="Y2172" s="65"/>
      <c r="Z2172" s="65"/>
      <c r="AA2172" s="65"/>
      <c r="AB2172" s="65"/>
      <c r="AC2172" s="65"/>
      <c r="AD2172" s="65"/>
      <c r="AE2172" s="65"/>
      <c r="AF2172" s="65"/>
      <c r="AG2172" s="65"/>
      <c r="AH2172" s="65"/>
      <c r="AI2172" s="65"/>
      <c r="AJ2172" s="62"/>
      <c r="AK2172" s="11"/>
      <c r="AL2172" s="11"/>
      <c r="AM2172" s="13"/>
      <c r="AN2172" s="13"/>
      <c r="AO2172" s="13"/>
      <c r="AP2172" s="13"/>
      <c r="AQ2172" s="13"/>
      <c r="AR2172" s="13"/>
      <c r="AS2172" s="13"/>
      <c r="AT2172" s="13"/>
      <c r="AU2172" s="13"/>
      <c r="AV2172" s="13"/>
      <c r="AW2172" s="13"/>
      <c r="AX2172" s="13"/>
      <c r="AY2172" s="13"/>
      <c r="AZ2172" s="13"/>
      <c r="BA2172" s="13"/>
      <c r="BB2172" s="13"/>
      <c r="BC2172" s="13"/>
      <c r="BD2172" s="13"/>
      <c r="BE2172" s="13"/>
      <c r="BF2172" s="13"/>
      <c r="BG2172" s="13"/>
      <c r="BH2172" s="13"/>
      <c r="BI2172" s="13"/>
      <c r="BJ2172" s="13"/>
      <c r="BK2172" s="13"/>
      <c r="BL2172" s="13"/>
      <c r="BM2172" s="13"/>
      <c r="BN2172" s="13"/>
      <c r="BO2172" s="13"/>
      <c r="BP2172" s="13"/>
      <c r="BQ2172" s="13"/>
      <c r="BR2172" s="13"/>
      <c r="BS2172" s="13"/>
      <c r="BT2172" s="13"/>
      <c r="BU2172" s="13"/>
      <c r="BV2172" s="13"/>
      <c r="BW2172" s="13"/>
      <c r="BX2172" s="13"/>
      <c r="BY2172" s="13"/>
      <c r="BZ2172" s="13"/>
      <c r="CA2172" s="13"/>
      <c r="CB2172" s="13"/>
      <c r="CC2172" s="13"/>
      <c r="CD2172" s="13"/>
      <c r="CE2172" s="13"/>
      <c r="CF2172" s="13"/>
      <c r="CG2172" s="13"/>
      <c r="CH2172" s="13"/>
    </row>
    <row r="2173" spans="1:86" ht="17.25">
      <c r="A2173" s="11"/>
      <c r="B2173" s="11"/>
      <c r="C2173" s="11"/>
      <c r="D2173" s="11"/>
      <c r="E2173" s="33"/>
      <c r="F2173" s="11"/>
      <c r="G2173" s="11"/>
      <c r="H2173" s="11"/>
      <c r="I2173" s="11"/>
      <c r="J2173" s="65"/>
      <c r="K2173" s="65"/>
      <c r="L2173" s="65"/>
      <c r="M2173" s="65"/>
      <c r="N2173" s="65"/>
      <c r="O2173" s="65"/>
      <c r="P2173" s="65"/>
      <c r="Q2173" s="65"/>
      <c r="R2173" s="65"/>
      <c r="S2173" s="65"/>
      <c r="T2173" s="65"/>
      <c r="U2173" s="65"/>
      <c r="V2173" s="65"/>
      <c r="W2173" s="65"/>
      <c r="X2173" s="65"/>
      <c r="Y2173" s="65"/>
      <c r="Z2173" s="65"/>
      <c r="AA2173" s="65"/>
      <c r="AB2173" s="65"/>
      <c r="AC2173" s="65"/>
      <c r="AD2173" s="65"/>
      <c r="AE2173" s="65"/>
      <c r="AF2173" s="65"/>
      <c r="AG2173" s="65"/>
      <c r="AH2173" s="65"/>
      <c r="AI2173" s="65"/>
      <c r="AJ2173" s="62"/>
      <c r="AK2173" s="11"/>
      <c r="AL2173" s="11"/>
      <c r="AM2173" s="13"/>
      <c r="AN2173" s="13"/>
      <c r="AO2173" s="13"/>
      <c r="AP2173" s="13"/>
      <c r="AQ2173" s="13"/>
      <c r="AR2173" s="13"/>
      <c r="AS2173" s="13"/>
      <c r="AT2173" s="13"/>
      <c r="AU2173" s="13"/>
      <c r="AV2173" s="13"/>
      <c r="AW2173" s="13"/>
      <c r="AX2173" s="13"/>
      <c r="AY2173" s="13"/>
      <c r="AZ2173" s="13"/>
      <c r="BA2173" s="13"/>
      <c r="BB2173" s="13"/>
      <c r="BC2173" s="13"/>
      <c r="BD2173" s="13"/>
      <c r="BE2173" s="13"/>
      <c r="BF2173" s="13"/>
      <c r="BG2173" s="13"/>
      <c r="BH2173" s="13"/>
      <c r="BI2173" s="13"/>
      <c r="BJ2173" s="13"/>
      <c r="BK2173" s="13"/>
      <c r="BL2173" s="13"/>
      <c r="BM2173" s="13"/>
      <c r="BN2173" s="13"/>
      <c r="BO2173" s="13"/>
      <c r="BP2173" s="13"/>
      <c r="BQ2173" s="13"/>
      <c r="BR2173" s="13"/>
      <c r="BS2173" s="13"/>
      <c r="BT2173" s="13"/>
      <c r="BU2173" s="13"/>
      <c r="BV2173" s="13"/>
      <c r="BW2173" s="13"/>
      <c r="BX2173" s="13"/>
      <c r="BY2173" s="13"/>
      <c r="BZ2173" s="13"/>
      <c r="CA2173" s="13"/>
      <c r="CB2173" s="13"/>
      <c r="CC2173" s="13"/>
      <c r="CD2173" s="13"/>
      <c r="CE2173" s="13"/>
      <c r="CF2173" s="13"/>
      <c r="CG2173" s="13"/>
      <c r="CH2173" s="13"/>
    </row>
    <row r="2174" spans="1:86" ht="17.25">
      <c r="A2174" s="11"/>
      <c r="B2174" s="11"/>
      <c r="C2174" s="11"/>
      <c r="D2174" s="11"/>
      <c r="E2174" s="33"/>
      <c r="F2174" s="11"/>
      <c r="G2174" s="11"/>
      <c r="H2174" s="11"/>
      <c r="I2174" s="11"/>
      <c r="J2174" s="65"/>
      <c r="K2174" s="65"/>
      <c r="L2174" s="65"/>
      <c r="M2174" s="65"/>
      <c r="N2174" s="65"/>
      <c r="O2174" s="65"/>
      <c r="P2174" s="65"/>
      <c r="Q2174" s="65"/>
      <c r="R2174" s="65"/>
      <c r="S2174" s="65"/>
      <c r="T2174" s="65"/>
      <c r="U2174" s="65"/>
      <c r="V2174" s="65"/>
      <c r="W2174" s="65"/>
      <c r="X2174" s="65"/>
      <c r="Y2174" s="65"/>
      <c r="Z2174" s="65"/>
      <c r="AA2174" s="65"/>
      <c r="AB2174" s="65"/>
      <c r="AC2174" s="65"/>
      <c r="AD2174" s="65"/>
      <c r="AE2174" s="65"/>
      <c r="AF2174" s="65"/>
      <c r="AG2174" s="65"/>
      <c r="AH2174" s="65"/>
      <c r="AI2174" s="65"/>
      <c r="AJ2174" s="62"/>
      <c r="AK2174" s="11"/>
      <c r="AL2174" s="11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O2174" s="13"/>
      <c r="BP2174" s="13"/>
      <c r="BQ2174" s="13"/>
      <c r="BR2174" s="13"/>
      <c r="BS2174" s="13"/>
      <c r="BT2174" s="13"/>
      <c r="BU2174" s="13"/>
      <c r="BV2174" s="13"/>
      <c r="BW2174" s="13"/>
      <c r="BX2174" s="13"/>
      <c r="BY2174" s="13"/>
      <c r="BZ2174" s="13"/>
      <c r="CA2174" s="13"/>
      <c r="CB2174" s="13"/>
      <c r="CC2174" s="13"/>
      <c r="CD2174" s="13"/>
      <c r="CE2174" s="13"/>
      <c r="CF2174" s="13"/>
      <c r="CG2174" s="13"/>
      <c r="CH2174" s="13"/>
    </row>
    <row r="2175" spans="1:86" ht="17.25">
      <c r="A2175" s="11"/>
      <c r="B2175" s="11"/>
      <c r="C2175" s="11"/>
      <c r="D2175" s="11"/>
      <c r="E2175" s="33"/>
      <c r="F2175" s="11"/>
      <c r="G2175" s="11"/>
      <c r="H2175" s="11"/>
      <c r="I2175" s="11"/>
      <c r="J2175" s="65"/>
      <c r="K2175" s="65"/>
      <c r="L2175" s="65"/>
      <c r="M2175" s="65"/>
      <c r="N2175" s="65"/>
      <c r="O2175" s="65"/>
      <c r="P2175" s="65"/>
      <c r="Q2175" s="65"/>
      <c r="R2175" s="65"/>
      <c r="S2175" s="65"/>
      <c r="T2175" s="65"/>
      <c r="U2175" s="65"/>
      <c r="V2175" s="65"/>
      <c r="W2175" s="65"/>
      <c r="X2175" s="65"/>
      <c r="Y2175" s="65"/>
      <c r="Z2175" s="65"/>
      <c r="AA2175" s="65"/>
      <c r="AB2175" s="65"/>
      <c r="AC2175" s="65"/>
      <c r="AD2175" s="65"/>
      <c r="AE2175" s="65"/>
      <c r="AF2175" s="65"/>
      <c r="AG2175" s="65"/>
      <c r="AH2175" s="65"/>
      <c r="AI2175" s="65"/>
      <c r="AJ2175" s="62"/>
      <c r="AK2175" s="11"/>
      <c r="AL2175" s="11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/>
      <c r="AX2175" s="13"/>
      <c r="AY2175" s="13"/>
      <c r="AZ2175" s="13"/>
      <c r="BA2175" s="13"/>
      <c r="BB2175" s="13"/>
      <c r="BC2175" s="13"/>
      <c r="BD2175" s="13"/>
      <c r="BE2175" s="13"/>
      <c r="BF2175" s="13"/>
      <c r="BG2175" s="13"/>
      <c r="BH2175" s="13"/>
      <c r="BI2175" s="13"/>
      <c r="BJ2175" s="13"/>
      <c r="BK2175" s="13"/>
      <c r="BL2175" s="13"/>
      <c r="BM2175" s="13"/>
      <c r="BN2175" s="13"/>
      <c r="BO2175" s="13"/>
      <c r="BP2175" s="13"/>
      <c r="BQ2175" s="13"/>
      <c r="BR2175" s="13"/>
      <c r="BS2175" s="13"/>
      <c r="BT2175" s="13"/>
      <c r="BU2175" s="13"/>
      <c r="BV2175" s="13"/>
      <c r="BW2175" s="13"/>
      <c r="BX2175" s="13"/>
      <c r="BY2175" s="13"/>
      <c r="BZ2175" s="13"/>
      <c r="CA2175" s="13"/>
      <c r="CB2175" s="13"/>
      <c r="CC2175" s="13"/>
      <c r="CD2175" s="13"/>
      <c r="CE2175" s="13"/>
      <c r="CF2175" s="13"/>
      <c r="CG2175" s="13"/>
      <c r="CH2175" s="13"/>
    </row>
    <row r="2176" spans="1:86" ht="17.25">
      <c r="A2176" s="11"/>
      <c r="B2176" s="11"/>
      <c r="C2176" s="11"/>
      <c r="D2176" s="11"/>
      <c r="E2176" s="33"/>
      <c r="F2176" s="11"/>
      <c r="G2176" s="11"/>
      <c r="H2176" s="11"/>
      <c r="I2176" s="11"/>
      <c r="J2176" s="65"/>
      <c r="K2176" s="65"/>
      <c r="L2176" s="65"/>
      <c r="M2176" s="65"/>
      <c r="N2176" s="65"/>
      <c r="O2176" s="65"/>
      <c r="P2176" s="65"/>
      <c r="Q2176" s="65"/>
      <c r="R2176" s="65"/>
      <c r="S2176" s="65"/>
      <c r="T2176" s="65"/>
      <c r="U2176" s="65"/>
      <c r="V2176" s="65"/>
      <c r="W2176" s="65"/>
      <c r="X2176" s="65"/>
      <c r="Y2176" s="65"/>
      <c r="Z2176" s="65"/>
      <c r="AA2176" s="65"/>
      <c r="AB2176" s="65"/>
      <c r="AC2176" s="65"/>
      <c r="AD2176" s="65"/>
      <c r="AE2176" s="65"/>
      <c r="AF2176" s="65"/>
      <c r="AG2176" s="65"/>
      <c r="AH2176" s="65"/>
      <c r="AI2176" s="65"/>
      <c r="AJ2176" s="62"/>
      <c r="AK2176" s="11"/>
      <c r="AL2176" s="11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/>
      <c r="AX2176" s="13"/>
      <c r="AY2176" s="13"/>
      <c r="AZ2176" s="13"/>
      <c r="BA2176" s="13"/>
      <c r="BB2176" s="13"/>
      <c r="BC2176" s="13"/>
      <c r="BD2176" s="13"/>
      <c r="BE2176" s="13"/>
      <c r="BF2176" s="13"/>
      <c r="BG2176" s="13"/>
      <c r="BH2176" s="13"/>
      <c r="BI2176" s="13"/>
      <c r="BJ2176" s="13"/>
      <c r="BK2176" s="13"/>
      <c r="BL2176" s="13"/>
      <c r="BM2176" s="13"/>
      <c r="BN2176" s="13"/>
      <c r="BO2176" s="13"/>
      <c r="BP2176" s="13"/>
      <c r="BQ2176" s="13"/>
      <c r="BR2176" s="13"/>
      <c r="BS2176" s="13"/>
      <c r="BT2176" s="13"/>
      <c r="BU2176" s="13"/>
      <c r="BV2176" s="13"/>
      <c r="BW2176" s="13"/>
      <c r="BX2176" s="13"/>
      <c r="BY2176" s="13"/>
      <c r="BZ2176" s="13"/>
      <c r="CA2176" s="13"/>
      <c r="CB2176" s="13"/>
      <c r="CC2176" s="13"/>
      <c r="CD2176" s="13"/>
      <c r="CE2176" s="13"/>
      <c r="CF2176" s="13"/>
      <c r="CG2176" s="13"/>
      <c r="CH2176" s="13"/>
    </row>
    <row r="2177" spans="1:86" ht="17.25">
      <c r="A2177" s="11"/>
      <c r="B2177" s="11"/>
      <c r="C2177" s="11"/>
      <c r="D2177" s="11"/>
      <c r="E2177" s="33"/>
      <c r="F2177" s="11"/>
      <c r="G2177" s="11"/>
      <c r="H2177" s="11"/>
      <c r="I2177" s="11"/>
      <c r="J2177" s="65"/>
      <c r="K2177" s="65"/>
      <c r="L2177" s="65"/>
      <c r="M2177" s="65"/>
      <c r="N2177" s="65"/>
      <c r="O2177" s="65"/>
      <c r="P2177" s="65"/>
      <c r="Q2177" s="65"/>
      <c r="R2177" s="65"/>
      <c r="S2177" s="65"/>
      <c r="T2177" s="65"/>
      <c r="U2177" s="65"/>
      <c r="V2177" s="65"/>
      <c r="W2177" s="65"/>
      <c r="X2177" s="65"/>
      <c r="Y2177" s="65"/>
      <c r="Z2177" s="65"/>
      <c r="AA2177" s="65"/>
      <c r="AB2177" s="65"/>
      <c r="AC2177" s="65"/>
      <c r="AD2177" s="65"/>
      <c r="AE2177" s="65"/>
      <c r="AF2177" s="65"/>
      <c r="AG2177" s="65"/>
      <c r="AH2177" s="65"/>
      <c r="AI2177" s="65"/>
      <c r="AJ2177" s="62"/>
      <c r="AK2177" s="11"/>
      <c r="AL2177" s="11"/>
      <c r="AM2177" s="13"/>
      <c r="AN2177" s="13"/>
      <c r="AO2177" s="13"/>
      <c r="AP2177" s="13"/>
      <c r="AQ2177" s="13"/>
      <c r="AR2177" s="13"/>
      <c r="AS2177" s="13"/>
      <c r="AT2177" s="13"/>
      <c r="AU2177" s="13"/>
      <c r="AV2177" s="13"/>
      <c r="AW2177" s="13"/>
      <c r="AX2177" s="13"/>
      <c r="AY2177" s="13"/>
      <c r="AZ2177" s="13"/>
      <c r="BA2177" s="13"/>
      <c r="BB2177" s="13"/>
      <c r="BC2177" s="13"/>
      <c r="BD2177" s="13"/>
      <c r="BE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/>
      <c r="BW2177" s="13"/>
      <c r="BX2177" s="13"/>
      <c r="BY2177" s="13"/>
      <c r="BZ2177" s="13"/>
      <c r="CA2177" s="13"/>
      <c r="CB2177" s="13"/>
      <c r="CC2177" s="13"/>
      <c r="CD2177" s="13"/>
      <c r="CE2177" s="13"/>
      <c r="CF2177" s="13"/>
      <c r="CG2177" s="13"/>
      <c r="CH2177" s="13"/>
    </row>
    <row r="2178" spans="1:86" ht="17.25">
      <c r="A2178" s="11"/>
      <c r="B2178" s="11"/>
      <c r="C2178" s="11"/>
      <c r="D2178" s="11"/>
      <c r="E2178" s="33"/>
      <c r="F2178" s="11"/>
      <c r="G2178" s="11"/>
      <c r="H2178" s="11"/>
      <c r="I2178" s="11"/>
      <c r="J2178" s="65"/>
      <c r="K2178" s="65"/>
      <c r="L2178" s="65"/>
      <c r="M2178" s="65"/>
      <c r="N2178" s="65"/>
      <c r="O2178" s="65"/>
      <c r="P2178" s="65"/>
      <c r="Q2178" s="65"/>
      <c r="R2178" s="65"/>
      <c r="S2178" s="65"/>
      <c r="T2178" s="65"/>
      <c r="U2178" s="65"/>
      <c r="V2178" s="65"/>
      <c r="W2178" s="65"/>
      <c r="X2178" s="65"/>
      <c r="Y2178" s="65"/>
      <c r="Z2178" s="65"/>
      <c r="AA2178" s="65"/>
      <c r="AB2178" s="65"/>
      <c r="AC2178" s="65"/>
      <c r="AD2178" s="65"/>
      <c r="AE2178" s="65"/>
      <c r="AF2178" s="65"/>
      <c r="AG2178" s="65"/>
      <c r="AH2178" s="65"/>
      <c r="AI2178" s="65"/>
      <c r="AJ2178" s="62"/>
      <c r="AK2178" s="11"/>
      <c r="AL2178" s="11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O2178" s="13"/>
      <c r="BP2178" s="13"/>
      <c r="BQ2178" s="13"/>
      <c r="BR2178" s="13"/>
      <c r="BS2178" s="13"/>
      <c r="BT2178" s="13"/>
      <c r="BU2178" s="13"/>
      <c r="BV2178" s="13"/>
      <c r="BW2178" s="13"/>
      <c r="BX2178" s="13"/>
      <c r="BY2178" s="13"/>
      <c r="BZ2178" s="13"/>
      <c r="CA2178" s="13"/>
      <c r="CB2178" s="13"/>
      <c r="CC2178" s="13"/>
      <c r="CD2178" s="13"/>
      <c r="CE2178" s="13"/>
      <c r="CF2178" s="13"/>
      <c r="CG2178" s="13"/>
      <c r="CH2178" s="13"/>
    </row>
    <row r="2179" spans="1:86" ht="17.25">
      <c r="A2179" s="11"/>
      <c r="B2179" s="11"/>
      <c r="C2179" s="11"/>
      <c r="D2179" s="11"/>
      <c r="E2179" s="33"/>
      <c r="F2179" s="11"/>
      <c r="G2179" s="11"/>
      <c r="H2179" s="11"/>
      <c r="I2179" s="11"/>
      <c r="J2179" s="65"/>
      <c r="K2179" s="65"/>
      <c r="L2179" s="65"/>
      <c r="M2179" s="65"/>
      <c r="N2179" s="65"/>
      <c r="O2179" s="65"/>
      <c r="P2179" s="65"/>
      <c r="Q2179" s="65"/>
      <c r="R2179" s="65"/>
      <c r="S2179" s="65"/>
      <c r="T2179" s="65"/>
      <c r="U2179" s="65"/>
      <c r="V2179" s="65"/>
      <c r="W2179" s="65"/>
      <c r="X2179" s="65"/>
      <c r="Y2179" s="65"/>
      <c r="Z2179" s="65"/>
      <c r="AA2179" s="65"/>
      <c r="AB2179" s="65"/>
      <c r="AC2179" s="65"/>
      <c r="AD2179" s="65"/>
      <c r="AE2179" s="65"/>
      <c r="AF2179" s="65"/>
      <c r="AG2179" s="65"/>
      <c r="AH2179" s="65"/>
      <c r="AI2179" s="65"/>
      <c r="AJ2179" s="62"/>
      <c r="AK2179" s="11"/>
      <c r="AL2179" s="11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/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</row>
    <row r="2180" spans="1:86" ht="17.25">
      <c r="A2180" s="11"/>
      <c r="B2180" s="11"/>
      <c r="C2180" s="11"/>
      <c r="D2180" s="11"/>
      <c r="E2180" s="33"/>
      <c r="F2180" s="11"/>
      <c r="G2180" s="11"/>
      <c r="H2180" s="11"/>
      <c r="I2180" s="11"/>
      <c r="J2180" s="65"/>
      <c r="K2180" s="65"/>
      <c r="L2180" s="65"/>
      <c r="M2180" s="65"/>
      <c r="N2180" s="65"/>
      <c r="O2180" s="65"/>
      <c r="P2180" s="65"/>
      <c r="Q2180" s="65"/>
      <c r="R2180" s="65"/>
      <c r="S2180" s="65"/>
      <c r="T2180" s="65"/>
      <c r="U2180" s="65"/>
      <c r="V2180" s="65"/>
      <c r="W2180" s="65"/>
      <c r="X2180" s="65"/>
      <c r="Y2180" s="65"/>
      <c r="Z2180" s="65"/>
      <c r="AA2180" s="65"/>
      <c r="AB2180" s="65"/>
      <c r="AC2180" s="65"/>
      <c r="AD2180" s="65"/>
      <c r="AE2180" s="65"/>
      <c r="AF2180" s="65"/>
      <c r="AG2180" s="65"/>
      <c r="AH2180" s="65"/>
      <c r="AI2180" s="65"/>
      <c r="AJ2180" s="62"/>
      <c r="AK2180" s="11"/>
      <c r="AL2180" s="11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</row>
    <row r="2181" spans="1:86" ht="17.25">
      <c r="A2181" s="11"/>
      <c r="B2181" s="11"/>
      <c r="C2181" s="11"/>
      <c r="D2181" s="11"/>
      <c r="E2181" s="33"/>
      <c r="F2181" s="11"/>
      <c r="G2181" s="11"/>
      <c r="H2181" s="11"/>
      <c r="I2181" s="11"/>
      <c r="J2181" s="65"/>
      <c r="K2181" s="65"/>
      <c r="L2181" s="65"/>
      <c r="M2181" s="65"/>
      <c r="N2181" s="65"/>
      <c r="O2181" s="65"/>
      <c r="P2181" s="65"/>
      <c r="Q2181" s="65"/>
      <c r="R2181" s="65"/>
      <c r="S2181" s="65"/>
      <c r="T2181" s="65"/>
      <c r="U2181" s="65"/>
      <c r="V2181" s="65"/>
      <c r="W2181" s="65"/>
      <c r="X2181" s="65"/>
      <c r="Y2181" s="65"/>
      <c r="Z2181" s="65"/>
      <c r="AA2181" s="65"/>
      <c r="AB2181" s="65"/>
      <c r="AC2181" s="65"/>
      <c r="AD2181" s="65"/>
      <c r="AE2181" s="65"/>
      <c r="AF2181" s="65"/>
      <c r="AG2181" s="65"/>
      <c r="AH2181" s="65"/>
      <c r="AI2181" s="65"/>
      <c r="AJ2181" s="62"/>
      <c r="AK2181" s="11"/>
      <c r="AL2181" s="11"/>
      <c r="AM2181" s="13"/>
      <c r="AN2181" s="13"/>
      <c r="AO2181" s="13"/>
      <c r="AP2181" s="13"/>
      <c r="AQ2181" s="13"/>
      <c r="AR2181" s="13"/>
      <c r="AS2181" s="13"/>
      <c r="AT2181" s="13"/>
      <c r="AU2181" s="13"/>
      <c r="AV2181" s="13"/>
      <c r="AW2181" s="13"/>
      <c r="AX2181" s="13"/>
      <c r="AY2181" s="13"/>
      <c r="AZ2181" s="13"/>
      <c r="BA2181" s="13"/>
      <c r="BB2181" s="13"/>
      <c r="BC2181" s="13"/>
      <c r="BD2181" s="13"/>
      <c r="BE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O2181" s="13"/>
      <c r="BP2181" s="13"/>
      <c r="BQ2181" s="13"/>
      <c r="BR2181" s="13"/>
      <c r="BS2181" s="13"/>
      <c r="BT2181" s="13"/>
      <c r="BU2181" s="13"/>
      <c r="BV2181" s="13"/>
      <c r="BW2181" s="13"/>
      <c r="BX2181" s="13"/>
      <c r="BY2181" s="13"/>
      <c r="BZ2181" s="13"/>
      <c r="CA2181" s="13"/>
      <c r="CB2181" s="13"/>
      <c r="CC2181" s="13"/>
      <c r="CD2181" s="13"/>
      <c r="CE2181" s="13"/>
      <c r="CF2181" s="13"/>
      <c r="CG2181" s="13"/>
      <c r="CH2181" s="13"/>
    </row>
    <row r="2182" spans="1:86" ht="17.25">
      <c r="A2182" s="11"/>
      <c r="B2182" s="11"/>
      <c r="C2182" s="11"/>
      <c r="D2182" s="11"/>
      <c r="E2182" s="33"/>
      <c r="F2182" s="11"/>
      <c r="G2182" s="11"/>
      <c r="H2182" s="11"/>
      <c r="I2182" s="11"/>
      <c r="J2182" s="65"/>
      <c r="K2182" s="65"/>
      <c r="L2182" s="65"/>
      <c r="M2182" s="65"/>
      <c r="N2182" s="65"/>
      <c r="O2182" s="65"/>
      <c r="P2182" s="65"/>
      <c r="Q2182" s="65"/>
      <c r="R2182" s="65"/>
      <c r="S2182" s="65"/>
      <c r="T2182" s="65"/>
      <c r="U2182" s="65"/>
      <c r="V2182" s="65"/>
      <c r="W2182" s="65"/>
      <c r="X2182" s="65"/>
      <c r="Y2182" s="65"/>
      <c r="Z2182" s="65"/>
      <c r="AA2182" s="65"/>
      <c r="AB2182" s="65"/>
      <c r="AC2182" s="65"/>
      <c r="AD2182" s="65"/>
      <c r="AE2182" s="65"/>
      <c r="AF2182" s="65"/>
      <c r="AG2182" s="65"/>
      <c r="AH2182" s="65"/>
      <c r="AI2182" s="65"/>
      <c r="AJ2182" s="62"/>
      <c r="AK2182" s="11"/>
      <c r="AL2182" s="11"/>
      <c r="AM2182" s="13"/>
      <c r="AN2182" s="13"/>
      <c r="AO2182" s="13"/>
      <c r="AP2182" s="13"/>
      <c r="AQ2182" s="13"/>
      <c r="AR2182" s="13"/>
      <c r="AS2182" s="13"/>
      <c r="AT2182" s="13"/>
      <c r="AU2182" s="13"/>
      <c r="AV2182" s="13"/>
      <c r="AW2182" s="13"/>
      <c r="AX2182" s="13"/>
      <c r="AY2182" s="13"/>
      <c r="AZ2182" s="13"/>
      <c r="BA2182" s="13"/>
      <c r="BB2182" s="13"/>
      <c r="BC2182" s="13"/>
      <c r="BD2182" s="13"/>
      <c r="BE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O2182" s="13"/>
      <c r="BP2182" s="13"/>
      <c r="BQ2182" s="13"/>
      <c r="BR2182" s="13"/>
      <c r="BS2182" s="13"/>
      <c r="BT2182" s="13"/>
      <c r="BU2182" s="13"/>
      <c r="BV2182" s="13"/>
      <c r="BW2182" s="13"/>
      <c r="BX2182" s="13"/>
      <c r="BY2182" s="13"/>
      <c r="BZ2182" s="13"/>
      <c r="CA2182" s="13"/>
      <c r="CB2182" s="13"/>
      <c r="CC2182" s="13"/>
      <c r="CD2182" s="13"/>
      <c r="CE2182" s="13"/>
      <c r="CF2182" s="13"/>
      <c r="CG2182" s="13"/>
      <c r="CH2182" s="13"/>
    </row>
    <row r="2183" spans="1:86" ht="17.25">
      <c r="A2183" s="11"/>
      <c r="B2183" s="11"/>
      <c r="C2183" s="11"/>
      <c r="D2183" s="11"/>
      <c r="E2183" s="33"/>
      <c r="F2183" s="11"/>
      <c r="G2183" s="11"/>
      <c r="H2183" s="11"/>
      <c r="I2183" s="11"/>
      <c r="J2183" s="65"/>
      <c r="K2183" s="65"/>
      <c r="L2183" s="65"/>
      <c r="M2183" s="65"/>
      <c r="N2183" s="65"/>
      <c r="O2183" s="65"/>
      <c r="P2183" s="65"/>
      <c r="Q2183" s="65"/>
      <c r="R2183" s="65"/>
      <c r="S2183" s="65"/>
      <c r="T2183" s="65"/>
      <c r="U2183" s="65"/>
      <c r="V2183" s="65"/>
      <c r="W2183" s="65"/>
      <c r="X2183" s="65"/>
      <c r="Y2183" s="65"/>
      <c r="Z2183" s="65"/>
      <c r="AA2183" s="65"/>
      <c r="AB2183" s="65"/>
      <c r="AC2183" s="65"/>
      <c r="AD2183" s="65"/>
      <c r="AE2183" s="65"/>
      <c r="AF2183" s="65"/>
      <c r="AG2183" s="65"/>
      <c r="AH2183" s="65"/>
      <c r="AI2183" s="65"/>
      <c r="AJ2183" s="62"/>
      <c r="AK2183" s="11"/>
      <c r="AL2183" s="11"/>
      <c r="AM2183" s="13"/>
      <c r="AN2183" s="13"/>
      <c r="AO2183" s="13"/>
      <c r="AP2183" s="13"/>
      <c r="AQ2183" s="13"/>
      <c r="AR2183" s="13"/>
      <c r="AS2183" s="13"/>
      <c r="AT2183" s="13"/>
      <c r="AU2183" s="13"/>
      <c r="AV2183" s="13"/>
      <c r="AW2183" s="13"/>
      <c r="AX2183" s="13"/>
      <c r="AY2183" s="13"/>
      <c r="AZ2183" s="13"/>
      <c r="BA2183" s="13"/>
      <c r="BB2183" s="13"/>
      <c r="BC2183" s="13"/>
      <c r="BD2183" s="13"/>
      <c r="BE2183" s="13"/>
      <c r="BF2183" s="13"/>
      <c r="BG2183" s="13"/>
      <c r="BH2183" s="13"/>
      <c r="BI2183" s="13"/>
      <c r="BJ2183" s="13"/>
      <c r="BK2183" s="13"/>
      <c r="BL2183" s="13"/>
      <c r="BM2183" s="13"/>
      <c r="BN2183" s="13"/>
      <c r="BO2183" s="13"/>
      <c r="BP2183" s="13"/>
      <c r="BQ2183" s="13"/>
      <c r="BR2183" s="13"/>
      <c r="BS2183" s="13"/>
      <c r="BT2183" s="13"/>
      <c r="BU2183" s="13"/>
      <c r="BV2183" s="13"/>
      <c r="BW2183" s="13"/>
      <c r="BX2183" s="13"/>
      <c r="BY2183" s="13"/>
      <c r="BZ2183" s="13"/>
      <c r="CA2183" s="13"/>
      <c r="CB2183" s="13"/>
      <c r="CC2183" s="13"/>
      <c r="CD2183" s="13"/>
      <c r="CE2183" s="13"/>
      <c r="CF2183" s="13"/>
      <c r="CG2183" s="13"/>
      <c r="CH2183" s="13"/>
    </row>
    <row r="2184" spans="1:86" ht="17.25">
      <c r="A2184" s="11"/>
      <c r="B2184" s="11"/>
      <c r="C2184" s="11"/>
      <c r="D2184" s="11"/>
      <c r="E2184" s="33"/>
      <c r="F2184" s="11"/>
      <c r="G2184" s="11"/>
      <c r="H2184" s="11"/>
      <c r="I2184" s="11"/>
      <c r="J2184" s="65"/>
      <c r="K2184" s="65"/>
      <c r="L2184" s="65"/>
      <c r="M2184" s="65"/>
      <c r="N2184" s="65"/>
      <c r="O2184" s="65"/>
      <c r="P2184" s="65"/>
      <c r="Q2184" s="65"/>
      <c r="R2184" s="65"/>
      <c r="S2184" s="65"/>
      <c r="T2184" s="65"/>
      <c r="U2184" s="65"/>
      <c r="V2184" s="65"/>
      <c r="W2184" s="65"/>
      <c r="X2184" s="65"/>
      <c r="Y2184" s="65"/>
      <c r="Z2184" s="65"/>
      <c r="AA2184" s="65"/>
      <c r="AB2184" s="65"/>
      <c r="AC2184" s="65"/>
      <c r="AD2184" s="65"/>
      <c r="AE2184" s="65"/>
      <c r="AF2184" s="65"/>
      <c r="AG2184" s="65"/>
      <c r="AH2184" s="65"/>
      <c r="AI2184" s="65"/>
      <c r="AJ2184" s="62"/>
      <c r="AK2184" s="11"/>
      <c r="AL2184" s="11"/>
      <c r="AM2184" s="13"/>
      <c r="AN2184" s="13"/>
      <c r="AO2184" s="13"/>
      <c r="AP2184" s="13"/>
      <c r="AQ2184" s="13"/>
      <c r="AR2184" s="13"/>
      <c r="AS2184" s="13"/>
      <c r="AT2184" s="13"/>
      <c r="AU2184" s="13"/>
      <c r="AV2184" s="13"/>
      <c r="AW2184" s="13"/>
      <c r="AX2184" s="13"/>
      <c r="AY2184" s="13"/>
      <c r="AZ2184" s="13"/>
      <c r="BA2184" s="13"/>
      <c r="BB2184" s="13"/>
      <c r="BC2184" s="13"/>
      <c r="BD2184" s="13"/>
      <c r="BE2184" s="13"/>
      <c r="BF2184" s="13"/>
      <c r="BG2184" s="13"/>
      <c r="BH2184" s="13"/>
      <c r="BI2184" s="13"/>
      <c r="BJ2184" s="13"/>
      <c r="BK2184" s="13"/>
      <c r="BL2184" s="13"/>
      <c r="BM2184" s="13"/>
      <c r="BN2184" s="13"/>
      <c r="BO2184" s="13"/>
      <c r="BP2184" s="13"/>
      <c r="BQ2184" s="13"/>
      <c r="BR2184" s="13"/>
      <c r="BS2184" s="13"/>
      <c r="BT2184" s="13"/>
      <c r="BU2184" s="13"/>
      <c r="BV2184" s="13"/>
      <c r="BW2184" s="13"/>
      <c r="BX2184" s="13"/>
      <c r="BY2184" s="13"/>
      <c r="BZ2184" s="13"/>
      <c r="CA2184" s="13"/>
      <c r="CB2184" s="13"/>
      <c r="CC2184" s="13"/>
      <c r="CD2184" s="13"/>
      <c r="CE2184" s="13"/>
      <c r="CF2184" s="13"/>
      <c r="CG2184" s="13"/>
      <c r="CH2184" s="13"/>
    </row>
    <row r="2185" spans="1:86" ht="17.25">
      <c r="A2185" s="11"/>
      <c r="B2185" s="11"/>
      <c r="C2185" s="11"/>
      <c r="D2185" s="11"/>
      <c r="E2185" s="33"/>
      <c r="F2185" s="11"/>
      <c r="G2185" s="11"/>
      <c r="H2185" s="11"/>
      <c r="I2185" s="11"/>
      <c r="J2185" s="65"/>
      <c r="K2185" s="65"/>
      <c r="L2185" s="65"/>
      <c r="M2185" s="65"/>
      <c r="N2185" s="65"/>
      <c r="O2185" s="65"/>
      <c r="P2185" s="65"/>
      <c r="Q2185" s="65"/>
      <c r="R2185" s="65"/>
      <c r="S2185" s="65"/>
      <c r="T2185" s="65"/>
      <c r="U2185" s="65"/>
      <c r="V2185" s="65"/>
      <c r="W2185" s="65"/>
      <c r="X2185" s="65"/>
      <c r="Y2185" s="65"/>
      <c r="Z2185" s="65"/>
      <c r="AA2185" s="65"/>
      <c r="AB2185" s="65"/>
      <c r="AC2185" s="65"/>
      <c r="AD2185" s="65"/>
      <c r="AE2185" s="65"/>
      <c r="AF2185" s="65"/>
      <c r="AG2185" s="65"/>
      <c r="AH2185" s="65"/>
      <c r="AI2185" s="65"/>
      <c r="AJ2185" s="62"/>
      <c r="AK2185" s="11"/>
      <c r="AL2185" s="11"/>
      <c r="AM2185" s="13"/>
      <c r="AN2185" s="13"/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O2185" s="13"/>
      <c r="BP2185" s="13"/>
      <c r="BQ2185" s="13"/>
      <c r="BR2185" s="13"/>
      <c r="BS2185" s="13"/>
      <c r="BT2185" s="13"/>
      <c r="BU2185" s="13"/>
      <c r="BV2185" s="13"/>
      <c r="BW2185" s="13"/>
      <c r="BX2185" s="13"/>
      <c r="BY2185" s="13"/>
      <c r="BZ2185" s="13"/>
      <c r="CA2185" s="13"/>
      <c r="CB2185" s="13"/>
      <c r="CC2185" s="13"/>
      <c r="CD2185" s="13"/>
      <c r="CE2185" s="13"/>
      <c r="CF2185" s="13"/>
      <c r="CG2185" s="13"/>
      <c r="CH2185" s="13"/>
    </row>
    <row r="2186" spans="1:86" ht="17.25">
      <c r="A2186" s="11"/>
      <c r="B2186" s="11"/>
      <c r="C2186" s="11"/>
      <c r="D2186" s="11"/>
      <c r="E2186" s="33"/>
      <c r="F2186" s="11"/>
      <c r="G2186" s="11"/>
      <c r="H2186" s="11"/>
      <c r="I2186" s="11"/>
      <c r="J2186" s="65"/>
      <c r="K2186" s="65"/>
      <c r="L2186" s="65"/>
      <c r="M2186" s="65"/>
      <c r="N2186" s="65"/>
      <c r="O2186" s="65"/>
      <c r="P2186" s="65"/>
      <c r="Q2186" s="65"/>
      <c r="R2186" s="65"/>
      <c r="S2186" s="65"/>
      <c r="T2186" s="65"/>
      <c r="U2186" s="65"/>
      <c r="V2186" s="65"/>
      <c r="W2186" s="65"/>
      <c r="X2186" s="65"/>
      <c r="Y2186" s="65"/>
      <c r="Z2186" s="65"/>
      <c r="AA2186" s="65"/>
      <c r="AB2186" s="65"/>
      <c r="AC2186" s="65"/>
      <c r="AD2186" s="65"/>
      <c r="AE2186" s="65"/>
      <c r="AF2186" s="65"/>
      <c r="AG2186" s="65"/>
      <c r="AH2186" s="65"/>
      <c r="AI2186" s="65"/>
      <c r="AJ2186" s="62"/>
      <c r="AK2186" s="11"/>
      <c r="AL2186" s="11"/>
      <c r="AM2186" s="13"/>
      <c r="AN2186" s="13"/>
      <c r="AO2186" s="13"/>
      <c r="AP2186" s="13"/>
      <c r="AQ2186" s="13"/>
      <c r="AR2186" s="13"/>
      <c r="AS2186" s="13"/>
      <c r="AT2186" s="13"/>
      <c r="AU2186" s="13"/>
      <c r="AV2186" s="13"/>
      <c r="AW2186" s="13"/>
      <c r="AX2186" s="13"/>
      <c r="AY2186" s="13"/>
      <c r="AZ2186" s="13"/>
      <c r="BA2186" s="13"/>
      <c r="BB2186" s="13"/>
      <c r="BC2186" s="13"/>
      <c r="BD2186" s="13"/>
      <c r="BE2186" s="13"/>
      <c r="BF2186" s="13"/>
      <c r="BG2186" s="13"/>
      <c r="BH2186" s="13"/>
      <c r="BI2186" s="13"/>
      <c r="BJ2186" s="13"/>
      <c r="BK2186" s="13"/>
      <c r="BL2186" s="13"/>
      <c r="BM2186" s="13"/>
      <c r="BN2186" s="13"/>
      <c r="BO2186" s="13"/>
      <c r="BP2186" s="13"/>
      <c r="BQ2186" s="13"/>
      <c r="BR2186" s="13"/>
      <c r="BS2186" s="13"/>
      <c r="BT2186" s="13"/>
      <c r="BU2186" s="13"/>
      <c r="BV2186" s="13"/>
      <c r="BW2186" s="13"/>
      <c r="BX2186" s="13"/>
      <c r="BY2186" s="13"/>
      <c r="BZ2186" s="13"/>
      <c r="CA2186" s="13"/>
      <c r="CB2186" s="13"/>
      <c r="CC2186" s="13"/>
      <c r="CD2186" s="13"/>
      <c r="CE2186" s="13"/>
      <c r="CF2186" s="13"/>
      <c r="CG2186" s="13"/>
      <c r="CH2186" s="13"/>
    </row>
    <row r="2187" spans="1:86" ht="17.25">
      <c r="A2187" s="11"/>
      <c r="B2187" s="11"/>
      <c r="C2187" s="11"/>
      <c r="D2187" s="11"/>
      <c r="E2187" s="33"/>
      <c r="F2187" s="11"/>
      <c r="G2187" s="11"/>
      <c r="H2187" s="11"/>
      <c r="I2187" s="11"/>
      <c r="J2187" s="65"/>
      <c r="K2187" s="65"/>
      <c r="L2187" s="65"/>
      <c r="M2187" s="65"/>
      <c r="N2187" s="65"/>
      <c r="O2187" s="65"/>
      <c r="P2187" s="65"/>
      <c r="Q2187" s="65"/>
      <c r="R2187" s="65"/>
      <c r="S2187" s="65"/>
      <c r="T2187" s="65"/>
      <c r="U2187" s="65"/>
      <c r="V2187" s="65"/>
      <c r="W2187" s="65"/>
      <c r="X2187" s="65"/>
      <c r="Y2187" s="65"/>
      <c r="Z2187" s="65"/>
      <c r="AA2187" s="65"/>
      <c r="AB2187" s="65"/>
      <c r="AC2187" s="65"/>
      <c r="AD2187" s="65"/>
      <c r="AE2187" s="65"/>
      <c r="AF2187" s="65"/>
      <c r="AG2187" s="65"/>
      <c r="AH2187" s="65"/>
      <c r="AI2187" s="65"/>
      <c r="AJ2187" s="62"/>
      <c r="AK2187" s="11"/>
      <c r="AL2187" s="11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/>
      <c r="AX2187" s="13"/>
      <c r="AY2187" s="13"/>
      <c r="AZ2187" s="13"/>
      <c r="BA2187" s="13"/>
      <c r="BB2187" s="13"/>
      <c r="BC2187" s="13"/>
      <c r="BD2187" s="13"/>
      <c r="BE2187" s="13"/>
      <c r="BF2187" s="13"/>
      <c r="BG2187" s="13"/>
      <c r="BH2187" s="13"/>
      <c r="BI2187" s="13"/>
      <c r="BJ2187" s="13"/>
      <c r="BK2187" s="13"/>
      <c r="BL2187" s="13"/>
      <c r="BM2187" s="13"/>
      <c r="BN2187" s="13"/>
      <c r="BO2187" s="13"/>
      <c r="BP2187" s="13"/>
      <c r="BQ2187" s="13"/>
      <c r="BR2187" s="13"/>
      <c r="BS2187" s="13"/>
      <c r="BT2187" s="13"/>
      <c r="BU2187" s="13"/>
      <c r="BV2187" s="13"/>
      <c r="BW2187" s="13"/>
      <c r="BX2187" s="13"/>
      <c r="BY2187" s="13"/>
      <c r="BZ2187" s="13"/>
      <c r="CA2187" s="13"/>
      <c r="CB2187" s="13"/>
      <c r="CC2187" s="13"/>
      <c r="CD2187" s="13"/>
      <c r="CE2187" s="13"/>
      <c r="CF2187" s="13"/>
      <c r="CG2187" s="13"/>
      <c r="CH2187" s="13"/>
    </row>
    <row r="2188" spans="1:86" ht="17.25">
      <c r="A2188" s="11"/>
      <c r="B2188" s="11"/>
      <c r="C2188" s="11"/>
      <c r="D2188" s="11"/>
      <c r="E2188" s="33"/>
      <c r="F2188" s="11"/>
      <c r="G2188" s="11"/>
      <c r="H2188" s="11"/>
      <c r="I2188" s="11"/>
      <c r="J2188" s="65"/>
      <c r="K2188" s="65"/>
      <c r="L2188" s="65"/>
      <c r="M2188" s="65"/>
      <c r="N2188" s="65"/>
      <c r="O2188" s="65"/>
      <c r="P2188" s="65"/>
      <c r="Q2188" s="65"/>
      <c r="R2188" s="65"/>
      <c r="S2188" s="65"/>
      <c r="T2188" s="65"/>
      <c r="U2188" s="65"/>
      <c r="V2188" s="65"/>
      <c r="W2188" s="65"/>
      <c r="X2188" s="65"/>
      <c r="Y2188" s="65"/>
      <c r="Z2188" s="65"/>
      <c r="AA2188" s="65"/>
      <c r="AB2188" s="65"/>
      <c r="AC2188" s="65"/>
      <c r="AD2188" s="65"/>
      <c r="AE2188" s="65"/>
      <c r="AF2188" s="65"/>
      <c r="AG2188" s="65"/>
      <c r="AH2188" s="65"/>
      <c r="AI2188" s="65"/>
      <c r="AJ2188" s="62"/>
      <c r="AK2188" s="11"/>
      <c r="AL2188" s="11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/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</row>
    <row r="2189" spans="1:86" ht="17.25">
      <c r="A2189" s="11"/>
      <c r="B2189" s="11"/>
      <c r="C2189" s="11"/>
      <c r="D2189" s="11"/>
      <c r="E2189" s="33"/>
      <c r="F2189" s="11"/>
      <c r="G2189" s="11"/>
      <c r="H2189" s="11"/>
      <c r="I2189" s="11"/>
      <c r="J2189" s="65"/>
      <c r="K2189" s="65"/>
      <c r="L2189" s="65"/>
      <c r="M2189" s="65"/>
      <c r="N2189" s="65"/>
      <c r="O2189" s="65"/>
      <c r="P2189" s="65"/>
      <c r="Q2189" s="65"/>
      <c r="R2189" s="65"/>
      <c r="S2189" s="65"/>
      <c r="T2189" s="65"/>
      <c r="U2189" s="65"/>
      <c r="V2189" s="65"/>
      <c r="W2189" s="65"/>
      <c r="X2189" s="65"/>
      <c r="Y2189" s="65"/>
      <c r="Z2189" s="65"/>
      <c r="AA2189" s="65"/>
      <c r="AB2189" s="65"/>
      <c r="AC2189" s="65"/>
      <c r="AD2189" s="65"/>
      <c r="AE2189" s="65"/>
      <c r="AF2189" s="65"/>
      <c r="AG2189" s="65"/>
      <c r="AH2189" s="65"/>
      <c r="AI2189" s="65"/>
      <c r="AJ2189" s="62"/>
      <c r="AK2189" s="11"/>
      <c r="AL2189" s="11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/>
      <c r="BG2189" s="13"/>
      <c r="BH2189" s="13"/>
      <c r="BI2189" s="13"/>
      <c r="BJ2189" s="13"/>
      <c r="BK2189" s="13"/>
      <c r="BL2189" s="13"/>
      <c r="BM2189" s="13"/>
      <c r="BN2189" s="13"/>
      <c r="BO2189" s="13"/>
      <c r="BP2189" s="13"/>
      <c r="BQ2189" s="13"/>
      <c r="BR2189" s="13"/>
      <c r="BS2189" s="13"/>
      <c r="BT2189" s="13"/>
      <c r="BU2189" s="13"/>
      <c r="BV2189" s="13"/>
      <c r="BW2189" s="13"/>
      <c r="BX2189" s="13"/>
      <c r="BY2189" s="13"/>
      <c r="BZ2189" s="13"/>
      <c r="CA2189" s="13"/>
      <c r="CB2189" s="13"/>
      <c r="CC2189" s="13"/>
      <c r="CD2189" s="13"/>
      <c r="CE2189" s="13"/>
      <c r="CF2189" s="13"/>
      <c r="CG2189" s="13"/>
      <c r="CH2189" s="13"/>
    </row>
    <row r="2190" spans="1:86" ht="17.25">
      <c r="A2190" s="11"/>
      <c r="B2190" s="11"/>
      <c r="C2190" s="11"/>
      <c r="D2190" s="11"/>
      <c r="E2190" s="33"/>
      <c r="F2190" s="11"/>
      <c r="G2190" s="11"/>
      <c r="H2190" s="11"/>
      <c r="I2190" s="11"/>
      <c r="J2190" s="65"/>
      <c r="K2190" s="65"/>
      <c r="L2190" s="65"/>
      <c r="M2190" s="65"/>
      <c r="N2190" s="65"/>
      <c r="O2190" s="65"/>
      <c r="P2190" s="65"/>
      <c r="Q2190" s="65"/>
      <c r="R2190" s="65"/>
      <c r="S2190" s="65"/>
      <c r="T2190" s="65"/>
      <c r="U2190" s="65"/>
      <c r="V2190" s="65"/>
      <c r="W2190" s="65"/>
      <c r="X2190" s="65"/>
      <c r="Y2190" s="65"/>
      <c r="Z2190" s="65"/>
      <c r="AA2190" s="65"/>
      <c r="AB2190" s="65"/>
      <c r="AC2190" s="65"/>
      <c r="AD2190" s="65"/>
      <c r="AE2190" s="65"/>
      <c r="AF2190" s="65"/>
      <c r="AG2190" s="65"/>
      <c r="AH2190" s="65"/>
      <c r="AI2190" s="65"/>
      <c r="AJ2190" s="62"/>
      <c r="AK2190" s="11"/>
      <c r="AL2190" s="11"/>
      <c r="AM2190" s="13"/>
      <c r="AN2190" s="13"/>
      <c r="AO2190" s="13"/>
      <c r="AP2190" s="13"/>
      <c r="AQ2190" s="13"/>
      <c r="AR2190" s="13"/>
      <c r="AS2190" s="13"/>
      <c r="AT2190" s="13"/>
      <c r="AU2190" s="13"/>
      <c r="AV2190" s="13"/>
      <c r="AW2190" s="13"/>
      <c r="AX2190" s="13"/>
      <c r="AY2190" s="13"/>
      <c r="AZ2190" s="13"/>
      <c r="BA2190" s="13"/>
      <c r="BB2190" s="13"/>
      <c r="BC2190" s="13"/>
      <c r="BD2190" s="13"/>
      <c r="BE2190" s="13"/>
      <c r="BF2190" s="13"/>
      <c r="BG2190" s="13"/>
      <c r="BH2190" s="13"/>
      <c r="BI2190" s="13"/>
      <c r="BJ2190" s="13"/>
      <c r="BK2190" s="13"/>
      <c r="BL2190" s="13"/>
      <c r="BM2190" s="13"/>
      <c r="BN2190" s="13"/>
      <c r="BO2190" s="13"/>
      <c r="BP2190" s="13"/>
      <c r="BQ2190" s="13"/>
      <c r="BR2190" s="13"/>
      <c r="BS2190" s="13"/>
      <c r="BT2190" s="13"/>
      <c r="BU2190" s="13"/>
      <c r="BV2190" s="13"/>
      <c r="BW2190" s="13"/>
      <c r="BX2190" s="13"/>
      <c r="BY2190" s="13"/>
      <c r="BZ2190" s="13"/>
      <c r="CA2190" s="13"/>
      <c r="CB2190" s="13"/>
      <c r="CC2190" s="13"/>
      <c r="CD2190" s="13"/>
      <c r="CE2190" s="13"/>
      <c r="CF2190" s="13"/>
      <c r="CG2190" s="13"/>
      <c r="CH2190" s="13"/>
    </row>
    <row r="2191" spans="1:86" ht="17.25">
      <c r="A2191" s="11"/>
      <c r="B2191" s="11"/>
      <c r="C2191" s="11"/>
      <c r="D2191" s="11"/>
      <c r="E2191" s="33"/>
      <c r="F2191" s="11"/>
      <c r="G2191" s="11"/>
      <c r="H2191" s="11"/>
      <c r="I2191" s="11"/>
      <c r="J2191" s="65"/>
      <c r="K2191" s="65"/>
      <c r="L2191" s="65"/>
      <c r="M2191" s="65"/>
      <c r="N2191" s="65"/>
      <c r="O2191" s="65"/>
      <c r="P2191" s="65"/>
      <c r="Q2191" s="65"/>
      <c r="R2191" s="65"/>
      <c r="S2191" s="65"/>
      <c r="T2191" s="65"/>
      <c r="U2191" s="65"/>
      <c r="V2191" s="65"/>
      <c r="W2191" s="65"/>
      <c r="X2191" s="65"/>
      <c r="Y2191" s="65"/>
      <c r="Z2191" s="65"/>
      <c r="AA2191" s="65"/>
      <c r="AB2191" s="65"/>
      <c r="AC2191" s="65"/>
      <c r="AD2191" s="65"/>
      <c r="AE2191" s="65"/>
      <c r="AF2191" s="65"/>
      <c r="AG2191" s="65"/>
      <c r="AH2191" s="65"/>
      <c r="AI2191" s="65"/>
      <c r="AJ2191" s="62"/>
      <c r="AK2191" s="11"/>
      <c r="AL2191" s="11"/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/>
      <c r="AX2191" s="13"/>
      <c r="AY2191" s="13"/>
      <c r="AZ2191" s="13"/>
      <c r="BA2191" s="13"/>
      <c r="BB2191" s="13"/>
      <c r="BC2191" s="13"/>
      <c r="BD2191" s="13"/>
      <c r="BE2191" s="13"/>
      <c r="BF2191" s="13"/>
      <c r="BG2191" s="13"/>
      <c r="BH2191" s="13"/>
      <c r="BI2191" s="13"/>
      <c r="BJ2191" s="13"/>
      <c r="BK2191" s="13"/>
      <c r="BL2191" s="13"/>
      <c r="BM2191" s="13"/>
      <c r="BN2191" s="13"/>
      <c r="BO2191" s="13"/>
      <c r="BP2191" s="13"/>
      <c r="BQ2191" s="13"/>
      <c r="BR2191" s="13"/>
      <c r="BS2191" s="13"/>
      <c r="BT2191" s="13"/>
      <c r="BU2191" s="13"/>
      <c r="BV2191" s="13"/>
      <c r="BW2191" s="13"/>
      <c r="BX2191" s="13"/>
      <c r="BY2191" s="13"/>
      <c r="BZ2191" s="13"/>
      <c r="CA2191" s="13"/>
      <c r="CB2191" s="13"/>
      <c r="CC2191" s="13"/>
      <c r="CD2191" s="13"/>
      <c r="CE2191" s="13"/>
      <c r="CF2191" s="13"/>
      <c r="CG2191" s="13"/>
      <c r="CH2191" s="13"/>
    </row>
    <row r="2192" spans="1:86" ht="17.25">
      <c r="A2192" s="11"/>
      <c r="B2192" s="11"/>
      <c r="C2192" s="11"/>
      <c r="D2192" s="11"/>
      <c r="E2192" s="33"/>
      <c r="F2192" s="11"/>
      <c r="G2192" s="11"/>
      <c r="H2192" s="11"/>
      <c r="I2192" s="11"/>
      <c r="J2192" s="65"/>
      <c r="K2192" s="65"/>
      <c r="L2192" s="65"/>
      <c r="M2192" s="65"/>
      <c r="N2192" s="65"/>
      <c r="O2192" s="65"/>
      <c r="P2192" s="65"/>
      <c r="Q2192" s="65"/>
      <c r="R2192" s="65"/>
      <c r="S2192" s="65"/>
      <c r="T2192" s="65"/>
      <c r="U2192" s="65"/>
      <c r="V2192" s="65"/>
      <c r="W2192" s="65"/>
      <c r="X2192" s="65"/>
      <c r="Y2192" s="65"/>
      <c r="Z2192" s="65"/>
      <c r="AA2192" s="65"/>
      <c r="AB2192" s="65"/>
      <c r="AC2192" s="65"/>
      <c r="AD2192" s="65"/>
      <c r="AE2192" s="65"/>
      <c r="AF2192" s="65"/>
      <c r="AG2192" s="65"/>
      <c r="AH2192" s="65"/>
      <c r="AI2192" s="65"/>
      <c r="AJ2192" s="62"/>
      <c r="AK2192" s="11"/>
      <c r="AL2192" s="11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3"/>
      <c r="BX2192" s="13"/>
      <c r="BY2192" s="13"/>
      <c r="BZ2192" s="13"/>
      <c r="CA2192" s="13"/>
      <c r="CB2192" s="13"/>
      <c r="CC2192" s="13"/>
      <c r="CD2192" s="13"/>
      <c r="CE2192" s="13"/>
      <c r="CF2192" s="13"/>
      <c r="CG2192" s="13"/>
      <c r="CH2192" s="13"/>
    </row>
    <row r="2193" spans="1:86" ht="17.25">
      <c r="A2193" s="11"/>
      <c r="B2193" s="11"/>
      <c r="C2193" s="11"/>
      <c r="D2193" s="11"/>
      <c r="E2193" s="33"/>
      <c r="F2193" s="11"/>
      <c r="G2193" s="11"/>
      <c r="H2193" s="11"/>
      <c r="I2193" s="11"/>
      <c r="J2193" s="65"/>
      <c r="K2193" s="65"/>
      <c r="L2193" s="65"/>
      <c r="M2193" s="65"/>
      <c r="N2193" s="65"/>
      <c r="O2193" s="65"/>
      <c r="P2193" s="65"/>
      <c r="Q2193" s="65"/>
      <c r="R2193" s="65"/>
      <c r="S2193" s="65"/>
      <c r="T2193" s="65"/>
      <c r="U2193" s="65"/>
      <c r="V2193" s="65"/>
      <c r="W2193" s="65"/>
      <c r="X2193" s="65"/>
      <c r="Y2193" s="65"/>
      <c r="Z2193" s="65"/>
      <c r="AA2193" s="65"/>
      <c r="AB2193" s="65"/>
      <c r="AC2193" s="65"/>
      <c r="AD2193" s="65"/>
      <c r="AE2193" s="65"/>
      <c r="AF2193" s="65"/>
      <c r="AG2193" s="65"/>
      <c r="AH2193" s="65"/>
      <c r="AI2193" s="65"/>
      <c r="AJ2193" s="62"/>
      <c r="AK2193" s="11"/>
      <c r="AL2193" s="11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O2193" s="13"/>
      <c r="BP2193" s="13"/>
      <c r="BQ2193" s="13"/>
      <c r="BR2193" s="13"/>
      <c r="BS2193" s="13"/>
      <c r="BT2193" s="13"/>
      <c r="BU2193" s="13"/>
      <c r="BV2193" s="13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CH2193" s="13"/>
    </row>
    <row r="2194" spans="1:86" ht="17.25">
      <c r="A2194" s="11"/>
      <c r="B2194" s="11"/>
      <c r="C2194" s="11"/>
      <c r="D2194" s="11"/>
      <c r="E2194" s="33"/>
      <c r="F2194" s="11"/>
      <c r="G2194" s="11"/>
      <c r="H2194" s="11"/>
      <c r="I2194" s="11"/>
      <c r="J2194" s="65"/>
      <c r="K2194" s="65"/>
      <c r="L2194" s="65"/>
      <c r="M2194" s="65"/>
      <c r="N2194" s="65"/>
      <c r="O2194" s="65"/>
      <c r="P2194" s="65"/>
      <c r="Q2194" s="65"/>
      <c r="R2194" s="65"/>
      <c r="S2194" s="65"/>
      <c r="T2194" s="65"/>
      <c r="U2194" s="65"/>
      <c r="V2194" s="65"/>
      <c r="W2194" s="65"/>
      <c r="X2194" s="65"/>
      <c r="Y2194" s="65"/>
      <c r="Z2194" s="65"/>
      <c r="AA2194" s="65"/>
      <c r="AB2194" s="65"/>
      <c r="AC2194" s="65"/>
      <c r="AD2194" s="65"/>
      <c r="AE2194" s="65"/>
      <c r="AF2194" s="65"/>
      <c r="AG2194" s="65"/>
      <c r="AH2194" s="65"/>
      <c r="AI2194" s="65"/>
      <c r="AJ2194" s="62"/>
      <c r="AK2194" s="11"/>
      <c r="AL2194" s="11"/>
      <c r="AM2194" s="13"/>
      <c r="AN2194" s="13"/>
      <c r="AO2194" s="13"/>
      <c r="AP2194" s="13"/>
      <c r="AQ2194" s="13"/>
      <c r="AR2194" s="13"/>
      <c r="AS2194" s="13"/>
      <c r="AT2194" s="13"/>
      <c r="AU2194" s="13"/>
      <c r="AV2194" s="13"/>
      <c r="AW2194" s="13"/>
      <c r="AX2194" s="13"/>
      <c r="AY2194" s="13"/>
      <c r="AZ2194" s="13"/>
      <c r="BA2194" s="13"/>
      <c r="BB2194" s="13"/>
      <c r="BC2194" s="13"/>
      <c r="BD2194" s="13"/>
      <c r="BE2194" s="13"/>
      <c r="BF2194" s="13"/>
      <c r="BG2194" s="13"/>
      <c r="BH2194" s="13"/>
      <c r="BI2194" s="13"/>
      <c r="BJ2194" s="13"/>
      <c r="BK2194" s="13"/>
      <c r="BL2194" s="13"/>
      <c r="BM2194" s="13"/>
      <c r="BN2194" s="13"/>
      <c r="BO2194" s="13"/>
      <c r="BP2194" s="13"/>
      <c r="BQ2194" s="13"/>
      <c r="BR2194" s="13"/>
      <c r="BS2194" s="13"/>
      <c r="BT2194" s="13"/>
      <c r="BU2194" s="13"/>
      <c r="BV2194" s="13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CH2194" s="13"/>
    </row>
    <row r="2195" spans="1:86" ht="17.25">
      <c r="A2195" s="11"/>
      <c r="B2195" s="11"/>
      <c r="C2195" s="11"/>
      <c r="D2195" s="11"/>
      <c r="E2195" s="33"/>
      <c r="F2195" s="11"/>
      <c r="G2195" s="11"/>
      <c r="H2195" s="11"/>
      <c r="I2195" s="11"/>
      <c r="J2195" s="65"/>
      <c r="K2195" s="65"/>
      <c r="L2195" s="65"/>
      <c r="M2195" s="65"/>
      <c r="N2195" s="65"/>
      <c r="O2195" s="65"/>
      <c r="P2195" s="65"/>
      <c r="Q2195" s="65"/>
      <c r="R2195" s="65"/>
      <c r="S2195" s="65"/>
      <c r="T2195" s="65"/>
      <c r="U2195" s="65"/>
      <c r="V2195" s="65"/>
      <c r="W2195" s="65"/>
      <c r="X2195" s="65"/>
      <c r="Y2195" s="65"/>
      <c r="Z2195" s="65"/>
      <c r="AA2195" s="65"/>
      <c r="AB2195" s="65"/>
      <c r="AC2195" s="65"/>
      <c r="AD2195" s="65"/>
      <c r="AE2195" s="65"/>
      <c r="AF2195" s="65"/>
      <c r="AG2195" s="65"/>
      <c r="AH2195" s="65"/>
      <c r="AI2195" s="65"/>
      <c r="AJ2195" s="62"/>
      <c r="AK2195" s="11"/>
      <c r="AL2195" s="11"/>
      <c r="AM2195" s="13"/>
      <c r="AN2195" s="13"/>
      <c r="AO2195" s="13"/>
      <c r="AP2195" s="13"/>
      <c r="AQ2195" s="13"/>
      <c r="AR2195" s="13"/>
      <c r="AS2195" s="13"/>
      <c r="AT2195" s="13"/>
      <c r="AU2195" s="13"/>
      <c r="AV2195" s="13"/>
      <c r="AW2195" s="13"/>
      <c r="AX2195" s="13"/>
      <c r="AY2195" s="13"/>
      <c r="AZ2195" s="13"/>
      <c r="BA2195" s="13"/>
      <c r="BB2195" s="13"/>
      <c r="BC2195" s="13"/>
      <c r="BD2195" s="13"/>
      <c r="BE2195" s="13"/>
      <c r="BF2195" s="13"/>
      <c r="BG2195" s="13"/>
      <c r="BH2195" s="13"/>
      <c r="BI2195" s="13"/>
      <c r="BJ2195" s="13"/>
      <c r="BK2195" s="13"/>
      <c r="BL2195" s="13"/>
      <c r="BM2195" s="13"/>
      <c r="BN2195" s="13"/>
      <c r="BO2195" s="13"/>
      <c r="BP2195" s="13"/>
      <c r="BQ2195" s="13"/>
      <c r="BR2195" s="13"/>
      <c r="BS2195" s="13"/>
      <c r="BT2195" s="13"/>
      <c r="BU2195" s="13"/>
      <c r="BV2195" s="13"/>
      <c r="BW2195" s="13"/>
      <c r="BX2195" s="13"/>
      <c r="BY2195" s="13"/>
      <c r="BZ2195" s="13"/>
      <c r="CA2195" s="13"/>
      <c r="CB2195" s="13"/>
      <c r="CC2195" s="13"/>
      <c r="CD2195" s="13"/>
      <c r="CE2195" s="13"/>
      <c r="CF2195" s="13"/>
      <c r="CG2195" s="13"/>
      <c r="CH2195" s="13"/>
    </row>
    <row r="2196" spans="1:86" ht="17.25">
      <c r="A2196" s="11"/>
      <c r="B2196" s="11"/>
      <c r="C2196" s="11"/>
      <c r="D2196" s="11"/>
      <c r="E2196" s="33"/>
      <c r="F2196" s="11"/>
      <c r="G2196" s="11"/>
      <c r="H2196" s="11"/>
      <c r="I2196" s="11"/>
      <c r="J2196" s="65"/>
      <c r="K2196" s="65"/>
      <c r="L2196" s="65"/>
      <c r="M2196" s="65"/>
      <c r="N2196" s="65"/>
      <c r="O2196" s="65"/>
      <c r="P2196" s="65"/>
      <c r="Q2196" s="65"/>
      <c r="R2196" s="65"/>
      <c r="S2196" s="65"/>
      <c r="T2196" s="65"/>
      <c r="U2196" s="65"/>
      <c r="V2196" s="65"/>
      <c r="W2196" s="65"/>
      <c r="X2196" s="65"/>
      <c r="Y2196" s="65"/>
      <c r="Z2196" s="65"/>
      <c r="AA2196" s="65"/>
      <c r="AB2196" s="65"/>
      <c r="AC2196" s="65"/>
      <c r="AD2196" s="65"/>
      <c r="AE2196" s="65"/>
      <c r="AF2196" s="65"/>
      <c r="AG2196" s="65"/>
      <c r="AH2196" s="65"/>
      <c r="AI2196" s="65"/>
      <c r="AJ2196" s="62"/>
      <c r="AK2196" s="11"/>
      <c r="AL2196" s="11"/>
      <c r="AM2196" s="13"/>
      <c r="AN2196" s="13"/>
      <c r="AO2196" s="13"/>
      <c r="AP2196" s="13"/>
      <c r="AQ2196" s="13"/>
      <c r="AR2196" s="13"/>
      <c r="AS2196" s="13"/>
      <c r="AT2196" s="13"/>
      <c r="AU2196" s="13"/>
      <c r="AV2196" s="13"/>
      <c r="AW2196" s="13"/>
      <c r="AX2196" s="13"/>
      <c r="AY2196" s="13"/>
      <c r="AZ2196" s="13"/>
      <c r="BA2196" s="13"/>
      <c r="BB2196" s="13"/>
      <c r="BC2196" s="13"/>
      <c r="BD2196" s="13"/>
      <c r="BE2196" s="13"/>
      <c r="BF2196" s="13"/>
      <c r="BG2196" s="13"/>
      <c r="BH2196" s="13"/>
      <c r="BI2196" s="13"/>
      <c r="BJ2196" s="13"/>
      <c r="BK2196" s="13"/>
      <c r="BL2196" s="13"/>
      <c r="BM2196" s="13"/>
      <c r="BN2196" s="13"/>
      <c r="BO2196" s="13"/>
      <c r="BP2196" s="13"/>
      <c r="BQ2196" s="13"/>
      <c r="BR2196" s="13"/>
      <c r="BS2196" s="13"/>
      <c r="BT2196" s="13"/>
      <c r="BU2196" s="13"/>
      <c r="BV2196" s="13"/>
      <c r="BW2196" s="13"/>
      <c r="BX2196" s="13"/>
      <c r="BY2196" s="13"/>
      <c r="BZ2196" s="13"/>
      <c r="CA2196" s="13"/>
      <c r="CB2196" s="13"/>
      <c r="CC2196" s="13"/>
      <c r="CD2196" s="13"/>
      <c r="CE2196" s="13"/>
      <c r="CF2196" s="13"/>
      <c r="CG2196" s="13"/>
      <c r="CH2196" s="13"/>
    </row>
    <row r="2197" spans="1:86" ht="17.25">
      <c r="A2197" s="11"/>
      <c r="B2197" s="11"/>
      <c r="C2197" s="11"/>
      <c r="D2197" s="11"/>
      <c r="E2197" s="33"/>
      <c r="F2197" s="11"/>
      <c r="G2197" s="11"/>
      <c r="H2197" s="11"/>
      <c r="I2197" s="11"/>
      <c r="J2197" s="65"/>
      <c r="K2197" s="65"/>
      <c r="L2197" s="65"/>
      <c r="M2197" s="65"/>
      <c r="N2197" s="65"/>
      <c r="O2197" s="65"/>
      <c r="P2197" s="65"/>
      <c r="Q2197" s="65"/>
      <c r="R2197" s="65"/>
      <c r="S2197" s="65"/>
      <c r="T2197" s="65"/>
      <c r="U2197" s="65"/>
      <c r="V2197" s="65"/>
      <c r="W2197" s="65"/>
      <c r="X2197" s="65"/>
      <c r="Y2197" s="65"/>
      <c r="Z2197" s="65"/>
      <c r="AA2197" s="65"/>
      <c r="AB2197" s="65"/>
      <c r="AC2197" s="65"/>
      <c r="AD2197" s="65"/>
      <c r="AE2197" s="65"/>
      <c r="AF2197" s="65"/>
      <c r="AG2197" s="65"/>
      <c r="AH2197" s="65"/>
      <c r="AI2197" s="65"/>
      <c r="AJ2197" s="62"/>
      <c r="AK2197" s="11"/>
      <c r="AL2197" s="11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/>
      <c r="AX2197" s="13"/>
      <c r="AY2197" s="13"/>
      <c r="AZ2197" s="13"/>
      <c r="BA2197" s="13"/>
      <c r="BB2197" s="13"/>
      <c r="BC2197" s="13"/>
      <c r="BD2197" s="13"/>
      <c r="BE2197" s="13"/>
      <c r="BF2197" s="13"/>
      <c r="BG2197" s="13"/>
      <c r="BH2197" s="13"/>
      <c r="BI2197" s="13"/>
      <c r="BJ2197" s="13"/>
      <c r="BK2197" s="13"/>
      <c r="BL2197" s="13"/>
      <c r="BM2197" s="13"/>
      <c r="BN2197" s="13"/>
      <c r="BO2197" s="13"/>
      <c r="BP2197" s="13"/>
      <c r="BQ2197" s="13"/>
      <c r="BR2197" s="13"/>
      <c r="BS2197" s="13"/>
      <c r="BT2197" s="13"/>
      <c r="BU2197" s="13"/>
      <c r="BV2197" s="13"/>
      <c r="BW2197" s="13"/>
      <c r="BX2197" s="13"/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</row>
    <row r="2198" spans="1:86" ht="17.25">
      <c r="A2198" s="11"/>
      <c r="B2198" s="11"/>
      <c r="C2198" s="11"/>
      <c r="D2198" s="11"/>
      <c r="E2198" s="33"/>
      <c r="F2198" s="11"/>
      <c r="G2198" s="11"/>
      <c r="H2198" s="11"/>
      <c r="I2198" s="11"/>
      <c r="J2198" s="65"/>
      <c r="K2198" s="65"/>
      <c r="L2198" s="65"/>
      <c r="M2198" s="65"/>
      <c r="N2198" s="65"/>
      <c r="O2198" s="65"/>
      <c r="P2198" s="65"/>
      <c r="Q2198" s="65"/>
      <c r="R2198" s="65"/>
      <c r="S2198" s="65"/>
      <c r="T2198" s="65"/>
      <c r="U2198" s="65"/>
      <c r="V2198" s="65"/>
      <c r="W2198" s="65"/>
      <c r="X2198" s="65"/>
      <c r="Y2198" s="65"/>
      <c r="Z2198" s="65"/>
      <c r="AA2198" s="65"/>
      <c r="AB2198" s="65"/>
      <c r="AC2198" s="65"/>
      <c r="AD2198" s="65"/>
      <c r="AE2198" s="65"/>
      <c r="AF2198" s="65"/>
      <c r="AG2198" s="65"/>
      <c r="AH2198" s="65"/>
      <c r="AI2198" s="65"/>
      <c r="AJ2198" s="62"/>
      <c r="AK2198" s="11"/>
      <c r="AL2198" s="11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</row>
    <row r="2199" spans="1:86" ht="17.25">
      <c r="A2199" s="11"/>
      <c r="B2199" s="11"/>
      <c r="C2199" s="11"/>
      <c r="D2199" s="11"/>
      <c r="E2199" s="33"/>
      <c r="F2199" s="11"/>
      <c r="G2199" s="11"/>
      <c r="H2199" s="11"/>
      <c r="I2199" s="11"/>
      <c r="J2199" s="65"/>
      <c r="K2199" s="65"/>
      <c r="L2199" s="65"/>
      <c r="M2199" s="65"/>
      <c r="N2199" s="65"/>
      <c r="O2199" s="65"/>
      <c r="P2199" s="65"/>
      <c r="Q2199" s="65"/>
      <c r="R2199" s="65"/>
      <c r="S2199" s="65"/>
      <c r="T2199" s="65"/>
      <c r="U2199" s="65"/>
      <c r="V2199" s="65"/>
      <c r="W2199" s="65"/>
      <c r="X2199" s="65"/>
      <c r="Y2199" s="65"/>
      <c r="Z2199" s="65"/>
      <c r="AA2199" s="65"/>
      <c r="AB2199" s="65"/>
      <c r="AC2199" s="65"/>
      <c r="AD2199" s="65"/>
      <c r="AE2199" s="65"/>
      <c r="AF2199" s="65"/>
      <c r="AG2199" s="65"/>
      <c r="AH2199" s="65"/>
      <c r="AI2199" s="65"/>
      <c r="AJ2199" s="62"/>
      <c r="AK2199" s="11"/>
      <c r="AL2199" s="11"/>
      <c r="AM2199" s="13"/>
      <c r="AN2199" s="13"/>
      <c r="AO2199" s="13"/>
      <c r="AP2199" s="13"/>
      <c r="AQ2199" s="13"/>
      <c r="AR2199" s="13"/>
      <c r="AS2199" s="13"/>
      <c r="AT2199" s="13"/>
      <c r="AU2199" s="13"/>
      <c r="AV2199" s="13"/>
      <c r="AW2199" s="13"/>
      <c r="AX2199" s="13"/>
      <c r="AY2199" s="13"/>
      <c r="AZ2199" s="13"/>
      <c r="BA2199" s="13"/>
      <c r="BB2199" s="13"/>
      <c r="BC2199" s="13"/>
      <c r="BD2199" s="13"/>
      <c r="BE2199" s="13"/>
      <c r="BF2199" s="13"/>
      <c r="BG2199" s="13"/>
      <c r="BH2199" s="13"/>
      <c r="BI2199" s="13"/>
      <c r="BJ2199" s="13"/>
      <c r="BK2199" s="13"/>
      <c r="BL2199" s="13"/>
      <c r="BM2199" s="13"/>
      <c r="BN2199" s="13"/>
      <c r="BO2199" s="13"/>
      <c r="BP2199" s="13"/>
      <c r="BQ2199" s="13"/>
      <c r="BR2199" s="13"/>
      <c r="BS2199" s="13"/>
      <c r="BT2199" s="13"/>
      <c r="BU2199" s="13"/>
      <c r="BV2199" s="13"/>
      <c r="BW2199" s="13"/>
      <c r="BX2199" s="13"/>
      <c r="BY2199" s="13"/>
      <c r="BZ2199" s="13"/>
      <c r="CA2199" s="13"/>
      <c r="CB2199" s="13"/>
      <c r="CC2199" s="13"/>
      <c r="CD2199" s="13"/>
      <c r="CE2199" s="13"/>
      <c r="CF2199" s="13"/>
      <c r="CG2199" s="13"/>
      <c r="CH2199" s="13"/>
    </row>
    <row r="2200" spans="1:86" ht="17.25">
      <c r="A2200" s="11"/>
      <c r="B2200" s="11"/>
      <c r="C2200" s="11"/>
      <c r="D2200" s="11"/>
      <c r="E2200" s="33"/>
      <c r="F2200" s="11"/>
      <c r="G2200" s="11"/>
      <c r="H2200" s="11"/>
      <c r="I2200" s="11"/>
      <c r="J2200" s="65"/>
      <c r="K2200" s="65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65"/>
      <c r="Z2200" s="65"/>
      <c r="AA2200" s="65"/>
      <c r="AB2200" s="65"/>
      <c r="AC2200" s="65"/>
      <c r="AD2200" s="65"/>
      <c r="AE2200" s="65"/>
      <c r="AF2200" s="65"/>
      <c r="AG2200" s="65"/>
      <c r="AH2200" s="65"/>
      <c r="AI2200" s="65"/>
      <c r="AJ2200" s="62"/>
      <c r="AK2200" s="11"/>
      <c r="AL2200" s="11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</row>
    <row r="2201" spans="1:86" ht="17.25">
      <c r="A2201" s="11"/>
      <c r="B2201" s="11"/>
      <c r="C2201" s="11"/>
      <c r="D2201" s="11"/>
      <c r="E2201" s="33"/>
      <c r="F2201" s="11"/>
      <c r="G2201" s="11"/>
      <c r="H2201" s="11"/>
      <c r="I2201" s="11"/>
      <c r="J2201" s="65"/>
      <c r="K2201" s="65"/>
      <c r="L2201" s="65"/>
      <c r="M2201" s="65"/>
      <c r="N2201" s="65"/>
      <c r="O2201" s="65"/>
      <c r="P2201" s="65"/>
      <c r="Q2201" s="65"/>
      <c r="R2201" s="65"/>
      <c r="S2201" s="65"/>
      <c r="T2201" s="65"/>
      <c r="U2201" s="65"/>
      <c r="V2201" s="65"/>
      <c r="W2201" s="65"/>
      <c r="X2201" s="65"/>
      <c r="Y2201" s="65"/>
      <c r="Z2201" s="65"/>
      <c r="AA2201" s="65"/>
      <c r="AB2201" s="65"/>
      <c r="AC2201" s="65"/>
      <c r="AD2201" s="65"/>
      <c r="AE2201" s="65"/>
      <c r="AF2201" s="65"/>
      <c r="AG2201" s="65"/>
      <c r="AH2201" s="65"/>
      <c r="AI2201" s="65"/>
      <c r="AJ2201" s="62"/>
      <c r="AK2201" s="11"/>
      <c r="AL2201" s="11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</row>
    <row r="2202" spans="1:86" ht="17.25">
      <c r="A2202" s="11"/>
      <c r="B2202" s="11"/>
      <c r="C2202" s="11"/>
      <c r="D2202" s="11"/>
      <c r="E2202" s="33"/>
      <c r="F2202" s="11"/>
      <c r="G2202" s="11"/>
      <c r="H2202" s="11"/>
      <c r="I2202" s="11"/>
      <c r="J2202" s="65"/>
      <c r="K2202" s="65"/>
      <c r="L2202" s="65"/>
      <c r="M2202" s="65"/>
      <c r="N2202" s="65"/>
      <c r="O2202" s="65"/>
      <c r="P2202" s="65"/>
      <c r="Q2202" s="65"/>
      <c r="R2202" s="65"/>
      <c r="S2202" s="65"/>
      <c r="T2202" s="65"/>
      <c r="U2202" s="65"/>
      <c r="V2202" s="65"/>
      <c r="W2202" s="65"/>
      <c r="X2202" s="65"/>
      <c r="Y2202" s="65"/>
      <c r="Z2202" s="65"/>
      <c r="AA2202" s="65"/>
      <c r="AB2202" s="65"/>
      <c r="AC2202" s="65"/>
      <c r="AD2202" s="65"/>
      <c r="AE2202" s="65"/>
      <c r="AF2202" s="65"/>
      <c r="AG2202" s="65"/>
      <c r="AH2202" s="65"/>
      <c r="AI2202" s="65"/>
      <c r="AJ2202" s="62"/>
      <c r="AK2202" s="11"/>
      <c r="AL2202" s="11"/>
      <c r="AM2202" s="13"/>
      <c r="AN2202" s="13"/>
      <c r="AO2202" s="13"/>
      <c r="AP2202" s="13"/>
      <c r="AQ2202" s="13"/>
      <c r="AR2202" s="13"/>
      <c r="AS2202" s="13"/>
      <c r="AT2202" s="13"/>
      <c r="AU2202" s="13"/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/>
      <c r="BK2202" s="13"/>
      <c r="BL2202" s="13"/>
      <c r="BM2202" s="13"/>
      <c r="BN2202" s="13"/>
      <c r="BO2202" s="13"/>
      <c r="BP2202" s="13"/>
      <c r="BQ2202" s="13"/>
      <c r="BR2202" s="13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/>
      <c r="CC2202" s="13"/>
      <c r="CD2202" s="13"/>
      <c r="CE2202" s="13"/>
      <c r="CF2202" s="13"/>
      <c r="CG2202" s="13"/>
      <c r="CH2202" s="13"/>
    </row>
    <row r="2203" spans="1:86" ht="17.25">
      <c r="A2203" s="11"/>
      <c r="B2203" s="11"/>
      <c r="C2203" s="11"/>
      <c r="D2203" s="11"/>
      <c r="E2203" s="33"/>
      <c r="F2203" s="11"/>
      <c r="G2203" s="11"/>
      <c r="H2203" s="11"/>
      <c r="I2203" s="11"/>
      <c r="J2203" s="65"/>
      <c r="K2203" s="65"/>
      <c r="L2203" s="65"/>
      <c r="M2203" s="65"/>
      <c r="N2203" s="65"/>
      <c r="O2203" s="65"/>
      <c r="P2203" s="65"/>
      <c r="Q2203" s="65"/>
      <c r="R2203" s="65"/>
      <c r="S2203" s="65"/>
      <c r="T2203" s="65"/>
      <c r="U2203" s="65"/>
      <c r="V2203" s="65"/>
      <c r="W2203" s="65"/>
      <c r="X2203" s="65"/>
      <c r="Y2203" s="65"/>
      <c r="Z2203" s="65"/>
      <c r="AA2203" s="65"/>
      <c r="AB2203" s="65"/>
      <c r="AC2203" s="65"/>
      <c r="AD2203" s="65"/>
      <c r="AE2203" s="65"/>
      <c r="AF2203" s="65"/>
      <c r="AG2203" s="65"/>
      <c r="AH2203" s="65"/>
      <c r="AI2203" s="65"/>
      <c r="AJ2203" s="62"/>
      <c r="AK2203" s="11"/>
      <c r="AL2203" s="11"/>
      <c r="AM2203" s="13"/>
      <c r="AN2203" s="13"/>
      <c r="AO2203" s="13"/>
      <c r="AP2203" s="13"/>
      <c r="AQ2203" s="13"/>
      <c r="AR2203" s="13"/>
      <c r="AS2203" s="13"/>
      <c r="AT2203" s="13"/>
      <c r="AU2203" s="13"/>
      <c r="AV2203" s="13"/>
      <c r="AW2203" s="13"/>
      <c r="AX2203" s="13"/>
      <c r="AY2203" s="13"/>
      <c r="AZ2203" s="13"/>
      <c r="BA2203" s="13"/>
      <c r="BB2203" s="13"/>
      <c r="BC2203" s="13"/>
      <c r="BD2203" s="13"/>
      <c r="BE2203" s="13"/>
      <c r="BF2203" s="13"/>
      <c r="BG2203" s="13"/>
      <c r="BH2203" s="13"/>
      <c r="BI2203" s="13"/>
      <c r="BJ2203" s="13"/>
      <c r="BK2203" s="13"/>
      <c r="BL2203" s="13"/>
      <c r="BM2203" s="13"/>
      <c r="BN2203" s="13"/>
      <c r="BO2203" s="13"/>
      <c r="BP2203" s="13"/>
      <c r="BQ2203" s="13"/>
      <c r="BR2203" s="13"/>
      <c r="BS2203" s="13"/>
      <c r="BT2203" s="13"/>
      <c r="BU2203" s="13"/>
      <c r="BV2203" s="13"/>
      <c r="BW2203" s="13"/>
      <c r="BX2203" s="13"/>
      <c r="BY2203" s="13"/>
      <c r="BZ2203" s="13"/>
      <c r="CA2203" s="13"/>
      <c r="CB2203" s="13"/>
      <c r="CC2203" s="13"/>
      <c r="CD2203" s="13"/>
      <c r="CE2203" s="13"/>
      <c r="CF2203" s="13"/>
      <c r="CG2203" s="13"/>
      <c r="CH2203" s="13"/>
    </row>
    <row r="2204" spans="1:86" ht="17.25">
      <c r="A2204" s="11"/>
      <c r="B2204" s="11"/>
      <c r="C2204" s="11"/>
      <c r="D2204" s="11"/>
      <c r="E2204" s="33"/>
      <c r="F2204" s="11"/>
      <c r="G2204" s="11"/>
      <c r="H2204" s="11"/>
      <c r="I2204" s="11"/>
      <c r="J2204" s="65"/>
      <c r="K2204" s="65"/>
      <c r="L2204" s="65"/>
      <c r="M2204" s="65"/>
      <c r="N2204" s="65"/>
      <c r="O2204" s="65"/>
      <c r="P2204" s="65"/>
      <c r="Q2204" s="65"/>
      <c r="R2204" s="65"/>
      <c r="S2204" s="65"/>
      <c r="T2204" s="65"/>
      <c r="U2204" s="65"/>
      <c r="V2204" s="65"/>
      <c r="W2204" s="65"/>
      <c r="X2204" s="65"/>
      <c r="Y2204" s="65"/>
      <c r="Z2204" s="65"/>
      <c r="AA2204" s="65"/>
      <c r="AB2204" s="65"/>
      <c r="AC2204" s="65"/>
      <c r="AD2204" s="65"/>
      <c r="AE2204" s="65"/>
      <c r="AF2204" s="65"/>
      <c r="AG2204" s="65"/>
      <c r="AH2204" s="65"/>
      <c r="AI2204" s="65"/>
      <c r="AJ2204" s="62"/>
      <c r="AK2204" s="11"/>
      <c r="AL2204" s="11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3"/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</row>
    <row r="2205" spans="1:86" ht="17.25">
      <c r="A2205" s="11"/>
      <c r="B2205" s="11"/>
      <c r="C2205" s="11"/>
      <c r="D2205" s="11"/>
      <c r="E2205" s="33"/>
      <c r="F2205" s="11"/>
      <c r="G2205" s="11"/>
      <c r="H2205" s="11"/>
      <c r="I2205" s="11"/>
      <c r="J2205" s="65"/>
      <c r="K2205" s="65"/>
      <c r="L2205" s="65"/>
      <c r="M2205" s="65"/>
      <c r="N2205" s="65"/>
      <c r="O2205" s="65"/>
      <c r="P2205" s="65"/>
      <c r="Q2205" s="65"/>
      <c r="R2205" s="65"/>
      <c r="S2205" s="65"/>
      <c r="T2205" s="65"/>
      <c r="U2205" s="65"/>
      <c r="V2205" s="65"/>
      <c r="W2205" s="65"/>
      <c r="X2205" s="65"/>
      <c r="Y2205" s="65"/>
      <c r="Z2205" s="65"/>
      <c r="AA2205" s="65"/>
      <c r="AB2205" s="65"/>
      <c r="AC2205" s="65"/>
      <c r="AD2205" s="65"/>
      <c r="AE2205" s="65"/>
      <c r="AF2205" s="65"/>
      <c r="AG2205" s="65"/>
      <c r="AH2205" s="65"/>
      <c r="AI2205" s="65"/>
      <c r="AJ2205" s="62"/>
      <c r="AK2205" s="11"/>
      <c r="AL2205" s="11"/>
      <c r="AM2205" s="13"/>
      <c r="AN2205" s="13"/>
      <c r="AO2205" s="13"/>
      <c r="AP2205" s="13"/>
      <c r="AQ2205" s="13"/>
      <c r="AR2205" s="13"/>
      <c r="AS2205" s="13"/>
      <c r="AT2205" s="13"/>
      <c r="AU2205" s="13"/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/>
      <c r="BK2205" s="13"/>
      <c r="BL2205" s="13"/>
      <c r="BM2205" s="13"/>
      <c r="BN2205" s="13"/>
      <c r="BO2205" s="13"/>
      <c r="BP2205" s="13"/>
      <c r="BQ2205" s="13"/>
      <c r="BR2205" s="13"/>
      <c r="BS2205" s="13"/>
      <c r="BT2205" s="13"/>
      <c r="BU2205" s="13"/>
      <c r="BV2205" s="13"/>
      <c r="BW2205" s="13"/>
      <c r="BX2205" s="13"/>
      <c r="BY2205" s="13"/>
      <c r="BZ2205" s="13"/>
      <c r="CA2205" s="13"/>
      <c r="CB2205" s="13"/>
      <c r="CC2205" s="13"/>
      <c r="CD2205" s="13"/>
      <c r="CE2205" s="13"/>
      <c r="CF2205" s="13"/>
      <c r="CG2205" s="13"/>
      <c r="CH2205" s="13"/>
    </row>
    <row r="2206" spans="1:86" ht="17.25">
      <c r="A2206" s="11"/>
      <c r="B2206" s="11"/>
      <c r="C2206" s="11"/>
      <c r="D2206" s="11"/>
      <c r="E2206" s="33"/>
      <c r="F2206" s="11"/>
      <c r="G2206" s="11"/>
      <c r="H2206" s="11"/>
      <c r="I2206" s="11"/>
      <c r="J2206" s="65"/>
      <c r="K2206" s="65"/>
      <c r="L2206" s="65"/>
      <c r="M2206" s="65"/>
      <c r="N2206" s="65"/>
      <c r="O2206" s="65"/>
      <c r="P2206" s="65"/>
      <c r="Q2206" s="65"/>
      <c r="R2206" s="65"/>
      <c r="S2206" s="65"/>
      <c r="T2206" s="65"/>
      <c r="U2206" s="65"/>
      <c r="V2206" s="65"/>
      <c r="W2206" s="65"/>
      <c r="X2206" s="65"/>
      <c r="Y2206" s="65"/>
      <c r="Z2206" s="65"/>
      <c r="AA2206" s="65"/>
      <c r="AB2206" s="65"/>
      <c r="AC2206" s="65"/>
      <c r="AD2206" s="65"/>
      <c r="AE2206" s="65"/>
      <c r="AF2206" s="65"/>
      <c r="AG2206" s="65"/>
      <c r="AH2206" s="65"/>
      <c r="AI2206" s="65"/>
      <c r="AJ2206" s="62"/>
      <c r="AK2206" s="11"/>
      <c r="AL2206" s="11"/>
      <c r="AM2206" s="13"/>
      <c r="AN2206" s="13"/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3"/>
      <c r="BI2206" s="13"/>
      <c r="BJ2206" s="13"/>
      <c r="BK2206" s="13"/>
      <c r="BL2206" s="13"/>
      <c r="BM2206" s="13"/>
      <c r="BN2206" s="13"/>
      <c r="BO2206" s="13"/>
      <c r="BP2206" s="13"/>
      <c r="BQ2206" s="13"/>
      <c r="BR2206" s="13"/>
      <c r="BS2206" s="13"/>
      <c r="BT2206" s="13"/>
      <c r="BU2206" s="13"/>
      <c r="BV2206" s="13"/>
      <c r="BW2206" s="13"/>
      <c r="BX2206" s="13"/>
      <c r="BY2206" s="13"/>
      <c r="BZ2206" s="13"/>
      <c r="CA2206" s="13"/>
      <c r="CB2206" s="13"/>
      <c r="CC2206" s="13"/>
      <c r="CD2206" s="13"/>
      <c r="CE2206" s="13"/>
      <c r="CF2206" s="13"/>
      <c r="CG2206" s="13"/>
      <c r="CH2206" s="13"/>
    </row>
    <row r="2207" spans="1:86" ht="17.25">
      <c r="A2207" s="11"/>
      <c r="B2207" s="11"/>
      <c r="C2207" s="11"/>
      <c r="D2207" s="11"/>
      <c r="E2207" s="33"/>
      <c r="F2207" s="11"/>
      <c r="G2207" s="11"/>
      <c r="H2207" s="11"/>
      <c r="I2207" s="11"/>
      <c r="J2207" s="65"/>
      <c r="K2207" s="65"/>
      <c r="L2207" s="65"/>
      <c r="M2207" s="65"/>
      <c r="N2207" s="65"/>
      <c r="O2207" s="65"/>
      <c r="P2207" s="65"/>
      <c r="Q2207" s="65"/>
      <c r="R2207" s="65"/>
      <c r="S2207" s="65"/>
      <c r="T2207" s="65"/>
      <c r="U2207" s="65"/>
      <c r="V2207" s="65"/>
      <c r="W2207" s="65"/>
      <c r="X2207" s="65"/>
      <c r="Y2207" s="65"/>
      <c r="Z2207" s="65"/>
      <c r="AA2207" s="65"/>
      <c r="AB2207" s="65"/>
      <c r="AC2207" s="65"/>
      <c r="AD2207" s="65"/>
      <c r="AE2207" s="65"/>
      <c r="AF2207" s="65"/>
      <c r="AG2207" s="65"/>
      <c r="AH2207" s="65"/>
      <c r="AI2207" s="65"/>
      <c r="AJ2207" s="62"/>
      <c r="AK2207" s="11"/>
      <c r="AL2207" s="11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/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</row>
    <row r="2208" spans="1:86" ht="17.25">
      <c r="A2208" s="11"/>
      <c r="B2208" s="11"/>
      <c r="C2208" s="11"/>
      <c r="D2208" s="11"/>
      <c r="E2208" s="33"/>
      <c r="F2208" s="11"/>
      <c r="G2208" s="11"/>
      <c r="H2208" s="11"/>
      <c r="I2208" s="11"/>
      <c r="J2208" s="65"/>
      <c r="K2208" s="65"/>
      <c r="L2208" s="65"/>
      <c r="M2208" s="65"/>
      <c r="N2208" s="65"/>
      <c r="O2208" s="65"/>
      <c r="P2208" s="65"/>
      <c r="Q2208" s="65"/>
      <c r="R2208" s="65"/>
      <c r="S2208" s="65"/>
      <c r="T2208" s="65"/>
      <c r="U2208" s="65"/>
      <c r="V2208" s="65"/>
      <c r="W2208" s="65"/>
      <c r="X2208" s="65"/>
      <c r="Y2208" s="65"/>
      <c r="Z2208" s="65"/>
      <c r="AA2208" s="65"/>
      <c r="AB2208" s="65"/>
      <c r="AC2208" s="65"/>
      <c r="AD2208" s="65"/>
      <c r="AE2208" s="65"/>
      <c r="AF2208" s="65"/>
      <c r="AG2208" s="65"/>
      <c r="AH2208" s="65"/>
      <c r="AI2208" s="65"/>
      <c r="AJ2208" s="62"/>
      <c r="AK2208" s="11"/>
      <c r="AL2208" s="11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</row>
    <row r="2209" spans="1:86" ht="17.25">
      <c r="A2209" s="11"/>
      <c r="B2209" s="11"/>
      <c r="C2209" s="11"/>
      <c r="D2209" s="11"/>
      <c r="E2209" s="33"/>
      <c r="F2209" s="11"/>
      <c r="G2209" s="11"/>
      <c r="H2209" s="11"/>
      <c r="I2209" s="11"/>
      <c r="J2209" s="65"/>
      <c r="K2209" s="65"/>
      <c r="L2209" s="65"/>
      <c r="M2209" s="65"/>
      <c r="N2209" s="65"/>
      <c r="O2209" s="65"/>
      <c r="P2209" s="65"/>
      <c r="Q2209" s="65"/>
      <c r="R2209" s="65"/>
      <c r="S2209" s="65"/>
      <c r="T2209" s="65"/>
      <c r="U2209" s="65"/>
      <c r="V2209" s="65"/>
      <c r="W2209" s="65"/>
      <c r="X2209" s="65"/>
      <c r="Y2209" s="65"/>
      <c r="Z2209" s="65"/>
      <c r="AA2209" s="65"/>
      <c r="AB2209" s="65"/>
      <c r="AC2209" s="65"/>
      <c r="AD2209" s="65"/>
      <c r="AE2209" s="65"/>
      <c r="AF2209" s="65"/>
      <c r="AG2209" s="65"/>
      <c r="AH2209" s="65"/>
      <c r="AI2209" s="65"/>
      <c r="AJ2209" s="62"/>
      <c r="AK2209" s="11"/>
      <c r="AL2209" s="11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/>
      <c r="AZ2209" s="13"/>
      <c r="BA2209" s="13"/>
      <c r="BB2209" s="13"/>
      <c r="BC2209" s="13"/>
      <c r="BD2209" s="13"/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</row>
    <row r="2210" spans="1:86" ht="17.25">
      <c r="A2210" s="11"/>
      <c r="B2210" s="11"/>
      <c r="C2210" s="11"/>
      <c r="D2210" s="11"/>
      <c r="E2210" s="33"/>
      <c r="F2210" s="11"/>
      <c r="G2210" s="11"/>
      <c r="H2210" s="11"/>
      <c r="I2210" s="11"/>
      <c r="J2210" s="65"/>
      <c r="K2210" s="65"/>
      <c r="L2210" s="65"/>
      <c r="M2210" s="65"/>
      <c r="N2210" s="65"/>
      <c r="O2210" s="65"/>
      <c r="P2210" s="65"/>
      <c r="Q2210" s="65"/>
      <c r="R2210" s="65"/>
      <c r="S2210" s="65"/>
      <c r="T2210" s="65"/>
      <c r="U2210" s="65"/>
      <c r="V2210" s="65"/>
      <c r="W2210" s="65"/>
      <c r="X2210" s="65"/>
      <c r="Y2210" s="65"/>
      <c r="Z2210" s="65"/>
      <c r="AA2210" s="65"/>
      <c r="AB2210" s="65"/>
      <c r="AC2210" s="65"/>
      <c r="AD2210" s="65"/>
      <c r="AE2210" s="65"/>
      <c r="AF2210" s="65"/>
      <c r="AG2210" s="65"/>
      <c r="AH2210" s="65"/>
      <c r="AI2210" s="65"/>
      <c r="AJ2210" s="62"/>
      <c r="AK2210" s="11"/>
      <c r="AL2210" s="11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</row>
    <row r="2211" spans="1:86" ht="17.25">
      <c r="A2211" s="11"/>
      <c r="B2211" s="11"/>
      <c r="C2211" s="11"/>
      <c r="D2211" s="11"/>
      <c r="E2211" s="33"/>
      <c r="F2211" s="11"/>
      <c r="G2211" s="11"/>
      <c r="H2211" s="11"/>
      <c r="I2211" s="11"/>
      <c r="J2211" s="65"/>
      <c r="K2211" s="65"/>
      <c r="L2211" s="65"/>
      <c r="M2211" s="65"/>
      <c r="N2211" s="65"/>
      <c r="O2211" s="65"/>
      <c r="P2211" s="65"/>
      <c r="Q2211" s="65"/>
      <c r="R2211" s="65"/>
      <c r="S2211" s="65"/>
      <c r="T2211" s="65"/>
      <c r="U2211" s="65"/>
      <c r="V2211" s="65"/>
      <c r="W2211" s="65"/>
      <c r="X2211" s="65"/>
      <c r="Y2211" s="65"/>
      <c r="Z2211" s="65"/>
      <c r="AA2211" s="65"/>
      <c r="AB2211" s="65"/>
      <c r="AC2211" s="65"/>
      <c r="AD2211" s="65"/>
      <c r="AE2211" s="65"/>
      <c r="AF2211" s="65"/>
      <c r="AG2211" s="65"/>
      <c r="AH2211" s="65"/>
      <c r="AI2211" s="65"/>
      <c r="AJ2211" s="62"/>
      <c r="AK2211" s="11"/>
      <c r="AL2211" s="11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</row>
    <row r="2212" spans="1:86" ht="17.25">
      <c r="A2212" s="11"/>
      <c r="B2212" s="11"/>
      <c r="C2212" s="11"/>
      <c r="D2212" s="11"/>
      <c r="E2212" s="33"/>
      <c r="F2212" s="11"/>
      <c r="G2212" s="11"/>
      <c r="H2212" s="11"/>
      <c r="I2212" s="11"/>
      <c r="J2212" s="65"/>
      <c r="K2212" s="65"/>
      <c r="L2212" s="65"/>
      <c r="M2212" s="65"/>
      <c r="N2212" s="65"/>
      <c r="O2212" s="65"/>
      <c r="P2212" s="65"/>
      <c r="Q2212" s="65"/>
      <c r="R2212" s="65"/>
      <c r="S2212" s="65"/>
      <c r="T2212" s="65"/>
      <c r="U2212" s="65"/>
      <c r="V2212" s="65"/>
      <c r="W2212" s="65"/>
      <c r="X2212" s="65"/>
      <c r="Y2212" s="65"/>
      <c r="Z2212" s="65"/>
      <c r="AA2212" s="65"/>
      <c r="AB2212" s="65"/>
      <c r="AC2212" s="65"/>
      <c r="AD2212" s="65"/>
      <c r="AE2212" s="65"/>
      <c r="AF2212" s="65"/>
      <c r="AG2212" s="65"/>
      <c r="AH2212" s="65"/>
      <c r="AI2212" s="65"/>
      <c r="AJ2212" s="62"/>
      <c r="AK2212" s="11"/>
      <c r="AL2212" s="11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/>
      <c r="BB2212" s="13"/>
      <c r="BC2212" s="13"/>
      <c r="BD2212" s="13"/>
      <c r="BE2212" s="13"/>
      <c r="BF2212" s="13"/>
      <c r="BG2212" s="13"/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</row>
    <row r="2213" spans="1:86" ht="17.25">
      <c r="A2213" s="11"/>
      <c r="B2213" s="11"/>
      <c r="C2213" s="11"/>
      <c r="D2213" s="11"/>
      <c r="E2213" s="33"/>
      <c r="F2213" s="11"/>
      <c r="G2213" s="11"/>
      <c r="H2213" s="11"/>
      <c r="I2213" s="11"/>
      <c r="J2213" s="65"/>
      <c r="K2213" s="65"/>
      <c r="L2213" s="65"/>
      <c r="M2213" s="65"/>
      <c r="N2213" s="65"/>
      <c r="O2213" s="65"/>
      <c r="P2213" s="65"/>
      <c r="Q2213" s="65"/>
      <c r="R2213" s="65"/>
      <c r="S2213" s="65"/>
      <c r="T2213" s="65"/>
      <c r="U2213" s="65"/>
      <c r="V2213" s="65"/>
      <c r="W2213" s="65"/>
      <c r="X2213" s="65"/>
      <c r="Y2213" s="65"/>
      <c r="Z2213" s="65"/>
      <c r="AA2213" s="65"/>
      <c r="AB2213" s="65"/>
      <c r="AC2213" s="65"/>
      <c r="AD2213" s="65"/>
      <c r="AE2213" s="65"/>
      <c r="AF2213" s="65"/>
      <c r="AG2213" s="65"/>
      <c r="AH2213" s="65"/>
      <c r="AI2213" s="65"/>
      <c r="AJ2213" s="62"/>
      <c r="AK2213" s="11"/>
      <c r="AL2213" s="11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3"/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</row>
    <row r="2214" spans="1:86" ht="17.25">
      <c r="A2214" s="11"/>
      <c r="B2214" s="11"/>
      <c r="C2214" s="11"/>
      <c r="D2214" s="11"/>
      <c r="E2214" s="33"/>
      <c r="F2214" s="11"/>
      <c r="G2214" s="11"/>
      <c r="H2214" s="11"/>
      <c r="I2214" s="11"/>
      <c r="J2214" s="65"/>
      <c r="K2214" s="65"/>
      <c r="L2214" s="65"/>
      <c r="M2214" s="65"/>
      <c r="N2214" s="65"/>
      <c r="O2214" s="65"/>
      <c r="P2214" s="65"/>
      <c r="Q2214" s="65"/>
      <c r="R2214" s="65"/>
      <c r="S2214" s="65"/>
      <c r="T2214" s="65"/>
      <c r="U2214" s="65"/>
      <c r="V2214" s="65"/>
      <c r="W2214" s="65"/>
      <c r="X2214" s="65"/>
      <c r="Y2214" s="65"/>
      <c r="Z2214" s="65"/>
      <c r="AA2214" s="65"/>
      <c r="AB2214" s="65"/>
      <c r="AC2214" s="65"/>
      <c r="AD2214" s="65"/>
      <c r="AE2214" s="65"/>
      <c r="AF2214" s="65"/>
      <c r="AG2214" s="65"/>
      <c r="AH2214" s="65"/>
      <c r="AI2214" s="65"/>
      <c r="AJ2214" s="62"/>
      <c r="AK2214" s="11"/>
      <c r="AL2214" s="11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</row>
    <row r="2215" spans="1:86" ht="17.25">
      <c r="A2215" s="11"/>
      <c r="B2215" s="11"/>
      <c r="C2215" s="11"/>
      <c r="D2215" s="11"/>
      <c r="E2215" s="33"/>
      <c r="F2215" s="11"/>
      <c r="G2215" s="11"/>
      <c r="H2215" s="11"/>
      <c r="I2215" s="11"/>
      <c r="J2215" s="65"/>
      <c r="K2215" s="65"/>
      <c r="L2215" s="65"/>
      <c r="M2215" s="65"/>
      <c r="N2215" s="65"/>
      <c r="O2215" s="65"/>
      <c r="P2215" s="65"/>
      <c r="Q2215" s="65"/>
      <c r="R2215" s="65"/>
      <c r="S2215" s="65"/>
      <c r="T2215" s="65"/>
      <c r="U2215" s="65"/>
      <c r="V2215" s="65"/>
      <c r="W2215" s="65"/>
      <c r="X2215" s="65"/>
      <c r="Y2215" s="65"/>
      <c r="Z2215" s="65"/>
      <c r="AA2215" s="65"/>
      <c r="AB2215" s="65"/>
      <c r="AC2215" s="65"/>
      <c r="AD2215" s="65"/>
      <c r="AE2215" s="65"/>
      <c r="AF2215" s="65"/>
      <c r="AG2215" s="65"/>
      <c r="AH2215" s="65"/>
      <c r="AI2215" s="65"/>
      <c r="AJ2215" s="62"/>
      <c r="AK2215" s="11"/>
      <c r="AL2215" s="11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</row>
    <row r="2216" spans="1:86" ht="17.25">
      <c r="A2216" s="11"/>
      <c r="B2216" s="11"/>
      <c r="C2216" s="11"/>
      <c r="D2216" s="11"/>
      <c r="E2216" s="33"/>
      <c r="F2216" s="11"/>
      <c r="G2216" s="11"/>
      <c r="H2216" s="11"/>
      <c r="I2216" s="11"/>
      <c r="J2216" s="65"/>
      <c r="K2216" s="65"/>
      <c r="L2216" s="65"/>
      <c r="M2216" s="65"/>
      <c r="N2216" s="65"/>
      <c r="O2216" s="65"/>
      <c r="P2216" s="65"/>
      <c r="Q2216" s="65"/>
      <c r="R2216" s="65"/>
      <c r="S2216" s="65"/>
      <c r="T2216" s="65"/>
      <c r="U2216" s="65"/>
      <c r="V2216" s="65"/>
      <c r="W2216" s="65"/>
      <c r="X2216" s="65"/>
      <c r="Y2216" s="65"/>
      <c r="Z2216" s="65"/>
      <c r="AA2216" s="65"/>
      <c r="AB2216" s="65"/>
      <c r="AC2216" s="65"/>
      <c r="AD2216" s="65"/>
      <c r="AE2216" s="65"/>
      <c r="AF2216" s="65"/>
      <c r="AG2216" s="65"/>
      <c r="AH2216" s="65"/>
      <c r="AI2216" s="65"/>
      <c r="AJ2216" s="62"/>
      <c r="AK2216" s="11"/>
      <c r="AL2216" s="11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/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</row>
    <row r="2217" spans="1:86" ht="17.25">
      <c r="A2217" s="11"/>
      <c r="B2217" s="11"/>
      <c r="C2217" s="11"/>
      <c r="D2217" s="11"/>
      <c r="E2217" s="33"/>
      <c r="F2217" s="11"/>
      <c r="G2217" s="11"/>
      <c r="H2217" s="11"/>
      <c r="I2217" s="11"/>
      <c r="J2217" s="65"/>
      <c r="K2217" s="65"/>
      <c r="L2217" s="65"/>
      <c r="M2217" s="65"/>
      <c r="N2217" s="65"/>
      <c r="O2217" s="65"/>
      <c r="P2217" s="65"/>
      <c r="Q2217" s="65"/>
      <c r="R2217" s="65"/>
      <c r="S2217" s="65"/>
      <c r="T2217" s="65"/>
      <c r="U2217" s="65"/>
      <c r="V2217" s="65"/>
      <c r="W2217" s="65"/>
      <c r="X2217" s="65"/>
      <c r="Y2217" s="65"/>
      <c r="Z2217" s="65"/>
      <c r="AA2217" s="65"/>
      <c r="AB2217" s="65"/>
      <c r="AC2217" s="65"/>
      <c r="AD2217" s="65"/>
      <c r="AE2217" s="65"/>
      <c r="AF2217" s="65"/>
      <c r="AG2217" s="65"/>
      <c r="AH2217" s="65"/>
      <c r="AI2217" s="65"/>
      <c r="AJ2217" s="62"/>
      <c r="AK2217" s="11"/>
      <c r="AL2217" s="11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3"/>
      <c r="AY2217" s="13"/>
      <c r="AZ2217" s="13"/>
      <c r="BA2217" s="13"/>
      <c r="BB2217" s="13"/>
      <c r="BC2217" s="13"/>
      <c r="BD2217" s="13"/>
      <c r="BE2217" s="13"/>
      <c r="BF2217" s="13"/>
      <c r="BG2217" s="13"/>
      <c r="BH2217" s="13"/>
      <c r="BI2217" s="13"/>
      <c r="BJ2217" s="13"/>
      <c r="BK2217" s="13"/>
      <c r="BL2217" s="13"/>
      <c r="BM2217" s="13"/>
      <c r="BN2217" s="13"/>
      <c r="BO2217" s="13"/>
      <c r="BP2217" s="13"/>
      <c r="BQ2217" s="13"/>
      <c r="BR2217" s="13"/>
      <c r="BS2217" s="13"/>
      <c r="BT2217" s="13"/>
      <c r="BU2217" s="13"/>
      <c r="BV2217" s="13"/>
      <c r="BW2217" s="13"/>
      <c r="BX2217" s="13"/>
      <c r="BY2217" s="13"/>
      <c r="BZ2217" s="13"/>
      <c r="CA2217" s="13"/>
      <c r="CB2217" s="13"/>
      <c r="CC2217" s="13"/>
      <c r="CD2217" s="13"/>
      <c r="CE2217" s="13"/>
      <c r="CF2217" s="13"/>
      <c r="CG2217" s="13"/>
      <c r="CH2217" s="13"/>
    </row>
    <row r="2218" spans="1:86" ht="17.25">
      <c r="A2218" s="11"/>
      <c r="B2218" s="11"/>
      <c r="C2218" s="11"/>
      <c r="D2218" s="11"/>
      <c r="E2218" s="33"/>
      <c r="F2218" s="11"/>
      <c r="G2218" s="11"/>
      <c r="H2218" s="11"/>
      <c r="I2218" s="11"/>
      <c r="J2218" s="65"/>
      <c r="K2218" s="65"/>
      <c r="L2218" s="65"/>
      <c r="M2218" s="65"/>
      <c r="N2218" s="65"/>
      <c r="O2218" s="65"/>
      <c r="P2218" s="65"/>
      <c r="Q2218" s="65"/>
      <c r="R2218" s="65"/>
      <c r="S2218" s="65"/>
      <c r="T2218" s="65"/>
      <c r="U2218" s="65"/>
      <c r="V2218" s="65"/>
      <c r="W2218" s="65"/>
      <c r="X2218" s="65"/>
      <c r="Y2218" s="65"/>
      <c r="Z2218" s="65"/>
      <c r="AA2218" s="65"/>
      <c r="AB2218" s="65"/>
      <c r="AC2218" s="65"/>
      <c r="AD2218" s="65"/>
      <c r="AE2218" s="65"/>
      <c r="AF2218" s="65"/>
      <c r="AG2218" s="65"/>
      <c r="AH2218" s="65"/>
      <c r="AI2218" s="65"/>
      <c r="AJ2218" s="62"/>
      <c r="AK2218" s="11"/>
      <c r="AL2218" s="11"/>
      <c r="AM2218" s="13"/>
      <c r="AN2218" s="13"/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3"/>
      <c r="AY2218" s="13"/>
      <c r="AZ2218" s="13"/>
      <c r="BA2218" s="13"/>
      <c r="BB2218" s="13"/>
      <c r="BC2218" s="13"/>
      <c r="BD2218" s="13"/>
      <c r="BE2218" s="13"/>
      <c r="BF2218" s="13"/>
      <c r="BG2218" s="13"/>
      <c r="BH2218" s="13"/>
      <c r="BI2218" s="13"/>
      <c r="BJ2218" s="13"/>
      <c r="BK2218" s="13"/>
      <c r="BL2218" s="13"/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3"/>
      <c r="BX2218" s="13"/>
      <c r="BY2218" s="13"/>
      <c r="BZ2218" s="13"/>
      <c r="CA2218" s="13"/>
      <c r="CB2218" s="13"/>
      <c r="CC2218" s="13"/>
      <c r="CD2218" s="13"/>
      <c r="CE2218" s="13"/>
      <c r="CF2218" s="13"/>
      <c r="CG2218" s="13"/>
      <c r="CH2218" s="13"/>
    </row>
    <row r="2219" spans="1:86" ht="17.25">
      <c r="A2219" s="11"/>
      <c r="B2219" s="11"/>
      <c r="C2219" s="11"/>
      <c r="D2219" s="11"/>
      <c r="E2219" s="33"/>
      <c r="F2219" s="11"/>
      <c r="G2219" s="11"/>
      <c r="H2219" s="11"/>
      <c r="I2219" s="11"/>
      <c r="J2219" s="65"/>
      <c r="K2219" s="65"/>
      <c r="L2219" s="65"/>
      <c r="M2219" s="65"/>
      <c r="N2219" s="65"/>
      <c r="O2219" s="65"/>
      <c r="P2219" s="65"/>
      <c r="Q2219" s="65"/>
      <c r="R2219" s="65"/>
      <c r="S2219" s="65"/>
      <c r="T2219" s="65"/>
      <c r="U2219" s="65"/>
      <c r="V2219" s="65"/>
      <c r="W2219" s="65"/>
      <c r="X2219" s="65"/>
      <c r="Y2219" s="65"/>
      <c r="Z2219" s="65"/>
      <c r="AA2219" s="65"/>
      <c r="AB2219" s="65"/>
      <c r="AC2219" s="65"/>
      <c r="AD2219" s="65"/>
      <c r="AE2219" s="65"/>
      <c r="AF2219" s="65"/>
      <c r="AG2219" s="65"/>
      <c r="AH2219" s="65"/>
      <c r="AI2219" s="65"/>
      <c r="AJ2219" s="62"/>
      <c r="AK2219" s="11"/>
      <c r="AL2219" s="11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3"/>
      <c r="BX2219" s="13"/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</row>
    <row r="2220" spans="1:86" ht="17.25">
      <c r="A2220" s="11"/>
      <c r="B2220" s="11"/>
      <c r="C2220" s="11"/>
      <c r="D2220" s="11"/>
      <c r="E2220" s="33"/>
      <c r="F2220" s="11"/>
      <c r="G2220" s="11"/>
      <c r="H2220" s="11"/>
      <c r="I2220" s="11"/>
      <c r="J2220" s="65"/>
      <c r="K2220" s="65"/>
      <c r="L2220" s="65"/>
      <c r="M2220" s="65"/>
      <c r="N2220" s="65"/>
      <c r="O2220" s="65"/>
      <c r="P2220" s="65"/>
      <c r="Q2220" s="65"/>
      <c r="R2220" s="65"/>
      <c r="S2220" s="65"/>
      <c r="T2220" s="65"/>
      <c r="U2220" s="65"/>
      <c r="V2220" s="65"/>
      <c r="W2220" s="65"/>
      <c r="X2220" s="65"/>
      <c r="Y2220" s="65"/>
      <c r="Z2220" s="65"/>
      <c r="AA2220" s="65"/>
      <c r="AB2220" s="65"/>
      <c r="AC2220" s="65"/>
      <c r="AD2220" s="65"/>
      <c r="AE2220" s="65"/>
      <c r="AF2220" s="65"/>
      <c r="AG2220" s="65"/>
      <c r="AH2220" s="65"/>
      <c r="AI2220" s="65"/>
      <c r="AJ2220" s="62"/>
      <c r="AK2220" s="11"/>
      <c r="AL2220" s="11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</row>
    <row r="2221" spans="1:86" ht="17.25">
      <c r="A2221" s="11"/>
      <c r="B2221" s="11"/>
      <c r="C2221" s="11"/>
      <c r="D2221" s="11"/>
      <c r="E2221" s="33"/>
      <c r="F2221" s="11"/>
      <c r="G2221" s="11"/>
      <c r="H2221" s="11"/>
      <c r="I2221" s="11"/>
      <c r="J2221" s="65"/>
      <c r="K2221" s="65"/>
      <c r="L2221" s="65"/>
      <c r="M2221" s="65"/>
      <c r="N2221" s="65"/>
      <c r="O2221" s="65"/>
      <c r="P2221" s="65"/>
      <c r="Q2221" s="65"/>
      <c r="R2221" s="65"/>
      <c r="S2221" s="65"/>
      <c r="T2221" s="65"/>
      <c r="U2221" s="65"/>
      <c r="V2221" s="65"/>
      <c r="W2221" s="65"/>
      <c r="X2221" s="65"/>
      <c r="Y2221" s="65"/>
      <c r="Z2221" s="65"/>
      <c r="AA2221" s="65"/>
      <c r="AB2221" s="65"/>
      <c r="AC2221" s="65"/>
      <c r="AD2221" s="65"/>
      <c r="AE2221" s="65"/>
      <c r="AF2221" s="65"/>
      <c r="AG2221" s="65"/>
      <c r="AH2221" s="65"/>
      <c r="AI2221" s="65"/>
      <c r="AJ2221" s="62"/>
      <c r="AK2221" s="11"/>
      <c r="AL2221" s="11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</row>
    <row r="2222" spans="1:86" ht="17.25">
      <c r="A2222" s="11"/>
      <c r="B2222" s="11"/>
      <c r="C2222" s="11"/>
      <c r="D2222" s="11"/>
      <c r="E2222" s="33"/>
      <c r="F2222" s="11"/>
      <c r="G2222" s="11"/>
      <c r="H2222" s="11"/>
      <c r="I2222" s="11"/>
      <c r="J2222" s="65"/>
      <c r="K2222" s="65"/>
      <c r="L2222" s="65"/>
      <c r="M2222" s="65"/>
      <c r="N2222" s="65"/>
      <c r="O2222" s="65"/>
      <c r="P2222" s="65"/>
      <c r="Q2222" s="65"/>
      <c r="R2222" s="65"/>
      <c r="S2222" s="65"/>
      <c r="T2222" s="65"/>
      <c r="U2222" s="65"/>
      <c r="V2222" s="65"/>
      <c r="W2222" s="65"/>
      <c r="X2222" s="65"/>
      <c r="Y2222" s="65"/>
      <c r="Z2222" s="65"/>
      <c r="AA2222" s="65"/>
      <c r="AB2222" s="65"/>
      <c r="AC2222" s="65"/>
      <c r="AD2222" s="65"/>
      <c r="AE2222" s="65"/>
      <c r="AF2222" s="65"/>
      <c r="AG2222" s="65"/>
      <c r="AH2222" s="65"/>
      <c r="AI2222" s="65"/>
      <c r="AJ2222" s="62"/>
      <c r="AK2222" s="11"/>
      <c r="AL2222" s="11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</row>
    <row r="2223" spans="1:86" ht="17.25">
      <c r="A2223" s="11"/>
      <c r="B2223" s="11"/>
      <c r="C2223" s="11"/>
      <c r="D2223" s="11"/>
      <c r="E2223" s="33"/>
      <c r="F2223" s="11"/>
      <c r="G2223" s="11"/>
      <c r="H2223" s="11"/>
      <c r="I2223" s="11"/>
      <c r="J2223" s="65"/>
      <c r="K2223" s="65"/>
      <c r="L2223" s="65"/>
      <c r="M2223" s="65"/>
      <c r="N2223" s="65"/>
      <c r="O2223" s="65"/>
      <c r="P2223" s="65"/>
      <c r="Q2223" s="65"/>
      <c r="R2223" s="65"/>
      <c r="S2223" s="65"/>
      <c r="T2223" s="65"/>
      <c r="U2223" s="65"/>
      <c r="V2223" s="65"/>
      <c r="W2223" s="65"/>
      <c r="X2223" s="65"/>
      <c r="Y2223" s="65"/>
      <c r="Z2223" s="65"/>
      <c r="AA2223" s="65"/>
      <c r="AB2223" s="65"/>
      <c r="AC2223" s="65"/>
      <c r="AD2223" s="65"/>
      <c r="AE2223" s="65"/>
      <c r="AF2223" s="65"/>
      <c r="AG2223" s="65"/>
      <c r="AH2223" s="65"/>
      <c r="AI2223" s="65"/>
      <c r="AJ2223" s="62"/>
      <c r="AK2223" s="11"/>
      <c r="AL2223" s="11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/>
      <c r="BD2223" s="13"/>
      <c r="BE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</row>
    <row r="2224" spans="1:86" ht="17.25">
      <c r="A2224" s="11"/>
      <c r="B2224" s="11"/>
      <c r="C2224" s="11"/>
      <c r="D2224" s="11"/>
      <c r="E2224" s="33"/>
      <c r="F2224" s="11"/>
      <c r="G2224" s="11"/>
      <c r="H2224" s="11"/>
      <c r="I2224" s="11"/>
      <c r="J2224" s="65"/>
      <c r="K2224" s="65"/>
      <c r="L2224" s="65"/>
      <c r="M2224" s="65"/>
      <c r="N2224" s="65"/>
      <c r="O2224" s="65"/>
      <c r="P2224" s="65"/>
      <c r="Q2224" s="65"/>
      <c r="R2224" s="65"/>
      <c r="S2224" s="65"/>
      <c r="T2224" s="65"/>
      <c r="U2224" s="65"/>
      <c r="V2224" s="65"/>
      <c r="W2224" s="65"/>
      <c r="X2224" s="65"/>
      <c r="Y2224" s="65"/>
      <c r="Z2224" s="65"/>
      <c r="AA2224" s="65"/>
      <c r="AB2224" s="65"/>
      <c r="AC2224" s="65"/>
      <c r="AD2224" s="65"/>
      <c r="AE2224" s="65"/>
      <c r="AF2224" s="65"/>
      <c r="AG2224" s="65"/>
      <c r="AH2224" s="65"/>
      <c r="AI2224" s="65"/>
      <c r="AJ2224" s="62"/>
      <c r="AK2224" s="11"/>
      <c r="AL2224" s="11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</row>
    <row r="2225" spans="1:86" ht="17.25">
      <c r="A2225" s="11"/>
      <c r="B2225" s="11"/>
      <c r="C2225" s="11"/>
      <c r="D2225" s="11"/>
      <c r="E2225" s="33"/>
      <c r="F2225" s="11"/>
      <c r="G2225" s="11"/>
      <c r="H2225" s="11"/>
      <c r="I2225" s="11"/>
      <c r="J2225" s="65"/>
      <c r="K2225" s="65"/>
      <c r="L2225" s="65"/>
      <c r="M2225" s="65"/>
      <c r="N2225" s="65"/>
      <c r="O2225" s="65"/>
      <c r="P2225" s="65"/>
      <c r="Q2225" s="65"/>
      <c r="R2225" s="65"/>
      <c r="S2225" s="65"/>
      <c r="T2225" s="65"/>
      <c r="U2225" s="65"/>
      <c r="V2225" s="65"/>
      <c r="W2225" s="65"/>
      <c r="X2225" s="65"/>
      <c r="Y2225" s="65"/>
      <c r="Z2225" s="65"/>
      <c r="AA2225" s="65"/>
      <c r="AB2225" s="65"/>
      <c r="AC2225" s="65"/>
      <c r="AD2225" s="65"/>
      <c r="AE2225" s="65"/>
      <c r="AF2225" s="65"/>
      <c r="AG2225" s="65"/>
      <c r="AH2225" s="65"/>
      <c r="AI2225" s="65"/>
      <c r="AJ2225" s="62"/>
      <c r="AK2225" s="11"/>
      <c r="AL2225" s="11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</row>
    <row r="2226" spans="1:86" ht="17.25">
      <c r="A2226" s="11"/>
      <c r="B2226" s="11"/>
      <c r="C2226" s="11"/>
      <c r="D2226" s="11"/>
      <c r="E2226" s="33"/>
      <c r="F2226" s="11"/>
      <c r="G2226" s="11"/>
      <c r="H2226" s="11"/>
      <c r="I2226" s="11"/>
      <c r="J2226" s="65"/>
      <c r="K2226" s="65"/>
      <c r="L2226" s="65"/>
      <c r="M2226" s="65"/>
      <c r="N2226" s="65"/>
      <c r="O2226" s="65"/>
      <c r="P2226" s="65"/>
      <c r="Q2226" s="65"/>
      <c r="R2226" s="65"/>
      <c r="S2226" s="65"/>
      <c r="T2226" s="65"/>
      <c r="U2226" s="65"/>
      <c r="V2226" s="65"/>
      <c r="W2226" s="65"/>
      <c r="X2226" s="65"/>
      <c r="Y2226" s="65"/>
      <c r="Z2226" s="65"/>
      <c r="AA2226" s="65"/>
      <c r="AB2226" s="65"/>
      <c r="AC2226" s="65"/>
      <c r="AD2226" s="65"/>
      <c r="AE2226" s="65"/>
      <c r="AF2226" s="65"/>
      <c r="AG2226" s="65"/>
      <c r="AH2226" s="65"/>
      <c r="AI2226" s="65"/>
      <c r="AJ2226" s="62"/>
      <c r="AK2226" s="11"/>
      <c r="AL2226" s="11"/>
      <c r="AM2226" s="13"/>
      <c r="AN2226" s="13"/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/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</row>
    <row r="2227" spans="1:86" ht="17.25">
      <c r="A2227" s="11"/>
      <c r="B2227" s="11"/>
      <c r="C2227" s="11"/>
      <c r="D2227" s="11"/>
      <c r="E2227" s="33"/>
      <c r="F2227" s="11"/>
      <c r="G2227" s="11"/>
      <c r="H2227" s="11"/>
      <c r="I2227" s="11"/>
      <c r="J2227" s="65"/>
      <c r="K2227" s="65"/>
      <c r="L2227" s="65"/>
      <c r="M2227" s="65"/>
      <c r="N2227" s="65"/>
      <c r="O2227" s="65"/>
      <c r="P2227" s="65"/>
      <c r="Q2227" s="65"/>
      <c r="R2227" s="65"/>
      <c r="S2227" s="65"/>
      <c r="T2227" s="65"/>
      <c r="U2227" s="65"/>
      <c r="V2227" s="65"/>
      <c r="W2227" s="65"/>
      <c r="X2227" s="65"/>
      <c r="Y2227" s="65"/>
      <c r="Z2227" s="65"/>
      <c r="AA2227" s="65"/>
      <c r="AB2227" s="65"/>
      <c r="AC2227" s="65"/>
      <c r="AD2227" s="65"/>
      <c r="AE2227" s="65"/>
      <c r="AF2227" s="65"/>
      <c r="AG2227" s="65"/>
      <c r="AH2227" s="65"/>
      <c r="AI2227" s="65"/>
      <c r="AJ2227" s="62"/>
      <c r="AK2227" s="11"/>
      <c r="AL2227" s="11"/>
      <c r="AM2227" s="13"/>
      <c r="AN2227" s="13"/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</row>
    <row r="2228" spans="1:86" ht="17.25">
      <c r="A2228" s="11"/>
      <c r="B2228" s="11"/>
      <c r="C2228" s="11"/>
      <c r="D2228" s="11"/>
      <c r="E2228" s="33"/>
      <c r="F2228" s="11"/>
      <c r="G2228" s="11"/>
      <c r="H2228" s="11"/>
      <c r="I2228" s="11"/>
      <c r="J2228" s="65"/>
      <c r="K2228" s="65"/>
      <c r="L2228" s="65"/>
      <c r="M2228" s="65"/>
      <c r="N2228" s="65"/>
      <c r="O2228" s="65"/>
      <c r="P2228" s="65"/>
      <c r="Q2228" s="65"/>
      <c r="R2228" s="65"/>
      <c r="S2228" s="65"/>
      <c r="T2228" s="65"/>
      <c r="U2228" s="65"/>
      <c r="V2228" s="65"/>
      <c r="W2228" s="65"/>
      <c r="X2228" s="65"/>
      <c r="Y2228" s="65"/>
      <c r="Z2228" s="65"/>
      <c r="AA2228" s="65"/>
      <c r="AB2228" s="65"/>
      <c r="AC2228" s="65"/>
      <c r="AD2228" s="65"/>
      <c r="AE2228" s="65"/>
      <c r="AF2228" s="65"/>
      <c r="AG2228" s="65"/>
      <c r="AH2228" s="65"/>
      <c r="AI2228" s="65"/>
      <c r="AJ2228" s="62"/>
      <c r="AK2228" s="11"/>
      <c r="AL2228" s="11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/>
      <c r="AY2228" s="13"/>
      <c r="AZ2228" s="13"/>
      <c r="BA2228" s="13"/>
      <c r="BB2228" s="13"/>
      <c r="BC2228" s="13"/>
      <c r="BD2228" s="13"/>
      <c r="BE2228" s="13"/>
      <c r="BF2228" s="13"/>
      <c r="BG2228" s="13"/>
      <c r="BH2228" s="13"/>
      <c r="BI2228" s="13"/>
      <c r="BJ2228" s="13"/>
      <c r="BK2228" s="13"/>
      <c r="BL2228" s="13"/>
      <c r="BM2228" s="13"/>
      <c r="BN2228" s="13"/>
      <c r="BO2228" s="13"/>
      <c r="BP2228" s="13"/>
      <c r="BQ2228" s="13"/>
      <c r="BR2228" s="13"/>
      <c r="BS2228" s="13"/>
      <c r="BT2228" s="13"/>
      <c r="BU2228" s="13"/>
      <c r="BV2228" s="13"/>
      <c r="BW2228" s="13"/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</row>
    <row r="2229" spans="1:86" ht="17.25">
      <c r="A2229" s="11"/>
      <c r="B2229" s="11"/>
      <c r="C2229" s="11"/>
      <c r="D2229" s="11"/>
      <c r="E2229" s="33"/>
      <c r="F2229" s="11"/>
      <c r="G2229" s="11"/>
      <c r="H2229" s="11"/>
      <c r="I2229" s="11"/>
      <c r="J2229" s="65"/>
      <c r="K2229" s="65"/>
      <c r="L2229" s="65"/>
      <c r="M2229" s="65"/>
      <c r="N2229" s="65"/>
      <c r="O2229" s="65"/>
      <c r="P2229" s="65"/>
      <c r="Q2229" s="65"/>
      <c r="R2229" s="65"/>
      <c r="S2229" s="65"/>
      <c r="T2229" s="65"/>
      <c r="U2229" s="65"/>
      <c r="V2229" s="65"/>
      <c r="W2229" s="65"/>
      <c r="X2229" s="65"/>
      <c r="Y2229" s="65"/>
      <c r="Z2229" s="65"/>
      <c r="AA2229" s="65"/>
      <c r="AB2229" s="65"/>
      <c r="AC2229" s="65"/>
      <c r="AD2229" s="65"/>
      <c r="AE2229" s="65"/>
      <c r="AF2229" s="65"/>
      <c r="AG2229" s="65"/>
      <c r="AH2229" s="65"/>
      <c r="AI2229" s="65"/>
      <c r="AJ2229" s="62"/>
      <c r="AK2229" s="11"/>
      <c r="AL2229" s="11"/>
      <c r="AM2229" s="13"/>
      <c r="AN2229" s="13"/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/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3"/>
      <c r="BX2229" s="13"/>
      <c r="BY2229" s="13"/>
      <c r="BZ2229" s="13"/>
      <c r="CA2229" s="13"/>
      <c r="CB2229" s="13"/>
      <c r="CC2229" s="13"/>
      <c r="CD2229" s="13"/>
      <c r="CE2229" s="13"/>
      <c r="CF2229" s="13"/>
      <c r="CG2229" s="13"/>
      <c r="CH2229" s="13"/>
    </row>
    <row r="2230" spans="1:86" ht="17.25">
      <c r="A2230" s="11"/>
      <c r="B2230" s="11"/>
      <c r="C2230" s="11"/>
      <c r="D2230" s="11"/>
      <c r="E2230" s="33"/>
      <c r="F2230" s="11"/>
      <c r="G2230" s="11"/>
      <c r="H2230" s="11"/>
      <c r="I2230" s="11"/>
      <c r="J2230" s="65"/>
      <c r="K2230" s="65"/>
      <c r="L2230" s="65"/>
      <c r="M2230" s="65"/>
      <c r="N2230" s="65"/>
      <c r="O2230" s="65"/>
      <c r="P2230" s="65"/>
      <c r="Q2230" s="65"/>
      <c r="R2230" s="65"/>
      <c r="S2230" s="65"/>
      <c r="T2230" s="65"/>
      <c r="U2230" s="65"/>
      <c r="V2230" s="65"/>
      <c r="W2230" s="65"/>
      <c r="X2230" s="65"/>
      <c r="Y2230" s="65"/>
      <c r="Z2230" s="65"/>
      <c r="AA2230" s="65"/>
      <c r="AB2230" s="65"/>
      <c r="AC2230" s="65"/>
      <c r="AD2230" s="65"/>
      <c r="AE2230" s="65"/>
      <c r="AF2230" s="65"/>
      <c r="AG2230" s="65"/>
      <c r="AH2230" s="65"/>
      <c r="AI2230" s="65"/>
      <c r="AJ2230" s="62"/>
      <c r="AK2230" s="11"/>
      <c r="AL2230" s="11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</row>
    <row r="2231" spans="1:86" ht="17.25">
      <c r="A2231" s="11"/>
      <c r="B2231" s="11"/>
      <c r="C2231" s="11"/>
      <c r="D2231" s="11"/>
      <c r="E2231" s="33"/>
      <c r="F2231" s="11"/>
      <c r="G2231" s="11"/>
      <c r="H2231" s="11"/>
      <c r="I2231" s="11"/>
      <c r="J2231" s="65"/>
      <c r="K2231" s="65"/>
      <c r="L2231" s="65"/>
      <c r="M2231" s="65"/>
      <c r="N2231" s="65"/>
      <c r="O2231" s="65"/>
      <c r="P2231" s="65"/>
      <c r="Q2231" s="65"/>
      <c r="R2231" s="65"/>
      <c r="S2231" s="65"/>
      <c r="T2231" s="65"/>
      <c r="U2231" s="65"/>
      <c r="V2231" s="65"/>
      <c r="W2231" s="65"/>
      <c r="X2231" s="65"/>
      <c r="Y2231" s="65"/>
      <c r="Z2231" s="65"/>
      <c r="AA2231" s="65"/>
      <c r="AB2231" s="65"/>
      <c r="AC2231" s="65"/>
      <c r="AD2231" s="65"/>
      <c r="AE2231" s="65"/>
      <c r="AF2231" s="65"/>
      <c r="AG2231" s="65"/>
      <c r="AH2231" s="65"/>
      <c r="AI2231" s="65"/>
      <c r="AJ2231" s="62"/>
      <c r="AK2231" s="11"/>
      <c r="AL2231" s="11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</row>
    <row r="2232" spans="1:86" ht="17.25">
      <c r="A2232" s="11"/>
      <c r="B2232" s="11"/>
      <c r="C2232" s="11"/>
      <c r="D2232" s="11"/>
      <c r="E2232" s="33"/>
      <c r="F2232" s="11"/>
      <c r="G2232" s="11"/>
      <c r="H2232" s="11"/>
      <c r="I2232" s="11"/>
      <c r="J2232" s="65"/>
      <c r="K2232" s="65"/>
      <c r="L2232" s="65"/>
      <c r="M2232" s="65"/>
      <c r="N2232" s="65"/>
      <c r="O2232" s="65"/>
      <c r="P2232" s="65"/>
      <c r="Q2232" s="65"/>
      <c r="R2232" s="65"/>
      <c r="S2232" s="65"/>
      <c r="T2232" s="65"/>
      <c r="U2232" s="65"/>
      <c r="V2232" s="65"/>
      <c r="W2232" s="65"/>
      <c r="X2232" s="65"/>
      <c r="Y2232" s="65"/>
      <c r="Z2232" s="65"/>
      <c r="AA2232" s="65"/>
      <c r="AB2232" s="65"/>
      <c r="AC2232" s="65"/>
      <c r="AD2232" s="65"/>
      <c r="AE2232" s="65"/>
      <c r="AF2232" s="65"/>
      <c r="AG2232" s="65"/>
      <c r="AH2232" s="65"/>
      <c r="AI2232" s="65"/>
      <c r="AJ2232" s="62"/>
      <c r="AK2232" s="11"/>
      <c r="AL2232" s="11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</row>
    <row r="2233" spans="1:86" ht="17.25">
      <c r="A2233" s="11"/>
      <c r="B2233" s="11"/>
      <c r="C2233" s="11"/>
      <c r="D2233" s="11"/>
      <c r="E2233" s="33"/>
      <c r="F2233" s="11"/>
      <c r="G2233" s="11"/>
      <c r="H2233" s="11"/>
      <c r="I2233" s="11"/>
      <c r="J2233" s="65"/>
      <c r="K2233" s="65"/>
      <c r="L2233" s="65"/>
      <c r="M2233" s="65"/>
      <c r="N2233" s="65"/>
      <c r="O2233" s="65"/>
      <c r="P2233" s="65"/>
      <c r="Q2233" s="65"/>
      <c r="R2233" s="65"/>
      <c r="S2233" s="65"/>
      <c r="T2233" s="65"/>
      <c r="U2233" s="65"/>
      <c r="V2233" s="65"/>
      <c r="W2233" s="65"/>
      <c r="X2233" s="65"/>
      <c r="Y2233" s="65"/>
      <c r="Z2233" s="65"/>
      <c r="AA2233" s="65"/>
      <c r="AB2233" s="65"/>
      <c r="AC2233" s="65"/>
      <c r="AD2233" s="65"/>
      <c r="AE2233" s="65"/>
      <c r="AF2233" s="65"/>
      <c r="AG2233" s="65"/>
      <c r="AH2233" s="65"/>
      <c r="AI2233" s="65"/>
      <c r="AJ2233" s="62"/>
      <c r="AK2233" s="11"/>
      <c r="AL2233" s="11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</row>
    <row r="2234" spans="1:86" ht="17.25">
      <c r="A2234" s="11"/>
      <c r="B2234" s="11"/>
      <c r="C2234" s="11"/>
      <c r="D2234" s="11"/>
      <c r="E2234" s="33"/>
      <c r="F2234" s="11"/>
      <c r="G2234" s="11"/>
      <c r="H2234" s="11"/>
      <c r="I2234" s="11"/>
      <c r="J2234" s="65"/>
      <c r="K2234" s="65"/>
      <c r="L2234" s="65"/>
      <c r="M2234" s="65"/>
      <c r="N2234" s="65"/>
      <c r="O2234" s="65"/>
      <c r="P2234" s="65"/>
      <c r="Q2234" s="65"/>
      <c r="R2234" s="65"/>
      <c r="S2234" s="65"/>
      <c r="T2234" s="65"/>
      <c r="U2234" s="65"/>
      <c r="V2234" s="65"/>
      <c r="W2234" s="65"/>
      <c r="X2234" s="65"/>
      <c r="Y2234" s="65"/>
      <c r="Z2234" s="65"/>
      <c r="AA2234" s="65"/>
      <c r="AB2234" s="65"/>
      <c r="AC2234" s="65"/>
      <c r="AD2234" s="65"/>
      <c r="AE2234" s="65"/>
      <c r="AF2234" s="65"/>
      <c r="AG2234" s="65"/>
      <c r="AH2234" s="65"/>
      <c r="AI2234" s="65"/>
      <c r="AJ2234" s="62"/>
      <c r="AK2234" s="11"/>
      <c r="AL2234" s="11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</row>
    <row r="2235" spans="1:86" ht="17.25">
      <c r="A2235" s="11"/>
      <c r="B2235" s="11"/>
      <c r="C2235" s="11"/>
      <c r="D2235" s="11"/>
      <c r="E2235" s="33"/>
      <c r="F2235" s="11"/>
      <c r="G2235" s="11"/>
      <c r="H2235" s="11"/>
      <c r="I2235" s="11"/>
      <c r="J2235" s="65"/>
      <c r="K2235" s="65"/>
      <c r="L2235" s="65"/>
      <c r="M2235" s="65"/>
      <c r="N2235" s="65"/>
      <c r="O2235" s="65"/>
      <c r="P2235" s="65"/>
      <c r="Q2235" s="65"/>
      <c r="R2235" s="65"/>
      <c r="S2235" s="65"/>
      <c r="T2235" s="65"/>
      <c r="U2235" s="65"/>
      <c r="V2235" s="65"/>
      <c r="W2235" s="65"/>
      <c r="X2235" s="65"/>
      <c r="Y2235" s="65"/>
      <c r="Z2235" s="65"/>
      <c r="AA2235" s="65"/>
      <c r="AB2235" s="65"/>
      <c r="AC2235" s="65"/>
      <c r="AD2235" s="65"/>
      <c r="AE2235" s="65"/>
      <c r="AF2235" s="65"/>
      <c r="AG2235" s="65"/>
      <c r="AH2235" s="65"/>
      <c r="AI2235" s="65"/>
      <c r="AJ2235" s="62"/>
      <c r="AK2235" s="11"/>
      <c r="AL2235" s="11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</row>
    <row r="2236" spans="1:86" ht="17.25">
      <c r="A2236" s="11"/>
      <c r="B2236" s="11"/>
      <c r="C2236" s="11"/>
      <c r="D2236" s="11"/>
      <c r="E2236" s="33"/>
      <c r="F2236" s="11"/>
      <c r="G2236" s="11"/>
      <c r="H2236" s="11"/>
      <c r="I2236" s="11"/>
      <c r="J2236" s="65"/>
      <c r="K2236" s="65"/>
      <c r="L2236" s="65"/>
      <c r="M2236" s="65"/>
      <c r="N2236" s="65"/>
      <c r="O2236" s="65"/>
      <c r="P2236" s="65"/>
      <c r="Q2236" s="65"/>
      <c r="R2236" s="65"/>
      <c r="S2236" s="65"/>
      <c r="T2236" s="65"/>
      <c r="U2236" s="65"/>
      <c r="V2236" s="65"/>
      <c r="W2236" s="65"/>
      <c r="X2236" s="65"/>
      <c r="Y2236" s="65"/>
      <c r="Z2236" s="65"/>
      <c r="AA2236" s="65"/>
      <c r="AB2236" s="65"/>
      <c r="AC2236" s="65"/>
      <c r="AD2236" s="65"/>
      <c r="AE2236" s="65"/>
      <c r="AF2236" s="65"/>
      <c r="AG2236" s="65"/>
      <c r="AH2236" s="65"/>
      <c r="AI2236" s="65"/>
      <c r="AJ2236" s="62"/>
      <c r="AK2236" s="11"/>
      <c r="AL2236" s="11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</row>
    <row r="2237" spans="1:86" ht="17.25">
      <c r="A2237" s="11"/>
      <c r="B2237" s="11"/>
      <c r="C2237" s="11"/>
      <c r="D2237" s="11"/>
      <c r="E2237" s="33"/>
      <c r="F2237" s="11"/>
      <c r="G2237" s="11"/>
      <c r="H2237" s="11"/>
      <c r="I2237" s="11"/>
      <c r="J2237" s="65"/>
      <c r="K2237" s="65"/>
      <c r="L2237" s="65"/>
      <c r="M2237" s="65"/>
      <c r="N2237" s="65"/>
      <c r="O2237" s="65"/>
      <c r="P2237" s="65"/>
      <c r="Q2237" s="65"/>
      <c r="R2237" s="65"/>
      <c r="S2237" s="65"/>
      <c r="T2237" s="65"/>
      <c r="U2237" s="65"/>
      <c r="V2237" s="65"/>
      <c r="W2237" s="65"/>
      <c r="X2237" s="65"/>
      <c r="Y2237" s="65"/>
      <c r="Z2237" s="65"/>
      <c r="AA2237" s="65"/>
      <c r="AB2237" s="65"/>
      <c r="AC2237" s="65"/>
      <c r="AD2237" s="65"/>
      <c r="AE2237" s="65"/>
      <c r="AF2237" s="65"/>
      <c r="AG2237" s="65"/>
      <c r="AH2237" s="65"/>
      <c r="AI2237" s="65"/>
      <c r="AJ2237" s="62"/>
      <c r="AK2237" s="11"/>
      <c r="AL2237" s="11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</row>
    <row r="2238" spans="1:86" ht="17.25">
      <c r="A2238" s="11"/>
      <c r="B2238" s="11"/>
      <c r="C2238" s="11"/>
      <c r="D2238" s="11"/>
      <c r="E2238" s="33"/>
      <c r="F2238" s="11"/>
      <c r="G2238" s="11"/>
      <c r="H2238" s="11"/>
      <c r="I2238" s="11"/>
      <c r="J2238" s="65"/>
      <c r="K2238" s="65"/>
      <c r="L2238" s="65"/>
      <c r="M2238" s="65"/>
      <c r="N2238" s="65"/>
      <c r="O2238" s="65"/>
      <c r="P2238" s="65"/>
      <c r="Q2238" s="65"/>
      <c r="R2238" s="65"/>
      <c r="S2238" s="65"/>
      <c r="T2238" s="65"/>
      <c r="U2238" s="65"/>
      <c r="V2238" s="65"/>
      <c r="W2238" s="65"/>
      <c r="X2238" s="65"/>
      <c r="Y2238" s="65"/>
      <c r="Z2238" s="65"/>
      <c r="AA2238" s="65"/>
      <c r="AB2238" s="65"/>
      <c r="AC2238" s="65"/>
      <c r="AD2238" s="65"/>
      <c r="AE2238" s="65"/>
      <c r="AF2238" s="65"/>
      <c r="AG2238" s="65"/>
      <c r="AH2238" s="65"/>
      <c r="AI2238" s="65"/>
      <c r="AJ2238" s="62"/>
      <c r="AK2238" s="11"/>
      <c r="AL2238" s="11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O2238" s="13"/>
      <c r="BP2238" s="13"/>
      <c r="BQ2238" s="13"/>
      <c r="BR2238" s="13"/>
      <c r="BS2238" s="13"/>
      <c r="BT2238" s="13"/>
      <c r="BU2238" s="13"/>
      <c r="BV2238" s="13"/>
      <c r="BW2238" s="13"/>
      <c r="BX2238" s="13"/>
      <c r="BY2238" s="13"/>
      <c r="BZ2238" s="13"/>
      <c r="CA2238" s="13"/>
      <c r="CB2238" s="13"/>
      <c r="CC2238" s="13"/>
      <c r="CD2238" s="13"/>
      <c r="CE2238" s="13"/>
      <c r="CF2238" s="13"/>
      <c r="CG2238" s="13"/>
      <c r="CH2238" s="13"/>
    </row>
    <row r="2239" spans="1:86" ht="17.25">
      <c r="A2239" s="11"/>
      <c r="B2239" s="11"/>
      <c r="C2239" s="11"/>
      <c r="D2239" s="11"/>
      <c r="E2239" s="33"/>
      <c r="F2239" s="11"/>
      <c r="G2239" s="11"/>
      <c r="H2239" s="11"/>
      <c r="I2239" s="11"/>
      <c r="J2239" s="65"/>
      <c r="K2239" s="65"/>
      <c r="L2239" s="65"/>
      <c r="M2239" s="65"/>
      <c r="N2239" s="65"/>
      <c r="O2239" s="65"/>
      <c r="P2239" s="65"/>
      <c r="Q2239" s="65"/>
      <c r="R2239" s="65"/>
      <c r="S2239" s="65"/>
      <c r="T2239" s="65"/>
      <c r="U2239" s="65"/>
      <c r="V2239" s="65"/>
      <c r="W2239" s="65"/>
      <c r="X2239" s="65"/>
      <c r="Y2239" s="65"/>
      <c r="Z2239" s="65"/>
      <c r="AA2239" s="65"/>
      <c r="AB2239" s="65"/>
      <c r="AC2239" s="65"/>
      <c r="AD2239" s="65"/>
      <c r="AE2239" s="65"/>
      <c r="AF2239" s="65"/>
      <c r="AG2239" s="65"/>
      <c r="AH2239" s="65"/>
      <c r="AI2239" s="65"/>
      <c r="AJ2239" s="62"/>
      <c r="AK2239" s="11"/>
      <c r="AL2239" s="11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</row>
    <row r="2240" spans="1:86" ht="17.25">
      <c r="A2240" s="11"/>
      <c r="B2240" s="11"/>
      <c r="C2240" s="11"/>
      <c r="D2240" s="11"/>
      <c r="E2240" s="33"/>
      <c r="F2240" s="11"/>
      <c r="G2240" s="11"/>
      <c r="H2240" s="11"/>
      <c r="I2240" s="11"/>
      <c r="J2240" s="65"/>
      <c r="K2240" s="65"/>
      <c r="L2240" s="65"/>
      <c r="M2240" s="65"/>
      <c r="N2240" s="65"/>
      <c r="O2240" s="65"/>
      <c r="P2240" s="65"/>
      <c r="Q2240" s="65"/>
      <c r="R2240" s="65"/>
      <c r="S2240" s="65"/>
      <c r="T2240" s="65"/>
      <c r="U2240" s="65"/>
      <c r="V2240" s="65"/>
      <c r="W2240" s="65"/>
      <c r="X2240" s="65"/>
      <c r="Y2240" s="65"/>
      <c r="Z2240" s="65"/>
      <c r="AA2240" s="65"/>
      <c r="AB2240" s="65"/>
      <c r="AC2240" s="65"/>
      <c r="AD2240" s="65"/>
      <c r="AE2240" s="65"/>
      <c r="AF2240" s="65"/>
      <c r="AG2240" s="65"/>
      <c r="AH2240" s="65"/>
      <c r="AI2240" s="65"/>
      <c r="AJ2240" s="62"/>
      <c r="AK2240" s="11"/>
      <c r="AL2240" s="11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</row>
    <row r="2241" spans="1:86" ht="17.25">
      <c r="A2241" s="11"/>
      <c r="B2241" s="11"/>
      <c r="C2241" s="11"/>
      <c r="D2241" s="11"/>
      <c r="E2241" s="33"/>
      <c r="F2241" s="11"/>
      <c r="G2241" s="11"/>
      <c r="H2241" s="11"/>
      <c r="I2241" s="11"/>
      <c r="J2241" s="65"/>
      <c r="K2241" s="65"/>
      <c r="L2241" s="65"/>
      <c r="M2241" s="65"/>
      <c r="N2241" s="65"/>
      <c r="O2241" s="65"/>
      <c r="P2241" s="65"/>
      <c r="Q2241" s="65"/>
      <c r="R2241" s="65"/>
      <c r="S2241" s="65"/>
      <c r="T2241" s="65"/>
      <c r="U2241" s="65"/>
      <c r="V2241" s="65"/>
      <c r="W2241" s="65"/>
      <c r="X2241" s="65"/>
      <c r="Y2241" s="65"/>
      <c r="Z2241" s="65"/>
      <c r="AA2241" s="65"/>
      <c r="AB2241" s="65"/>
      <c r="AC2241" s="65"/>
      <c r="AD2241" s="65"/>
      <c r="AE2241" s="65"/>
      <c r="AF2241" s="65"/>
      <c r="AG2241" s="65"/>
      <c r="AH2241" s="65"/>
      <c r="AI2241" s="65"/>
      <c r="AJ2241" s="62"/>
      <c r="AK2241" s="11"/>
      <c r="AL2241" s="11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</row>
    <row r="2242" spans="1:86" ht="17.25">
      <c r="A2242" s="11"/>
      <c r="B2242" s="11"/>
      <c r="C2242" s="11"/>
      <c r="D2242" s="11"/>
      <c r="E2242" s="33"/>
      <c r="F2242" s="11"/>
      <c r="G2242" s="11"/>
      <c r="H2242" s="11"/>
      <c r="I2242" s="11"/>
      <c r="J2242" s="65"/>
      <c r="K2242" s="65"/>
      <c r="L2242" s="65"/>
      <c r="M2242" s="65"/>
      <c r="N2242" s="65"/>
      <c r="O2242" s="65"/>
      <c r="P2242" s="65"/>
      <c r="Q2242" s="65"/>
      <c r="R2242" s="65"/>
      <c r="S2242" s="65"/>
      <c r="T2242" s="65"/>
      <c r="U2242" s="65"/>
      <c r="V2242" s="65"/>
      <c r="W2242" s="65"/>
      <c r="X2242" s="65"/>
      <c r="Y2242" s="65"/>
      <c r="Z2242" s="65"/>
      <c r="AA2242" s="65"/>
      <c r="AB2242" s="65"/>
      <c r="AC2242" s="65"/>
      <c r="AD2242" s="65"/>
      <c r="AE2242" s="65"/>
      <c r="AF2242" s="65"/>
      <c r="AG2242" s="65"/>
      <c r="AH2242" s="65"/>
      <c r="AI2242" s="65"/>
      <c r="AJ2242" s="62"/>
      <c r="AK2242" s="11"/>
      <c r="AL2242" s="11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3"/>
      <c r="BX2242" s="13"/>
      <c r="BY2242" s="13"/>
      <c r="BZ2242" s="13"/>
      <c r="CA2242" s="13"/>
      <c r="CB2242" s="13"/>
      <c r="CC2242" s="13"/>
      <c r="CD2242" s="13"/>
      <c r="CE2242" s="13"/>
      <c r="CF2242" s="13"/>
      <c r="CG2242" s="13"/>
      <c r="CH2242" s="13"/>
    </row>
    <row r="2243" spans="1:86" ht="17.25">
      <c r="A2243" s="11"/>
      <c r="B2243" s="11"/>
      <c r="C2243" s="11"/>
      <c r="D2243" s="11"/>
      <c r="E2243" s="33"/>
      <c r="F2243" s="11"/>
      <c r="G2243" s="11"/>
      <c r="H2243" s="11"/>
      <c r="I2243" s="11"/>
      <c r="J2243" s="65"/>
      <c r="K2243" s="65"/>
      <c r="L2243" s="65"/>
      <c r="M2243" s="65"/>
      <c r="N2243" s="65"/>
      <c r="O2243" s="65"/>
      <c r="P2243" s="65"/>
      <c r="Q2243" s="65"/>
      <c r="R2243" s="65"/>
      <c r="S2243" s="65"/>
      <c r="T2243" s="65"/>
      <c r="U2243" s="65"/>
      <c r="V2243" s="65"/>
      <c r="W2243" s="65"/>
      <c r="X2243" s="65"/>
      <c r="Y2243" s="65"/>
      <c r="Z2243" s="65"/>
      <c r="AA2243" s="65"/>
      <c r="AB2243" s="65"/>
      <c r="AC2243" s="65"/>
      <c r="AD2243" s="65"/>
      <c r="AE2243" s="65"/>
      <c r="AF2243" s="65"/>
      <c r="AG2243" s="65"/>
      <c r="AH2243" s="65"/>
      <c r="AI2243" s="65"/>
      <c r="AJ2243" s="62"/>
      <c r="AK2243" s="11"/>
      <c r="AL2243" s="11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/>
      <c r="BB2243" s="13"/>
      <c r="BC2243" s="13"/>
      <c r="BD2243" s="13"/>
      <c r="BE2243" s="13"/>
      <c r="BF2243" s="13"/>
      <c r="BG2243" s="13"/>
      <c r="BH2243" s="13"/>
      <c r="BI2243" s="13"/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</row>
    <row r="2244" spans="1:86" ht="17.25">
      <c r="A2244" s="11"/>
      <c r="B2244" s="11"/>
      <c r="C2244" s="11"/>
      <c r="D2244" s="11"/>
      <c r="E2244" s="33"/>
      <c r="F2244" s="11"/>
      <c r="G2244" s="11"/>
      <c r="H2244" s="11"/>
      <c r="I2244" s="11"/>
      <c r="J2244" s="65"/>
      <c r="K2244" s="65"/>
      <c r="L2244" s="65"/>
      <c r="M2244" s="65"/>
      <c r="N2244" s="65"/>
      <c r="O2244" s="65"/>
      <c r="P2244" s="65"/>
      <c r="Q2244" s="65"/>
      <c r="R2244" s="65"/>
      <c r="S2244" s="65"/>
      <c r="T2244" s="65"/>
      <c r="U2244" s="65"/>
      <c r="V2244" s="65"/>
      <c r="W2244" s="65"/>
      <c r="X2244" s="65"/>
      <c r="Y2244" s="65"/>
      <c r="Z2244" s="65"/>
      <c r="AA2244" s="65"/>
      <c r="AB2244" s="65"/>
      <c r="AC2244" s="65"/>
      <c r="AD2244" s="65"/>
      <c r="AE2244" s="65"/>
      <c r="AF2244" s="65"/>
      <c r="AG2244" s="65"/>
      <c r="AH2244" s="65"/>
      <c r="AI2244" s="65"/>
      <c r="AJ2244" s="62"/>
      <c r="AK2244" s="11"/>
      <c r="AL2244" s="11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</row>
    <row r="2245" spans="1:86" ht="17.25">
      <c r="A2245" s="11"/>
      <c r="B2245" s="11"/>
      <c r="C2245" s="11"/>
      <c r="D2245" s="11"/>
      <c r="E2245" s="33"/>
      <c r="F2245" s="11"/>
      <c r="G2245" s="11"/>
      <c r="H2245" s="11"/>
      <c r="I2245" s="11"/>
      <c r="J2245" s="65"/>
      <c r="K2245" s="65"/>
      <c r="L2245" s="65"/>
      <c r="M2245" s="65"/>
      <c r="N2245" s="65"/>
      <c r="O2245" s="65"/>
      <c r="P2245" s="65"/>
      <c r="Q2245" s="65"/>
      <c r="R2245" s="65"/>
      <c r="S2245" s="65"/>
      <c r="T2245" s="65"/>
      <c r="U2245" s="65"/>
      <c r="V2245" s="65"/>
      <c r="W2245" s="65"/>
      <c r="X2245" s="65"/>
      <c r="Y2245" s="65"/>
      <c r="Z2245" s="65"/>
      <c r="AA2245" s="65"/>
      <c r="AB2245" s="65"/>
      <c r="AC2245" s="65"/>
      <c r="AD2245" s="65"/>
      <c r="AE2245" s="65"/>
      <c r="AF2245" s="65"/>
      <c r="AG2245" s="65"/>
      <c r="AH2245" s="65"/>
      <c r="AI2245" s="65"/>
      <c r="AJ2245" s="62"/>
      <c r="AK2245" s="11"/>
      <c r="AL2245" s="11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</row>
    <row r="2246" spans="1:86" ht="17.25">
      <c r="A2246" s="11"/>
      <c r="B2246" s="11"/>
      <c r="C2246" s="11"/>
      <c r="D2246" s="11"/>
      <c r="E2246" s="33"/>
      <c r="F2246" s="11"/>
      <c r="G2246" s="11"/>
      <c r="H2246" s="11"/>
      <c r="I2246" s="11"/>
      <c r="J2246" s="65"/>
      <c r="K2246" s="65"/>
      <c r="L2246" s="65"/>
      <c r="M2246" s="65"/>
      <c r="N2246" s="65"/>
      <c r="O2246" s="65"/>
      <c r="P2246" s="65"/>
      <c r="Q2246" s="65"/>
      <c r="R2246" s="65"/>
      <c r="S2246" s="65"/>
      <c r="T2246" s="65"/>
      <c r="U2246" s="65"/>
      <c r="V2246" s="65"/>
      <c r="W2246" s="65"/>
      <c r="X2246" s="65"/>
      <c r="Y2246" s="65"/>
      <c r="Z2246" s="65"/>
      <c r="AA2246" s="65"/>
      <c r="AB2246" s="65"/>
      <c r="AC2246" s="65"/>
      <c r="AD2246" s="65"/>
      <c r="AE2246" s="65"/>
      <c r="AF2246" s="65"/>
      <c r="AG2246" s="65"/>
      <c r="AH2246" s="65"/>
      <c r="AI2246" s="65"/>
      <c r="AJ2246" s="62"/>
      <c r="AK2246" s="11"/>
      <c r="AL2246" s="11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</row>
    <row r="2247" spans="1:86" ht="17.25">
      <c r="A2247" s="11"/>
      <c r="B2247" s="11"/>
      <c r="C2247" s="11"/>
      <c r="D2247" s="11"/>
      <c r="E2247" s="33"/>
      <c r="F2247" s="11"/>
      <c r="G2247" s="11"/>
      <c r="H2247" s="11"/>
      <c r="I2247" s="11"/>
      <c r="J2247" s="65"/>
      <c r="K2247" s="65"/>
      <c r="L2247" s="65"/>
      <c r="M2247" s="65"/>
      <c r="N2247" s="65"/>
      <c r="O2247" s="65"/>
      <c r="P2247" s="65"/>
      <c r="Q2247" s="65"/>
      <c r="R2247" s="65"/>
      <c r="S2247" s="65"/>
      <c r="T2247" s="65"/>
      <c r="U2247" s="65"/>
      <c r="V2247" s="65"/>
      <c r="W2247" s="65"/>
      <c r="X2247" s="65"/>
      <c r="Y2247" s="65"/>
      <c r="Z2247" s="65"/>
      <c r="AA2247" s="65"/>
      <c r="AB2247" s="65"/>
      <c r="AC2247" s="65"/>
      <c r="AD2247" s="65"/>
      <c r="AE2247" s="65"/>
      <c r="AF2247" s="65"/>
      <c r="AG2247" s="65"/>
      <c r="AH2247" s="65"/>
      <c r="AI2247" s="65"/>
      <c r="AJ2247" s="62"/>
      <c r="AK2247" s="11"/>
      <c r="AL2247" s="11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</row>
    <row r="2248" spans="1:86" ht="17.25">
      <c r="A2248" s="11"/>
      <c r="B2248" s="11"/>
      <c r="C2248" s="11"/>
      <c r="D2248" s="11"/>
      <c r="E2248" s="33"/>
      <c r="F2248" s="11"/>
      <c r="G2248" s="11"/>
      <c r="H2248" s="11"/>
      <c r="I2248" s="11"/>
      <c r="J2248" s="65"/>
      <c r="K2248" s="65"/>
      <c r="L2248" s="65"/>
      <c r="M2248" s="65"/>
      <c r="N2248" s="65"/>
      <c r="O2248" s="65"/>
      <c r="P2248" s="65"/>
      <c r="Q2248" s="65"/>
      <c r="R2248" s="65"/>
      <c r="S2248" s="65"/>
      <c r="T2248" s="65"/>
      <c r="U2248" s="65"/>
      <c r="V2248" s="65"/>
      <c r="W2248" s="65"/>
      <c r="X2248" s="65"/>
      <c r="Y2248" s="65"/>
      <c r="Z2248" s="65"/>
      <c r="AA2248" s="65"/>
      <c r="AB2248" s="65"/>
      <c r="AC2248" s="65"/>
      <c r="AD2248" s="65"/>
      <c r="AE2248" s="65"/>
      <c r="AF2248" s="65"/>
      <c r="AG2248" s="65"/>
      <c r="AH2248" s="65"/>
      <c r="AI2248" s="65"/>
      <c r="AJ2248" s="62"/>
      <c r="AK2248" s="11"/>
      <c r="AL2248" s="11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</row>
    <row r="2249" spans="1:86" ht="17.25">
      <c r="A2249" s="11"/>
      <c r="B2249" s="11"/>
      <c r="C2249" s="11"/>
      <c r="D2249" s="11"/>
      <c r="E2249" s="33"/>
      <c r="F2249" s="11"/>
      <c r="G2249" s="11"/>
      <c r="H2249" s="11"/>
      <c r="I2249" s="11"/>
      <c r="J2249" s="65"/>
      <c r="K2249" s="65"/>
      <c r="L2249" s="65"/>
      <c r="M2249" s="65"/>
      <c r="N2249" s="65"/>
      <c r="O2249" s="65"/>
      <c r="P2249" s="65"/>
      <c r="Q2249" s="65"/>
      <c r="R2249" s="65"/>
      <c r="S2249" s="65"/>
      <c r="T2249" s="65"/>
      <c r="U2249" s="65"/>
      <c r="V2249" s="65"/>
      <c r="W2249" s="65"/>
      <c r="X2249" s="65"/>
      <c r="Y2249" s="65"/>
      <c r="Z2249" s="65"/>
      <c r="AA2249" s="65"/>
      <c r="AB2249" s="65"/>
      <c r="AC2249" s="65"/>
      <c r="AD2249" s="65"/>
      <c r="AE2249" s="65"/>
      <c r="AF2249" s="65"/>
      <c r="AG2249" s="65"/>
      <c r="AH2249" s="65"/>
      <c r="AI2249" s="65"/>
      <c r="AJ2249" s="62"/>
      <c r="AK2249" s="11"/>
      <c r="AL2249" s="11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</row>
    <row r="2250" spans="1:86" ht="17.25">
      <c r="A2250" s="11"/>
      <c r="B2250" s="11"/>
      <c r="C2250" s="11"/>
      <c r="D2250" s="11"/>
      <c r="E2250" s="33"/>
      <c r="F2250" s="11"/>
      <c r="G2250" s="11"/>
      <c r="H2250" s="11"/>
      <c r="I2250" s="11"/>
      <c r="J2250" s="65"/>
      <c r="K2250" s="65"/>
      <c r="L2250" s="65"/>
      <c r="M2250" s="65"/>
      <c r="N2250" s="65"/>
      <c r="O2250" s="65"/>
      <c r="P2250" s="65"/>
      <c r="Q2250" s="65"/>
      <c r="R2250" s="65"/>
      <c r="S2250" s="65"/>
      <c r="T2250" s="65"/>
      <c r="U2250" s="65"/>
      <c r="V2250" s="65"/>
      <c r="W2250" s="65"/>
      <c r="X2250" s="65"/>
      <c r="Y2250" s="65"/>
      <c r="Z2250" s="65"/>
      <c r="AA2250" s="65"/>
      <c r="AB2250" s="65"/>
      <c r="AC2250" s="65"/>
      <c r="AD2250" s="65"/>
      <c r="AE2250" s="65"/>
      <c r="AF2250" s="65"/>
      <c r="AG2250" s="65"/>
      <c r="AH2250" s="65"/>
      <c r="AI2250" s="65"/>
      <c r="AJ2250" s="62"/>
      <c r="AK2250" s="11"/>
      <c r="AL2250" s="11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3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</row>
    <row r="2251" spans="1:86" ht="17.25">
      <c r="A2251" s="11"/>
      <c r="B2251" s="11"/>
      <c r="C2251" s="11"/>
      <c r="D2251" s="11"/>
      <c r="E2251" s="33"/>
      <c r="F2251" s="11"/>
      <c r="G2251" s="11"/>
      <c r="H2251" s="11"/>
      <c r="I2251" s="11"/>
      <c r="J2251" s="65"/>
      <c r="K2251" s="65"/>
      <c r="L2251" s="65"/>
      <c r="M2251" s="65"/>
      <c r="N2251" s="65"/>
      <c r="O2251" s="65"/>
      <c r="P2251" s="65"/>
      <c r="Q2251" s="65"/>
      <c r="R2251" s="65"/>
      <c r="S2251" s="65"/>
      <c r="T2251" s="65"/>
      <c r="U2251" s="65"/>
      <c r="V2251" s="65"/>
      <c r="W2251" s="65"/>
      <c r="X2251" s="65"/>
      <c r="Y2251" s="65"/>
      <c r="Z2251" s="65"/>
      <c r="AA2251" s="65"/>
      <c r="AB2251" s="65"/>
      <c r="AC2251" s="65"/>
      <c r="AD2251" s="65"/>
      <c r="AE2251" s="65"/>
      <c r="AF2251" s="65"/>
      <c r="AG2251" s="65"/>
      <c r="AH2251" s="65"/>
      <c r="AI2251" s="65"/>
      <c r="AJ2251" s="62"/>
      <c r="AK2251" s="11"/>
      <c r="AL2251" s="11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</row>
    <row r="2252" spans="1:86" ht="17.25">
      <c r="A2252" s="11"/>
      <c r="B2252" s="11"/>
      <c r="C2252" s="11"/>
      <c r="D2252" s="11"/>
      <c r="E2252" s="33"/>
      <c r="F2252" s="11"/>
      <c r="G2252" s="11"/>
      <c r="H2252" s="11"/>
      <c r="I2252" s="11"/>
      <c r="J2252" s="65"/>
      <c r="K2252" s="65"/>
      <c r="L2252" s="65"/>
      <c r="M2252" s="65"/>
      <c r="N2252" s="65"/>
      <c r="O2252" s="65"/>
      <c r="P2252" s="65"/>
      <c r="Q2252" s="65"/>
      <c r="R2252" s="65"/>
      <c r="S2252" s="65"/>
      <c r="T2252" s="65"/>
      <c r="U2252" s="65"/>
      <c r="V2252" s="65"/>
      <c r="W2252" s="65"/>
      <c r="X2252" s="65"/>
      <c r="Y2252" s="65"/>
      <c r="Z2252" s="65"/>
      <c r="AA2252" s="65"/>
      <c r="AB2252" s="65"/>
      <c r="AC2252" s="65"/>
      <c r="AD2252" s="65"/>
      <c r="AE2252" s="65"/>
      <c r="AF2252" s="65"/>
      <c r="AG2252" s="65"/>
      <c r="AH2252" s="65"/>
      <c r="AI2252" s="65"/>
      <c r="AJ2252" s="62"/>
      <c r="AK2252" s="11"/>
      <c r="AL2252" s="11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</row>
    <row r="2253" spans="1:86" ht="17.25">
      <c r="A2253" s="11"/>
      <c r="B2253" s="11"/>
      <c r="C2253" s="11"/>
      <c r="D2253" s="11"/>
      <c r="E2253" s="33"/>
      <c r="F2253" s="11"/>
      <c r="G2253" s="11"/>
      <c r="H2253" s="11"/>
      <c r="I2253" s="11"/>
      <c r="J2253" s="65"/>
      <c r="K2253" s="65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  <c r="Y2253" s="65"/>
      <c r="Z2253" s="65"/>
      <c r="AA2253" s="65"/>
      <c r="AB2253" s="65"/>
      <c r="AC2253" s="65"/>
      <c r="AD2253" s="65"/>
      <c r="AE2253" s="65"/>
      <c r="AF2253" s="65"/>
      <c r="AG2253" s="65"/>
      <c r="AH2253" s="65"/>
      <c r="AI2253" s="65"/>
      <c r="AJ2253" s="62"/>
      <c r="AK2253" s="11"/>
      <c r="AL2253" s="11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</row>
    <row r="2254" spans="1:86" ht="17.25">
      <c r="A2254" s="11"/>
      <c r="B2254" s="11"/>
      <c r="C2254" s="11"/>
      <c r="D2254" s="11"/>
      <c r="E2254" s="33"/>
      <c r="F2254" s="11"/>
      <c r="G2254" s="11"/>
      <c r="H2254" s="11"/>
      <c r="I2254" s="11"/>
      <c r="J2254" s="65"/>
      <c r="K2254" s="65"/>
      <c r="L2254" s="65"/>
      <c r="M2254" s="65"/>
      <c r="N2254" s="65"/>
      <c r="O2254" s="65"/>
      <c r="P2254" s="65"/>
      <c r="Q2254" s="65"/>
      <c r="R2254" s="65"/>
      <c r="S2254" s="65"/>
      <c r="T2254" s="65"/>
      <c r="U2254" s="65"/>
      <c r="V2254" s="65"/>
      <c r="W2254" s="65"/>
      <c r="X2254" s="65"/>
      <c r="Y2254" s="65"/>
      <c r="Z2254" s="65"/>
      <c r="AA2254" s="65"/>
      <c r="AB2254" s="65"/>
      <c r="AC2254" s="65"/>
      <c r="AD2254" s="65"/>
      <c r="AE2254" s="65"/>
      <c r="AF2254" s="65"/>
      <c r="AG2254" s="65"/>
      <c r="AH2254" s="65"/>
      <c r="AI2254" s="65"/>
      <c r="AJ2254" s="62"/>
      <c r="AK2254" s="11"/>
      <c r="AL2254" s="11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</row>
    <row r="2255" spans="1:86" ht="17.25">
      <c r="A2255" s="11"/>
      <c r="B2255" s="11"/>
      <c r="C2255" s="11"/>
      <c r="D2255" s="11"/>
      <c r="E2255" s="33"/>
      <c r="F2255" s="11"/>
      <c r="G2255" s="11"/>
      <c r="H2255" s="11"/>
      <c r="I2255" s="11"/>
      <c r="J2255" s="65"/>
      <c r="K2255" s="65"/>
      <c r="L2255" s="65"/>
      <c r="M2255" s="65"/>
      <c r="N2255" s="65"/>
      <c r="O2255" s="65"/>
      <c r="P2255" s="65"/>
      <c r="Q2255" s="65"/>
      <c r="R2255" s="65"/>
      <c r="S2255" s="65"/>
      <c r="T2255" s="65"/>
      <c r="U2255" s="65"/>
      <c r="V2255" s="65"/>
      <c r="W2255" s="65"/>
      <c r="X2255" s="65"/>
      <c r="Y2255" s="65"/>
      <c r="Z2255" s="65"/>
      <c r="AA2255" s="65"/>
      <c r="AB2255" s="65"/>
      <c r="AC2255" s="65"/>
      <c r="AD2255" s="65"/>
      <c r="AE2255" s="65"/>
      <c r="AF2255" s="65"/>
      <c r="AG2255" s="65"/>
      <c r="AH2255" s="65"/>
      <c r="AI2255" s="65"/>
      <c r="AJ2255" s="62"/>
      <c r="AK2255" s="11"/>
      <c r="AL2255" s="11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</row>
    <row r="2256" spans="1:86" ht="17.25">
      <c r="A2256" s="11"/>
      <c r="B2256" s="11"/>
      <c r="C2256" s="11"/>
      <c r="D2256" s="11"/>
      <c r="E2256" s="33"/>
      <c r="F2256" s="11"/>
      <c r="G2256" s="11"/>
      <c r="H2256" s="11"/>
      <c r="I2256" s="11"/>
      <c r="J2256" s="65"/>
      <c r="K2256" s="65"/>
      <c r="L2256" s="65"/>
      <c r="M2256" s="65"/>
      <c r="N2256" s="65"/>
      <c r="O2256" s="65"/>
      <c r="P2256" s="65"/>
      <c r="Q2256" s="65"/>
      <c r="R2256" s="65"/>
      <c r="S2256" s="65"/>
      <c r="T2256" s="65"/>
      <c r="U2256" s="65"/>
      <c r="V2256" s="65"/>
      <c r="W2256" s="65"/>
      <c r="X2256" s="65"/>
      <c r="Y2256" s="65"/>
      <c r="Z2256" s="65"/>
      <c r="AA2256" s="65"/>
      <c r="AB2256" s="65"/>
      <c r="AC2256" s="65"/>
      <c r="AD2256" s="65"/>
      <c r="AE2256" s="65"/>
      <c r="AF2256" s="65"/>
      <c r="AG2256" s="65"/>
      <c r="AH2256" s="65"/>
      <c r="AI2256" s="65"/>
      <c r="AJ2256" s="62"/>
      <c r="AK2256" s="11"/>
      <c r="AL2256" s="11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</row>
    <row r="2257" spans="1:86" ht="17.25">
      <c r="A2257" s="11"/>
      <c r="B2257" s="11"/>
      <c r="C2257" s="11"/>
      <c r="D2257" s="11"/>
      <c r="E2257" s="33"/>
      <c r="F2257" s="11"/>
      <c r="G2257" s="11"/>
      <c r="H2257" s="11"/>
      <c r="I2257" s="11"/>
      <c r="J2257" s="65"/>
      <c r="K2257" s="65"/>
      <c r="L2257" s="65"/>
      <c r="M2257" s="65"/>
      <c r="N2257" s="65"/>
      <c r="O2257" s="65"/>
      <c r="P2257" s="65"/>
      <c r="Q2257" s="65"/>
      <c r="R2257" s="65"/>
      <c r="S2257" s="65"/>
      <c r="T2257" s="65"/>
      <c r="U2257" s="65"/>
      <c r="V2257" s="65"/>
      <c r="W2257" s="65"/>
      <c r="X2257" s="65"/>
      <c r="Y2257" s="65"/>
      <c r="Z2257" s="65"/>
      <c r="AA2257" s="65"/>
      <c r="AB2257" s="65"/>
      <c r="AC2257" s="65"/>
      <c r="AD2257" s="65"/>
      <c r="AE2257" s="65"/>
      <c r="AF2257" s="65"/>
      <c r="AG2257" s="65"/>
      <c r="AH2257" s="65"/>
      <c r="AI2257" s="65"/>
      <c r="AJ2257" s="62"/>
      <c r="AK2257" s="11"/>
      <c r="AL2257" s="11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</row>
    <row r="2258" spans="1:86" ht="17.25">
      <c r="A2258" s="11"/>
      <c r="B2258" s="11"/>
      <c r="C2258" s="11"/>
      <c r="D2258" s="11"/>
      <c r="E2258" s="33"/>
      <c r="F2258" s="11"/>
      <c r="G2258" s="11"/>
      <c r="H2258" s="11"/>
      <c r="I2258" s="11"/>
      <c r="J2258" s="65"/>
      <c r="K2258" s="65"/>
      <c r="L2258" s="65"/>
      <c r="M2258" s="65"/>
      <c r="N2258" s="65"/>
      <c r="O2258" s="65"/>
      <c r="P2258" s="65"/>
      <c r="Q2258" s="65"/>
      <c r="R2258" s="65"/>
      <c r="S2258" s="65"/>
      <c r="T2258" s="65"/>
      <c r="U2258" s="65"/>
      <c r="V2258" s="65"/>
      <c r="W2258" s="65"/>
      <c r="X2258" s="65"/>
      <c r="Y2258" s="65"/>
      <c r="Z2258" s="65"/>
      <c r="AA2258" s="65"/>
      <c r="AB2258" s="65"/>
      <c r="AC2258" s="65"/>
      <c r="AD2258" s="65"/>
      <c r="AE2258" s="65"/>
      <c r="AF2258" s="65"/>
      <c r="AG2258" s="65"/>
      <c r="AH2258" s="65"/>
      <c r="AI2258" s="65"/>
      <c r="AJ2258" s="62"/>
      <c r="AK2258" s="11"/>
      <c r="AL2258" s="11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</row>
    <row r="2259" spans="1:86" ht="17.25">
      <c r="A2259" s="11"/>
      <c r="B2259" s="11"/>
      <c r="C2259" s="11"/>
      <c r="D2259" s="11"/>
      <c r="E2259" s="33"/>
      <c r="F2259" s="11"/>
      <c r="G2259" s="11"/>
      <c r="H2259" s="11"/>
      <c r="I2259" s="11"/>
      <c r="J2259" s="65"/>
      <c r="K2259" s="65"/>
      <c r="L2259" s="65"/>
      <c r="M2259" s="65"/>
      <c r="N2259" s="65"/>
      <c r="O2259" s="65"/>
      <c r="P2259" s="65"/>
      <c r="Q2259" s="65"/>
      <c r="R2259" s="65"/>
      <c r="S2259" s="65"/>
      <c r="T2259" s="65"/>
      <c r="U2259" s="65"/>
      <c r="V2259" s="65"/>
      <c r="W2259" s="65"/>
      <c r="X2259" s="65"/>
      <c r="Y2259" s="65"/>
      <c r="Z2259" s="65"/>
      <c r="AA2259" s="65"/>
      <c r="AB2259" s="65"/>
      <c r="AC2259" s="65"/>
      <c r="AD2259" s="65"/>
      <c r="AE2259" s="65"/>
      <c r="AF2259" s="65"/>
      <c r="AG2259" s="65"/>
      <c r="AH2259" s="65"/>
      <c r="AI2259" s="65"/>
      <c r="AJ2259" s="62"/>
      <c r="AK2259" s="11"/>
      <c r="AL2259" s="11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</row>
    <row r="2260" spans="1:86" ht="17.25">
      <c r="A2260" s="11"/>
      <c r="B2260" s="11"/>
      <c r="C2260" s="11"/>
      <c r="D2260" s="11"/>
      <c r="E2260" s="33"/>
      <c r="F2260" s="11"/>
      <c r="G2260" s="11"/>
      <c r="H2260" s="11"/>
      <c r="I2260" s="11"/>
      <c r="J2260" s="65"/>
      <c r="K2260" s="65"/>
      <c r="L2260" s="65"/>
      <c r="M2260" s="65"/>
      <c r="N2260" s="65"/>
      <c r="O2260" s="65"/>
      <c r="P2260" s="65"/>
      <c r="Q2260" s="65"/>
      <c r="R2260" s="65"/>
      <c r="S2260" s="65"/>
      <c r="T2260" s="65"/>
      <c r="U2260" s="65"/>
      <c r="V2260" s="65"/>
      <c r="W2260" s="65"/>
      <c r="X2260" s="65"/>
      <c r="Y2260" s="65"/>
      <c r="Z2260" s="65"/>
      <c r="AA2260" s="65"/>
      <c r="AB2260" s="65"/>
      <c r="AC2260" s="65"/>
      <c r="AD2260" s="65"/>
      <c r="AE2260" s="65"/>
      <c r="AF2260" s="65"/>
      <c r="AG2260" s="65"/>
      <c r="AH2260" s="65"/>
      <c r="AI2260" s="65"/>
      <c r="AJ2260" s="62"/>
      <c r="AK2260" s="11"/>
      <c r="AL2260" s="11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</row>
    <row r="2261" spans="1:86" ht="17.25">
      <c r="A2261" s="11"/>
      <c r="B2261" s="11"/>
      <c r="C2261" s="11"/>
      <c r="D2261" s="11"/>
      <c r="E2261" s="33"/>
      <c r="F2261" s="11"/>
      <c r="G2261" s="11"/>
      <c r="H2261" s="11"/>
      <c r="I2261" s="11"/>
      <c r="J2261" s="65"/>
      <c r="K2261" s="65"/>
      <c r="L2261" s="65"/>
      <c r="M2261" s="65"/>
      <c r="N2261" s="65"/>
      <c r="O2261" s="65"/>
      <c r="P2261" s="65"/>
      <c r="Q2261" s="65"/>
      <c r="R2261" s="65"/>
      <c r="S2261" s="65"/>
      <c r="T2261" s="65"/>
      <c r="U2261" s="65"/>
      <c r="V2261" s="65"/>
      <c r="W2261" s="65"/>
      <c r="X2261" s="65"/>
      <c r="Y2261" s="65"/>
      <c r="Z2261" s="65"/>
      <c r="AA2261" s="65"/>
      <c r="AB2261" s="65"/>
      <c r="AC2261" s="65"/>
      <c r="AD2261" s="65"/>
      <c r="AE2261" s="65"/>
      <c r="AF2261" s="65"/>
      <c r="AG2261" s="65"/>
      <c r="AH2261" s="65"/>
      <c r="AI2261" s="65"/>
      <c r="AJ2261" s="62"/>
      <c r="AK2261" s="11"/>
      <c r="AL2261" s="11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3"/>
      <c r="BX2261" s="13"/>
      <c r="BY2261" s="13"/>
      <c r="BZ2261" s="13"/>
      <c r="CA2261" s="13"/>
      <c r="CB2261" s="13"/>
      <c r="CC2261" s="13"/>
      <c r="CD2261" s="13"/>
      <c r="CE2261" s="13"/>
      <c r="CF2261" s="13"/>
      <c r="CG2261" s="13"/>
      <c r="CH2261" s="13"/>
    </row>
    <row r="2262" spans="1:86" ht="17.25">
      <c r="A2262" s="11"/>
      <c r="B2262" s="11"/>
      <c r="C2262" s="11"/>
      <c r="D2262" s="11"/>
      <c r="E2262" s="33"/>
      <c r="F2262" s="11"/>
      <c r="G2262" s="11"/>
      <c r="H2262" s="11"/>
      <c r="I2262" s="11"/>
      <c r="J2262" s="65"/>
      <c r="K2262" s="65"/>
      <c r="L2262" s="65"/>
      <c r="M2262" s="65"/>
      <c r="N2262" s="65"/>
      <c r="O2262" s="65"/>
      <c r="P2262" s="65"/>
      <c r="Q2262" s="65"/>
      <c r="R2262" s="65"/>
      <c r="S2262" s="65"/>
      <c r="T2262" s="65"/>
      <c r="U2262" s="65"/>
      <c r="V2262" s="65"/>
      <c r="W2262" s="65"/>
      <c r="X2262" s="65"/>
      <c r="Y2262" s="65"/>
      <c r="Z2262" s="65"/>
      <c r="AA2262" s="65"/>
      <c r="AB2262" s="65"/>
      <c r="AC2262" s="65"/>
      <c r="AD2262" s="65"/>
      <c r="AE2262" s="65"/>
      <c r="AF2262" s="65"/>
      <c r="AG2262" s="65"/>
      <c r="AH2262" s="65"/>
      <c r="AI2262" s="65"/>
      <c r="AJ2262" s="62"/>
      <c r="AK2262" s="11"/>
      <c r="AL2262" s="11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O2262" s="13"/>
      <c r="BP2262" s="13"/>
      <c r="BQ2262" s="13"/>
      <c r="BR2262" s="13"/>
      <c r="BS2262" s="13"/>
      <c r="BT2262" s="13"/>
      <c r="BU2262" s="13"/>
      <c r="BV2262" s="13"/>
      <c r="BW2262" s="13"/>
      <c r="BX2262" s="13"/>
      <c r="BY2262" s="13"/>
      <c r="BZ2262" s="13"/>
      <c r="CA2262" s="13"/>
      <c r="CB2262" s="13"/>
      <c r="CC2262" s="13"/>
      <c r="CD2262" s="13"/>
      <c r="CE2262" s="13"/>
      <c r="CF2262" s="13"/>
      <c r="CG2262" s="13"/>
      <c r="CH2262" s="13"/>
    </row>
    <row r="2263" spans="1:86" ht="17.25">
      <c r="A2263" s="11"/>
      <c r="B2263" s="11"/>
      <c r="C2263" s="11"/>
      <c r="D2263" s="11"/>
      <c r="E2263" s="33"/>
      <c r="F2263" s="11"/>
      <c r="G2263" s="11"/>
      <c r="H2263" s="11"/>
      <c r="I2263" s="11"/>
      <c r="J2263" s="65"/>
      <c r="K2263" s="65"/>
      <c r="L2263" s="65"/>
      <c r="M2263" s="65"/>
      <c r="N2263" s="65"/>
      <c r="O2263" s="65"/>
      <c r="P2263" s="65"/>
      <c r="Q2263" s="65"/>
      <c r="R2263" s="65"/>
      <c r="S2263" s="65"/>
      <c r="T2263" s="65"/>
      <c r="U2263" s="65"/>
      <c r="V2263" s="65"/>
      <c r="W2263" s="65"/>
      <c r="X2263" s="65"/>
      <c r="Y2263" s="65"/>
      <c r="Z2263" s="65"/>
      <c r="AA2263" s="65"/>
      <c r="AB2263" s="65"/>
      <c r="AC2263" s="65"/>
      <c r="AD2263" s="65"/>
      <c r="AE2263" s="65"/>
      <c r="AF2263" s="65"/>
      <c r="AG2263" s="65"/>
      <c r="AH2263" s="65"/>
      <c r="AI2263" s="65"/>
      <c r="AJ2263" s="62"/>
      <c r="AK2263" s="11"/>
      <c r="AL2263" s="11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/>
      <c r="BC2263" s="13"/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3"/>
      <c r="BX2263" s="13"/>
      <c r="BY2263" s="13"/>
      <c r="BZ2263" s="13"/>
      <c r="CA2263" s="13"/>
      <c r="CB2263" s="13"/>
      <c r="CC2263" s="13"/>
      <c r="CD2263" s="13"/>
      <c r="CE2263" s="13"/>
      <c r="CF2263" s="13"/>
      <c r="CG2263" s="13"/>
      <c r="CH2263" s="13"/>
    </row>
    <row r="2264" spans="1:86" ht="17.25">
      <c r="A2264" s="11"/>
      <c r="B2264" s="11"/>
      <c r="C2264" s="11"/>
      <c r="D2264" s="11"/>
      <c r="E2264" s="33"/>
      <c r="F2264" s="11"/>
      <c r="G2264" s="11"/>
      <c r="H2264" s="11"/>
      <c r="I2264" s="11"/>
      <c r="J2264" s="65"/>
      <c r="K2264" s="65"/>
      <c r="L2264" s="65"/>
      <c r="M2264" s="65"/>
      <c r="N2264" s="65"/>
      <c r="O2264" s="65"/>
      <c r="P2264" s="65"/>
      <c r="Q2264" s="65"/>
      <c r="R2264" s="65"/>
      <c r="S2264" s="65"/>
      <c r="T2264" s="65"/>
      <c r="U2264" s="65"/>
      <c r="V2264" s="65"/>
      <c r="W2264" s="65"/>
      <c r="X2264" s="65"/>
      <c r="Y2264" s="65"/>
      <c r="Z2264" s="65"/>
      <c r="AA2264" s="65"/>
      <c r="AB2264" s="65"/>
      <c r="AC2264" s="65"/>
      <c r="AD2264" s="65"/>
      <c r="AE2264" s="65"/>
      <c r="AF2264" s="65"/>
      <c r="AG2264" s="65"/>
      <c r="AH2264" s="65"/>
      <c r="AI2264" s="65"/>
      <c r="AJ2264" s="62"/>
      <c r="AK2264" s="11"/>
      <c r="AL2264" s="11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/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</row>
    <row r="2265" spans="1:86" ht="17.25">
      <c r="A2265" s="11"/>
      <c r="B2265" s="11"/>
      <c r="C2265" s="11"/>
      <c r="D2265" s="11"/>
      <c r="E2265" s="33"/>
      <c r="F2265" s="11"/>
      <c r="G2265" s="11"/>
      <c r="H2265" s="11"/>
      <c r="I2265" s="11"/>
      <c r="J2265" s="65"/>
      <c r="K2265" s="65"/>
      <c r="L2265" s="65"/>
      <c r="M2265" s="65"/>
      <c r="N2265" s="65"/>
      <c r="O2265" s="65"/>
      <c r="P2265" s="65"/>
      <c r="Q2265" s="65"/>
      <c r="R2265" s="65"/>
      <c r="S2265" s="65"/>
      <c r="T2265" s="65"/>
      <c r="U2265" s="65"/>
      <c r="V2265" s="65"/>
      <c r="W2265" s="65"/>
      <c r="X2265" s="65"/>
      <c r="Y2265" s="65"/>
      <c r="Z2265" s="65"/>
      <c r="AA2265" s="65"/>
      <c r="AB2265" s="65"/>
      <c r="AC2265" s="65"/>
      <c r="AD2265" s="65"/>
      <c r="AE2265" s="65"/>
      <c r="AF2265" s="65"/>
      <c r="AG2265" s="65"/>
      <c r="AH2265" s="65"/>
      <c r="AI2265" s="65"/>
      <c r="AJ2265" s="62"/>
      <c r="AK2265" s="11"/>
      <c r="AL2265" s="11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</row>
    <row r="2266" spans="1:86" ht="17.25">
      <c r="A2266" s="11"/>
      <c r="B2266" s="11"/>
      <c r="C2266" s="11"/>
      <c r="D2266" s="11"/>
      <c r="E2266" s="33"/>
      <c r="F2266" s="11"/>
      <c r="G2266" s="11"/>
      <c r="H2266" s="11"/>
      <c r="I2266" s="11"/>
      <c r="J2266" s="65"/>
      <c r="K2266" s="65"/>
      <c r="L2266" s="65"/>
      <c r="M2266" s="65"/>
      <c r="N2266" s="65"/>
      <c r="O2266" s="65"/>
      <c r="P2266" s="65"/>
      <c r="Q2266" s="65"/>
      <c r="R2266" s="65"/>
      <c r="S2266" s="65"/>
      <c r="T2266" s="65"/>
      <c r="U2266" s="65"/>
      <c r="V2266" s="65"/>
      <c r="W2266" s="65"/>
      <c r="X2266" s="65"/>
      <c r="Y2266" s="65"/>
      <c r="Z2266" s="65"/>
      <c r="AA2266" s="65"/>
      <c r="AB2266" s="65"/>
      <c r="AC2266" s="65"/>
      <c r="AD2266" s="65"/>
      <c r="AE2266" s="65"/>
      <c r="AF2266" s="65"/>
      <c r="AG2266" s="65"/>
      <c r="AH2266" s="65"/>
      <c r="AI2266" s="65"/>
      <c r="AJ2266" s="62"/>
      <c r="AK2266" s="11"/>
      <c r="AL2266" s="11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</row>
    <row r="2267" spans="1:86" ht="17.25">
      <c r="A2267" s="11"/>
      <c r="B2267" s="11"/>
      <c r="C2267" s="11"/>
      <c r="D2267" s="11"/>
      <c r="E2267" s="33"/>
      <c r="F2267" s="11"/>
      <c r="G2267" s="11"/>
      <c r="H2267" s="11"/>
      <c r="I2267" s="11"/>
      <c r="J2267" s="65"/>
      <c r="K2267" s="65"/>
      <c r="L2267" s="65"/>
      <c r="M2267" s="65"/>
      <c r="N2267" s="65"/>
      <c r="O2267" s="65"/>
      <c r="P2267" s="65"/>
      <c r="Q2267" s="65"/>
      <c r="R2267" s="65"/>
      <c r="S2267" s="65"/>
      <c r="T2267" s="65"/>
      <c r="U2267" s="65"/>
      <c r="V2267" s="65"/>
      <c r="W2267" s="65"/>
      <c r="X2267" s="65"/>
      <c r="Y2267" s="65"/>
      <c r="Z2267" s="65"/>
      <c r="AA2267" s="65"/>
      <c r="AB2267" s="65"/>
      <c r="AC2267" s="65"/>
      <c r="AD2267" s="65"/>
      <c r="AE2267" s="65"/>
      <c r="AF2267" s="65"/>
      <c r="AG2267" s="65"/>
      <c r="AH2267" s="65"/>
      <c r="AI2267" s="65"/>
      <c r="AJ2267" s="62"/>
      <c r="AK2267" s="11"/>
      <c r="AL2267" s="11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</row>
    <row r="2268" spans="1:86" ht="17.25">
      <c r="A2268" s="11"/>
      <c r="B2268" s="11"/>
      <c r="C2268" s="11"/>
      <c r="D2268" s="11"/>
      <c r="E2268" s="33"/>
      <c r="F2268" s="11"/>
      <c r="G2268" s="11"/>
      <c r="H2268" s="11"/>
      <c r="I2268" s="11"/>
      <c r="J2268" s="65"/>
      <c r="K2268" s="65"/>
      <c r="L2268" s="65"/>
      <c r="M2268" s="65"/>
      <c r="N2268" s="65"/>
      <c r="O2268" s="65"/>
      <c r="P2268" s="65"/>
      <c r="Q2268" s="65"/>
      <c r="R2268" s="65"/>
      <c r="S2268" s="65"/>
      <c r="T2268" s="65"/>
      <c r="U2268" s="65"/>
      <c r="V2268" s="65"/>
      <c r="W2268" s="65"/>
      <c r="X2268" s="65"/>
      <c r="Y2268" s="65"/>
      <c r="Z2268" s="65"/>
      <c r="AA2268" s="65"/>
      <c r="AB2268" s="65"/>
      <c r="AC2268" s="65"/>
      <c r="AD2268" s="65"/>
      <c r="AE2268" s="65"/>
      <c r="AF2268" s="65"/>
      <c r="AG2268" s="65"/>
      <c r="AH2268" s="65"/>
      <c r="AI2268" s="65"/>
      <c r="AJ2268" s="62"/>
      <c r="AK2268" s="11"/>
      <c r="AL2268" s="11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</row>
    <row r="2269" spans="1:86" ht="17.25">
      <c r="A2269" s="11"/>
      <c r="B2269" s="11"/>
      <c r="C2269" s="11"/>
      <c r="D2269" s="11"/>
      <c r="E2269" s="33"/>
      <c r="F2269" s="11"/>
      <c r="G2269" s="11"/>
      <c r="H2269" s="11"/>
      <c r="I2269" s="11"/>
      <c r="J2269" s="65"/>
      <c r="K2269" s="65"/>
      <c r="L2269" s="65"/>
      <c r="M2269" s="65"/>
      <c r="N2269" s="65"/>
      <c r="O2269" s="65"/>
      <c r="P2269" s="65"/>
      <c r="Q2269" s="65"/>
      <c r="R2269" s="65"/>
      <c r="S2269" s="65"/>
      <c r="T2269" s="65"/>
      <c r="U2269" s="65"/>
      <c r="V2269" s="65"/>
      <c r="W2269" s="65"/>
      <c r="X2269" s="65"/>
      <c r="Y2269" s="65"/>
      <c r="Z2269" s="65"/>
      <c r="AA2269" s="65"/>
      <c r="AB2269" s="65"/>
      <c r="AC2269" s="65"/>
      <c r="AD2269" s="65"/>
      <c r="AE2269" s="65"/>
      <c r="AF2269" s="65"/>
      <c r="AG2269" s="65"/>
      <c r="AH2269" s="65"/>
      <c r="AI2269" s="65"/>
      <c r="AJ2269" s="62"/>
      <c r="AK2269" s="11"/>
      <c r="AL2269" s="11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</row>
    <row r="2270" spans="1:86" ht="17.25">
      <c r="A2270" s="11"/>
      <c r="B2270" s="11"/>
      <c r="C2270" s="11"/>
      <c r="D2270" s="11"/>
      <c r="E2270" s="33"/>
      <c r="F2270" s="11"/>
      <c r="G2270" s="11"/>
      <c r="H2270" s="11"/>
      <c r="I2270" s="11"/>
      <c r="J2270" s="65"/>
      <c r="K2270" s="65"/>
      <c r="L2270" s="65"/>
      <c r="M2270" s="65"/>
      <c r="N2270" s="65"/>
      <c r="O2270" s="65"/>
      <c r="P2270" s="65"/>
      <c r="Q2270" s="65"/>
      <c r="R2270" s="65"/>
      <c r="S2270" s="65"/>
      <c r="T2270" s="65"/>
      <c r="U2270" s="65"/>
      <c r="V2270" s="65"/>
      <c r="W2270" s="65"/>
      <c r="X2270" s="65"/>
      <c r="Y2270" s="65"/>
      <c r="Z2270" s="65"/>
      <c r="AA2270" s="65"/>
      <c r="AB2270" s="65"/>
      <c r="AC2270" s="65"/>
      <c r="AD2270" s="65"/>
      <c r="AE2270" s="65"/>
      <c r="AF2270" s="65"/>
      <c r="AG2270" s="65"/>
      <c r="AH2270" s="65"/>
      <c r="AI2270" s="65"/>
      <c r="AJ2270" s="62"/>
      <c r="AK2270" s="11"/>
      <c r="AL2270" s="11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/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</row>
    <row r="2271" spans="1:86" ht="17.25">
      <c r="A2271" s="11"/>
      <c r="B2271" s="11"/>
      <c r="C2271" s="11"/>
      <c r="D2271" s="11"/>
      <c r="E2271" s="33"/>
      <c r="F2271" s="11"/>
      <c r="G2271" s="11"/>
      <c r="H2271" s="11"/>
      <c r="I2271" s="11"/>
      <c r="J2271" s="65"/>
      <c r="K2271" s="65"/>
      <c r="L2271" s="65"/>
      <c r="M2271" s="65"/>
      <c r="N2271" s="65"/>
      <c r="O2271" s="65"/>
      <c r="P2271" s="65"/>
      <c r="Q2271" s="65"/>
      <c r="R2271" s="65"/>
      <c r="S2271" s="65"/>
      <c r="T2271" s="65"/>
      <c r="U2271" s="65"/>
      <c r="V2271" s="65"/>
      <c r="W2271" s="65"/>
      <c r="X2271" s="65"/>
      <c r="Y2271" s="65"/>
      <c r="Z2271" s="65"/>
      <c r="AA2271" s="65"/>
      <c r="AB2271" s="65"/>
      <c r="AC2271" s="65"/>
      <c r="AD2271" s="65"/>
      <c r="AE2271" s="65"/>
      <c r="AF2271" s="65"/>
      <c r="AG2271" s="65"/>
      <c r="AH2271" s="65"/>
      <c r="AI2271" s="65"/>
      <c r="AJ2271" s="62"/>
      <c r="AK2271" s="11"/>
      <c r="AL2271" s="11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</row>
    <row r="2272" spans="1:86" ht="17.25">
      <c r="A2272" s="11"/>
      <c r="B2272" s="11"/>
      <c r="C2272" s="11"/>
      <c r="D2272" s="11"/>
      <c r="E2272" s="33"/>
      <c r="F2272" s="11"/>
      <c r="G2272" s="11"/>
      <c r="H2272" s="11"/>
      <c r="I2272" s="11"/>
      <c r="J2272" s="65"/>
      <c r="K2272" s="65"/>
      <c r="L2272" s="65"/>
      <c r="M2272" s="65"/>
      <c r="N2272" s="65"/>
      <c r="O2272" s="65"/>
      <c r="P2272" s="65"/>
      <c r="Q2272" s="65"/>
      <c r="R2272" s="65"/>
      <c r="S2272" s="65"/>
      <c r="T2272" s="65"/>
      <c r="U2272" s="65"/>
      <c r="V2272" s="65"/>
      <c r="W2272" s="65"/>
      <c r="X2272" s="65"/>
      <c r="Y2272" s="65"/>
      <c r="Z2272" s="65"/>
      <c r="AA2272" s="65"/>
      <c r="AB2272" s="65"/>
      <c r="AC2272" s="65"/>
      <c r="AD2272" s="65"/>
      <c r="AE2272" s="65"/>
      <c r="AF2272" s="65"/>
      <c r="AG2272" s="65"/>
      <c r="AH2272" s="65"/>
      <c r="AI2272" s="65"/>
      <c r="AJ2272" s="62"/>
      <c r="AK2272" s="11"/>
      <c r="AL2272" s="11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/>
      <c r="AY2272" s="13"/>
      <c r="AZ2272" s="13"/>
      <c r="BA2272" s="13"/>
      <c r="BB2272" s="13"/>
      <c r="BC2272" s="13"/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</row>
    <row r="2273" spans="1:86" ht="17.25">
      <c r="A2273" s="11"/>
      <c r="B2273" s="11"/>
      <c r="C2273" s="11"/>
      <c r="D2273" s="11"/>
      <c r="E2273" s="33"/>
      <c r="F2273" s="11"/>
      <c r="G2273" s="11"/>
      <c r="H2273" s="11"/>
      <c r="I2273" s="11"/>
      <c r="J2273" s="65"/>
      <c r="K2273" s="65"/>
      <c r="L2273" s="65"/>
      <c r="M2273" s="65"/>
      <c r="N2273" s="65"/>
      <c r="O2273" s="65"/>
      <c r="P2273" s="65"/>
      <c r="Q2273" s="65"/>
      <c r="R2273" s="65"/>
      <c r="S2273" s="65"/>
      <c r="T2273" s="65"/>
      <c r="U2273" s="65"/>
      <c r="V2273" s="65"/>
      <c r="W2273" s="65"/>
      <c r="X2273" s="65"/>
      <c r="Y2273" s="65"/>
      <c r="Z2273" s="65"/>
      <c r="AA2273" s="65"/>
      <c r="AB2273" s="65"/>
      <c r="AC2273" s="65"/>
      <c r="AD2273" s="65"/>
      <c r="AE2273" s="65"/>
      <c r="AF2273" s="65"/>
      <c r="AG2273" s="65"/>
      <c r="AH2273" s="65"/>
      <c r="AI2273" s="65"/>
      <c r="AJ2273" s="62"/>
      <c r="AK2273" s="11"/>
      <c r="AL2273" s="11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</row>
    <row r="2274" spans="1:86" ht="17.25">
      <c r="A2274" s="11"/>
      <c r="B2274" s="11"/>
      <c r="C2274" s="11"/>
      <c r="D2274" s="11"/>
      <c r="E2274" s="33"/>
      <c r="F2274" s="11"/>
      <c r="G2274" s="11"/>
      <c r="H2274" s="11"/>
      <c r="I2274" s="11"/>
      <c r="J2274" s="65"/>
      <c r="K2274" s="65"/>
      <c r="L2274" s="65"/>
      <c r="M2274" s="65"/>
      <c r="N2274" s="65"/>
      <c r="O2274" s="65"/>
      <c r="P2274" s="65"/>
      <c r="Q2274" s="65"/>
      <c r="R2274" s="65"/>
      <c r="S2274" s="65"/>
      <c r="T2274" s="65"/>
      <c r="U2274" s="65"/>
      <c r="V2274" s="65"/>
      <c r="W2274" s="65"/>
      <c r="X2274" s="65"/>
      <c r="Y2274" s="65"/>
      <c r="Z2274" s="65"/>
      <c r="AA2274" s="65"/>
      <c r="AB2274" s="65"/>
      <c r="AC2274" s="65"/>
      <c r="AD2274" s="65"/>
      <c r="AE2274" s="65"/>
      <c r="AF2274" s="65"/>
      <c r="AG2274" s="65"/>
      <c r="AH2274" s="65"/>
      <c r="AI2274" s="65"/>
      <c r="AJ2274" s="62"/>
      <c r="AK2274" s="11"/>
      <c r="AL2274" s="11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</row>
    <row r="2275" spans="1:86" ht="17.25">
      <c r="A2275" s="11"/>
      <c r="B2275" s="11"/>
      <c r="C2275" s="11"/>
      <c r="D2275" s="11"/>
      <c r="E2275" s="33"/>
      <c r="F2275" s="11"/>
      <c r="G2275" s="11"/>
      <c r="H2275" s="11"/>
      <c r="I2275" s="11"/>
      <c r="J2275" s="65"/>
      <c r="K2275" s="65"/>
      <c r="L2275" s="65"/>
      <c r="M2275" s="65"/>
      <c r="N2275" s="65"/>
      <c r="O2275" s="65"/>
      <c r="P2275" s="65"/>
      <c r="Q2275" s="65"/>
      <c r="R2275" s="65"/>
      <c r="S2275" s="65"/>
      <c r="T2275" s="65"/>
      <c r="U2275" s="65"/>
      <c r="V2275" s="65"/>
      <c r="W2275" s="65"/>
      <c r="X2275" s="65"/>
      <c r="Y2275" s="65"/>
      <c r="Z2275" s="65"/>
      <c r="AA2275" s="65"/>
      <c r="AB2275" s="65"/>
      <c r="AC2275" s="65"/>
      <c r="AD2275" s="65"/>
      <c r="AE2275" s="65"/>
      <c r="AF2275" s="65"/>
      <c r="AG2275" s="65"/>
      <c r="AH2275" s="65"/>
      <c r="AI2275" s="65"/>
      <c r="AJ2275" s="62"/>
      <c r="AK2275" s="11"/>
      <c r="AL2275" s="11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/>
      <c r="AX2275" s="13"/>
      <c r="AY2275" s="13"/>
      <c r="AZ2275" s="13"/>
      <c r="BA2275" s="13"/>
      <c r="BB2275" s="13"/>
      <c r="BC2275" s="13"/>
      <c r="BD2275" s="13"/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</row>
    <row r="2276" spans="1:86" ht="17.25">
      <c r="A2276" s="11"/>
      <c r="B2276" s="11"/>
      <c r="C2276" s="11"/>
      <c r="D2276" s="11"/>
      <c r="E2276" s="33"/>
      <c r="F2276" s="11"/>
      <c r="G2276" s="11"/>
      <c r="H2276" s="11"/>
      <c r="I2276" s="11"/>
      <c r="J2276" s="65"/>
      <c r="K2276" s="65"/>
      <c r="L2276" s="65"/>
      <c r="M2276" s="65"/>
      <c r="N2276" s="65"/>
      <c r="O2276" s="65"/>
      <c r="P2276" s="65"/>
      <c r="Q2276" s="65"/>
      <c r="R2276" s="65"/>
      <c r="S2276" s="65"/>
      <c r="T2276" s="65"/>
      <c r="U2276" s="65"/>
      <c r="V2276" s="65"/>
      <c r="W2276" s="65"/>
      <c r="X2276" s="65"/>
      <c r="Y2276" s="65"/>
      <c r="Z2276" s="65"/>
      <c r="AA2276" s="65"/>
      <c r="AB2276" s="65"/>
      <c r="AC2276" s="65"/>
      <c r="AD2276" s="65"/>
      <c r="AE2276" s="65"/>
      <c r="AF2276" s="65"/>
      <c r="AG2276" s="65"/>
      <c r="AH2276" s="65"/>
      <c r="AI2276" s="65"/>
      <c r="AJ2276" s="62"/>
      <c r="AK2276" s="11"/>
      <c r="AL2276" s="11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</row>
    <row r="2277" spans="1:86" ht="17.25">
      <c r="A2277" s="11"/>
      <c r="B2277" s="11"/>
      <c r="C2277" s="11"/>
      <c r="D2277" s="11"/>
      <c r="E2277" s="33"/>
      <c r="F2277" s="11"/>
      <c r="G2277" s="11"/>
      <c r="H2277" s="11"/>
      <c r="I2277" s="11"/>
      <c r="J2277" s="65"/>
      <c r="K2277" s="65"/>
      <c r="L2277" s="65"/>
      <c r="M2277" s="65"/>
      <c r="N2277" s="65"/>
      <c r="O2277" s="65"/>
      <c r="P2277" s="65"/>
      <c r="Q2277" s="65"/>
      <c r="R2277" s="65"/>
      <c r="S2277" s="65"/>
      <c r="T2277" s="65"/>
      <c r="U2277" s="65"/>
      <c r="V2277" s="65"/>
      <c r="W2277" s="65"/>
      <c r="X2277" s="65"/>
      <c r="Y2277" s="65"/>
      <c r="Z2277" s="65"/>
      <c r="AA2277" s="65"/>
      <c r="AB2277" s="65"/>
      <c r="AC2277" s="65"/>
      <c r="AD2277" s="65"/>
      <c r="AE2277" s="65"/>
      <c r="AF2277" s="65"/>
      <c r="AG2277" s="65"/>
      <c r="AH2277" s="65"/>
      <c r="AI2277" s="65"/>
      <c r="AJ2277" s="62"/>
      <c r="AK2277" s="11"/>
      <c r="AL2277" s="11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</row>
    <row r="2278" spans="1:86" ht="17.25">
      <c r="A2278" s="11"/>
      <c r="B2278" s="11"/>
      <c r="C2278" s="11"/>
      <c r="D2278" s="11"/>
      <c r="E2278" s="33"/>
      <c r="F2278" s="11"/>
      <c r="G2278" s="11"/>
      <c r="H2278" s="11"/>
      <c r="I2278" s="11"/>
      <c r="J2278" s="65"/>
      <c r="K2278" s="65"/>
      <c r="L2278" s="65"/>
      <c r="M2278" s="65"/>
      <c r="N2278" s="65"/>
      <c r="O2278" s="65"/>
      <c r="P2278" s="65"/>
      <c r="Q2278" s="65"/>
      <c r="R2278" s="65"/>
      <c r="S2278" s="65"/>
      <c r="T2278" s="65"/>
      <c r="U2278" s="65"/>
      <c r="V2278" s="65"/>
      <c r="W2278" s="65"/>
      <c r="X2278" s="65"/>
      <c r="Y2278" s="65"/>
      <c r="Z2278" s="65"/>
      <c r="AA2278" s="65"/>
      <c r="AB2278" s="65"/>
      <c r="AC2278" s="65"/>
      <c r="AD2278" s="65"/>
      <c r="AE2278" s="65"/>
      <c r="AF2278" s="65"/>
      <c r="AG2278" s="65"/>
      <c r="AH2278" s="65"/>
      <c r="AI2278" s="65"/>
      <c r="AJ2278" s="62"/>
      <c r="AK2278" s="11"/>
      <c r="AL2278" s="11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/>
      <c r="BB2278" s="13"/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3"/>
      <c r="BX2278" s="13"/>
      <c r="BY2278" s="13"/>
      <c r="BZ2278" s="13"/>
      <c r="CA2278" s="13"/>
      <c r="CB2278" s="13"/>
      <c r="CC2278" s="13"/>
      <c r="CD2278" s="13"/>
      <c r="CE2278" s="13"/>
      <c r="CF2278" s="13"/>
      <c r="CG2278" s="13"/>
      <c r="CH2278" s="13"/>
    </row>
    <row r="2279" spans="1:86" ht="17.25">
      <c r="A2279" s="11"/>
      <c r="B2279" s="11"/>
      <c r="C2279" s="11"/>
      <c r="D2279" s="11"/>
      <c r="E2279" s="33"/>
      <c r="F2279" s="11"/>
      <c r="G2279" s="11"/>
      <c r="H2279" s="11"/>
      <c r="I2279" s="11"/>
      <c r="J2279" s="65"/>
      <c r="K2279" s="65"/>
      <c r="L2279" s="65"/>
      <c r="M2279" s="65"/>
      <c r="N2279" s="65"/>
      <c r="O2279" s="65"/>
      <c r="P2279" s="65"/>
      <c r="Q2279" s="65"/>
      <c r="R2279" s="65"/>
      <c r="S2279" s="65"/>
      <c r="T2279" s="65"/>
      <c r="U2279" s="65"/>
      <c r="V2279" s="65"/>
      <c r="W2279" s="65"/>
      <c r="X2279" s="65"/>
      <c r="Y2279" s="65"/>
      <c r="Z2279" s="65"/>
      <c r="AA2279" s="65"/>
      <c r="AB2279" s="65"/>
      <c r="AC2279" s="65"/>
      <c r="AD2279" s="65"/>
      <c r="AE2279" s="65"/>
      <c r="AF2279" s="65"/>
      <c r="AG2279" s="65"/>
      <c r="AH2279" s="65"/>
      <c r="AI2279" s="65"/>
      <c r="AJ2279" s="62"/>
      <c r="AK2279" s="11"/>
      <c r="AL2279" s="11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3"/>
      <c r="BX2279" s="13"/>
      <c r="BY2279" s="13"/>
      <c r="BZ2279" s="13"/>
      <c r="CA2279" s="13"/>
      <c r="CB2279" s="13"/>
      <c r="CC2279" s="13"/>
      <c r="CD2279" s="13"/>
      <c r="CE2279" s="13"/>
      <c r="CF2279" s="13"/>
      <c r="CG2279" s="13"/>
      <c r="CH2279" s="13"/>
    </row>
    <row r="2280" spans="1:86" ht="17.25">
      <c r="A2280" s="11"/>
      <c r="B2280" s="11"/>
      <c r="C2280" s="11"/>
      <c r="D2280" s="11"/>
      <c r="E2280" s="33"/>
      <c r="F2280" s="11"/>
      <c r="G2280" s="11"/>
      <c r="H2280" s="11"/>
      <c r="I2280" s="11"/>
      <c r="J2280" s="65"/>
      <c r="K2280" s="65"/>
      <c r="L2280" s="65"/>
      <c r="M2280" s="65"/>
      <c r="N2280" s="65"/>
      <c r="O2280" s="65"/>
      <c r="P2280" s="65"/>
      <c r="Q2280" s="65"/>
      <c r="R2280" s="65"/>
      <c r="S2280" s="65"/>
      <c r="T2280" s="65"/>
      <c r="U2280" s="65"/>
      <c r="V2280" s="65"/>
      <c r="W2280" s="65"/>
      <c r="X2280" s="65"/>
      <c r="Y2280" s="65"/>
      <c r="Z2280" s="65"/>
      <c r="AA2280" s="65"/>
      <c r="AB2280" s="65"/>
      <c r="AC2280" s="65"/>
      <c r="AD2280" s="65"/>
      <c r="AE2280" s="65"/>
      <c r="AF2280" s="65"/>
      <c r="AG2280" s="65"/>
      <c r="AH2280" s="65"/>
      <c r="AI2280" s="65"/>
      <c r="AJ2280" s="62"/>
      <c r="AK2280" s="11"/>
      <c r="AL2280" s="11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</row>
    <row r="2281" spans="1:86" ht="17.25">
      <c r="A2281" s="11"/>
      <c r="B2281" s="11"/>
      <c r="C2281" s="11"/>
      <c r="D2281" s="11"/>
      <c r="E2281" s="33"/>
      <c r="F2281" s="11"/>
      <c r="G2281" s="11"/>
      <c r="H2281" s="11"/>
      <c r="I2281" s="11"/>
      <c r="J2281" s="65"/>
      <c r="K2281" s="65"/>
      <c r="L2281" s="65"/>
      <c r="M2281" s="65"/>
      <c r="N2281" s="65"/>
      <c r="O2281" s="65"/>
      <c r="P2281" s="65"/>
      <c r="Q2281" s="65"/>
      <c r="R2281" s="65"/>
      <c r="S2281" s="65"/>
      <c r="T2281" s="65"/>
      <c r="U2281" s="65"/>
      <c r="V2281" s="65"/>
      <c r="W2281" s="65"/>
      <c r="X2281" s="65"/>
      <c r="Y2281" s="65"/>
      <c r="Z2281" s="65"/>
      <c r="AA2281" s="65"/>
      <c r="AB2281" s="65"/>
      <c r="AC2281" s="65"/>
      <c r="AD2281" s="65"/>
      <c r="AE2281" s="65"/>
      <c r="AF2281" s="65"/>
      <c r="AG2281" s="65"/>
      <c r="AH2281" s="65"/>
      <c r="AI2281" s="65"/>
      <c r="AJ2281" s="62"/>
      <c r="AK2281" s="11"/>
      <c r="AL2281" s="11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</row>
    <row r="2282" spans="1:86" ht="17.25">
      <c r="A2282" s="11"/>
      <c r="B2282" s="11"/>
      <c r="C2282" s="11"/>
      <c r="D2282" s="11"/>
      <c r="E2282" s="33"/>
      <c r="F2282" s="11"/>
      <c r="G2282" s="11"/>
      <c r="H2282" s="11"/>
      <c r="I2282" s="11"/>
      <c r="J2282" s="65"/>
      <c r="K2282" s="65"/>
      <c r="L2282" s="65"/>
      <c r="M2282" s="65"/>
      <c r="N2282" s="65"/>
      <c r="O2282" s="65"/>
      <c r="P2282" s="65"/>
      <c r="Q2282" s="65"/>
      <c r="R2282" s="65"/>
      <c r="S2282" s="65"/>
      <c r="T2282" s="65"/>
      <c r="U2282" s="65"/>
      <c r="V2282" s="65"/>
      <c r="W2282" s="65"/>
      <c r="X2282" s="65"/>
      <c r="Y2282" s="65"/>
      <c r="Z2282" s="65"/>
      <c r="AA2282" s="65"/>
      <c r="AB2282" s="65"/>
      <c r="AC2282" s="65"/>
      <c r="AD2282" s="65"/>
      <c r="AE2282" s="65"/>
      <c r="AF2282" s="65"/>
      <c r="AG2282" s="65"/>
      <c r="AH2282" s="65"/>
      <c r="AI2282" s="65"/>
      <c r="AJ2282" s="62"/>
      <c r="AK2282" s="11"/>
      <c r="AL2282" s="11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</row>
    <row r="2283" spans="1:86" ht="17.25">
      <c r="A2283" s="11"/>
      <c r="B2283" s="11"/>
      <c r="C2283" s="11"/>
      <c r="D2283" s="11"/>
      <c r="E2283" s="33"/>
      <c r="F2283" s="11"/>
      <c r="G2283" s="11"/>
      <c r="H2283" s="11"/>
      <c r="I2283" s="11"/>
      <c r="J2283" s="65"/>
      <c r="K2283" s="65"/>
      <c r="L2283" s="65"/>
      <c r="M2283" s="65"/>
      <c r="N2283" s="65"/>
      <c r="O2283" s="65"/>
      <c r="P2283" s="65"/>
      <c r="Q2283" s="65"/>
      <c r="R2283" s="65"/>
      <c r="S2283" s="65"/>
      <c r="T2283" s="65"/>
      <c r="U2283" s="65"/>
      <c r="V2283" s="65"/>
      <c r="W2283" s="65"/>
      <c r="X2283" s="65"/>
      <c r="Y2283" s="65"/>
      <c r="Z2283" s="65"/>
      <c r="AA2283" s="65"/>
      <c r="AB2283" s="65"/>
      <c r="AC2283" s="65"/>
      <c r="AD2283" s="65"/>
      <c r="AE2283" s="65"/>
      <c r="AF2283" s="65"/>
      <c r="AG2283" s="65"/>
      <c r="AH2283" s="65"/>
      <c r="AI2283" s="65"/>
      <c r="AJ2283" s="62"/>
      <c r="AK2283" s="11"/>
      <c r="AL2283" s="11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/>
      <c r="AX2283" s="13"/>
      <c r="AY2283" s="13"/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</row>
    <row r="2284" spans="1:86" ht="17.25">
      <c r="A2284" s="11"/>
      <c r="B2284" s="11"/>
      <c r="C2284" s="11"/>
      <c r="D2284" s="11"/>
      <c r="E2284" s="33"/>
      <c r="F2284" s="11"/>
      <c r="G2284" s="11"/>
      <c r="H2284" s="11"/>
      <c r="I2284" s="11"/>
      <c r="J2284" s="65"/>
      <c r="K2284" s="65"/>
      <c r="L2284" s="65"/>
      <c r="M2284" s="65"/>
      <c r="N2284" s="65"/>
      <c r="O2284" s="65"/>
      <c r="P2284" s="65"/>
      <c r="Q2284" s="65"/>
      <c r="R2284" s="65"/>
      <c r="S2284" s="65"/>
      <c r="T2284" s="65"/>
      <c r="U2284" s="65"/>
      <c r="V2284" s="65"/>
      <c r="W2284" s="65"/>
      <c r="X2284" s="65"/>
      <c r="Y2284" s="65"/>
      <c r="Z2284" s="65"/>
      <c r="AA2284" s="65"/>
      <c r="AB2284" s="65"/>
      <c r="AC2284" s="65"/>
      <c r="AD2284" s="65"/>
      <c r="AE2284" s="65"/>
      <c r="AF2284" s="65"/>
      <c r="AG2284" s="65"/>
      <c r="AH2284" s="65"/>
      <c r="AI2284" s="65"/>
      <c r="AJ2284" s="62"/>
      <c r="AK2284" s="11"/>
      <c r="AL2284" s="11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/>
      <c r="AX2284" s="13"/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</row>
    <row r="2285" spans="1:86" ht="17.25">
      <c r="A2285" s="11"/>
      <c r="B2285" s="11"/>
      <c r="C2285" s="11"/>
      <c r="D2285" s="11"/>
      <c r="E2285" s="33"/>
      <c r="F2285" s="11"/>
      <c r="G2285" s="11"/>
      <c r="H2285" s="11"/>
      <c r="I2285" s="11"/>
      <c r="J2285" s="65"/>
      <c r="K2285" s="65"/>
      <c r="L2285" s="65"/>
      <c r="M2285" s="65"/>
      <c r="N2285" s="65"/>
      <c r="O2285" s="65"/>
      <c r="P2285" s="65"/>
      <c r="Q2285" s="65"/>
      <c r="R2285" s="65"/>
      <c r="S2285" s="65"/>
      <c r="T2285" s="65"/>
      <c r="U2285" s="65"/>
      <c r="V2285" s="65"/>
      <c r="W2285" s="65"/>
      <c r="X2285" s="65"/>
      <c r="Y2285" s="65"/>
      <c r="Z2285" s="65"/>
      <c r="AA2285" s="65"/>
      <c r="AB2285" s="65"/>
      <c r="AC2285" s="65"/>
      <c r="AD2285" s="65"/>
      <c r="AE2285" s="65"/>
      <c r="AF2285" s="65"/>
      <c r="AG2285" s="65"/>
      <c r="AH2285" s="65"/>
      <c r="AI2285" s="65"/>
      <c r="AJ2285" s="62"/>
      <c r="AK2285" s="11"/>
      <c r="AL2285" s="11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</row>
    <row r="2286" spans="1:86" ht="17.25">
      <c r="A2286" s="11"/>
      <c r="B2286" s="11"/>
      <c r="C2286" s="11"/>
      <c r="D2286" s="11"/>
      <c r="E2286" s="33"/>
      <c r="F2286" s="11"/>
      <c r="G2286" s="11"/>
      <c r="H2286" s="11"/>
      <c r="I2286" s="11"/>
      <c r="J2286" s="65"/>
      <c r="K2286" s="65"/>
      <c r="L2286" s="65"/>
      <c r="M2286" s="65"/>
      <c r="N2286" s="65"/>
      <c r="O2286" s="65"/>
      <c r="P2286" s="65"/>
      <c r="Q2286" s="65"/>
      <c r="R2286" s="65"/>
      <c r="S2286" s="65"/>
      <c r="T2286" s="65"/>
      <c r="U2286" s="65"/>
      <c r="V2286" s="65"/>
      <c r="W2286" s="65"/>
      <c r="X2286" s="65"/>
      <c r="Y2286" s="65"/>
      <c r="Z2286" s="65"/>
      <c r="AA2286" s="65"/>
      <c r="AB2286" s="65"/>
      <c r="AC2286" s="65"/>
      <c r="AD2286" s="65"/>
      <c r="AE2286" s="65"/>
      <c r="AF2286" s="65"/>
      <c r="AG2286" s="65"/>
      <c r="AH2286" s="65"/>
      <c r="AI2286" s="65"/>
      <c r="AJ2286" s="62"/>
      <c r="AK2286" s="11"/>
      <c r="AL2286" s="11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</row>
    <row r="2287" spans="1:86" ht="17.25">
      <c r="A2287" s="11"/>
      <c r="B2287" s="11"/>
      <c r="C2287" s="11"/>
      <c r="D2287" s="11"/>
      <c r="E2287" s="33"/>
      <c r="F2287" s="11"/>
      <c r="G2287" s="11"/>
      <c r="H2287" s="11"/>
      <c r="I2287" s="11"/>
      <c r="J2287" s="65"/>
      <c r="K2287" s="65"/>
      <c r="L2287" s="65"/>
      <c r="M2287" s="65"/>
      <c r="N2287" s="65"/>
      <c r="O2287" s="65"/>
      <c r="P2287" s="65"/>
      <c r="Q2287" s="65"/>
      <c r="R2287" s="65"/>
      <c r="S2287" s="65"/>
      <c r="T2287" s="65"/>
      <c r="U2287" s="65"/>
      <c r="V2287" s="65"/>
      <c r="W2287" s="65"/>
      <c r="X2287" s="65"/>
      <c r="Y2287" s="65"/>
      <c r="Z2287" s="65"/>
      <c r="AA2287" s="65"/>
      <c r="AB2287" s="65"/>
      <c r="AC2287" s="65"/>
      <c r="AD2287" s="65"/>
      <c r="AE2287" s="65"/>
      <c r="AF2287" s="65"/>
      <c r="AG2287" s="65"/>
      <c r="AH2287" s="65"/>
      <c r="AI2287" s="65"/>
      <c r="AJ2287" s="62"/>
      <c r="AK2287" s="11"/>
      <c r="AL2287" s="11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/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</row>
    <row r="2288" spans="1:86" ht="17.25">
      <c r="A2288" s="11"/>
      <c r="B2288" s="11"/>
      <c r="C2288" s="11"/>
      <c r="D2288" s="11"/>
      <c r="E2288" s="33"/>
      <c r="F2288" s="11"/>
      <c r="G2288" s="11"/>
      <c r="H2288" s="11"/>
      <c r="I2288" s="11"/>
      <c r="J2288" s="65"/>
      <c r="K2288" s="65"/>
      <c r="L2288" s="65"/>
      <c r="M2288" s="65"/>
      <c r="N2288" s="65"/>
      <c r="O2288" s="65"/>
      <c r="P2288" s="65"/>
      <c r="Q2288" s="65"/>
      <c r="R2288" s="65"/>
      <c r="S2288" s="65"/>
      <c r="T2288" s="65"/>
      <c r="U2288" s="65"/>
      <c r="V2288" s="65"/>
      <c r="W2288" s="65"/>
      <c r="X2288" s="65"/>
      <c r="Y2288" s="65"/>
      <c r="Z2288" s="65"/>
      <c r="AA2288" s="65"/>
      <c r="AB2288" s="65"/>
      <c r="AC2288" s="65"/>
      <c r="AD2288" s="65"/>
      <c r="AE2288" s="65"/>
      <c r="AF2288" s="65"/>
      <c r="AG2288" s="65"/>
      <c r="AH2288" s="65"/>
      <c r="AI2288" s="65"/>
      <c r="AJ2288" s="62"/>
      <c r="AK2288" s="11"/>
      <c r="AL2288" s="11"/>
      <c r="AM2288" s="13"/>
      <c r="AN2288" s="13"/>
      <c r="AO2288" s="13"/>
      <c r="AP2288" s="13"/>
      <c r="AQ2288" s="13"/>
      <c r="AR2288" s="13"/>
      <c r="AS2288" s="13"/>
      <c r="AT2288" s="13"/>
      <c r="AU2288" s="13"/>
      <c r="AV2288" s="13"/>
      <c r="AW2288" s="13"/>
      <c r="AX2288" s="13"/>
      <c r="AY2288" s="13"/>
      <c r="AZ2288" s="13"/>
      <c r="BA2288" s="13"/>
      <c r="BB2288" s="13"/>
      <c r="BC2288" s="13"/>
      <c r="BD2288" s="13"/>
      <c r="BE2288" s="13"/>
      <c r="BF2288" s="13"/>
      <c r="BG2288" s="13"/>
      <c r="BH2288" s="13"/>
      <c r="BI2288" s="13"/>
      <c r="BJ2288" s="13"/>
      <c r="BK2288" s="13"/>
      <c r="BL2288" s="13"/>
      <c r="BM2288" s="13"/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</row>
    <row r="2289" spans="1:86" ht="17.25">
      <c r="A2289" s="11"/>
      <c r="B2289" s="11"/>
      <c r="C2289" s="11"/>
      <c r="D2289" s="11"/>
      <c r="E2289" s="33"/>
      <c r="F2289" s="11"/>
      <c r="G2289" s="11"/>
      <c r="H2289" s="11"/>
      <c r="I2289" s="11"/>
      <c r="J2289" s="65"/>
      <c r="K2289" s="65"/>
      <c r="L2289" s="65"/>
      <c r="M2289" s="65"/>
      <c r="N2289" s="65"/>
      <c r="O2289" s="65"/>
      <c r="P2289" s="65"/>
      <c r="Q2289" s="65"/>
      <c r="R2289" s="65"/>
      <c r="S2289" s="65"/>
      <c r="T2289" s="65"/>
      <c r="U2289" s="65"/>
      <c r="V2289" s="65"/>
      <c r="W2289" s="65"/>
      <c r="X2289" s="65"/>
      <c r="Y2289" s="65"/>
      <c r="Z2289" s="65"/>
      <c r="AA2289" s="65"/>
      <c r="AB2289" s="65"/>
      <c r="AC2289" s="65"/>
      <c r="AD2289" s="65"/>
      <c r="AE2289" s="65"/>
      <c r="AF2289" s="65"/>
      <c r="AG2289" s="65"/>
      <c r="AH2289" s="65"/>
      <c r="AI2289" s="65"/>
      <c r="AJ2289" s="62"/>
      <c r="AK2289" s="11"/>
      <c r="AL2289" s="11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/>
      <c r="BI2289" s="13"/>
      <c r="BJ2289" s="13"/>
      <c r="BK2289" s="13"/>
      <c r="BL2289" s="13"/>
      <c r="BM2289" s="13"/>
      <c r="BN2289" s="13"/>
      <c r="BO2289" s="13"/>
      <c r="BP2289" s="13"/>
      <c r="BQ2289" s="13"/>
      <c r="BR2289" s="13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</row>
    <row r="2290" spans="1:86" ht="17.25">
      <c r="A2290" s="11"/>
      <c r="B2290" s="11"/>
      <c r="C2290" s="11"/>
      <c r="D2290" s="11"/>
      <c r="E2290" s="33"/>
      <c r="F2290" s="11"/>
      <c r="G2290" s="11"/>
      <c r="H2290" s="11"/>
      <c r="I2290" s="11"/>
      <c r="J2290" s="65"/>
      <c r="K2290" s="65"/>
      <c r="L2290" s="65"/>
      <c r="M2290" s="65"/>
      <c r="N2290" s="65"/>
      <c r="O2290" s="65"/>
      <c r="P2290" s="65"/>
      <c r="Q2290" s="65"/>
      <c r="R2290" s="65"/>
      <c r="S2290" s="65"/>
      <c r="T2290" s="65"/>
      <c r="U2290" s="65"/>
      <c r="V2290" s="65"/>
      <c r="W2290" s="65"/>
      <c r="X2290" s="65"/>
      <c r="Y2290" s="65"/>
      <c r="Z2290" s="65"/>
      <c r="AA2290" s="65"/>
      <c r="AB2290" s="65"/>
      <c r="AC2290" s="65"/>
      <c r="AD2290" s="65"/>
      <c r="AE2290" s="65"/>
      <c r="AF2290" s="65"/>
      <c r="AG2290" s="65"/>
      <c r="AH2290" s="65"/>
      <c r="AI2290" s="65"/>
      <c r="AJ2290" s="62"/>
      <c r="AK2290" s="11"/>
      <c r="AL2290" s="11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</row>
    <row r="2291" spans="1:86" ht="17.25">
      <c r="A2291" s="11"/>
      <c r="B2291" s="11"/>
      <c r="C2291" s="11"/>
      <c r="D2291" s="11"/>
      <c r="E2291" s="33"/>
      <c r="F2291" s="11"/>
      <c r="G2291" s="11"/>
      <c r="H2291" s="11"/>
      <c r="I2291" s="11"/>
      <c r="J2291" s="65"/>
      <c r="K2291" s="65"/>
      <c r="L2291" s="65"/>
      <c r="M2291" s="65"/>
      <c r="N2291" s="65"/>
      <c r="O2291" s="65"/>
      <c r="P2291" s="65"/>
      <c r="Q2291" s="65"/>
      <c r="R2291" s="65"/>
      <c r="S2291" s="65"/>
      <c r="T2291" s="65"/>
      <c r="U2291" s="65"/>
      <c r="V2291" s="65"/>
      <c r="W2291" s="65"/>
      <c r="X2291" s="65"/>
      <c r="Y2291" s="65"/>
      <c r="Z2291" s="65"/>
      <c r="AA2291" s="65"/>
      <c r="AB2291" s="65"/>
      <c r="AC2291" s="65"/>
      <c r="AD2291" s="65"/>
      <c r="AE2291" s="65"/>
      <c r="AF2291" s="65"/>
      <c r="AG2291" s="65"/>
      <c r="AH2291" s="65"/>
      <c r="AI2291" s="65"/>
      <c r="AJ2291" s="62"/>
      <c r="AK2291" s="11"/>
      <c r="AL2291" s="11"/>
      <c r="AM2291" s="13"/>
      <c r="AN2291" s="13"/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</row>
    <row r="2292" spans="1:86" ht="17.25">
      <c r="A2292" s="11"/>
      <c r="B2292" s="11"/>
      <c r="C2292" s="11"/>
      <c r="D2292" s="11"/>
      <c r="E2292" s="33"/>
      <c r="F2292" s="11"/>
      <c r="G2292" s="11"/>
      <c r="H2292" s="11"/>
      <c r="I2292" s="11"/>
      <c r="J2292" s="65"/>
      <c r="K2292" s="65"/>
      <c r="L2292" s="65"/>
      <c r="M2292" s="65"/>
      <c r="N2292" s="65"/>
      <c r="O2292" s="65"/>
      <c r="P2292" s="65"/>
      <c r="Q2292" s="65"/>
      <c r="R2292" s="65"/>
      <c r="S2292" s="65"/>
      <c r="T2292" s="65"/>
      <c r="U2292" s="65"/>
      <c r="V2292" s="65"/>
      <c r="W2292" s="65"/>
      <c r="X2292" s="65"/>
      <c r="Y2292" s="65"/>
      <c r="Z2292" s="65"/>
      <c r="AA2292" s="65"/>
      <c r="AB2292" s="65"/>
      <c r="AC2292" s="65"/>
      <c r="AD2292" s="65"/>
      <c r="AE2292" s="65"/>
      <c r="AF2292" s="65"/>
      <c r="AG2292" s="65"/>
      <c r="AH2292" s="65"/>
      <c r="AI2292" s="65"/>
      <c r="AJ2292" s="62"/>
      <c r="AK2292" s="11"/>
      <c r="AL2292" s="11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</row>
    <row r="2293" spans="1:86" ht="17.25">
      <c r="A2293" s="11"/>
      <c r="B2293" s="11"/>
      <c r="C2293" s="11"/>
      <c r="D2293" s="11"/>
      <c r="E2293" s="33"/>
      <c r="F2293" s="11"/>
      <c r="G2293" s="11"/>
      <c r="H2293" s="11"/>
      <c r="I2293" s="11"/>
      <c r="J2293" s="65"/>
      <c r="K2293" s="65"/>
      <c r="L2293" s="65"/>
      <c r="M2293" s="65"/>
      <c r="N2293" s="65"/>
      <c r="O2293" s="65"/>
      <c r="P2293" s="65"/>
      <c r="Q2293" s="65"/>
      <c r="R2293" s="65"/>
      <c r="S2293" s="65"/>
      <c r="T2293" s="65"/>
      <c r="U2293" s="65"/>
      <c r="V2293" s="65"/>
      <c r="W2293" s="65"/>
      <c r="X2293" s="65"/>
      <c r="Y2293" s="65"/>
      <c r="Z2293" s="65"/>
      <c r="AA2293" s="65"/>
      <c r="AB2293" s="65"/>
      <c r="AC2293" s="65"/>
      <c r="AD2293" s="65"/>
      <c r="AE2293" s="65"/>
      <c r="AF2293" s="65"/>
      <c r="AG2293" s="65"/>
      <c r="AH2293" s="65"/>
      <c r="AI2293" s="65"/>
      <c r="AJ2293" s="62"/>
      <c r="AK2293" s="11"/>
      <c r="AL2293" s="11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</row>
    <row r="2294" spans="1:86" ht="17.25">
      <c r="A2294" s="11"/>
      <c r="B2294" s="11"/>
      <c r="C2294" s="11"/>
      <c r="D2294" s="11"/>
      <c r="E2294" s="33"/>
      <c r="F2294" s="11"/>
      <c r="G2294" s="11"/>
      <c r="H2294" s="11"/>
      <c r="I2294" s="11"/>
      <c r="J2294" s="65"/>
      <c r="K2294" s="65"/>
      <c r="L2294" s="65"/>
      <c r="M2294" s="65"/>
      <c r="N2294" s="65"/>
      <c r="O2294" s="65"/>
      <c r="P2294" s="65"/>
      <c r="Q2294" s="65"/>
      <c r="R2294" s="65"/>
      <c r="S2294" s="65"/>
      <c r="T2294" s="65"/>
      <c r="U2294" s="65"/>
      <c r="V2294" s="65"/>
      <c r="W2294" s="65"/>
      <c r="X2294" s="65"/>
      <c r="Y2294" s="65"/>
      <c r="Z2294" s="65"/>
      <c r="AA2294" s="65"/>
      <c r="AB2294" s="65"/>
      <c r="AC2294" s="65"/>
      <c r="AD2294" s="65"/>
      <c r="AE2294" s="65"/>
      <c r="AF2294" s="65"/>
      <c r="AG2294" s="65"/>
      <c r="AH2294" s="65"/>
      <c r="AI2294" s="65"/>
      <c r="AJ2294" s="62"/>
      <c r="AK2294" s="11"/>
      <c r="AL2294" s="11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</row>
    <row r="2295" spans="1:86" ht="17.25">
      <c r="A2295" s="11"/>
      <c r="B2295" s="11"/>
      <c r="C2295" s="11"/>
      <c r="D2295" s="11"/>
      <c r="E2295" s="33"/>
      <c r="F2295" s="11"/>
      <c r="G2295" s="11"/>
      <c r="H2295" s="11"/>
      <c r="I2295" s="11"/>
      <c r="J2295" s="65"/>
      <c r="K2295" s="65"/>
      <c r="L2295" s="65"/>
      <c r="M2295" s="65"/>
      <c r="N2295" s="65"/>
      <c r="O2295" s="65"/>
      <c r="P2295" s="65"/>
      <c r="Q2295" s="65"/>
      <c r="R2295" s="65"/>
      <c r="S2295" s="65"/>
      <c r="T2295" s="65"/>
      <c r="U2295" s="65"/>
      <c r="V2295" s="65"/>
      <c r="W2295" s="65"/>
      <c r="X2295" s="65"/>
      <c r="Y2295" s="65"/>
      <c r="Z2295" s="65"/>
      <c r="AA2295" s="65"/>
      <c r="AB2295" s="65"/>
      <c r="AC2295" s="65"/>
      <c r="AD2295" s="65"/>
      <c r="AE2295" s="65"/>
      <c r="AF2295" s="65"/>
      <c r="AG2295" s="65"/>
      <c r="AH2295" s="65"/>
      <c r="AI2295" s="65"/>
      <c r="AJ2295" s="62"/>
      <c r="AK2295" s="11"/>
      <c r="AL2295" s="11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/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</row>
    <row r="2296" spans="1:86" ht="17.25">
      <c r="A2296" s="11"/>
      <c r="B2296" s="11"/>
      <c r="C2296" s="11"/>
      <c r="D2296" s="11"/>
      <c r="E2296" s="33"/>
      <c r="F2296" s="11"/>
      <c r="G2296" s="11"/>
      <c r="H2296" s="11"/>
      <c r="I2296" s="11"/>
      <c r="J2296" s="65"/>
      <c r="K2296" s="65"/>
      <c r="L2296" s="65"/>
      <c r="M2296" s="65"/>
      <c r="N2296" s="65"/>
      <c r="O2296" s="65"/>
      <c r="P2296" s="65"/>
      <c r="Q2296" s="65"/>
      <c r="R2296" s="65"/>
      <c r="S2296" s="65"/>
      <c r="T2296" s="65"/>
      <c r="U2296" s="65"/>
      <c r="V2296" s="65"/>
      <c r="W2296" s="65"/>
      <c r="X2296" s="65"/>
      <c r="Y2296" s="65"/>
      <c r="Z2296" s="65"/>
      <c r="AA2296" s="65"/>
      <c r="AB2296" s="65"/>
      <c r="AC2296" s="65"/>
      <c r="AD2296" s="65"/>
      <c r="AE2296" s="65"/>
      <c r="AF2296" s="65"/>
      <c r="AG2296" s="65"/>
      <c r="AH2296" s="65"/>
      <c r="AI2296" s="65"/>
      <c r="AJ2296" s="62"/>
      <c r="AK2296" s="11"/>
      <c r="AL2296" s="11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</row>
    <row r="2297" spans="1:86" ht="17.25">
      <c r="A2297" s="11"/>
      <c r="B2297" s="11"/>
      <c r="C2297" s="11"/>
      <c r="D2297" s="11"/>
      <c r="E2297" s="33"/>
      <c r="F2297" s="11"/>
      <c r="G2297" s="11"/>
      <c r="H2297" s="11"/>
      <c r="I2297" s="11"/>
      <c r="J2297" s="65"/>
      <c r="K2297" s="65"/>
      <c r="L2297" s="65"/>
      <c r="M2297" s="65"/>
      <c r="N2297" s="65"/>
      <c r="O2297" s="65"/>
      <c r="P2297" s="65"/>
      <c r="Q2297" s="65"/>
      <c r="R2297" s="65"/>
      <c r="S2297" s="65"/>
      <c r="T2297" s="65"/>
      <c r="U2297" s="65"/>
      <c r="V2297" s="65"/>
      <c r="W2297" s="65"/>
      <c r="X2297" s="65"/>
      <c r="Y2297" s="65"/>
      <c r="Z2297" s="65"/>
      <c r="AA2297" s="65"/>
      <c r="AB2297" s="65"/>
      <c r="AC2297" s="65"/>
      <c r="AD2297" s="65"/>
      <c r="AE2297" s="65"/>
      <c r="AF2297" s="65"/>
      <c r="AG2297" s="65"/>
      <c r="AH2297" s="65"/>
      <c r="AI2297" s="65"/>
      <c r="AJ2297" s="62"/>
      <c r="AK2297" s="11"/>
      <c r="AL2297" s="11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</row>
    <row r="2298" spans="1:86" ht="17.25">
      <c r="A2298" s="11"/>
      <c r="B2298" s="11"/>
      <c r="C2298" s="11"/>
      <c r="D2298" s="11"/>
      <c r="E2298" s="33"/>
      <c r="F2298" s="11"/>
      <c r="G2298" s="11"/>
      <c r="H2298" s="11"/>
      <c r="I2298" s="11"/>
      <c r="J2298" s="65"/>
      <c r="K2298" s="65"/>
      <c r="L2298" s="65"/>
      <c r="M2298" s="65"/>
      <c r="N2298" s="65"/>
      <c r="O2298" s="65"/>
      <c r="P2298" s="65"/>
      <c r="Q2298" s="65"/>
      <c r="R2298" s="65"/>
      <c r="S2298" s="65"/>
      <c r="T2298" s="65"/>
      <c r="U2298" s="65"/>
      <c r="V2298" s="65"/>
      <c r="W2298" s="65"/>
      <c r="X2298" s="65"/>
      <c r="Y2298" s="65"/>
      <c r="Z2298" s="65"/>
      <c r="AA2298" s="65"/>
      <c r="AB2298" s="65"/>
      <c r="AC2298" s="65"/>
      <c r="AD2298" s="65"/>
      <c r="AE2298" s="65"/>
      <c r="AF2298" s="65"/>
      <c r="AG2298" s="65"/>
      <c r="AH2298" s="65"/>
      <c r="AI2298" s="65"/>
      <c r="AJ2298" s="62"/>
      <c r="AK2298" s="11"/>
      <c r="AL2298" s="11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</row>
    <row r="2299" spans="1:86" ht="17.25">
      <c r="A2299" s="11"/>
      <c r="B2299" s="11"/>
      <c r="C2299" s="11"/>
      <c r="D2299" s="11"/>
      <c r="E2299" s="33"/>
      <c r="F2299" s="11"/>
      <c r="G2299" s="11"/>
      <c r="H2299" s="11"/>
      <c r="I2299" s="11"/>
      <c r="J2299" s="65"/>
      <c r="K2299" s="65"/>
      <c r="L2299" s="65"/>
      <c r="M2299" s="65"/>
      <c r="N2299" s="65"/>
      <c r="O2299" s="65"/>
      <c r="P2299" s="65"/>
      <c r="Q2299" s="65"/>
      <c r="R2299" s="65"/>
      <c r="S2299" s="65"/>
      <c r="T2299" s="65"/>
      <c r="U2299" s="65"/>
      <c r="V2299" s="65"/>
      <c r="W2299" s="65"/>
      <c r="X2299" s="65"/>
      <c r="Y2299" s="65"/>
      <c r="Z2299" s="65"/>
      <c r="AA2299" s="65"/>
      <c r="AB2299" s="65"/>
      <c r="AC2299" s="65"/>
      <c r="AD2299" s="65"/>
      <c r="AE2299" s="65"/>
      <c r="AF2299" s="65"/>
      <c r="AG2299" s="65"/>
      <c r="AH2299" s="65"/>
      <c r="AI2299" s="65"/>
      <c r="AJ2299" s="62"/>
      <c r="AK2299" s="11"/>
      <c r="AL2299" s="11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/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</row>
    <row r="2300" spans="1:86" ht="17.25">
      <c r="A2300" s="11"/>
      <c r="B2300" s="11"/>
      <c r="C2300" s="11"/>
      <c r="D2300" s="11"/>
      <c r="E2300" s="33"/>
      <c r="F2300" s="11"/>
      <c r="G2300" s="11"/>
      <c r="H2300" s="11"/>
      <c r="I2300" s="11"/>
      <c r="J2300" s="65"/>
      <c r="K2300" s="65"/>
      <c r="L2300" s="65"/>
      <c r="M2300" s="65"/>
      <c r="N2300" s="65"/>
      <c r="O2300" s="65"/>
      <c r="P2300" s="65"/>
      <c r="Q2300" s="65"/>
      <c r="R2300" s="65"/>
      <c r="S2300" s="65"/>
      <c r="T2300" s="65"/>
      <c r="U2300" s="65"/>
      <c r="V2300" s="65"/>
      <c r="W2300" s="65"/>
      <c r="X2300" s="65"/>
      <c r="Y2300" s="65"/>
      <c r="Z2300" s="65"/>
      <c r="AA2300" s="65"/>
      <c r="AB2300" s="65"/>
      <c r="AC2300" s="65"/>
      <c r="AD2300" s="65"/>
      <c r="AE2300" s="65"/>
      <c r="AF2300" s="65"/>
      <c r="AG2300" s="65"/>
      <c r="AH2300" s="65"/>
      <c r="AI2300" s="65"/>
      <c r="AJ2300" s="62"/>
      <c r="AK2300" s="11"/>
      <c r="AL2300" s="11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/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</row>
    <row r="2301" spans="1:86" ht="17.25">
      <c r="A2301" s="11"/>
      <c r="B2301" s="11"/>
      <c r="C2301" s="11"/>
      <c r="D2301" s="11"/>
      <c r="E2301" s="33"/>
      <c r="F2301" s="11"/>
      <c r="G2301" s="11"/>
      <c r="H2301" s="11"/>
      <c r="I2301" s="11"/>
      <c r="J2301" s="65"/>
      <c r="K2301" s="65"/>
      <c r="L2301" s="65"/>
      <c r="M2301" s="65"/>
      <c r="N2301" s="65"/>
      <c r="O2301" s="65"/>
      <c r="P2301" s="65"/>
      <c r="Q2301" s="65"/>
      <c r="R2301" s="65"/>
      <c r="S2301" s="65"/>
      <c r="T2301" s="65"/>
      <c r="U2301" s="65"/>
      <c r="V2301" s="65"/>
      <c r="W2301" s="65"/>
      <c r="X2301" s="65"/>
      <c r="Y2301" s="65"/>
      <c r="Z2301" s="65"/>
      <c r="AA2301" s="65"/>
      <c r="AB2301" s="65"/>
      <c r="AC2301" s="65"/>
      <c r="AD2301" s="65"/>
      <c r="AE2301" s="65"/>
      <c r="AF2301" s="65"/>
      <c r="AG2301" s="65"/>
      <c r="AH2301" s="65"/>
      <c r="AI2301" s="65"/>
      <c r="AJ2301" s="62"/>
      <c r="AK2301" s="11"/>
      <c r="AL2301" s="11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</row>
    <row r="2302" spans="1:86" ht="17.25">
      <c r="A2302" s="11"/>
      <c r="B2302" s="11"/>
      <c r="C2302" s="11"/>
      <c r="D2302" s="11"/>
      <c r="E2302" s="33"/>
      <c r="F2302" s="11"/>
      <c r="G2302" s="11"/>
      <c r="H2302" s="11"/>
      <c r="I2302" s="11"/>
      <c r="J2302" s="65"/>
      <c r="K2302" s="65"/>
      <c r="L2302" s="65"/>
      <c r="M2302" s="65"/>
      <c r="N2302" s="65"/>
      <c r="O2302" s="65"/>
      <c r="P2302" s="65"/>
      <c r="Q2302" s="65"/>
      <c r="R2302" s="65"/>
      <c r="S2302" s="65"/>
      <c r="T2302" s="65"/>
      <c r="U2302" s="65"/>
      <c r="V2302" s="65"/>
      <c r="W2302" s="65"/>
      <c r="X2302" s="65"/>
      <c r="Y2302" s="65"/>
      <c r="Z2302" s="65"/>
      <c r="AA2302" s="65"/>
      <c r="AB2302" s="65"/>
      <c r="AC2302" s="65"/>
      <c r="AD2302" s="65"/>
      <c r="AE2302" s="65"/>
      <c r="AF2302" s="65"/>
      <c r="AG2302" s="65"/>
      <c r="AH2302" s="65"/>
      <c r="AI2302" s="65"/>
      <c r="AJ2302" s="62"/>
      <c r="AK2302" s="11"/>
      <c r="AL2302" s="11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/>
      <c r="CC2302" s="13"/>
      <c r="CD2302" s="13"/>
      <c r="CE2302" s="13"/>
      <c r="CF2302" s="13"/>
      <c r="CG2302" s="13"/>
      <c r="CH2302" s="13"/>
    </row>
    <row r="2303" spans="1:86" ht="17.25">
      <c r="A2303" s="11"/>
      <c r="B2303" s="11"/>
      <c r="C2303" s="11"/>
      <c r="D2303" s="11"/>
      <c r="E2303" s="33"/>
      <c r="F2303" s="11"/>
      <c r="G2303" s="11"/>
      <c r="H2303" s="11"/>
      <c r="I2303" s="11"/>
      <c r="J2303" s="65"/>
      <c r="K2303" s="65"/>
      <c r="L2303" s="65"/>
      <c r="M2303" s="65"/>
      <c r="N2303" s="65"/>
      <c r="O2303" s="65"/>
      <c r="P2303" s="65"/>
      <c r="Q2303" s="65"/>
      <c r="R2303" s="65"/>
      <c r="S2303" s="65"/>
      <c r="T2303" s="65"/>
      <c r="U2303" s="65"/>
      <c r="V2303" s="65"/>
      <c r="W2303" s="65"/>
      <c r="X2303" s="65"/>
      <c r="Y2303" s="65"/>
      <c r="Z2303" s="65"/>
      <c r="AA2303" s="65"/>
      <c r="AB2303" s="65"/>
      <c r="AC2303" s="65"/>
      <c r="AD2303" s="65"/>
      <c r="AE2303" s="65"/>
      <c r="AF2303" s="65"/>
      <c r="AG2303" s="65"/>
      <c r="AH2303" s="65"/>
      <c r="AI2303" s="65"/>
      <c r="AJ2303" s="62"/>
      <c r="AK2303" s="11"/>
      <c r="AL2303" s="11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</row>
    <row r="2304" spans="1:86" ht="17.25">
      <c r="A2304" s="11"/>
      <c r="B2304" s="11"/>
      <c r="C2304" s="11"/>
      <c r="D2304" s="11"/>
      <c r="E2304" s="33"/>
      <c r="F2304" s="11"/>
      <c r="G2304" s="11"/>
      <c r="H2304" s="11"/>
      <c r="I2304" s="11"/>
      <c r="J2304" s="65"/>
      <c r="K2304" s="65"/>
      <c r="L2304" s="65"/>
      <c r="M2304" s="65"/>
      <c r="N2304" s="65"/>
      <c r="O2304" s="65"/>
      <c r="P2304" s="65"/>
      <c r="Q2304" s="65"/>
      <c r="R2304" s="65"/>
      <c r="S2304" s="65"/>
      <c r="T2304" s="65"/>
      <c r="U2304" s="65"/>
      <c r="V2304" s="65"/>
      <c r="W2304" s="65"/>
      <c r="X2304" s="65"/>
      <c r="Y2304" s="65"/>
      <c r="Z2304" s="65"/>
      <c r="AA2304" s="65"/>
      <c r="AB2304" s="65"/>
      <c r="AC2304" s="65"/>
      <c r="AD2304" s="65"/>
      <c r="AE2304" s="65"/>
      <c r="AF2304" s="65"/>
      <c r="AG2304" s="65"/>
      <c r="AH2304" s="65"/>
      <c r="AI2304" s="65"/>
      <c r="AJ2304" s="62"/>
      <c r="AK2304" s="11"/>
      <c r="AL2304" s="11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</row>
    <row r="2305" spans="1:86" ht="17.25">
      <c r="A2305" s="11"/>
      <c r="B2305" s="11"/>
      <c r="C2305" s="11"/>
      <c r="D2305" s="11"/>
      <c r="E2305" s="33"/>
      <c r="F2305" s="11"/>
      <c r="G2305" s="11"/>
      <c r="H2305" s="11"/>
      <c r="I2305" s="11"/>
      <c r="J2305" s="65"/>
      <c r="K2305" s="65"/>
      <c r="L2305" s="65"/>
      <c r="M2305" s="65"/>
      <c r="N2305" s="65"/>
      <c r="O2305" s="65"/>
      <c r="P2305" s="65"/>
      <c r="Q2305" s="65"/>
      <c r="R2305" s="65"/>
      <c r="S2305" s="65"/>
      <c r="T2305" s="65"/>
      <c r="U2305" s="65"/>
      <c r="V2305" s="65"/>
      <c r="W2305" s="65"/>
      <c r="X2305" s="65"/>
      <c r="Y2305" s="65"/>
      <c r="Z2305" s="65"/>
      <c r="AA2305" s="65"/>
      <c r="AB2305" s="65"/>
      <c r="AC2305" s="65"/>
      <c r="AD2305" s="65"/>
      <c r="AE2305" s="65"/>
      <c r="AF2305" s="65"/>
      <c r="AG2305" s="65"/>
      <c r="AH2305" s="65"/>
      <c r="AI2305" s="65"/>
      <c r="AJ2305" s="62"/>
      <c r="AK2305" s="11"/>
      <c r="AL2305" s="11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</row>
    <row r="2306" spans="1:86" ht="17.25">
      <c r="A2306" s="11"/>
      <c r="B2306" s="11"/>
      <c r="C2306" s="11"/>
      <c r="D2306" s="11"/>
      <c r="E2306" s="33"/>
      <c r="F2306" s="11"/>
      <c r="G2306" s="11"/>
      <c r="H2306" s="11"/>
      <c r="I2306" s="11"/>
      <c r="J2306" s="65"/>
      <c r="K2306" s="65"/>
      <c r="L2306" s="65"/>
      <c r="M2306" s="65"/>
      <c r="N2306" s="65"/>
      <c r="O2306" s="65"/>
      <c r="P2306" s="65"/>
      <c r="Q2306" s="65"/>
      <c r="R2306" s="65"/>
      <c r="S2306" s="65"/>
      <c r="T2306" s="65"/>
      <c r="U2306" s="65"/>
      <c r="V2306" s="65"/>
      <c r="W2306" s="65"/>
      <c r="X2306" s="65"/>
      <c r="Y2306" s="65"/>
      <c r="Z2306" s="65"/>
      <c r="AA2306" s="65"/>
      <c r="AB2306" s="65"/>
      <c r="AC2306" s="65"/>
      <c r="AD2306" s="65"/>
      <c r="AE2306" s="65"/>
      <c r="AF2306" s="65"/>
      <c r="AG2306" s="65"/>
      <c r="AH2306" s="65"/>
      <c r="AI2306" s="65"/>
      <c r="AJ2306" s="62"/>
      <c r="AK2306" s="11"/>
      <c r="AL2306" s="11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</row>
    <row r="2307" spans="1:86" ht="17.25">
      <c r="A2307" s="11"/>
      <c r="B2307" s="11"/>
      <c r="C2307" s="11"/>
      <c r="D2307" s="11"/>
      <c r="E2307" s="33"/>
      <c r="F2307" s="11"/>
      <c r="G2307" s="11"/>
      <c r="H2307" s="11"/>
      <c r="I2307" s="11"/>
      <c r="J2307" s="65"/>
      <c r="K2307" s="65"/>
      <c r="L2307" s="65"/>
      <c r="M2307" s="65"/>
      <c r="N2307" s="65"/>
      <c r="O2307" s="65"/>
      <c r="P2307" s="65"/>
      <c r="Q2307" s="65"/>
      <c r="R2307" s="65"/>
      <c r="S2307" s="65"/>
      <c r="T2307" s="65"/>
      <c r="U2307" s="65"/>
      <c r="V2307" s="65"/>
      <c r="W2307" s="65"/>
      <c r="X2307" s="65"/>
      <c r="Y2307" s="65"/>
      <c r="Z2307" s="65"/>
      <c r="AA2307" s="65"/>
      <c r="AB2307" s="65"/>
      <c r="AC2307" s="65"/>
      <c r="AD2307" s="65"/>
      <c r="AE2307" s="65"/>
      <c r="AF2307" s="65"/>
      <c r="AG2307" s="65"/>
      <c r="AH2307" s="65"/>
      <c r="AI2307" s="65"/>
      <c r="AJ2307" s="62"/>
      <c r="AK2307" s="11"/>
      <c r="AL2307" s="11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</row>
    <row r="2308" spans="1:86" ht="17.25">
      <c r="A2308" s="11"/>
      <c r="B2308" s="11"/>
      <c r="C2308" s="11"/>
      <c r="D2308" s="11"/>
      <c r="E2308" s="33"/>
      <c r="F2308" s="11"/>
      <c r="G2308" s="11"/>
      <c r="H2308" s="11"/>
      <c r="I2308" s="11"/>
      <c r="J2308" s="65"/>
      <c r="K2308" s="65"/>
      <c r="L2308" s="65"/>
      <c r="M2308" s="65"/>
      <c r="N2308" s="65"/>
      <c r="O2308" s="65"/>
      <c r="P2308" s="65"/>
      <c r="Q2308" s="65"/>
      <c r="R2308" s="65"/>
      <c r="S2308" s="65"/>
      <c r="T2308" s="65"/>
      <c r="U2308" s="65"/>
      <c r="V2308" s="65"/>
      <c r="W2308" s="65"/>
      <c r="X2308" s="65"/>
      <c r="Y2308" s="65"/>
      <c r="Z2308" s="65"/>
      <c r="AA2308" s="65"/>
      <c r="AB2308" s="65"/>
      <c r="AC2308" s="65"/>
      <c r="AD2308" s="65"/>
      <c r="AE2308" s="65"/>
      <c r="AF2308" s="65"/>
      <c r="AG2308" s="65"/>
      <c r="AH2308" s="65"/>
      <c r="AI2308" s="65"/>
      <c r="AJ2308" s="62"/>
      <c r="AK2308" s="11"/>
      <c r="AL2308" s="11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</row>
    <row r="2309" spans="1:86" ht="17.25">
      <c r="A2309" s="11"/>
      <c r="B2309" s="11"/>
      <c r="C2309" s="11"/>
      <c r="D2309" s="11"/>
      <c r="E2309" s="33"/>
      <c r="F2309" s="11"/>
      <c r="G2309" s="11"/>
      <c r="H2309" s="11"/>
      <c r="I2309" s="11"/>
      <c r="J2309" s="65"/>
      <c r="K2309" s="65"/>
      <c r="L2309" s="65"/>
      <c r="M2309" s="65"/>
      <c r="N2309" s="65"/>
      <c r="O2309" s="65"/>
      <c r="P2309" s="65"/>
      <c r="Q2309" s="65"/>
      <c r="R2309" s="65"/>
      <c r="S2309" s="65"/>
      <c r="T2309" s="65"/>
      <c r="U2309" s="65"/>
      <c r="V2309" s="65"/>
      <c r="W2309" s="65"/>
      <c r="X2309" s="65"/>
      <c r="Y2309" s="65"/>
      <c r="Z2309" s="65"/>
      <c r="AA2309" s="65"/>
      <c r="AB2309" s="65"/>
      <c r="AC2309" s="65"/>
      <c r="AD2309" s="65"/>
      <c r="AE2309" s="65"/>
      <c r="AF2309" s="65"/>
      <c r="AG2309" s="65"/>
      <c r="AH2309" s="65"/>
      <c r="AI2309" s="65"/>
      <c r="AJ2309" s="62"/>
      <c r="AK2309" s="11"/>
      <c r="AL2309" s="11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</row>
    <row r="2310" spans="1:86" ht="17.25">
      <c r="A2310" s="11"/>
      <c r="B2310" s="11"/>
      <c r="C2310" s="11"/>
      <c r="D2310" s="11"/>
      <c r="E2310" s="33"/>
      <c r="F2310" s="11"/>
      <c r="G2310" s="11"/>
      <c r="H2310" s="11"/>
      <c r="I2310" s="11"/>
      <c r="J2310" s="65"/>
      <c r="K2310" s="65"/>
      <c r="L2310" s="65"/>
      <c r="M2310" s="65"/>
      <c r="N2310" s="65"/>
      <c r="O2310" s="65"/>
      <c r="P2310" s="65"/>
      <c r="Q2310" s="65"/>
      <c r="R2310" s="65"/>
      <c r="S2310" s="65"/>
      <c r="T2310" s="65"/>
      <c r="U2310" s="65"/>
      <c r="V2310" s="65"/>
      <c r="W2310" s="65"/>
      <c r="X2310" s="65"/>
      <c r="Y2310" s="65"/>
      <c r="Z2310" s="65"/>
      <c r="AA2310" s="65"/>
      <c r="AB2310" s="65"/>
      <c r="AC2310" s="65"/>
      <c r="AD2310" s="65"/>
      <c r="AE2310" s="65"/>
      <c r="AF2310" s="65"/>
      <c r="AG2310" s="65"/>
      <c r="AH2310" s="65"/>
      <c r="AI2310" s="65"/>
      <c r="AJ2310" s="62"/>
      <c r="AK2310" s="11"/>
      <c r="AL2310" s="11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</row>
    <row r="2311" spans="1:86" ht="17.25">
      <c r="A2311" s="11"/>
      <c r="B2311" s="11"/>
      <c r="C2311" s="11"/>
      <c r="D2311" s="11"/>
      <c r="E2311" s="33"/>
      <c r="F2311" s="11"/>
      <c r="G2311" s="11"/>
      <c r="H2311" s="11"/>
      <c r="I2311" s="11"/>
      <c r="J2311" s="65"/>
      <c r="K2311" s="65"/>
      <c r="L2311" s="65"/>
      <c r="M2311" s="65"/>
      <c r="N2311" s="65"/>
      <c r="O2311" s="65"/>
      <c r="P2311" s="65"/>
      <c r="Q2311" s="65"/>
      <c r="R2311" s="65"/>
      <c r="S2311" s="65"/>
      <c r="T2311" s="65"/>
      <c r="U2311" s="65"/>
      <c r="V2311" s="65"/>
      <c r="W2311" s="65"/>
      <c r="X2311" s="65"/>
      <c r="Y2311" s="65"/>
      <c r="Z2311" s="65"/>
      <c r="AA2311" s="65"/>
      <c r="AB2311" s="65"/>
      <c r="AC2311" s="65"/>
      <c r="AD2311" s="65"/>
      <c r="AE2311" s="65"/>
      <c r="AF2311" s="65"/>
      <c r="AG2311" s="65"/>
      <c r="AH2311" s="65"/>
      <c r="AI2311" s="65"/>
      <c r="AJ2311" s="62"/>
      <c r="AK2311" s="11"/>
      <c r="AL2311" s="11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</row>
    <row r="2312" spans="1:86" ht="17.25">
      <c r="A2312" s="11"/>
      <c r="B2312" s="11"/>
      <c r="C2312" s="11"/>
      <c r="D2312" s="11"/>
      <c r="E2312" s="33"/>
      <c r="F2312" s="11"/>
      <c r="G2312" s="11"/>
      <c r="H2312" s="11"/>
      <c r="I2312" s="11"/>
      <c r="J2312" s="65"/>
      <c r="K2312" s="65"/>
      <c r="L2312" s="65"/>
      <c r="M2312" s="65"/>
      <c r="N2312" s="65"/>
      <c r="O2312" s="65"/>
      <c r="P2312" s="65"/>
      <c r="Q2312" s="65"/>
      <c r="R2312" s="65"/>
      <c r="S2312" s="65"/>
      <c r="T2312" s="65"/>
      <c r="U2312" s="65"/>
      <c r="V2312" s="65"/>
      <c r="W2312" s="65"/>
      <c r="X2312" s="65"/>
      <c r="Y2312" s="65"/>
      <c r="Z2312" s="65"/>
      <c r="AA2312" s="65"/>
      <c r="AB2312" s="65"/>
      <c r="AC2312" s="65"/>
      <c r="AD2312" s="65"/>
      <c r="AE2312" s="65"/>
      <c r="AF2312" s="65"/>
      <c r="AG2312" s="65"/>
      <c r="AH2312" s="65"/>
      <c r="AI2312" s="65"/>
      <c r="AJ2312" s="62"/>
      <c r="AK2312" s="11"/>
      <c r="AL2312" s="11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</row>
    <row r="2313" spans="1:86" ht="17.25">
      <c r="A2313" s="11"/>
      <c r="B2313" s="11"/>
      <c r="C2313" s="11"/>
      <c r="D2313" s="11"/>
      <c r="E2313" s="33"/>
      <c r="F2313" s="11"/>
      <c r="G2313" s="11"/>
      <c r="H2313" s="11"/>
      <c r="I2313" s="11"/>
      <c r="J2313" s="65"/>
      <c r="K2313" s="65"/>
      <c r="L2313" s="65"/>
      <c r="M2313" s="65"/>
      <c r="N2313" s="65"/>
      <c r="O2313" s="65"/>
      <c r="P2313" s="65"/>
      <c r="Q2313" s="65"/>
      <c r="R2313" s="65"/>
      <c r="S2313" s="65"/>
      <c r="T2313" s="65"/>
      <c r="U2313" s="65"/>
      <c r="V2313" s="65"/>
      <c r="W2313" s="65"/>
      <c r="X2313" s="65"/>
      <c r="Y2313" s="65"/>
      <c r="Z2313" s="65"/>
      <c r="AA2313" s="65"/>
      <c r="AB2313" s="65"/>
      <c r="AC2313" s="65"/>
      <c r="AD2313" s="65"/>
      <c r="AE2313" s="65"/>
      <c r="AF2313" s="65"/>
      <c r="AG2313" s="65"/>
      <c r="AH2313" s="65"/>
      <c r="AI2313" s="65"/>
      <c r="AJ2313" s="62"/>
      <c r="AK2313" s="11"/>
      <c r="AL2313" s="11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</row>
    <row r="2314" spans="1:86" ht="17.25">
      <c r="A2314" s="11"/>
      <c r="B2314" s="11"/>
      <c r="C2314" s="11"/>
      <c r="D2314" s="11"/>
      <c r="E2314" s="33"/>
      <c r="F2314" s="11"/>
      <c r="G2314" s="11"/>
      <c r="H2314" s="11"/>
      <c r="I2314" s="11"/>
      <c r="J2314" s="65"/>
      <c r="K2314" s="65"/>
      <c r="L2314" s="65"/>
      <c r="M2314" s="65"/>
      <c r="N2314" s="65"/>
      <c r="O2314" s="65"/>
      <c r="P2314" s="65"/>
      <c r="Q2314" s="65"/>
      <c r="R2314" s="65"/>
      <c r="S2314" s="65"/>
      <c r="T2314" s="65"/>
      <c r="U2314" s="65"/>
      <c r="V2314" s="65"/>
      <c r="W2314" s="65"/>
      <c r="X2314" s="65"/>
      <c r="Y2314" s="65"/>
      <c r="Z2314" s="65"/>
      <c r="AA2314" s="65"/>
      <c r="AB2314" s="65"/>
      <c r="AC2314" s="65"/>
      <c r="AD2314" s="65"/>
      <c r="AE2314" s="65"/>
      <c r="AF2314" s="65"/>
      <c r="AG2314" s="65"/>
      <c r="AH2314" s="65"/>
      <c r="AI2314" s="65"/>
      <c r="AJ2314" s="62"/>
      <c r="AK2314" s="11"/>
      <c r="AL2314" s="11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</row>
    <row r="2315" spans="1:86" ht="17.25">
      <c r="A2315" s="11"/>
      <c r="B2315" s="11"/>
      <c r="C2315" s="11"/>
      <c r="D2315" s="11"/>
      <c r="E2315" s="33"/>
      <c r="F2315" s="11"/>
      <c r="G2315" s="11"/>
      <c r="H2315" s="11"/>
      <c r="I2315" s="11"/>
      <c r="J2315" s="65"/>
      <c r="K2315" s="65"/>
      <c r="L2315" s="65"/>
      <c r="M2315" s="65"/>
      <c r="N2315" s="65"/>
      <c r="O2315" s="65"/>
      <c r="P2315" s="65"/>
      <c r="Q2315" s="65"/>
      <c r="R2315" s="65"/>
      <c r="S2315" s="65"/>
      <c r="T2315" s="65"/>
      <c r="U2315" s="65"/>
      <c r="V2315" s="65"/>
      <c r="W2315" s="65"/>
      <c r="X2315" s="65"/>
      <c r="Y2315" s="65"/>
      <c r="Z2315" s="65"/>
      <c r="AA2315" s="65"/>
      <c r="AB2315" s="65"/>
      <c r="AC2315" s="65"/>
      <c r="AD2315" s="65"/>
      <c r="AE2315" s="65"/>
      <c r="AF2315" s="65"/>
      <c r="AG2315" s="65"/>
      <c r="AH2315" s="65"/>
      <c r="AI2315" s="65"/>
      <c r="AJ2315" s="62"/>
      <c r="AK2315" s="11"/>
      <c r="AL2315" s="11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</row>
    <row r="2316" spans="1:86" ht="17.25">
      <c r="A2316" s="11"/>
      <c r="B2316" s="11"/>
      <c r="C2316" s="11"/>
      <c r="D2316" s="11"/>
      <c r="E2316" s="33"/>
      <c r="F2316" s="11"/>
      <c r="G2316" s="11"/>
      <c r="H2316" s="11"/>
      <c r="I2316" s="11"/>
      <c r="J2316" s="65"/>
      <c r="K2316" s="65"/>
      <c r="L2316" s="65"/>
      <c r="M2316" s="65"/>
      <c r="N2316" s="65"/>
      <c r="O2316" s="65"/>
      <c r="P2316" s="65"/>
      <c r="Q2316" s="65"/>
      <c r="R2316" s="65"/>
      <c r="S2316" s="65"/>
      <c r="T2316" s="65"/>
      <c r="U2316" s="65"/>
      <c r="V2316" s="65"/>
      <c r="W2316" s="65"/>
      <c r="X2316" s="65"/>
      <c r="Y2316" s="65"/>
      <c r="Z2316" s="65"/>
      <c r="AA2316" s="65"/>
      <c r="AB2316" s="65"/>
      <c r="AC2316" s="65"/>
      <c r="AD2316" s="65"/>
      <c r="AE2316" s="65"/>
      <c r="AF2316" s="65"/>
      <c r="AG2316" s="65"/>
      <c r="AH2316" s="65"/>
      <c r="AI2316" s="65"/>
      <c r="AJ2316" s="62"/>
      <c r="AK2316" s="11"/>
      <c r="AL2316" s="11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</row>
    <row r="2317" spans="1:86" ht="17.25">
      <c r="A2317" s="11"/>
      <c r="B2317" s="11"/>
      <c r="C2317" s="11"/>
      <c r="D2317" s="11"/>
      <c r="E2317" s="33"/>
      <c r="F2317" s="11"/>
      <c r="G2317" s="11"/>
      <c r="H2317" s="11"/>
      <c r="I2317" s="11"/>
      <c r="J2317" s="65"/>
      <c r="K2317" s="65"/>
      <c r="L2317" s="65"/>
      <c r="M2317" s="65"/>
      <c r="N2317" s="65"/>
      <c r="O2317" s="65"/>
      <c r="P2317" s="65"/>
      <c r="Q2317" s="65"/>
      <c r="R2317" s="65"/>
      <c r="S2317" s="65"/>
      <c r="T2317" s="65"/>
      <c r="U2317" s="65"/>
      <c r="V2317" s="65"/>
      <c r="W2317" s="65"/>
      <c r="X2317" s="65"/>
      <c r="Y2317" s="65"/>
      <c r="Z2317" s="65"/>
      <c r="AA2317" s="65"/>
      <c r="AB2317" s="65"/>
      <c r="AC2317" s="65"/>
      <c r="AD2317" s="65"/>
      <c r="AE2317" s="65"/>
      <c r="AF2317" s="65"/>
      <c r="AG2317" s="65"/>
      <c r="AH2317" s="65"/>
      <c r="AI2317" s="65"/>
      <c r="AJ2317" s="62"/>
      <c r="AK2317" s="11"/>
      <c r="AL2317" s="11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</row>
    <row r="2318" spans="1:86" ht="17.25">
      <c r="A2318" s="11"/>
      <c r="B2318" s="11"/>
      <c r="C2318" s="11"/>
      <c r="D2318" s="11"/>
      <c r="E2318" s="33"/>
      <c r="F2318" s="11"/>
      <c r="G2318" s="11"/>
      <c r="H2318" s="11"/>
      <c r="I2318" s="11"/>
      <c r="J2318" s="65"/>
      <c r="K2318" s="65"/>
      <c r="L2318" s="65"/>
      <c r="M2318" s="65"/>
      <c r="N2318" s="65"/>
      <c r="O2318" s="65"/>
      <c r="P2318" s="65"/>
      <c r="Q2318" s="65"/>
      <c r="R2318" s="65"/>
      <c r="S2318" s="65"/>
      <c r="T2318" s="65"/>
      <c r="U2318" s="65"/>
      <c r="V2318" s="65"/>
      <c r="W2318" s="65"/>
      <c r="X2318" s="65"/>
      <c r="Y2318" s="65"/>
      <c r="Z2318" s="65"/>
      <c r="AA2318" s="65"/>
      <c r="AB2318" s="65"/>
      <c r="AC2318" s="65"/>
      <c r="AD2318" s="65"/>
      <c r="AE2318" s="65"/>
      <c r="AF2318" s="65"/>
      <c r="AG2318" s="65"/>
      <c r="AH2318" s="65"/>
      <c r="AI2318" s="65"/>
      <c r="AJ2318" s="62"/>
      <c r="AK2318" s="11"/>
      <c r="AL2318" s="11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</row>
    <row r="2319" spans="1:86" ht="17.25">
      <c r="A2319" s="11"/>
      <c r="B2319" s="11"/>
      <c r="C2319" s="11"/>
      <c r="D2319" s="11"/>
      <c r="E2319" s="33"/>
      <c r="F2319" s="11"/>
      <c r="G2319" s="11"/>
      <c r="H2319" s="11"/>
      <c r="I2319" s="11"/>
      <c r="J2319" s="65"/>
      <c r="K2319" s="65"/>
      <c r="L2319" s="65"/>
      <c r="M2319" s="65"/>
      <c r="N2319" s="65"/>
      <c r="O2319" s="65"/>
      <c r="P2319" s="65"/>
      <c r="Q2319" s="65"/>
      <c r="R2319" s="65"/>
      <c r="S2319" s="65"/>
      <c r="T2319" s="65"/>
      <c r="U2319" s="65"/>
      <c r="V2319" s="65"/>
      <c r="W2319" s="65"/>
      <c r="X2319" s="65"/>
      <c r="Y2319" s="65"/>
      <c r="Z2319" s="65"/>
      <c r="AA2319" s="65"/>
      <c r="AB2319" s="65"/>
      <c r="AC2319" s="65"/>
      <c r="AD2319" s="65"/>
      <c r="AE2319" s="65"/>
      <c r="AF2319" s="65"/>
      <c r="AG2319" s="65"/>
      <c r="AH2319" s="65"/>
      <c r="AI2319" s="65"/>
      <c r="AJ2319" s="62"/>
      <c r="AK2319" s="11"/>
      <c r="AL2319" s="11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</row>
    <row r="2320" spans="1:86" ht="17.25">
      <c r="A2320" s="11"/>
      <c r="B2320" s="11"/>
      <c r="C2320" s="11"/>
      <c r="D2320" s="11"/>
      <c r="E2320" s="33"/>
      <c r="F2320" s="11"/>
      <c r="G2320" s="11"/>
      <c r="H2320" s="11"/>
      <c r="I2320" s="11"/>
      <c r="J2320" s="65"/>
      <c r="K2320" s="65"/>
      <c r="L2320" s="65"/>
      <c r="M2320" s="65"/>
      <c r="N2320" s="65"/>
      <c r="O2320" s="65"/>
      <c r="P2320" s="65"/>
      <c r="Q2320" s="65"/>
      <c r="R2320" s="65"/>
      <c r="S2320" s="65"/>
      <c r="T2320" s="65"/>
      <c r="U2320" s="65"/>
      <c r="V2320" s="65"/>
      <c r="W2320" s="65"/>
      <c r="X2320" s="65"/>
      <c r="Y2320" s="65"/>
      <c r="Z2320" s="65"/>
      <c r="AA2320" s="65"/>
      <c r="AB2320" s="65"/>
      <c r="AC2320" s="65"/>
      <c r="AD2320" s="65"/>
      <c r="AE2320" s="65"/>
      <c r="AF2320" s="65"/>
      <c r="AG2320" s="65"/>
      <c r="AH2320" s="65"/>
      <c r="AI2320" s="65"/>
      <c r="AJ2320" s="62"/>
      <c r="AK2320" s="11"/>
      <c r="AL2320" s="11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/>
      <c r="AX2320" s="13"/>
      <c r="AY2320" s="13"/>
      <c r="AZ2320" s="13"/>
      <c r="BA2320" s="13"/>
      <c r="BB2320" s="13"/>
      <c r="BC2320" s="13"/>
      <c r="BD2320" s="13"/>
      <c r="BE2320" s="13"/>
      <c r="BF2320" s="13"/>
      <c r="BG2320" s="13"/>
      <c r="BH2320" s="13"/>
      <c r="BI2320" s="13"/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</row>
    <row r="2321" spans="1:86" ht="17.25">
      <c r="A2321" s="11"/>
      <c r="B2321" s="11"/>
      <c r="C2321" s="11"/>
      <c r="D2321" s="11"/>
      <c r="E2321" s="33"/>
      <c r="F2321" s="11"/>
      <c r="G2321" s="11"/>
      <c r="H2321" s="11"/>
      <c r="I2321" s="11"/>
      <c r="J2321" s="65"/>
      <c r="K2321" s="65"/>
      <c r="L2321" s="65"/>
      <c r="M2321" s="65"/>
      <c r="N2321" s="65"/>
      <c r="O2321" s="65"/>
      <c r="P2321" s="65"/>
      <c r="Q2321" s="65"/>
      <c r="R2321" s="65"/>
      <c r="S2321" s="65"/>
      <c r="T2321" s="65"/>
      <c r="U2321" s="65"/>
      <c r="V2321" s="65"/>
      <c r="W2321" s="65"/>
      <c r="X2321" s="65"/>
      <c r="Y2321" s="65"/>
      <c r="Z2321" s="65"/>
      <c r="AA2321" s="65"/>
      <c r="AB2321" s="65"/>
      <c r="AC2321" s="65"/>
      <c r="AD2321" s="65"/>
      <c r="AE2321" s="65"/>
      <c r="AF2321" s="65"/>
      <c r="AG2321" s="65"/>
      <c r="AH2321" s="65"/>
      <c r="AI2321" s="65"/>
      <c r="AJ2321" s="62"/>
      <c r="AK2321" s="11"/>
      <c r="AL2321" s="11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/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</row>
    <row r="2322" spans="1:86" ht="17.25">
      <c r="A2322" s="11"/>
      <c r="B2322" s="11"/>
      <c r="C2322" s="11"/>
      <c r="D2322" s="11"/>
      <c r="E2322" s="33"/>
      <c r="F2322" s="11"/>
      <c r="G2322" s="11"/>
      <c r="H2322" s="11"/>
      <c r="I2322" s="11"/>
      <c r="J2322" s="65"/>
      <c r="K2322" s="65"/>
      <c r="L2322" s="65"/>
      <c r="M2322" s="65"/>
      <c r="N2322" s="65"/>
      <c r="O2322" s="65"/>
      <c r="P2322" s="65"/>
      <c r="Q2322" s="65"/>
      <c r="R2322" s="65"/>
      <c r="S2322" s="65"/>
      <c r="T2322" s="65"/>
      <c r="U2322" s="65"/>
      <c r="V2322" s="65"/>
      <c r="W2322" s="65"/>
      <c r="X2322" s="65"/>
      <c r="Y2322" s="65"/>
      <c r="Z2322" s="65"/>
      <c r="AA2322" s="65"/>
      <c r="AB2322" s="65"/>
      <c r="AC2322" s="65"/>
      <c r="AD2322" s="65"/>
      <c r="AE2322" s="65"/>
      <c r="AF2322" s="65"/>
      <c r="AG2322" s="65"/>
      <c r="AH2322" s="65"/>
      <c r="AI2322" s="65"/>
      <c r="AJ2322" s="62"/>
      <c r="AK2322" s="11"/>
      <c r="AL2322" s="11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/>
      <c r="AX2322" s="13"/>
      <c r="AY2322" s="13"/>
      <c r="AZ2322" s="13"/>
      <c r="BA2322" s="13"/>
      <c r="BB2322" s="13"/>
      <c r="BC2322" s="13"/>
      <c r="BD2322" s="13"/>
      <c r="BE2322" s="13"/>
      <c r="BF2322" s="13"/>
      <c r="BG2322" s="13"/>
      <c r="BH2322" s="13"/>
      <c r="BI2322" s="13"/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</row>
    <row r="2323" spans="1:86" ht="17.25">
      <c r="A2323" s="11"/>
      <c r="B2323" s="11"/>
      <c r="C2323" s="11"/>
      <c r="D2323" s="11"/>
      <c r="E2323" s="33"/>
      <c r="F2323" s="11"/>
      <c r="G2323" s="11"/>
      <c r="H2323" s="11"/>
      <c r="I2323" s="11"/>
      <c r="J2323" s="65"/>
      <c r="K2323" s="65"/>
      <c r="L2323" s="65"/>
      <c r="M2323" s="65"/>
      <c r="N2323" s="65"/>
      <c r="O2323" s="65"/>
      <c r="P2323" s="65"/>
      <c r="Q2323" s="65"/>
      <c r="R2323" s="65"/>
      <c r="S2323" s="65"/>
      <c r="T2323" s="65"/>
      <c r="U2323" s="65"/>
      <c r="V2323" s="65"/>
      <c r="W2323" s="65"/>
      <c r="X2323" s="65"/>
      <c r="Y2323" s="65"/>
      <c r="Z2323" s="65"/>
      <c r="AA2323" s="65"/>
      <c r="AB2323" s="65"/>
      <c r="AC2323" s="65"/>
      <c r="AD2323" s="65"/>
      <c r="AE2323" s="65"/>
      <c r="AF2323" s="65"/>
      <c r="AG2323" s="65"/>
      <c r="AH2323" s="65"/>
      <c r="AI2323" s="65"/>
      <c r="AJ2323" s="62"/>
      <c r="AK2323" s="11"/>
      <c r="AL2323" s="11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/>
      <c r="BE2323" s="13"/>
      <c r="BF2323" s="13"/>
      <c r="BG2323" s="13"/>
      <c r="BH2323" s="13"/>
      <c r="BI2323" s="13"/>
      <c r="BJ2323" s="13"/>
      <c r="BK2323" s="13"/>
      <c r="BL2323" s="13"/>
      <c r="BM2323" s="13"/>
      <c r="BN2323" s="13"/>
      <c r="BO2323" s="13"/>
      <c r="BP2323" s="13"/>
      <c r="BQ2323" s="13"/>
      <c r="BR2323" s="13"/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</row>
    <row r="2324" spans="1:86" ht="17.25">
      <c r="A2324" s="11"/>
      <c r="B2324" s="11"/>
      <c r="C2324" s="11"/>
      <c r="D2324" s="11"/>
      <c r="E2324" s="33"/>
      <c r="F2324" s="11"/>
      <c r="G2324" s="11"/>
      <c r="H2324" s="11"/>
      <c r="I2324" s="11"/>
      <c r="J2324" s="65"/>
      <c r="K2324" s="65"/>
      <c r="L2324" s="65"/>
      <c r="M2324" s="65"/>
      <c r="N2324" s="65"/>
      <c r="O2324" s="65"/>
      <c r="P2324" s="65"/>
      <c r="Q2324" s="65"/>
      <c r="R2324" s="65"/>
      <c r="S2324" s="65"/>
      <c r="T2324" s="65"/>
      <c r="U2324" s="65"/>
      <c r="V2324" s="65"/>
      <c r="W2324" s="65"/>
      <c r="X2324" s="65"/>
      <c r="Y2324" s="65"/>
      <c r="Z2324" s="65"/>
      <c r="AA2324" s="65"/>
      <c r="AB2324" s="65"/>
      <c r="AC2324" s="65"/>
      <c r="AD2324" s="65"/>
      <c r="AE2324" s="65"/>
      <c r="AF2324" s="65"/>
      <c r="AG2324" s="65"/>
      <c r="AH2324" s="65"/>
      <c r="AI2324" s="65"/>
      <c r="AJ2324" s="62"/>
      <c r="AK2324" s="11"/>
      <c r="AL2324" s="11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/>
      <c r="AX2324" s="13"/>
      <c r="AY2324" s="13"/>
      <c r="AZ2324" s="13"/>
      <c r="BA2324" s="13"/>
      <c r="BB2324" s="13"/>
      <c r="BC2324" s="13"/>
      <c r="BD2324" s="13"/>
      <c r="BE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O2324" s="13"/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</row>
    <row r="2325" spans="1:86" ht="17.25">
      <c r="A2325" s="11"/>
      <c r="B2325" s="11"/>
      <c r="C2325" s="11"/>
      <c r="D2325" s="11"/>
      <c r="E2325" s="33"/>
      <c r="F2325" s="11"/>
      <c r="G2325" s="11"/>
      <c r="H2325" s="11"/>
      <c r="I2325" s="11"/>
      <c r="J2325" s="65"/>
      <c r="K2325" s="65"/>
      <c r="L2325" s="65"/>
      <c r="M2325" s="65"/>
      <c r="N2325" s="65"/>
      <c r="O2325" s="65"/>
      <c r="P2325" s="65"/>
      <c r="Q2325" s="65"/>
      <c r="R2325" s="65"/>
      <c r="S2325" s="65"/>
      <c r="T2325" s="65"/>
      <c r="U2325" s="65"/>
      <c r="V2325" s="65"/>
      <c r="W2325" s="65"/>
      <c r="X2325" s="65"/>
      <c r="Y2325" s="65"/>
      <c r="Z2325" s="65"/>
      <c r="AA2325" s="65"/>
      <c r="AB2325" s="65"/>
      <c r="AC2325" s="65"/>
      <c r="AD2325" s="65"/>
      <c r="AE2325" s="65"/>
      <c r="AF2325" s="65"/>
      <c r="AG2325" s="65"/>
      <c r="AH2325" s="65"/>
      <c r="AI2325" s="65"/>
      <c r="AJ2325" s="62"/>
      <c r="AK2325" s="11"/>
      <c r="AL2325" s="11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/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</row>
    <row r="2326" spans="1:86" ht="17.25">
      <c r="A2326" s="11"/>
      <c r="B2326" s="11"/>
      <c r="C2326" s="11"/>
      <c r="D2326" s="11"/>
      <c r="E2326" s="33"/>
      <c r="F2326" s="11"/>
      <c r="G2326" s="11"/>
      <c r="H2326" s="11"/>
      <c r="I2326" s="11"/>
      <c r="J2326" s="65"/>
      <c r="K2326" s="65"/>
      <c r="L2326" s="65"/>
      <c r="M2326" s="65"/>
      <c r="N2326" s="65"/>
      <c r="O2326" s="65"/>
      <c r="P2326" s="65"/>
      <c r="Q2326" s="65"/>
      <c r="R2326" s="65"/>
      <c r="S2326" s="65"/>
      <c r="T2326" s="65"/>
      <c r="U2326" s="65"/>
      <c r="V2326" s="65"/>
      <c r="W2326" s="65"/>
      <c r="X2326" s="65"/>
      <c r="Y2326" s="65"/>
      <c r="Z2326" s="65"/>
      <c r="AA2326" s="65"/>
      <c r="AB2326" s="65"/>
      <c r="AC2326" s="65"/>
      <c r="AD2326" s="65"/>
      <c r="AE2326" s="65"/>
      <c r="AF2326" s="65"/>
      <c r="AG2326" s="65"/>
      <c r="AH2326" s="65"/>
      <c r="AI2326" s="65"/>
      <c r="AJ2326" s="62"/>
      <c r="AK2326" s="11"/>
      <c r="AL2326" s="11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/>
      <c r="BA2326" s="13"/>
      <c r="BB2326" s="13"/>
      <c r="BC2326" s="13"/>
      <c r="BD2326" s="13"/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</row>
    <row r="2327" spans="1:86" ht="17.25">
      <c r="A2327" s="11"/>
      <c r="B2327" s="11"/>
      <c r="C2327" s="11"/>
      <c r="D2327" s="11"/>
      <c r="E2327" s="33"/>
      <c r="F2327" s="11"/>
      <c r="G2327" s="11"/>
      <c r="H2327" s="11"/>
      <c r="I2327" s="11"/>
      <c r="J2327" s="65"/>
      <c r="K2327" s="65"/>
      <c r="L2327" s="65"/>
      <c r="M2327" s="65"/>
      <c r="N2327" s="65"/>
      <c r="O2327" s="65"/>
      <c r="P2327" s="65"/>
      <c r="Q2327" s="65"/>
      <c r="R2327" s="65"/>
      <c r="S2327" s="65"/>
      <c r="T2327" s="65"/>
      <c r="U2327" s="65"/>
      <c r="V2327" s="65"/>
      <c r="W2327" s="65"/>
      <c r="X2327" s="65"/>
      <c r="Y2327" s="65"/>
      <c r="Z2327" s="65"/>
      <c r="AA2327" s="65"/>
      <c r="AB2327" s="65"/>
      <c r="AC2327" s="65"/>
      <c r="AD2327" s="65"/>
      <c r="AE2327" s="65"/>
      <c r="AF2327" s="65"/>
      <c r="AG2327" s="65"/>
      <c r="AH2327" s="65"/>
      <c r="AI2327" s="65"/>
      <c r="AJ2327" s="62"/>
      <c r="AK2327" s="11"/>
      <c r="AL2327" s="11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</row>
    <row r="2328" spans="1:86" ht="17.25">
      <c r="A2328" s="11"/>
      <c r="B2328" s="11"/>
      <c r="C2328" s="11"/>
      <c r="D2328" s="11"/>
      <c r="E2328" s="33"/>
      <c r="F2328" s="11"/>
      <c r="G2328" s="11"/>
      <c r="H2328" s="11"/>
      <c r="I2328" s="11"/>
      <c r="J2328" s="65"/>
      <c r="K2328" s="65"/>
      <c r="L2328" s="65"/>
      <c r="M2328" s="65"/>
      <c r="N2328" s="65"/>
      <c r="O2328" s="65"/>
      <c r="P2328" s="65"/>
      <c r="Q2328" s="65"/>
      <c r="R2328" s="65"/>
      <c r="S2328" s="65"/>
      <c r="T2328" s="65"/>
      <c r="U2328" s="65"/>
      <c r="V2328" s="65"/>
      <c r="W2328" s="65"/>
      <c r="X2328" s="65"/>
      <c r="Y2328" s="65"/>
      <c r="Z2328" s="65"/>
      <c r="AA2328" s="65"/>
      <c r="AB2328" s="65"/>
      <c r="AC2328" s="65"/>
      <c r="AD2328" s="65"/>
      <c r="AE2328" s="65"/>
      <c r="AF2328" s="65"/>
      <c r="AG2328" s="65"/>
      <c r="AH2328" s="65"/>
      <c r="AI2328" s="65"/>
      <c r="AJ2328" s="62"/>
      <c r="AK2328" s="11"/>
      <c r="AL2328" s="11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</row>
    <row r="2329" spans="1:86" ht="17.25">
      <c r="A2329" s="11"/>
      <c r="B2329" s="11"/>
      <c r="C2329" s="11"/>
      <c r="D2329" s="11"/>
      <c r="E2329" s="33"/>
      <c r="F2329" s="11"/>
      <c r="G2329" s="11"/>
      <c r="H2329" s="11"/>
      <c r="I2329" s="11"/>
      <c r="J2329" s="65"/>
      <c r="K2329" s="65"/>
      <c r="L2329" s="65"/>
      <c r="M2329" s="65"/>
      <c r="N2329" s="65"/>
      <c r="O2329" s="65"/>
      <c r="P2329" s="65"/>
      <c r="Q2329" s="65"/>
      <c r="R2329" s="65"/>
      <c r="S2329" s="65"/>
      <c r="T2329" s="65"/>
      <c r="U2329" s="65"/>
      <c r="V2329" s="65"/>
      <c r="W2329" s="65"/>
      <c r="X2329" s="65"/>
      <c r="Y2329" s="65"/>
      <c r="Z2329" s="65"/>
      <c r="AA2329" s="65"/>
      <c r="AB2329" s="65"/>
      <c r="AC2329" s="65"/>
      <c r="AD2329" s="65"/>
      <c r="AE2329" s="65"/>
      <c r="AF2329" s="65"/>
      <c r="AG2329" s="65"/>
      <c r="AH2329" s="65"/>
      <c r="AI2329" s="65"/>
      <c r="AJ2329" s="62"/>
      <c r="AK2329" s="11"/>
      <c r="AL2329" s="11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</row>
    <row r="2330" spans="1:86" ht="17.25">
      <c r="A2330" s="11"/>
      <c r="B2330" s="11"/>
      <c r="C2330" s="11"/>
      <c r="D2330" s="11"/>
      <c r="E2330" s="33"/>
      <c r="F2330" s="11"/>
      <c r="G2330" s="11"/>
      <c r="H2330" s="11"/>
      <c r="I2330" s="11"/>
      <c r="J2330" s="65"/>
      <c r="K2330" s="65"/>
      <c r="L2330" s="65"/>
      <c r="M2330" s="65"/>
      <c r="N2330" s="65"/>
      <c r="O2330" s="65"/>
      <c r="P2330" s="65"/>
      <c r="Q2330" s="65"/>
      <c r="R2330" s="65"/>
      <c r="S2330" s="65"/>
      <c r="T2330" s="65"/>
      <c r="U2330" s="65"/>
      <c r="V2330" s="65"/>
      <c r="W2330" s="65"/>
      <c r="X2330" s="65"/>
      <c r="Y2330" s="65"/>
      <c r="Z2330" s="65"/>
      <c r="AA2330" s="65"/>
      <c r="AB2330" s="65"/>
      <c r="AC2330" s="65"/>
      <c r="AD2330" s="65"/>
      <c r="AE2330" s="65"/>
      <c r="AF2330" s="65"/>
      <c r="AG2330" s="65"/>
      <c r="AH2330" s="65"/>
      <c r="AI2330" s="65"/>
      <c r="AJ2330" s="62"/>
      <c r="AK2330" s="11"/>
      <c r="AL2330" s="11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</row>
    <row r="2331" spans="1:86" ht="17.25">
      <c r="A2331" s="11"/>
      <c r="B2331" s="11"/>
      <c r="C2331" s="11"/>
      <c r="D2331" s="11"/>
      <c r="E2331" s="33"/>
      <c r="F2331" s="11"/>
      <c r="G2331" s="11"/>
      <c r="H2331" s="11"/>
      <c r="I2331" s="11"/>
      <c r="J2331" s="65"/>
      <c r="K2331" s="65"/>
      <c r="L2331" s="65"/>
      <c r="M2331" s="65"/>
      <c r="N2331" s="65"/>
      <c r="O2331" s="65"/>
      <c r="P2331" s="65"/>
      <c r="Q2331" s="65"/>
      <c r="R2331" s="65"/>
      <c r="S2331" s="65"/>
      <c r="T2331" s="65"/>
      <c r="U2331" s="65"/>
      <c r="V2331" s="65"/>
      <c r="W2331" s="65"/>
      <c r="X2331" s="65"/>
      <c r="Y2331" s="65"/>
      <c r="Z2331" s="65"/>
      <c r="AA2331" s="65"/>
      <c r="AB2331" s="65"/>
      <c r="AC2331" s="65"/>
      <c r="AD2331" s="65"/>
      <c r="AE2331" s="65"/>
      <c r="AF2331" s="65"/>
      <c r="AG2331" s="65"/>
      <c r="AH2331" s="65"/>
      <c r="AI2331" s="65"/>
      <c r="AJ2331" s="62"/>
      <c r="AK2331" s="11"/>
      <c r="AL2331" s="11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</row>
    <row r="2332" spans="1:86" ht="17.25">
      <c r="A2332" s="11"/>
      <c r="B2332" s="11"/>
      <c r="C2332" s="11"/>
      <c r="D2332" s="11"/>
      <c r="E2332" s="33"/>
      <c r="F2332" s="11"/>
      <c r="G2332" s="11"/>
      <c r="H2332" s="11"/>
      <c r="I2332" s="11"/>
      <c r="J2332" s="65"/>
      <c r="K2332" s="65"/>
      <c r="L2332" s="65"/>
      <c r="M2332" s="65"/>
      <c r="N2332" s="65"/>
      <c r="O2332" s="65"/>
      <c r="P2332" s="65"/>
      <c r="Q2332" s="65"/>
      <c r="R2332" s="65"/>
      <c r="S2332" s="65"/>
      <c r="T2332" s="65"/>
      <c r="U2332" s="65"/>
      <c r="V2332" s="65"/>
      <c r="W2332" s="65"/>
      <c r="X2332" s="65"/>
      <c r="Y2332" s="65"/>
      <c r="Z2332" s="65"/>
      <c r="AA2332" s="65"/>
      <c r="AB2332" s="65"/>
      <c r="AC2332" s="65"/>
      <c r="AD2332" s="65"/>
      <c r="AE2332" s="65"/>
      <c r="AF2332" s="65"/>
      <c r="AG2332" s="65"/>
      <c r="AH2332" s="65"/>
      <c r="AI2332" s="65"/>
      <c r="AJ2332" s="62"/>
      <c r="AK2332" s="11"/>
      <c r="AL2332" s="11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/>
      <c r="AY2332" s="13"/>
      <c r="AZ2332" s="13"/>
      <c r="BA2332" s="13"/>
      <c r="BB2332" s="13"/>
      <c r="BC2332" s="13"/>
      <c r="BD2332" s="13"/>
      <c r="BE2332" s="13"/>
      <c r="BF2332" s="13"/>
      <c r="BG2332" s="13"/>
      <c r="BH2332" s="13"/>
      <c r="BI2332" s="13"/>
      <c r="BJ2332" s="13"/>
      <c r="BK2332" s="13"/>
      <c r="BL2332" s="13"/>
      <c r="BM2332" s="13"/>
      <c r="BN2332" s="13"/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</row>
    <row r="2333" spans="1:86" ht="17.25">
      <c r="A2333" s="11"/>
      <c r="B2333" s="11"/>
      <c r="C2333" s="11"/>
      <c r="D2333" s="11"/>
      <c r="E2333" s="33"/>
      <c r="F2333" s="11"/>
      <c r="G2333" s="11"/>
      <c r="H2333" s="11"/>
      <c r="I2333" s="11"/>
      <c r="J2333" s="65"/>
      <c r="K2333" s="65"/>
      <c r="L2333" s="65"/>
      <c r="M2333" s="65"/>
      <c r="N2333" s="65"/>
      <c r="O2333" s="65"/>
      <c r="P2333" s="65"/>
      <c r="Q2333" s="65"/>
      <c r="R2333" s="65"/>
      <c r="S2333" s="65"/>
      <c r="T2333" s="65"/>
      <c r="U2333" s="65"/>
      <c r="V2333" s="65"/>
      <c r="W2333" s="65"/>
      <c r="X2333" s="65"/>
      <c r="Y2333" s="65"/>
      <c r="Z2333" s="65"/>
      <c r="AA2333" s="65"/>
      <c r="AB2333" s="65"/>
      <c r="AC2333" s="65"/>
      <c r="AD2333" s="65"/>
      <c r="AE2333" s="65"/>
      <c r="AF2333" s="65"/>
      <c r="AG2333" s="65"/>
      <c r="AH2333" s="65"/>
      <c r="AI2333" s="65"/>
      <c r="AJ2333" s="62"/>
      <c r="AK2333" s="11"/>
      <c r="AL2333" s="11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</row>
    <row r="2334" spans="1:86" ht="17.25">
      <c r="A2334" s="11"/>
      <c r="B2334" s="11"/>
      <c r="C2334" s="11"/>
      <c r="D2334" s="11"/>
      <c r="E2334" s="33"/>
      <c r="F2334" s="11"/>
      <c r="G2334" s="11"/>
      <c r="H2334" s="11"/>
      <c r="I2334" s="11"/>
      <c r="J2334" s="65"/>
      <c r="K2334" s="65"/>
      <c r="L2334" s="65"/>
      <c r="M2334" s="65"/>
      <c r="N2334" s="65"/>
      <c r="O2334" s="65"/>
      <c r="P2334" s="65"/>
      <c r="Q2334" s="65"/>
      <c r="R2334" s="65"/>
      <c r="S2334" s="65"/>
      <c r="T2334" s="65"/>
      <c r="U2334" s="65"/>
      <c r="V2334" s="65"/>
      <c r="W2334" s="65"/>
      <c r="X2334" s="65"/>
      <c r="Y2334" s="65"/>
      <c r="Z2334" s="65"/>
      <c r="AA2334" s="65"/>
      <c r="AB2334" s="65"/>
      <c r="AC2334" s="65"/>
      <c r="AD2334" s="65"/>
      <c r="AE2334" s="65"/>
      <c r="AF2334" s="65"/>
      <c r="AG2334" s="65"/>
      <c r="AH2334" s="65"/>
      <c r="AI2334" s="65"/>
      <c r="AJ2334" s="62"/>
      <c r="AK2334" s="11"/>
      <c r="AL2334" s="11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</row>
    <row r="2335" spans="1:86" ht="17.25">
      <c r="A2335" s="11"/>
      <c r="B2335" s="11"/>
      <c r="C2335" s="11"/>
      <c r="D2335" s="11"/>
      <c r="E2335" s="33"/>
      <c r="F2335" s="11"/>
      <c r="G2335" s="11"/>
      <c r="H2335" s="11"/>
      <c r="I2335" s="11"/>
      <c r="J2335" s="65"/>
      <c r="K2335" s="65"/>
      <c r="L2335" s="65"/>
      <c r="M2335" s="65"/>
      <c r="N2335" s="65"/>
      <c r="O2335" s="65"/>
      <c r="P2335" s="65"/>
      <c r="Q2335" s="65"/>
      <c r="R2335" s="65"/>
      <c r="S2335" s="65"/>
      <c r="T2335" s="65"/>
      <c r="U2335" s="65"/>
      <c r="V2335" s="65"/>
      <c r="W2335" s="65"/>
      <c r="X2335" s="65"/>
      <c r="Y2335" s="65"/>
      <c r="Z2335" s="65"/>
      <c r="AA2335" s="65"/>
      <c r="AB2335" s="65"/>
      <c r="AC2335" s="65"/>
      <c r="AD2335" s="65"/>
      <c r="AE2335" s="65"/>
      <c r="AF2335" s="65"/>
      <c r="AG2335" s="65"/>
      <c r="AH2335" s="65"/>
      <c r="AI2335" s="65"/>
      <c r="AJ2335" s="62"/>
      <c r="AK2335" s="11"/>
      <c r="AL2335" s="11"/>
      <c r="AM2335" s="13"/>
      <c r="AN2335" s="13"/>
      <c r="AO2335" s="13"/>
      <c r="AP2335" s="13"/>
      <c r="AQ2335" s="13"/>
      <c r="AR2335" s="13"/>
      <c r="AS2335" s="13"/>
      <c r="AT2335" s="13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</row>
    <row r="2336" spans="1:86" ht="17.25">
      <c r="A2336" s="11"/>
      <c r="B2336" s="11"/>
      <c r="C2336" s="11"/>
      <c r="D2336" s="11"/>
      <c r="E2336" s="33"/>
      <c r="F2336" s="11"/>
      <c r="G2336" s="11"/>
      <c r="H2336" s="11"/>
      <c r="I2336" s="11"/>
      <c r="J2336" s="65"/>
      <c r="K2336" s="65"/>
      <c r="L2336" s="65"/>
      <c r="M2336" s="65"/>
      <c r="N2336" s="65"/>
      <c r="O2336" s="65"/>
      <c r="P2336" s="65"/>
      <c r="Q2336" s="65"/>
      <c r="R2336" s="65"/>
      <c r="S2336" s="65"/>
      <c r="T2336" s="65"/>
      <c r="U2336" s="65"/>
      <c r="V2336" s="65"/>
      <c r="W2336" s="65"/>
      <c r="X2336" s="65"/>
      <c r="Y2336" s="65"/>
      <c r="Z2336" s="65"/>
      <c r="AA2336" s="65"/>
      <c r="AB2336" s="65"/>
      <c r="AC2336" s="65"/>
      <c r="AD2336" s="65"/>
      <c r="AE2336" s="65"/>
      <c r="AF2336" s="65"/>
      <c r="AG2336" s="65"/>
      <c r="AH2336" s="65"/>
      <c r="AI2336" s="65"/>
      <c r="AJ2336" s="62"/>
      <c r="AK2336" s="11"/>
      <c r="AL2336" s="11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</row>
    <row r="2337" spans="1:86" ht="17.25">
      <c r="A2337" s="11"/>
      <c r="B2337" s="11"/>
      <c r="C2337" s="11"/>
      <c r="D2337" s="11"/>
      <c r="E2337" s="33"/>
      <c r="F2337" s="11"/>
      <c r="G2337" s="11"/>
      <c r="H2337" s="11"/>
      <c r="I2337" s="11"/>
      <c r="J2337" s="65"/>
      <c r="K2337" s="65"/>
      <c r="L2337" s="65"/>
      <c r="M2337" s="65"/>
      <c r="N2337" s="65"/>
      <c r="O2337" s="65"/>
      <c r="P2337" s="65"/>
      <c r="Q2337" s="65"/>
      <c r="R2337" s="65"/>
      <c r="S2337" s="65"/>
      <c r="T2337" s="65"/>
      <c r="U2337" s="65"/>
      <c r="V2337" s="65"/>
      <c r="W2337" s="65"/>
      <c r="X2337" s="65"/>
      <c r="Y2337" s="65"/>
      <c r="Z2337" s="65"/>
      <c r="AA2337" s="65"/>
      <c r="AB2337" s="65"/>
      <c r="AC2337" s="65"/>
      <c r="AD2337" s="65"/>
      <c r="AE2337" s="65"/>
      <c r="AF2337" s="65"/>
      <c r="AG2337" s="65"/>
      <c r="AH2337" s="65"/>
      <c r="AI2337" s="65"/>
      <c r="AJ2337" s="62"/>
      <c r="AK2337" s="11"/>
      <c r="AL2337" s="11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</row>
    <row r="2338" spans="1:86" ht="17.25">
      <c r="A2338" s="11"/>
      <c r="B2338" s="11"/>
      <c r="C2338" s="11"/>
      <c r="D2338" s="11"/>
      <c r="E2338" s="33"/>
      <c r="F2338" s="11"/>
      <c r="G2338" s="11"/>
      <c r="H2338" s="11"/>
      <c r="I2338" s="11"/>
      <c r="J2338" s="65"/>
      <c r="K2338" s="65"/>
      <c r="L2338" s="65"/>
      <c r="M2338" s="65"/>
      <c r="N2338" s="65"/>
      <c r="O2338" s="65"/>
      <c r="P2338" s="65"/>
      <c r="Q2338" s="65"/>
      <c r="R2338" s="65"/>
      <c r="S2338" s="65"/>
      <c r="T2338" s="65"/>
      <c r="U2338" s="65"/>
      <c r="V2338" s="65"/>
      <c r="W2338" s="65"/>
      <c r="X2338" s="65"/>
      <c r="Y2338" s="65"/>
      <c r="Z2338" s="65"/>
      <c r="AA2338" s="65"/>
      <c r="AB2338" s="65"/>
      <c r="AC2338" s="65"/>
      <c r="AD2338" s="65"/>
      <c r="AE2338" s="65"/>
      <c r="AF2338" s="65"/>
      <c r="AG2338" s="65"/>
      <c r="AH2338" s="65"/>
      <c r="AI2338" s="65"/>
      <c r="AJ2338" s="62"/>
      <c r="AK2338" s="11"/>
      <c r="AL2338" s="11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</row>
    <row r="2339" spans="1:86" ht="17.25">
      <c r="A2339" s="11"/>
      <c r="B2339" s="11"/>
      <c r="C2339" s="11"/>
      <c r="D2339" s="11"/>
      <c r="E2339" s="33"/>
      <c r="F2339" s="11"/>
      <c r="G2339" s="11"/>
      <c r="H2339" s="11"/>
      <c r="I2339" s="11"/>
      <c r="J2339" s="65"/>
      <c r="K2339" s="65"/>
      <c r="L2339" s="65"/>
      <c r="M2339" s="65"/>
      <c r="N2339" s="65"/>
      <c r="O2339" s="65"/>
      <c r="P2339" s="65"/>
      <c r="Q2339" s="65"/>
      <c r="R2339" s="65"/>
      <c r="S2339" s="65"/>
      <c r="T2339" s="65"/>
      <c r="U2339" s="65"/>
      <c r="V2339" s="65"/>
      <c r="W2339" s="65"/>
      <c r="X2339" s="65"/>
      <c r="Y2339" s="65"/>
      <c r="Z2339" s="65"/>
      <c r="AA2339" s="65"/>
      <c r="AB2339" s="65"/>
      <c r="AC2339" s="65"/>
      <c r="AD2339" s="65"/>
      <c r="AE2339" s="65"/>
      <c r="AF2339" s="65"/>
      <c r="AG2339" s="65"/>
      <c r="AH2339" s="65"/>
      <c r="AI2339" s="65"/>
      <c r="AJ2339" s="62"/>
      <c r="AK2339" s="11"/>
      <c r="AL2339" s="11"/>
      <c r="AM2339" s="13"/>
      <c r="AN2339" s="13"/>
      <c r="AO2339" s="13"/>
      <c r="AP2339" s="13"/>
      <c r="AQ2339" s="13"/>
      <c r="AR2339" s="13"/>
      <c r="AS2339" s="13"/>
      <c r="AT2339" s="13"/>
      <c r="AU2339" s="13"/>
      <c r="AV2339" s="13"/>
      <c r="AW2339" s="13"/>
      <c r="AX2339" s="13"/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/>
      <c r="CE2339" s="13"/>
      <c r="CF2339" s="13"/>
      <c r="CG2339" s="13"/>
      <c r="CH2339" s="13"/>
    </row>
    <row r="2340" spans="1:86" ht="17.25">
      <c r="A2340" s="11"/>
      <c r="B2340" s="11"/>
      <c r="C2340" s="11"/>
      <c r="D2340" s="11"/>
      <c r="E2340" s="33"/>
      <c r="F2340" s="11"/>
      <c r="G2340" s="11"/>
      <c r="H2340" s="11"/>
      <c r="I2340" s="11"/>
      <c r="J2340" s="65"/>
      <c r="K2340" s="65"/>
      <c r="L2340" s="65"/>
      <c r="M2340" s="65"/>
      <c r="N2340" s="65"/>
      <c r="O2340" s="65"/>
      <c r="P2340" s="65"/>
      <c r="Q2340" s="65"/>
      <c r="R2340" s="65"/>
      <c r="S2340" s="65"/>
      <c r="T2340" s="65"/>
      <c r="U2340" s="65"/>
      <c r="V2340" s="65"/>
      <c r="W2340" s="65"/>
      <c r="X2340" s="65"/>
      <c r="Y2340" s="65"/>
      <c r="Z2340" s="65"/>
      <c r="AA2340" s="65"/>
      <c r="AB2340" s="65"/>
      <c r="AC2340" s="65"/>
      <c r="AD2340" s="65"/>
      <c r="AE2340" s="65"/>
      <c r="AF2340" s="65"/>
      <c r="AG2340" s="65"/>
      <c r="AH2340" s="65"/>
      <c r="AI2340" s="65"/>
      <c r="AJ2340" s="62"/>
      <c r="AK2340" s="11"/>
      <c r="AL2340" s="11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</row>
    <row r="2341" spans="1:86" ht="17.25">
      <c r="A2341" s="11"/>
      <c r="B2341" s="11"/>
      <c r="C2341" s="11"/>
      <c r="D2341" s="11"/>
      <c r="E2341" s="33"/>
      <c r="F2341" s="11"/>
      <c r="G2341" s="11"/>
      <c r="H2341" s="11"/>
      <c r="I2341" s="11"/>
      <c r="J2341" s="65"/>
      <c r="K2341" s="65"/>
      <c r="L2341" s="65"/>
      <c r="M2341" s="65"/>
      <c r="N2341" s="65"/>
      <c r="O2341" s="65"/>
      <c r="P2341" s="65"/>
      <c r="Q2341" s="65"/>
      <c r="R2341" s="65"/>
      <c r="S2341" s="65"/>
      <c r="T2341" s="65"/>
      <c r="U2341" s="65"/>
      <c r="V2341" s="65"/>
      <c r="W2341" s="65"/>
      <c r="X2341" s="65"/>
      <c r="Y2341" s="65"/>
      <c r="Z2341" s="65"/>
      <c r="AA2341" s="65"/>
      <c r="AB2341" s="65"/>
      <c r="AC2341" s="65"/>
      <c r="AD2341" s="65"/>
      <c r="AE2341" s="65"/>
      <c r="AF2341" s="65"/>
      <c r="AG2341" s="65"/>
      <c r="AH2341" s="65"/>
      <c r="AI2341" s="65"/>
      <c r="AJ2341" s="62"/>
      <c r="AK2341" s="11"/>
      <c r="AL2341" s="11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</row>
    <row r="2342" spans="1:86" ht="17.25">
      <c r="A2342" s="11"/>
      <c r="B2342" s="11"/>
      <c r="C2342" s="11"/>
      <c r="D2342" s="11"/>
      <c r="E2342" s="33"/>
      <c r="F2342" s="11"/>
      <c r="G2342" s="11"/>
      <c r="H2342" s="11"/>
      <c r="I2342" s="11"/>
      <c r="J2342" s="65"/>
      <c r="K2342" s="65"/>
      <c r="L2342" s="65"/>
      <c r="M2342" s="65"/>
      <c r="N2342" s="65"/>
      <c r="O2342" s="65"/>
      <c r="P2342" s="65"/>
      <c r="Q2342" s="65"/>
      <c r="R2342" s="65"/>
      <c r="S2342" s="65"/>
      <c r="T2342" s="65"/>
      <c r="U2342" s="65"/>
      <c r="V2342" s="65"/>
      <c r="W2342" s="65"/>
      <c r="X2342" s="65"/>
      <c r="Y2342" s="65"/>
      <c r="Z2342" s="65"/>
      <c r="AA2342" s="65"/>
      <c r="AB2342" s="65"/>
      <c r="AC2342" s="65"/>
      <c r="AD2342" s="65"/>
      <c r="AE2342" s="65"/>
      <c r="AF2342" s="65"/>
      <c r="AG2342" s="65"/>
      <c r="AH2342" s="65"/>
      <c r="AI2342" s="65"/>
      <c r="AJ2342" s="62"/>
      <c r="AK2342" s="11"/>
      <c r="AL2342" s="11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</row>
    <row r="2343" spans="1:86" ht="17.25">
      <c r="A2343" s="11"/>
      <c r="B2343" s="11"/>
      <c r="C2343" s="11"/>
      <c r="D2343" s="11"/>
      <c r="E2343" s="33"/>
      <c r="F2343" s="11"/>
      <c r="G2343" s="11"/>
      <c r="H2343" s="11"/>
      <c r="I2343" s="11"/>
      <c r="J2343" s="65"/>
      <c r="K2343" s="65"/>
      <c r="L2343" s="65"/>
      <c r="M2343" s="65"/>
      <c r="N2343" s="65"/>
      <c r="O2343" s="65"/>
      <c r="P2343" s="65"/>
      <c r="Q2343" s="65"/>
      <c r="R2343" s="65"/>
      <c r="S2343" s="65"/>
      <c r="T2343" s="65"/>
      <c r="U2343" s="65"/>
      <c r="V2343" s="65"/>
      <c r="W2343" s="65"/>
      <c r="X2343" s="65"/>
      <c r="Y2343" s="65"/>
      <c r="Z2343" s="65"/>
      <c r="AA2343" s="65"/>
      <c r="AB2343" s="65"/>
      <c r="AC2343" s="65"/>
      <c r="AD2343" s="65"/>
      <c r="AE2343" s="65"/>
      <c r="AF2343" s="65"/>
      <c r="AG2343" s="65"/>
      <c r="AH2343" s="65"/>
      <c r="AI2343" s="65"/>
      <c r="AJ2343" s="62"/>
      <c r="AK2343" s="11"/>
      <c r="AL2343" s="11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</row>
    <row r="2344" spans="1:86" ht="17.25">
      <c r="A2344" s="11"/>
      <c r="B2344" s="11"/>
      <c r="C2344" s="11"/>
      <c r="D2344" s="11"/>
      <c r="E2344" s="33"/>
      <c r="F2344" s="11"/>
      <c r="G2344" s="11"/>
      <c r="H2344" s="11"/>
      <c r="I2344" s="11"/>
      <c r="J2344" s="65"/>
      <c r="K2344" s="65"/>
      <c r="L2344" s="65"/>
      <c r="M2344" s="65"/>
      <c r="N2344" s="65"/>
      <c r="O2344" s="65"/>
      <c r="P2344" s="65"/>
      <c r="Q2344" s="65"/>
      <c r="R2344" s="65"/>
      <c r="S2344" s="65"/>
      <c r="T2344" s="65"/>
      <c r="U2344" s="65"/>
      <c r="V2344" s="65"/>
      <c r="W2344" s="65"/>
      <c r="X2344" s="65"/>
      <c r="Y2344" s="65"/>
      <c r="Z2344" s="65"/>
      <c r="AA2344" s="65"/>
      <c r="AB2344" s="65"/>
      <c r="AC2344" s="65"/>
      <c r="AD2344" s="65"/>
      <c r="AE2344" s="65"/>
      <c r="AF2344" s="65"/>
      <c r="AG2344" s="65"/>
      <c r="AH2344" s="65"/>
      <c r="AI2344" s="65"/>
      <c r="AJ2344" s="62"/>
      <c r="AK2344" s="11"/>
      <c r="AL2344" s="11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</row>
    <row r="2345" spans="1:86" ht="17.25">
      <c r="A2345" s="11"/>
      <c r="B2345" s="11"/>
      <c r="C2345" s="11"/>
      <c r="D2345" s="11"/>
      <c r="E2345" s="33"/>
      <c r="F2345" s="11"/>
      <c r="G2345" s="11"/>
      <c r="H2345" s="11"/>
      <c r="I2345" s="11"/>
      <c r="J2345" s="65"/>
      <c r="K2345" s="65"/>
      <c r="L2345" s="65"/>
      <c r="M2345" s="65"/>
      <c r="N2345" s="65"/>
      <c r="O2345" s="65"/>
      <c r="P2345" s="65"/>
      <c r="Q2345" s="65"/>
      <c r="R2345" s="65"/>
      <c r="S2345" s="65"/>
      <c r="T2345" s="65"/>
      <c r="U2345" s="65"/>
      <c r="V2345" s="65"/>
      <c r="W2345" s="65"/>
      <c r="X2345" s="65"/>
      <c r="Y2345" s="65"/>
      <c r="Z2345" s="65"/>
      <c r="AA2345" s="65"/>
      <c r="AB2345" s="65"/>
      <c r="AC2345" s="65"/>
      <c r="AD2345" s="65"/>
      <c r="AE2345" s="65"/>
      <c r="AF2345" s="65"/>
      <c r="AG2345" s="65"/>
      <c r="AH2345" s="65"/>
      <c r="AI2345" s="65"/>
      <c r="AJ2345" s="62"/>
      <c r="AK2345" s="11"/>
      <c r="AL2345" s="11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</row>
    <row r="2346" spans="1:86" ht="17.25">
      <c r="A2346" s="11"/>
      <c r="B2346" s="11"/>
      <c r="C2346" s="11"/>
      <c r="D2346" s="11"/>
      <c r="E2346" s="33"/>
      <c r="F2346" s="11"/>
      <c r="G2346" s="11"/>
      <c r="H2346" s="11"/>
      <c r="I2346" s="11"/>
      <c r="J2346" s="65"/>
      <c r="K2346" s="65"/>
      <c r="L2346" s="65"/>
      <c r="M2346" s="65"/>
      <c r="N2346" s="65"/>
      <c r="O2346" s="65"/>
      <c r="P2346" s="65"/>
      <c r="Q2346" s="65"/>
      <c r="R2346" s="65"/>
      <c r="S2346" s="65"/>
      <c r="T2346" s="65"/>
      <c r="U2346" s="65"/>
      <c r="V2346" s="65"/>
      <c r="W2346" s="65"/>
      <c r="X2346" s="65"/>
      <c r="Y2346" s="65"/>
      <c r="Z2346" s="65"/>
      <c r="AA2346" s="65"/>
      <c r="AB2346" s="65"/>
      <c r="AC2346" s="65"/>
      <c r="AD2346" s="65"/>
      <c r="AE2346" s="65"/>
      <c r="AF2346" s="65"/>
      <c r="AG2346" s="65"/>
      <c r="AH2346" s="65"/>
      <c r="AI2346" s="65"/>
      <c r="AJ2346" s="62"/>
      <c r="AK2346" s="11"/>
      <c r="AL2346" s="11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</row>
    <row r="2347" spans="1:86" ht="17.25">
      <c r="A2347" s="11"/>
      <c r="B2347" s="11"/>
      <c r="C2347" s="11"/>
      <c r="D2347" s="11"/>
      <c r="E2347" s="33"/>
      <c r="F2347" s="11"/>
      <c r="G2347" s="11"/>
      <c r="H2347" s="11"/>
      <c r="I2347" s="11"/>
      <c r="J2347" s="65"/>
      <c r="K2347" s="65"/>
      <c r="L2347" s="65"/>
      <c r="M2347" s="65"/>
      <c r="N2347" s="65"/>
      <c r="O2347" s="65"/>
      <c r="P2347" s="65"/>
      <c r="Q2347" s="65"/>
      <c r="R2347" s="65"/>
      <c r="S2347" s="65"/>
      <c r="T2347" s="65"/>
      <c r="U2347" s="65"/>
      <c r="V2347" s="65"/>
      <c r="W2347" s="65"/>
      <c r="X2347" s="65"/>
      <c r="Y2347" s="65"/>
      <c r="Z2347" s="65"/>
      <c r="AA2347" s="65"/>
      <c r="AB2347" s="65"/>
      <c r="AC2347" s="65"/>
      <c r="AD2347" s="65"/>
      <c r="AE2347" s="65"/>
      <c r="AF2347" s="65"/>
      <c r="AG2347" s="65"/>
      <c r="AH2347" s="65"/>
      <c r="AI2347" s="65"/>
      <c r="AJ2347" s="62"/>
      <c r="AK2347" s="11"/>
      <c r="AL2347" s="11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</row>
    <row r="2348" spans="1:86" ht="17.25">
      <c r="A2348" s="11"/>
      <c r="B2348" s="11"/>
      <c r="C2348" s="11"/>
      <c r="D2348" s="11"/>
      <c r="E2348" s="33"/>
      <c r="F2348" s="11"/>
      <c r="G2348" s="11"/>
      <c r="H2348" s="11"/>
      <c r="I2348" s="11"/>
      <c r="J2348" s="65"/>
      <c r="K2348" s="65"/>
      <c r="L2348" s="65"/>
      <c r="M2348" s="65"/>
      <c r="N2348" s="65"/>
      <c r="O2348" s="65"/>
      <c r="P2348" s="65"/>
      <c r="Q2348" s="65"/>
      <c r="R2348" s="65"/>
      <c r="S2348" s="65"/>
      <c r="T2348" s="65"/>
      <c r="U2348" s="65"/>
      <c r="V2348" s="65"/>
      <c r="W2348" s="65"/>
      <c r="X2348" s="65"/>
      <c r="Y2348" s="65"/>
      <c r="Z2348" s="65"/>
      <c r="AA2348" s="65"/>
      <c r="AB2348" s="65"/>
      <c r="AC2348" s="65"/>
      <c r="AD2348" s="65"/>
      <c r="AE2348" s="65"/>
      <c r="AF2348" s="65"/>
      <c r="AG2348" s="65"/>
      <c r="AH2348" s="65"/>
      <c r="AI2348" s="65"/>
      <c r="AJ2348" s="62"/>
      <c r="AK2348" s="11"/>
      <c r="AL2348" s="11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/>
      <c r="AX2348" s="13"/>
      <c r="AY2348" s="13"/>
      <c r="AZ2348" s="13"/>
      <c r="BA2348" s="13"/>
      <c r="BB2348" s="13"/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</row>
    <row r="2349" spans="1:86" ht="17.25">
      <c r="A2349" s="11"/>
      <c r="B2349" s="11"/>
      <c r="C2349" s="11"/>
      <c r="D2349" s="11"/>
      <c r="E2349" s="33"/>
      <c r="F2349" s="11"/>
      <c r="G2349" s="11"/>
      <c r="H2349" s="11"/>
      <c r="I2349" s="11"/>
      <c r="J2349" s="65"/>
      <c r="K2349" s="65"/>
      <c r="L2349" s="65"/>
      <c r="M2349" s="65"/>
      <c r="N2349" s="65"/>
      <c r="O2349" s="65"/>
      <c r="P2349" s="65"/>
      <c r="Q2349" s="65"/>
      <c r="R2349" s="65"/>
      <c r="S2349" s="65"/>
      <c r="T2349" s="65"/>
      <c r="U2349" s="65"/>
      <c r="V2349" s="65"/>
      <c r="W2349" s="65"/>
      <c r="X2349" s="65"/>
      <c r="Y2349" s="65"/>
      <c r="Z2349" s="65"/>
      <c r="AA2349" s="65"/>
      <c r="AB2349" s="65"/>
      <c r="AC2349" s="65"/>
      <c r="AD2349" s="65"/>
      <c r="AE2349" s="65"/>
      <c r="AF2349" s="65"/>
      <c r="AG2349" s="65"/>
      <c r="AH2349" s="65"/>
      <c r="AI2349" s="65"/>
      <c r="AJ2349" s="62"/>
      <c r="AK2349" s="11"/>
      <c r="AL2349" s="11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/>
      <c r="BC2349" s="13"/>
      <c r="BD2349" s="13"/>
      <c r="BE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</row>
    <row r="2350" spans="1:86" ht="17.25">
      <c r="A2350" s="11"/>
      <c r="B2350" s="11"/>
      <c r="C2350" s="11"/>
      <c r="D2350" s="11"/>
      <c r="E2350" s="33"/>
      <c r="F2350" s="11"/>
      <c r="G2350" s="11"/>
      <c r="H2350" s="11"/>
      <c r="I2350" s="11"/>
      <c r="J2350" s="65"/>
      <c r="K2350" s="65"/>
      <c r="L2350" s="65"/>
      <c r="M2350" s="65"/>
      <c r="N2350" s="65"/>
      <c r="O2350" s="65"/>
      <c r="P2350" s="65"/>
      <c r="Q2350" s="65"/>
      <c r="R2350" s="65"/>
      <c r="S2350" s="65"/>
      <c r="T2350" s="65"/>
      <c r="U2350" s="65"/>
      <c r="V2350" s="65"/>
      <c r="W2350" s="65"/>
      <c r="X2350" s="65"/>
      <c r="Y2350" s="65"/>
      <c r="Z2350" s="65"/>
      <c r="AA2350" s="65"/>
      <c r="AB2350" s="65"/>
      <c r="AC2350" s="65"/>
      <c r="AD2350" s="65"/>
      <c r="AE2350" s="65"/>
      <c r="AF2350" s="65"/>
      <c r="AG2350" s="65"/>
      <c r="AH2350" s="65"/>
      <c r="AI2350" s="65"/>
      <c r="AJ2350" s="62"/>
      <c r="AK2350" s="11"/>
      <c r="AL2350" s="11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/>
      <c r="AX2350" s="13"/>
      <c r="AY2350" s="13"/>
      <c r="AZ2350" s="13"/>
      <c r="BA2350" s="13"/>
      <c r="BB2350" s="13"/>
      <c r="BC2350" s="13"/>
      <c r="BD2350" s="13"/>
      <c r="BE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</row>
    <row r="2351" spans="1:86" ht="17.25">
      <c r="A2351" s="11"/>
      <c r="B2351" s="11"/>
      <c r="C2351" s="11"/>
      <c r="D2351" s="11"/>
      <c r="E2351" s="33"/>
      <c r="F2351" s="11"/>
      <c r="G2351" s="11"/>
      <c r="H2351" s="11"/>
      <c r="I2351" s="11"/>
      <c r="J2351" s="65"/>
      <c r="K2351" s="65"/>
      <c r="L2351" s="65"/>
      <c r="M2351" s="65"/>
      <c r="N2351" s="65"/>
      <c r="O2351" s="65"/>
      <c r="P2351" s="65"/>
      <c r="Q2351" s="65"/>
      <c r="R2351" s="65"/>
      <c r="S2351" s="65"/>
      <c r="T2351" s="65"/>
      <c r="U2351" s="65"/>
      <c r="V2351" s="65"/>
      <c r="W2351" s="65"/>
      <c r="X2351" s="65"/>
      <c r="Y2351" s="65"/>
      <c r="Z2351" s="65"/>
      <c r="AA2351" s="65"/>
      <c r="AB2351" s="65"/>
      <c r="AC2351" s="65"/>
      <c r="AD2351" s="65"/>
      <c r="AE2351" s="65"/>
      <c r="AF2351" s="65"/>
      <c r="AG2351" s="65"/>
      <c r="AH2351" s="65"/>
      <c r="AI2351" s="65"/>
      <c r="AJ2351" s="62"/>
      <c r="AK2351" s="11"/>
      <c r="AL2351" s="11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</row>
    <row r="2352" spans="1:86" ht="17.25">
      <c r="A2352" s="11"/>
      <c r="B2352" s="11"/>
      <c r="C2352" s="11"/>
      <c r="D2352" s="11"/>
      <c r="E2352" s="33"/>
      <c r="F2352" s="11"/>
      <c r="G2352" s="11"/>
      <c r="H2352" s="11"/>
      <c r="I2352" s="11"/>
      <c r="J2352" s="65"/>
      <c r="K2352" s="65"/>
      <c r="L2352" s="65"/>
      <c r="M2352" s="65"/>
      <c r="N2352" s="65"/>
      <c r="O2352" s="65"/>
      <c r="P2352" s="65"/>
      <c r="Q2352" s="65"/>
      <c r="R2352" s="65"/>
      <c r="S2352" s="65"/>
      <c r="T2352" s="65"/>
      <c r="U2352" s="65"/>
      <c r="V2352" s="65"/>
      <c r="W2352" s="65"/>
      <c r="X2352" s="65"/>
      <c r="Y2352" s="65"/>
      <c r="Z2352" s="65"/>
      <c r="AA2352" s="65"/>
      <c r="AB2352" s="65"/>
      <c r="AC2352" s="65"/>
      <c r="AD2352" s="65"/>
      <c r="AE2352" s="65"/>
      <c r="AF2352" s="65"/>
      <c r="AG2352" s="65"/>
      <c r="AH2352" s="65"/>
      <c r="AI2352" s="65"/>
      <c r="AJ2352" s="62"/>
      <c r="AK2352" s="11"/>
      <c r="AL2352" s="11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</row>
    <row r="2353" spans="1:86" ht="17.25">
      <c r="A2353" s="11"/>
      <c r="B2353" s="11"/>
      <c r="C2353" s="11"/>
      <c r="D2353" s="11"/>
      <c r="E2353" s="33"/>
      <c r="F2353" s="11"/>
      <c r="G2353" s="11"/>
      <c r="H2353" s="11"/>
      <c r="I2353" s="11"/>
      <c r="J2353" s="65"/>
      <c r="K2353" s="65"/>
      <c r="L2353" s="65"/>
      <c r="M2353" s="65"/>
      <c r="N2353" s="65"/>
      <c r="O2353" s="65"/>
      <c r="P2353" s="65"/>
      <c r="Q2353" s="65"/>
      <c r="R2353" s="65"/>
      <c r="S2353" s="65"/>
      <c r="T2353" s="65"/>
      <c r="U2353" s="65"/>
      <c r="V2353" s="65"/>
      <c r="W2353" s="65"/>
      <c r="X2353" s="65"/>
      <c r="Y2353" s="65"/>
      <c r="Z2353" s="65"/>
      <c r="AA2353" s="65"/>
      <c r="AB2353" s="65"/>
      <c r="AC2353" s="65"/>
      <c r="AD2353" s="65"/>
      <c r="AE2353" s="65"/>
      <c r="AF2353" s="65"/>
      <c r="AG2353" s="65"/>
      <c r="AH2353" s="65"/>
      <c r="AI2353" s="65"/>
      <c r="AJ2353" s="62"/>
      <c r="AK2353" s="11"/>
      <c r="AL2353" s="11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</row>
    <row r="2354" spans="1:86" ht="17.25">
      <c r="A2354" s="11"/>
      <c r="B2354" s="11"/>
      <c r="C2354" s="11"/>
      <c r="D2354" s="11"/>
      <c r="E2354" s="33"/>
      <c r="F2354" s="11"/>
      <c r="G2354" s="11"/>
      <c r="H2354" s="11"/>
      <c r="I2354" s="11"/>
      <c r="J2354" s="65"/>
      <c r="K2354" s="65"/>
      <c r="L2354" s="65"/>
      <c r="M2354" s="65"/>
      <c r="N2354" s="65"/>
      <c r="O2354" s="65"/>
      <c r="P2354" s="65"/>
      <c r="Q2354" s="65"/>
      <c r="R2354" s="65"/>
      <c r="S2354" s="65"/>
      <c r="T2354" s="65"/>
      <c r="U2354" s="65"/>
      <c r="V2354" s="65"/>
      <c r="W2354" s="65"/>
      <c r="X2354" s="65"/>
      <c r="Y2354" s="65"/>
      <c r="Z2354" s="65"/>
      <c r="AA2354" s="65"/>
      <c r="AB2354" s="65"/>
      <c r="AC2354" s="65"/>
      <c r="AD2354" s="65"/>
      <c r="AE2354" s="65"/>
      <c r="AF2354" s="65"/>
      <c r="AG2354" s="65"/>
      <c r="AH2354" s="65"/>
      <c r="AI2354" s="65"/>
      <c r="AJ2354" s="62"/>
      <c r="AK2354" s="11"/>
      <c r="AL2354" s="11"/>
      <c r="AM2354" s="13"/>
      <c r="AN2354" s="13"/>
      <c r="AO2354" s="13"/>
      <c r="AP2354" s="13"/>
      <c r="AQ2354" s="13"/>
      <c r="AR2354" s="13"/>
      <c r="AS2354" s="13"/>
      <c r="AT2354" s="13"/>
      <c r="AU2354" s="13"/>
      <c r="AV2354" s="13"/>
      <c r="AW2354" s="13"/>
      <c r="AX2354" s="13"/>
      <c r="AY2354" s="13"/>
      <c r="AZ2354" s="13"/>
      <c r="BA2354" s="13"/>
      <c r="BB2354" s="13"/>
      <c r="BC2354" s="13"/>
      <c r="BD2354" s="13"/>
      <c r="BE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O2354" s="13"/>
      <c r="BP2354" s="13"/>
      <c r="BQ2354" s="13"/>
      <c r="BR2354" s="13"/>
      <c r="BS2354" s="13"/>
      <c r="BT2354" s="13"/>
      <c r="BU2354" s="13"/>
      <c r="BV2354" s="13"/>
      <c r="BW2354" s="13"/>
      <c r="BX2354" s="13"/>
      <c r="BY2354" s="13"/>
      <c r="BZ2354" s="13"/>
      <c r="CA2354" s="13"/>
      <c r="CB2354" s="13"/>
      <c r="CC2354" s="13"/>
      <c r="CD2354" s="13"/>
      <c r="CE2354" s="13"/>
      <c r="CF2354" s="13"/>
      <c r="CG2354" s="13"/>
      <c r="CH2354" s="13"/>
    </row>
    <row r="2355" spans="1:86" ht="17.25">
      <c r="A2355" s="11"/>
      <c r="B2355" s="11"/>
      <c r="C2355" s="11"/>
      <c r="D2355" s="11"/>
      <c r="E2355" s="33"/>
      <c r="F2355" s="11"/>
      <c r="G2355" s="11"/>
      <c r="H2355" s="11"/>
      <c r="I2355" s="11"/>
      <c r="J2355" s="65"/>
      <c r="K2355" s="65"/>
      <c r="L2355" s="65"/>
      <c r="M2355" s="65"/>
      <c r="N2355" s="65"/>
      <c r="O2355" s="65"/>
      <c r="P2355" s="65"/>
      <c r="Q2355" s="65"/>
      <c r="R2355" s="65"/>
      <c r="S2355" s="65"/>
      <c r="T2355" s="65"/>
      <c r="U2355" s="65"/>
      <c r="V2355" s="65"/>
      <c r="W2355" s="65"/>
      <c r="X2355" s="65"/>
      <c r="Y2355" s="65"/>
      <c r="Z2355" s="65"/>
      <c r="AA2355" s="65"/>
      <c r="AB2355" s="65"/>
      <c r="AC2355" s="65"/>
      <c r="AD2355" s="65"/>
      <c r="AE2355" s="65"/>
      <c r="AF2355" s="65"/>
      <c r="AG2355" s="65"/>
      <c r="AH2355" s="65"/>
      <c r="AI2355" s="65"/>
      <c r="AJ2355" s="62"/>
      <c r="AK2355" s="11"/>
      <c r="AL2355" s="11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</row>
    <row r="2356" spans="1:86" ht="17.25">
      <c r="A2356" s="11"/>
      <c r="B2356" s="11"/>
      <c r="C2356" s="11"/>
      <c r="D2356" s="11"/>
      <c r="E2356" s="33"/>
      <c r="F2356" s="11"/>
      <c r="G2356" s="11"/>
      <c r="H2356" s="11"/>
      <c r="I2356" s="11"/>
      <c r="J2356" s="65"/>
      <c r="K2356" s="65"/>
      <c r="L2356" s="65"/>
      <c r="M2356" s="65"/>
      <c r="N2356" s="65"/>
      <c r="O2356" s="65"/>
      <c r="P2356" s="65"/>
      <c r="Q2356" s="65"/>
      <c r="R2356" s="65"/>
      <c r="S2356" s="65"/>
      <c r="T2356" s="65"/>
      <c r="U2356" s="65"/>
      <c r="V2356" s="65"/>
      <c r="W2356" s="65"/>
      <c r="X2356" s="65"/>
      <c r="Y2356" s="65"/>
      <c r="Z2356" s="65"/>
      <c r="AA2356" s="65"/>
      <c r="AB2356" s="65"/>
      <c r="AC2356" s="65"/>
      <c r="AD2356" s="65"/>
      <c r="AE2356" s="65"/>
      <c r="AF2356" s="65"/>
      <c r="AG2356" s="65"/>
      <c r="AH2356" s="65"/>
      <c r="AI2356" s="65"/>
      <c r="AJ2356" s="62"/>
      <c r="AK2356" s="11"/>
      <c r="AL2356" s="11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</row>
    <row r="2357" spans="1:86" ht="17.25">
      <c r="A2357" s="11"/>
      <c r="B2357" s="11"/>
      <c r="C2357" s="11"/>
      <c r="D2357" s="11"/>
      <c r="E2357" s="33"/>
      <c r="F2357" s="11"/>
      <c r="G2357" s="11"/>
      <c r="H2357" s="11"/>
      <c r="I2357" s="11"/>
      <c r="J2357" s="65"/>
      <c r="K2357" s="65"/>
      <c r="L2357" s="65"/>
      <c r="M2357" s="65"/>
      <c r="N2357" s="65"/>
      <c r="O2357" s="65"/>
      <c r="P2357" s="65"/>
      <c r="Q2357" s="65"/>
      <c r="R2357" s="65"/>
      <c r="S2357" s="65"/>
      <c r="T2357" s="65"/>
      <c r="U2357" s="65"/>
      <c r="V2357" s="65"/>
      <c r="W2357" s="65"/>
      <c r="X2357" s="65"/>
      <c r="Y2357" s="65"/>
      <c r="Z2357" s="65"/>
      <c r="AA2357" s="65"/>
      <c r="AB2357" s="65"/>
      <c r="AC2357" s="65"/>
      <c r="AD2357" s="65"/>
      <c r="AE2357" s="65"/>
      <c r="AF2357" s="65"/>
      <c r="AG2357" s="65"/>
      <c r="AH2357" s="65"/>
      <c r="AI2357" s="65"/>
      <c r="AJ2357" s="62"/>
      <c r="AK2357" s="11"/>
      <c r="AL2357" s="11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</row>
    <row r="2358" spans="1:86" ht="17.25">
      <c r="A2358" s="11"/>
      <c r="B2358" s="11"/>
      <c r="C2358" s="11"/>
      <c r="D2358" s="11"/>
      <c r="E2358" s="33"/>
      <c r="F2358" s="11"/>
      <c r="G2358" s="11"/>
      <c r="H2358" s="11"/>
      <c r="I2358" s="11"/>
      <c r="J2358" s="65"/>
      <c r="K2358" s="65"/>
      <c r="L2358" s="65"/>
      <c r="M2358" s="65"/>
      <c r="N2358" s="65"/>
      <c r="O2358" s="65"/>
      <c r="P2358" s="65"/>
      <c r="Q2358" s="65"/>
      <c r="R2358" s="65"/>
      <c r="S2358" s="65"/>
      <c r="T2358" s="65"/>
      <c r="U2358" s="65"/>
      <c r="V2358" s="65"/>
      <c r="W2358" s="65"/>
      <c r="X2358" s="65"/>
      <c r="Y2358" s="65"/>
      <c r="Z2358" s="65"/>
      <c r="AA2358" s="65"/>
      <c r="AB2358" s="65"/>
      <c r="AC2358" s="65"/>
      <c r="AD2358" s="65"/>
      <c r="AE2358" s="65"/>
      <c r="AF2358" s="65"/>
      <c r="AG2358" s="65"/>
      <c r="AH2358" s="65"/>
      <c r="AI2358" s="65"/>
      <c r="AJ2358" s="62"/>
      <c r="AK2358" s="11"/>
      <c r="AL2358" s="11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</row>
    <row r="2359" spans="1:86" ht="17.25">
      <c r="A2359" s="11"/>
      <c r="B2359" s="11"/>
      <c r="C2359" s="11"/>
      <c r="D2359" s="11"/>
      <c r="E2359" s="33"/>
      <c r="F2359" s="11"/>
      <c r="G2359" s="11"/>
      <c r="H2359" s="11"/>
      <c r="I2359" s="11"/>
      <c r="J2359" s="65"/>
      <c r="K2359" s="65"/>
      <c r="L2359" s="65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65"/>
      <c r="X2359" s="65"/>
      <c r="Y2359" s="65"/>
      <c r="Z2359" s="65"/>
      <c r="AA2359" s="65"/>
      <c r="AB2359" s="65"/>
      <c r="AC2359" s="65"/>
      <c r="AD2359" s="65"/>
      <c r="AE2359" s="65"/>
      <c r="AF2359" s="65"/>
      <c r="AG2359" s="65"/>
      <c r="AH2359" s="65"/>
      <c r="AI2359" s="65"/>
      <c r="AJ2359" s="62"/>
      <c r="AK2359" s="11"/>
      <c r="AL2359" s="11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</row>
    <row r="2360" spans="1:86" ht="17.25">
      <c r="A2360" s="11"/>
      <c r="B2360" s="11"/>
      <c r="C2360" s="11"/>
      <c r="D2360" s="11"/>
      <c r="E2360" s="33"/>
      <c r="F2360" s="11"/>
      <c r="G2360" s="11"/>
      <c r="H2360" s="11"/>
      <c r="I2360" s="11"/>
      <c r="J2360" s="65"/>
      <c r="K2360" s="65"/>
      <c r="L2360" s="65"/>
      <c r="M2360" s="65"/>
      <c r="N2360" s="65"/>
      <c r="O2360" s="65"/>
      <c r="P2360" s="65"/>
      <c r="Q2360" s="65"/>
      <c r="R2360" s="65"/>
      <c r="S2360" s="65"/>
      <c r="T2360" s="65"/>
      <c r="U2360" s="65"/>
      <c r="V2360" s="65"/>
      <c r="W2360" s="65"/>
      <c r="X2360" s="65"/>
      <c r="Y2360" s="65"/>
      <c r="Z2360" s="65"/>
      <c r="AA2360" s="65"/>
      <c r="AB2360" s="65"/>
      <c r="AC2360" s="65"/>
      <c r="AD2360" s="65"/>
      <c r="AE2360" s="65"/>
      <c r="AF2360" s="65"/>
      <c r="AG2360" s="65"/>
      <c r="AH2360" s="65"/>
      <c r="AI2360" s="65"/>
      <c r="AJ2360" s="62"/>
      <c r="AK2360" s="11"/>
      <c r="AL2360" s="11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/>
      <c r="AX2360" s="13"/>
      <c r="AY2360" s="13"/>
      <c r="AZ2360" s="13"/>
      <c r="BA2360" s="13"/>
      <c r="BB2360" s="13"/>
      <c r="BC2360" s="13"/>
      <c r="BD2360" s="13"/>
      <c r="BE2360" s="13"/>
      <c r="BF2360" s="13"/>
      <c r="BG2360" s="13"/>
      <c r="BH2360" s="13"/>
      <c r="BI2360" s="13"/>
      <c r="BJ2360" s="13"/>
      <c r="BK2360" s="13"/>
      <c r="BL2360" s="13"/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</row>
    <row r="2361" spans="1:86" ht="17.25">
      <c r="A2361" s="11"/>
      <c r="B2361" s="11"/>
      <c r="C2361" s="11"/>
      <c r="D2361" s="11"/>
      <c r="E2361" s="33"/>
      <c r="F2361" s="11"/>
      <c r="G2361" s="11"/>
      <c r="H2361" s="11"/>
      <c r="I2361" s="11"/>
      <c r="J2361" s="65"/>
      <c r="K2361" s="65"/>
      <c r="L2361" s="65"/>
      <c r="M2361" s="65"/>
      <c r="N2361" s="65"/>
      <c r="O2361" s="65"/>
      <c r="P2361" s="65"/>
      <c r="Q2361" s="65"/>
      <c r="R2361" s="65"/>
      <c r="S2361" s="65"/>
      <c r="T2361" s="65"/>
      <c r="U2361" s="65"/>
      <c r="V2361" s="65"/>
      <c r="W2361" s="65"/>
      <c r="X2361" s="65"/>
      <c r="Y2361" s="65"/>
      <c r="Z2361" s="65"/>
      <c r="AA2361" s="65"/>
      <c r="AB2361" s="65"/>
      <c r="AC2361" s="65"/>
      <c r="AD2361" s="65"/>
      <c r="AE2361" s="65"/>
      <c r="AF2361" s="65"/>
      <c r="AG2361" s="65"/>
      <c r="AH2361" s="65"/>
      <c r="AI2361" s="65"/>
      <c r="AJ2361" s="62"/>
      <c r="AK2361" s="11"/>
      <c r="AL2361" s="11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/>
      <c r="BA2361" s="13"/>
      <c r="BB2361" s="13"/>
      <c r="BC2361" s="13"/>
      <c r="BD2361" s="13"/>
      <c r="BE2361" s="13"/>
      <c r="BF2361" s="13"/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</row>
    <row r="2362" spans="1:86" ht="17.25">
      <c r="A2362" s="11"/>
      <c r="B2362" s="11"/>
      <c r="C2362" s="11"/>
      <c r="D2362" s="11"/>
      <c r="E2362" s="33"/>
      <c r="F2362" s="11"/>
      <c r="G2362" s="11"/>
      <c r="H2362" s="11"/>
      <c r="I2362" s="11"/>
      <c r="J2362" s="65"/>
      <c r="K2362" s="65"/>
      <c r="L2362" s="65"/>
      <c r="M2362" s="65"/>
      <c r="N2362" s="65"/>
      <c r="O2362" s="65"/>
      <c r="P2362" s="65"/>
      <c r="Q2362" s="65"/>
      <c r="R2362" s="65"/>
      <c r="S2362" s="65"/>
      <c r="T2362" s="65"/>
      <c r="U2362" s="65"/>
      <c r="V2362" s="65"/>
      <c r="W2362" s="65"/>
      <c r="X2362" s="65"/>
      <c r="Y2362" s="65"/>
      <c r="Z2362" s="65"/>
      <c r="AA2362" s="65"/>
      <c r="AB2362" s="65"/>
      <c r="AC2362" s="65"/>
      <c r="AD2362" s="65"/>
      <c r="AE2362" s="65"/>
      <c r="AF2362" s="65"/>
      <c r="AG2362" s="65"/>
      <c r="AH2362" s="65"/>
      <c r="AI2362" s="65"/>
      <c r="AJ2362" s="62"/>
      <c r="AK2362" s="11"/>
      <c r="AL2362" s="11"/>
      <c r="AM2362" s="13"/>
      <c r="AN2362" s="13"/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/>
      <c r="BA2362" s="13"/>
      <c r="BB2362" s="13"/>
      <c r="BC2362" s="13"/>
      <c r="BD2362" s="13"/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3"/>
      <c r="BX2362" s="13"/>
      <c r="BY2362" s="13"/>
      <c r="BZ2362" s="13"/>
      <c r="CA2362" s="13"/>
      <c r="CB2362" s="13"/>
      <c r="CC2362" s="13"/>
      <c r="CD2362" s="13"/>
      <c r="CE2362" s="13"/>
      <c r="CF2362" s="13"/>
      <c r="CG2362" s="13"/>
      <c r="CH2362" s="13"/>
    </row>
    <row r="2363" spans="1:86" ht="17.25">
      <c r="A2363" s="11"/>
      <c r="B2363" s="11"/>
      <c r="C2363" s="11"/>
      <c r="D2363" s="11"/>
      <c r="E2363" s="33"/>
      <c r="F2363" s="11"/>
      <c r="G2363" s="11"/>
      <c r="H2363" s="11"/>
      <c r="I2363" s="11"/>
      <c r="J2363" s="65"/>
      <c r="K2363" s="65"/>
      <c r="L2363" s="65"/>
      <c r="M2363" s="65"/>
      <c r="N2363" s="65"/>
      <c r="O2363" s="65"/>
      <c r="P2363" s="65"/>
      <c r="Q2363" s="65"/>
      <c r="R2363" s="65"/>
      <c r="S2363" s="65"/>
      <c r="T2363" s="65"/>
      <c r="U2363" s="65"/>
      <c r="V2363" s="65"/>
      <c r="W2363" s="65"/>
      <c r="X2363" s="65"/>
      <c r="Y2363" s="65"/>
      <c r="Z2363" s="65"/>
      <c r="AA2363" s="65"/>
      <c r="AB2363" s="65"/>
      <c r="AC2363" s="65"/>
      <c r="AD2363" s="65"/>
      <c r="AE2363" s="65"/>
      <c r="AF2363" s="65"/>
      <c r="AG2363" s="65"/>
      <c r="AH2363" s="65"/>
      <c r="AI2363" s="65"/>
      <c r="AJ2363" s="62"/>
      <c r="AK2363" s="11"/>
      <c r="AL2363" s="11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/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</row>
    <row r="2364" spans="1:86" ht="17.25">
      <c r="A2364" s="11"/>
      <c r="B2364" s="11"/>
      <c r="C2364" s="11"/>
      <c r="D2364" s="11"/>
      <c r="E2364" s="33"/>
      <c r="F2364" s="11"/>
      <c r="G2364" s="11"/>
      <c r="H2364" s="11"/>
      <c r="I2364" s="11"/>
      <c r="J2364" s="65"/>
      <c r="K2364" s="65"/>
      <c r="L2364" s="65"/>
      <c r="M2364" s="65"/>
      <c r="N2364" s="65"/>
      <c r="O2364" s="65"/>
      <c r="P2364" s="65"/>
      <c r="Q2364" s="65"/>
      <c r="R2364" s="65"/>
      <c r="S2364" s="65"/>
      <c r="T2364" s="65"/>
      <c r="U2364" s="65"/>
      <c r="V2364" s="65"/>
      <c r="W2364" s="65"/>
      <c r="X2364" s="65"/>
      <c r="Y2364" s="65"/>
      <c r="Z2364" s="65"/>
      <c r="AA2364" s="65"/>
      <c r="AB2364" s="65"/>
      <c r="AC2364" s="65"/>
      <c r="AD2364" s="65"/>
      <c r="AE2364" s="65"/>
      <c r="AF2364" s="65"/>
      <c r="AG2364" s="65"/>
      <c r="AH2364" s="65"/>
      <c r="AI2364" s="65"/>
      <c r="AJ2364" s="62"/>
      <c r="AK2364" s="11"/>
      <c r="AL2364" s="11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/>
      <c r="BA2364" s="13"/>
      <c r="BB2364" s="13"/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</row>
    <row r="2365" spans="1:86" ht="17.25">
      <c r="A2365" s="11"/>
      <c r="B2365" s="11"/>
      <c r="C2365" s="11"/>
      <c r="D2365" s="11"/>
      <c r="E2365" s="33"/>
      <c r="F2365" s="11"/>
      <c r="G2365" s="11"/>
      <c r="H2365" s="11"/>
      <c r="I2365" s="11"/>
      <c r="J2365" s="65"/>
      <c r="K2365" s="65"/>
      <c r="L2365" s="65"/>
      <c r="M2365" s="65"/>
      <c r="N2365" s="65"/>
      <c r="O2365" s="65"/>
      <c r="P2365" s="65"/>
      <c r="Q2365" s="65"/>
      <c r="R2365" s="65"/>
      <c r="S2365" s="65"/>
      <c r="T2365" s="65"/>
      <c r="U2365" s="65"/>
      <c r="V2365" s="65"/>
      <c r="W2365" s="65"/>
      <c r="X2365" s="65"/>
      <c r="Y2365" s="65"/>
      <c r="Z2365" s="65"/>
      <c r="AA2365" s="65"/>
      <c r="AB2365" s="65"/>
      <c r="AC2365" s="65"/>
      <c r="AD2365" s="65"/>
      <c r="AE2365" s="65"/>
      <c r="AF2365" s="65"/>
      <c r="AG2365" s="65"/>
      <c r="AH2365" s="65"/>
      <c r="AI2365" s="65"/>
      <c r="AJ2365" s="62"/>
      <c r="AK2365" s="11"/>
      <c r="AL2365" s="11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/>
      <c r="BA2365" s="13"/>
      <c r="BB2365" s="13"/>
      <c r="BC2365" s="13"/>
      <c r="BD2365" s="13"/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</row>
    <row r="2366" spans="1:86" ht="17.25">
      <c r="A2366" s="11"/>
      <c r="B2366" s="11"/>
      <c r="C2366" s="11"/>
      <c r="D2366" s="11"/>
      <c r="E2366" s="33"/>
      <c r="F2366" s="11"/>
      <c r="G2366" s="11"/>
      <c r="H2366" s="11"/>
      <c r="I2366" s="11"/>
      <c r="J2366" s="65"/>
      <c r="K2366" s="65"/>
      <c r="L2366" s="65"/>
      <c r="M2366" s="65"/>
      <c r="N2366" s="65"/>
      <c r="O2366" s="65"/>
      <c r="P2366" s="65"/>
      <c r="Q2366" s="65"/>
      <c r="R2366" s="65"/>
      <c r="S2366" s="65"/>
      <c r="T2366" s="65"/>
      <c r="U2366" s="65"/>
      <c r="V2366" s="65"/>
      <c r="W2366" s="65"/>
      <c r="X2366" s="65"/>
      <c r="Y2366" s="65"/>
      <c r="Z2366" s="65"/>
      <c r="AA2366" s="65"/>
      <c r="AB2366" s="65"/>
      <c r="AC2366" s="65"/>
      <c r="AD2366" s="65"/>
      <c r="AE2366" s="65"/>
      <c r="AF2366" s="65"/>
      <c r="AG2366" s="65"/>
      <c r="AH2366" s="65"/>
      <c r="AI2366" s="65"/>
      <c r="AJ2366" s="62"/>
      <c r="AK2366" s="11"/>
      <c r="AL2366" s="11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/>
      <c r="BC2366" s="13"/>
      <c r="BD2366" s="13"/>
      <c r="BE2366" s="13"/>
      <c r="BF2366" s="13"/>
      <c r="BG2366" s="13"/>
      <c r="BH2366" s="13"/>
      <c r="BI2366" s="13"/>
      <c r="BJ2366" s="13"/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</row>
    <row r="2367" spans="1:86" ht="17.25">
      <c r="A2367" s="11"/>
      <c r="B2367" s="11"/>
      <c r="C2367" s="11"/>
      <c r="D2367" s="11"/>
      <c r="E2367" s="33"/>
      <c r="F2367" s="11"/>
      <c r="G2367" s="11"/>
      <c r="H2367" s="11"/>
      <c r="I2367" s="11"/>
      <c r="J2367" s="65"/>
      <c r="K2367" s="65"/>
      <c r="L2367" s="65"/>
      <c r="M2367" s="65"/>
      <c r="N2367" s="65"/>
      <c r="O2367" s="65"/>
      <c r="P2367" s="65"/>
      <c r="Q2367" s="65"/>
      <c r="R2367" s="65"/>
      <c r="S2367" s="65"/>
      <c r="T2367" s="65"/>
      <c r="U2367" s="65"/>
      <c r="V2367" s="65"/>
      <c r="W2367" s="65"/>
      <c r="X2367" s="65"/>
      <c r="Y2367" s="65"/>
      <c r="Z2367" s="65"/>
      <c r="AA2367" s="65"/>
      <c r="AB2367" s="65"/>
      <c r="AC2367" s="65"/>
      <c r="AD2367" s="65"/>
      <c r="AE2367" s="65"/>
      <c r="AF2367" s="65"/>
      <c r="AG2367" s="65"/>
      <c r="AH2367" s="65"/>
      <c r="AI2367" s="65"/>
      <c r="AJ2367" s="62"/>
      <c r="AK2367" s="11"/>
      <c r="AL2367" s="11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/>
      <c r="BG2367" s="13"/>
      <c r="BH2367" s="13"/>
      <c r="BI2367" s="13"/>
      <c r="BJ2367" s="13"/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</row>
    <row r="2368" spans="1:86" ht="17.25">
      <c r="A2368" s="11"/>
      <c r="B2368" s="11"/>
      <c r="C2368" s="11"/>
      <c r="D2368" s="11"/>
      <c r="E2368" s="33"/>
      <c r="F2368" s="11"/>
      <c r="G2368" s="11"/>
      <c r="H2368" s="11"/>
      <c r="I2368" s="11"/>
      <c r="J2368" s="65"/>
      <c r="K2368" s="65"/>
      <c r="L2368" s="65"/>
      <c r="M2368" s="65"/>
      <c r="N2368" s="65"/>
      <c r="O2368" s="65"/>
      <c r="P2368" s="65"/>
      <c r="Q2368" s="65"/>
      <c r="R2368" s="65"/>
      <c r="S2368" s="65"/>
      <c r="T2368" s="65"/>
      <c r="U2368" s="65"/>
      <c r="V2368" s="65"/>
      <c r="W2368" s="65"/>
      <c r="X2368" s="65"/>
      <c r="Y2368" s="65"/>
      <c r="Z2368" s="65"/>
      <c r="AA2368" s="65"/>
      <c r="AB2368" s="65"/>
      <c r="AC2368" s="65"/>
      <c r="AD2368" s="65"/>
      <c r="AE2368" s="65"/>
      <c r="AF2368" s="65"/>
      <c r="AG2368" s="65"/>
      <c r="AH2368" s="65"/>
      <c r="AI2368" s="65"/>
      <c r="AJ2368" s="62"/>
      <c r="AK2368" s="11"/>
      <c r="AL2368" s="11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</row>
    <row r="2369" spans="1:86" ht="17.25">
      <c r="A2369" s="11"/>
      <c r="B2369" s="11"/>
      <c r="C2369" s="11"/>
      <c r="D2369" s="11"/>
      <c r="E2369" s="33"/>
      <c r="F2369" s="11"/>
      <c r="G2369" s="11"/>
      <c r="H2369" s="11"/>
      <c r="I2369" s="11"/>
      <c r="J2369" s="65"/>
      <c r="K2369" s="65"/>
      <c r="L2369" s="65"/>
      <c r="M2369" s="65"/>
      <c r="N2369" s="65"/>
      <c r="O2369" s="65"/>
      <c r="P2369" s="65"/>
      <c r="Q2369" s="65"/>
      <c r="R2369" s="65"/>
      <c r="S2369" s="65"/>
      <c r="T2369" s="65"/>
      <c r="U2369" s="65"/>
      <c r="V2369" s="65"/>
      <c r="W2369" s="65"/>
      <c r="X2369" s="65"/>
      <c r="Y2369" s="65"/>
      <c r="Z2369" s="65"/>
      <c r="AA2369" s="65"/>
      <c r="AB2369" s="65"/>
      <c r="AC2369" s="65"/>
      <c r="AD2369" s="65"/>
      <c r="AE2369" s="65"/>
      <c r="AF2369" s="65"/>
      <c r="AG2369" s="65"/>
      <c r="AH2369" s="65"/>
      <c r="AI2369" s="65"/>
      <c r="AJ2369" s="62"/>
      <c r="AK2369" s="11"/>
      <c r="AL2369" s="11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</row>
    <row r="2370" spans="1:86" ht="17.25">
      <c r="A2370" s="11"/>
      <c r="B2370" s="11"/>
      <c r="C2370" s="11"/>
      <c r="D2370" s="11"/>
      <c r="E2370" s="33"/>
      <c r="F2370" s="11"/>
      <c r="G2370" s="11"/>
      <c r="H2370" s="11"/>
      <c r="I2370" s="11"/>
      <c r="J2370" s="65"/>
      <c r="K2370" s="65"/>
      <c r="L2370" s="65"/>
      <c r="M2370" s="65"/>
      <c r="N2370" s="65"/>
      <c r="O2370" s="65"/>
      <c r="P2370" s="65"/>
      <c r="Q2370" s="65"/>
      <c r="R2370" s="65"/>
      <c r="S2370" s="65"/>
      <c r="T2370" s="65"/>
      <c r="U2370" s="65"/>
      <c r="V2370" s="65"/>
      <c r="W2370" s="65"/>
      <c r="X2370" s="65"/>
      <c r="Y2370" s="65"/>
      <c r="Z2370" s="65"/>
      <c r="AA2370" s="65"/>
      <c r="AB2370" s="65"/>
      <c r="AC2370" s="65"/>
      <c r="AD2370" s="65"/>
      <c r="AE2370" s="65"/>
      <c r="AF2370" s="65"/>
      <c r="AG2370" s="65"/>
      <c r="AH2370" s="65"/>
      <c r="AI2370" s="65"/>
      <c r="AJ2370" s="62"/>
      <c r="AK2370" s="11"/>
      <c r="AL2370" s="11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</row>
    <row r="2371" spans="1:86" ht="17.25">
      <c r="A2371" s="11"/>
      <c r="B2371" s="11"/>
      <c r="C2371" s="11"/>
      <c r="D2371" s="11"/>
      <c r="E2371" s="33"/>
      <c r="F2371" s="11"/>
      <c r="G2371" s="11"/>
      <c r="H2371" s="11"/>
      <c r="I2371" s="11"/>
      <c r="J2371" s="65"/>
      <c r="K2371" s="65"/>
      <c r="L2371" s="65"/>
      <c r="M2371" s="65"/>
      <c r="N2371" s="65"/>
      <c r="O2371" s="65"/>
      <c r="P2371" s="65"/>
      <c r="Q2371" s="65"/>
      <c r="R2371" s="65"/>
      <c r="S2371" s="65"/>
      <c r="T2371" s="65"/>
      <c r="U2371" s="65"/>
      <c r="V2371" s="65"/>
      <c r="W2371" s="65"/>
      <c r="X2371" s="65"/>
      <c r="Y2371" s="65"/>
      <c r="Z2371" s="65"/>
      <c r="AA2371" s="65"/>
      <c r="AB2371" s="65"/>
      <c r="AC2371" s="65"/>
      <c r="AD2371" s="65"/>
      <c r="AE2371" s="65"/>
      <c r="AF2371" s="65"/>
      <c r="AG2371" s="65"/>
      <c r="AH2371" s="65"/>
      <c r="AI2371" s="65"/>
      <c r="AJ2371" s="62"/>
      <c r="AK2371" s="11"/>
      <c r="AL2371" s="11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/>
      <c r="AX2371" s="13"/>
      <c r="AY2371" s="13"/>
      <c r="AZ2371" s="13"/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</row>
    <row r="2372" spans="1:86" ht="17.25">
      <c r="A2372" s="11"/>
      <c r="B2372" s="11"/>
      <c r="C2372" s="11"/>
      <c r="D2372" s="11"/>
      <c r="E2372" s="33"/>
      <c r="F2372" s="11"/>
      <c r="G2372" s="11"/>
      <c r="H2372" s="11"/>
      <c r="I2372" s="11"/>
      <c r="J2372" s="65"/>
      <c r="K2372" s="65"/>
      <c r="L2372" s="65"/>
      <c r="M2372" s="65"/>
      <c r="N2372" s="65"/>
      <c r="O2372" s="65"/>
      <c r="P2372" s="65"/>
      <c r="Q2372" s="65"/>
      <c r="R2372" s="65"/>
      <c r="S2372" s="65"/>
      <c r="T2372" s="65"/>
      <c r="U2372" s="65"/>
      <c r="V2372" s="65"/>
      <c r="W2372" s="65"/>
      <c r="X2372" s="65"/>
      <c r="Y2372" s="65"/>
      <c r="Z2372" s="65"/>
      <c r="AA2372" s="65"/>
      <c r="AB2372" s="65"/>
      <c r="AC2372" s="65"/>
      <c r="AD2372" s="65"/>
      <c r="AE2372" s="65"/>
      <c r="AF2372" s="65"/>
      <c r="AG2372" s="65"/>
      <c r="AH2372" s="65"/>
      <c r="AI2372" s="65"/>
      <c r="AJ2372" s="62"/>
      <c r="AK2372" s="11"/>
      <c r="AL2372" s="11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</row>
    <row r="2373" spans="1:86" ht="17.25">
      <c r="A2373" s="11"/>
      <c r="B2373" s="11"/>
      <c r="C2373" s="11"/>
      <c r="D2373" s="11"/>
      <c r="E2373" s="33"/>
      <c r="F2373" s="11"/>
      <c r="G2373" s="11"/>
      <c r="H2373" s="11"/>
      <c r="I2373" s="11"/>
      <c r="J2373" s="65"/>
      <c r="K2373" s="65"/>
      <c r="L2373" s="65"/>
      <c r="M2373" s="65"/>
      <c r="N2373" s="65"/>
      <c r="O2373" s="65"/>
      <c r="P2373" s="65"/>
      <c r="Q2373" s="65"/>
      <c r="R2373" s="65"/>
      <c r="S2373" s="65"/>
      <c r="T2373" s="65"/>
      <c r="U2373" s="65"/>
      <c r="V2373" s="65"/>
      <c r="W2373" s="65"/>
      <c r="X2373" s="65"/>
      <c r="Y2373" s="65"/>
      <c r="Z2373" s="65"/>
      <c r="AA2373" s="65"/>
      <c r="AB2373" s="65"/>
      <c r="AC2373" s="65"/>
      <c r="AD2373" s="65"/>
      <c r="AE2373" s="65"/>
      <c r="AF2373" s="65"/>
      <c r="AG2373" s="65"/>
      <c r="AH2373" s="65"/>
      <c r="AI2373" s="65"/>
      <c r="AJ2373" s="62"/>
      <c r="AK2373" s="11"/>
      <c r="AL2373" s="11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</row>
    <row r="2374" spans="1:86" ht="17.25">
      <c r="A2374" s="11"/>
      <c r="B2374" s="11"/>
      <c r="C2374" s="11"/>
      <c r="D2374" s="11"/>
      <c r="E2374" s="33"/>
      <c r="F2374" s="11"/>
      <c r="G2374" s="11"/>
      <c r="H2374" s="11"/>
      <c r="I2374" s="11"/>
      <c r="J2374" s="65"/>
      <c r="K2374" s="65"/>
      <c r="L2374" s="65"/>
      <c r="M2374" s="65"/>
      <c r="N2374" s="65"/>
      <c r="O2374" s="65"/>
      <c r="P2374" s="65"/>
      <c r="Q2374" s="65"/>
      <c r="R2374" s="65"/>
      <c r="S2374" s="65"/>
      <c r="T2374" s="65"/>
      <c r="U2374" s="65"/>
      <c r="V2374" s="65"/>
      <c r="W2374" s="65"/>
      <c r="X2374" s="65"/>
      <c r="Y2374" s="65"/>
      <c r="Z2374" s="65"/>
      <c r="AA2374" s="65"/>
      <c r="AB2374" s="65"/>
      <c r="AC2374" s="65"/>
      <c r="AD2374" s="65"/>
      <c r="AE2374" s="65"/>
      <c r="AF2374" s="65"/>
      <c r="AG2374" s="65"/>
      <c r="AH2374" s="65"/>
      <c r="AI2374" s="65"/>
      <c r="AJ2374" s="62"/>
      <c r="AK2374" s="11"/>
      <c r="AL2374" s="11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</row>
    <row r="2375" spans="1:86" ht="17.25">
      <c r="A2375" s="11"/>
      <c r="B2375" s="11"/>
      <c r="C2375" s="11"/>
      <c r="D2375" s="11"/>
      <c r="E2375" s="33"/>
      <c r="F2375" s="11"/>
      <c r="G2375" s="11"/>
      <c r="H2375" s="11"/>
      <c r="I2375" s="11"/>
      <c r="J2375" s="65"/>
      <c r="K2375" s="65"/>
      <c r="L2375" s="65"/>
      <c r="M2375" s="65"/>
      <c r="N2375" s="65"/>
      <c r="O2375" s="65"/>
      <c r="P2375" s="65"/>
      <c r="Q2375" s="65"/>
      <c r="R2375" s="65"/>
      <c r="S2375" s="65"/>
      <c r="T2375" s="65"/>
      <c r="U2375" s="65"/>
      <c r="V2375" s="65"/>
      <c r="W2375" s="65"/>
      <c r="X2375" s="65"/>
      <c r="Y2375" s="65"/>
      <c r="Z2375" s="65"/>
      <c r="AA2375" s="65"/>
      <c r="AB2375" s="65"/>
      <c r="AC2375" s="65"/>
      <c r="AD2375" s="65"/>
      <c r="AE2375" s="65"/>
      <c r="AF2375" s="65"/>
      <c r="AG2375" s="65"/>
      <c r="AH2375" s="65"/>
      <c r="AI2375" s="65"/>
      <c r="AJ2375" s="62"/>
      <c r="AK2375" s="11"/>
      <c r="AL2375" s="11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</row>
    <row r="2376" spans="1:86" ht="17.25">
      <c r="A2376" s="11"/>
      <c r="B2376" s="11"/>
      <c r="C2376" s="11"/>
      <c r="D2376" s="11"/>
      <c r="E2376" s="33"/>
      <c r="F2376" s="11"/>
      <c r="G2376" s="11"/>
      <c r="H2376" s="11"/>
      <c r="I2376" s="11"/>
      <c r="J2376" s="65"/>
      <c r="K2376" s="65"/>
      <c r="L2376" s="65"/>
      <c r="M2376" s="65"/>
      <c r="N2376" s="65"/>
      <c r="O2376" s="65"/>
      <c r="P2376" s="65"/>
      <c r="Q2376" s="65"/>
      <c r="R2376" s="65"/>
      <c r="S2376" s="65"/>
      <c r="T2376" s="65"/>
      <c r="U2376" s="65"/>
      <c r="V2376" s="65"/>
      <c r="W2376" s="65"/>
      <c r="X2376" s="65"/>
      <c r="Y2376" s="65"/>
      <c r="Z2376" s="65"/>
      <c r="AA2376" s="65"/>
      <c r="AB2376" s="65"/>
      <c r="AC2376" s="65"/>
      <c r="AD2376" s="65"/>
      <c r="AE2376" s="65"/>
      <c r="AF2376" s="65"/>
      <c r="AG2376" s="65"/>
      <c r="AH2376" s="65"/>
      <c r="AI2376" s="65"/>
      <c r="AJ2376" s="62"/>
      <c r="AK2376" s="11"/>
      <c r="AL2376" s="11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</row>
    <row r="2377" spans="1:86" ht="17.25">
      <c r="A2377" s="11"/>
      <c r="B2377" s="11"/>
      <c r="C2377" s="11"/>
      <c r="D2377" s="11"/>
      <c r="E2377" s="33"/>
      <c r="F2377" s="11"/>
      <c r="G2377" s="11"/>
      <c r="H2377" s="11"/>
      <c r="I2377" s="11"/>
      <c r="J2377" s="65"/>
      <c r="K2377" s="65"/>
      <c r="L2377" s="65"/>
      <c r="M2377" s="65"/>
      <c r="N2377" s="65"/>
      <c r="O2377" s="65"/>
      <c r="P2377" s="65"/>
      <c r="Q2377" s="65"/>
      <c r="R2377" s="65"/>
      <c r="S2377" s="65"/>
      <c r="T2377" s="65"/>
      <c r="U2377" s="65"/>
      <c r="V2377" s="65"/>
      <c r="W2377" s="65"/>
      <c r="X2377" s="65"/>
      <c r="Y2377" s="65"/>
      <c r="Z2377" s="65"/>
      <c r="AA2377" s="65"/>
      <c r="AB2377" s="65"/>
      <c r="AC2377" s="65"/>
      <c r="AD2377" s="65"/>
      <c r="AE2377" s="65"/>
      <c r="AF2377" s="65"/>
      <c r="AG2377" s="65"/>
      <c r="AH2377" s="65"/>
      <c r="AI2377" s="65"/>
      <c r="AJ2377" s="62"/>
      <c r="AK2377" s="11"/>
      <c r="AL2377" s="11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/>
      <c r="AY2377" s="13"/>
      <c r="AZ2377" s="13"/>
      <c r="BA2377" s="13"/>
      <c r="BB2377" s="13"/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</row>
    <row r="2378" spans="1:86" ht="17.25">
      <c r="A2378" s="11"/>
      <c r="B2378" s="11"/>
      <c r="C2378" s="11"/>
      <c r="D2378" s="11"/>
      <c r="E2378" s="33"/>
      <c r="F2378" s="11"/>
      <c r="G2378" s="11"/>
      <c r="H2378" s="11"/>
      <c r="I2378" s="11"/>
      <c r="J2378" s="65"/>
      <c r="K2378" s="65"/>
      <c r="L2378" s="65"/>
      <c r="M2378" s="65"/>
      <c r="N2378" s="65"/>
      <c r="O2378" s="65"/>
      <c r="P2378" s="65"/>
      <c r="Q2378" s="65"/>
      <c r="R2378" s="65"/>
      <c r="S2378" s="65"/>
      <c r="T2378" s="65"/>
      <c r="U2378" s="65"/>
      <c r="V2378" s="65"/>
      <c r="W2378" s="65"/>
      <c r="X2378" s="65"/>
      <c r="Y2378" s="65"/>
      <c r="Z2378" s="65"/>
      <c r="AA2378" s="65"/>
      <c r="AB2378" s="65"/>
      <c r="AC2378" s="65"/>
      <c r="AD2378" s="65"/>
      <c r="AE2378" s="65"/>
      <c r="AF2378" s="65"/>
      <c r="AG2378" s="65"/>
      <c r="AH2378" s="65"/>
      <c r="AI2378" s="65"/>
      <c r="AJ2378" s="62"/>
      <c r="AK2378" s="11"/>
      <c r="AL2378" s="11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/>
      <c r="AY2378" s="13"/>
      <c r="AZ2378" s="13"/>
      <c r="BA2378" s="13"/>
      <c r="BB2378" s="13"/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</row>
    <row r="2379" spans="1:86" ht="17.25">
      <c r="A2379" s="11"/>
      <c r="B2379" s="11"/>
      <c r="C2379" s="11"/>
      <c r="D2379" s="11"/>
      <c r="E2379" s="33"/>
      <c r="F2379" s="11"/>
      <c r="G2379" s="11"/>
      <c r="H2379" s="11"/>
      <c r="I2379" s="11"/>
      <c r="J2379" s="65"/>
      <c r="K2379" s="65"/>
      <c r="L2379" s="65"/>
      <c r="M2379" s="65"/>
      <c r="N2379" s="65"/>
      <c r="O2379" s="65"/>
      <c r="P2379" s="65"/>
      <c r="Q2379" s="65"/>
      <c r="R2379" s="65"/>
      <c r="S2379" s="65"/>
      <c r="T2379" s="65"/>
      <c r="U2379" s="65"/>
      <c r="V2379" s="65"/>
      <c r="W2379" s="65"/>
      <c r="X2379" s="65"/>
      <c r="Y2379" s="65"/>
      <c r="Z2379" s="65"/>
      <c r="AA2379" s="65"/>
      <c r="AB2379" s="65"/>
      <c r="AC2379" s="65"/>
      <c r="AD2379" s="65"/>
      <c r="AE2379" s="65"/>
      <c r="AF2379" s="65"/>
      <c r="AG2379" s="65"/>
      <c r="AH2379" s="65"/>
      <c r="AI2379" s="65"/>
      <c r="AJ2379" s="62"/>
      <c r="AK2379" s="11"/>
      <c r="AL2379" s="11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</row>
    <row r="2380" spans="1:86" ht="17.25">
      <c r="A2380" s="11"/>
      <c r="B2380" s="11"/>
      <c r="C2380" s="11"/>
      <c r="D2380" s="11"/>
      <c r="E2380" s="33"/>
      <c r="F2380" s="11"/>
      <c r="G2380" s="11"/>
      <c r="H2380" s="11"/>
      <c r="I2380" s="11"/>
      <c r="J2380" s="65"/>
      <c r="K2380" s="65"/>
      <c r="L2380" s="65"/>
      <c r="M2380" s="65"/>
      <c r="N2380" s="65"/>
      <c r="O2380" s="65"/>
      <c r="P2380" s="65"/>
      <c r="Q2380" s="65"/>
      <c r="R2380" s="65"/>
      <c r="S2380" s="65"/>
      <c r="T2380" s="65"/>
      <c r="U2380" s="65"/>
      <c r="V2380" s="65"/>
      <c r="W2380" s="65"/>
      <c r="X2380" s="65"/>
      <c r="Y2380" s="65"/>
      <c r="Z2380" s="65"/>
      <c r="AA2380" s="65"/>
      <c r="AB2380" s="65"/>
      <c r="AC2380" s="65"/>
      <c r="AD2380" s="65"/>
      <c r="AE2380" s="65"/>
      <c r="AF2380" s="65"/>
      <c r="AG2380" s="65"/>
      <c r="AH2380" s="65"/>
      <c r="AI2380" s="65"/>
      <c r="AJ2380" s="62"/>
      <c r="AK2380" s="11"/>
      <c r="AL2380" s="11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</row>
    <row r="2381" spans="1:86" ht="17.25">
      <c r="A2381" s="11"/>
      <c r="B2381" s="11"/>
      <c r="C2381" s="11"/>
      <c r="D2381" s="11"/>
      <c r="E2381" s="33"/>
      <c r="F2381" s="11"/>
      <c r="G2381" s="11"/>
      <c r="H2381" s="11"/>
      <c r="I2381" s="11"/>
      <c r="J2381" s="65"/>
      <c r="K2381" s="65"/>
      <c r="L2381" s="65"/>
      <c r="M2381" s="65"/>
      <c r="N2381" s="65"/>
      <c r="O2381" s="65"/>
      <c r="P2381" s="65"/>
      <c r="Q2381" s="65"/>
      <c r="R2381" s="65"/>
      <c r="S2381" s="65"/>
      <c r="T2381" s="65"/>
      <c r="U2381" s="65"/>
      <c r="V2381" s="65"/>
      <c r="W2381" s="65"/>
      <c r="X2381" s="65"/>
      <c r="Y2381" s="65"/>
      <c r="Z2381" s="65"/>
      <c r="AA2381" s="65"/>
      <c r="AB2381" s="65"/>
      <c r="AC2381" s="65"/>
      <c r="AD2381" s="65"/>
      <c r="AE2381" s="65"/>
      <c r="AF2381" s="65"/>
      <c r="AG2381" s="65"/>
      <c r="AH2381" s="65"/>
      <c r="AI2381" s="65"/>
      <c r="AJ2381" s="62"/>
      <c r="AK2381" s="11"/>
      <c r="AL2381" s="11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/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</row>
    <row r="2382" spans="1:86" ht="17.25">
      <c r="A2382" s="11"/>
      <c r="B2382" s="11"/>
      <c r="C2382" s="11"/>
      <c r="D2382" s="11"/>
      <c r="E2382" s="33"/>
      <c r="F2382" s="11"/>
      <c r="G2382" s="11"/>
      <c r="H2382" s="11"/>
      <c r="I2382" s="11"/>
      <c r="J2382" s="65"/>
      <c r="K2382" s="65"/>
      <c r="L2382" s="65"/>
      <c r="M2382" s="65"/>
      <c r="N2382" s="65"/>
      <c r="O2382" s="65"/>
      <c r="P2382" s="65"/>
      <c r="Q2382" s="65"/>
      <c r="R2382" s="65"/>
      <c r="S2382" s="65"/>
      <c r="T2382" s="65"/>
      <c r="U2382" s="65"/>
      <c r="V2382" s="65"/>
      <c r="W2382" s="65"/>
      <c r="X2382" s="65"/>
      <c r="Y2382" s="65"/>
      <c r="Z2382" s="65"/>
      <c r="AA2382" s="65"/>
      <c r="AB2382" s="65"/>
      <c r="AC2382" s="65"/>
      <c r="AD2382" s="65"/>
      <c r="AE2382" s="65"/>
      <c r="AF2382" s="65"/>
      <c r="AG2382" s="65"/>
      <c r="AH2382" s="65"/>
      <c r="AI2382" s="65"/>
      <c r="AJ2382" s="62"/>
      <c r="AK2382" s="11"/>
      <c r="AL2382" s="11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/>
      <c r="CC2382" s="13"/>
      <c r="CD2382" s="13"/>
      <c r="CE2382" s="13"/>
      <c r="CF2382" s="13"/>
      <c r="CG2382" s="13"/>
      <c r="CH2382" s="13"/>
    </row>
    <row r="2383" spans="1:86" ht="17.25">
      <c r="A2383" s="11"/>
      <c r="B2383" s="11"/>
      <c r="C2383" s="11"/>
      <c r="D2383" s="11"/>
      <c r="E2383" s="33"/>
      <c r="F2383" s="11"/>
      <c r="G2383" s="11"/>
      <c r="H2383" s="11"/>
      <c r="I2383" s="11"/>
      <c r="J2383" s="65"/>
      <c r="K2383" s="65"/>
      <c r="L2383" s="65"/>
      <c r="M2383" s="65"/>
      <c r="N2383" s="65"/>
      <c r="O2383" s="65"/>
      <c r="P2383" s="65"/>
      <c r="Q2383" s="65"/>
      <c r="R2383" s="65"/>
      <c r="S2383" s="65"/>
      <c r="T2383" s="65"/>
      <c r="U2383" s="65"/>
      <c r="V2383" s="65"/>
      <c r="W2383" s="65"/>
      <c r="X2383" s="65"/>
      <c r="Y2383" s="65"/>
      <c r="Z2383" s="65"/>
      <c r="AA2383" s="65"/>
      <c r="AB2383" s="65"/>
      <c r="AC2383" s="65"/>
      <c r="AD2383" s="65"/>
      <c r="AE2383" s="65"/>
      <c r="AF2383" s="65"/>
      <c r="AG2383" s="65"/>
      <c r="AH2383" s="65"/>
      <c r="AI2383" s="65"/>
      <c r="AJ2383" s="62"/>
      <c r="AK2383" s="11"/>
      <c r="AL2383" s="11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</row>
    <row r="2384" spans="1:86" ht="17.25">
      <c r="A2384" s="11"/>
      <c r="B2384" s="11"/>
      <c r="C2384" s="11"/>
      <c r="D2384" s="11"/>
      <c r="E2384" s="33"/>
      <c r="F2384" s="11"/>
      <c r="G2384" s="11"/>
      <c r="H2384" s="11"/>
      <c r="I2384" s="11"/>
      <c r="J2384" s="65"/>
      <c r="K2384" s="65"/>
      <c r="L2384" s="65"/>
      <c r="M2384" s="65"/>
      <c r="N2384" s="65"/>
      <c r="O2384" s="65"/>
      <c r="P2384" s="65"/>
      <c r="Q2384" s="65"/>
      <c r="R2384" s="65"/>
      <c r="S2384" s="65"/>
      <c r="T2384" s="65"/>
      <c r="U2384" s="65"/>
      <c r="V2384" s="65"/>
      <c r="W2384" s="65"/>
      <c r="X2384" s="65"/>
      <c r="Y2384" s="65"/>
      <c r="Z2384" s="65"/>
      <c r="AA2384" s="65"/>
      <c r="AB2384" s="65"/>
      <c r="AC2384" s="65"/>
      <c r="AD2384" s="65"/>
      <c r="AE2384" s="65"/>
      <c r="AF2384" s="65"/>
      <c r="AG2384" s="65"/>
      <c r="AH2384" s="65"/>
      <c r="AI2384" s="65"/>
      <c r="AJ2384" s="62"/>
      <c r="AK2384" s="11"/>
      <c r="AL2384" s="11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</row>
    <row r="2385" spans="1:86" ht="17.25">
      <c r="A2385" s="11"/>
      <c r="B2385" s="11"/>
      <c r="C2385" s="11"/>
      <c r="D2385" s="11"/>
      <c r="E2385" s="33"/>
      <c r="F2385" s="11"/>
      <c r="G2385" s="11"/>
      <c r="H2385" s="11"/>
      <c r="I2385" s="11"/>
      <c r="J2385" s="65"/>
      <c r="K2385" s="65"/>
      <c r="L2385" s="65"/>
      <c r="M2385" s="65"/>
      <c r="N2385" s="65"/>
      <c r="O2385" s="65"/>
      <c r="P2385" s="65"/>
      <c r="Q2385" s="65"/>
      <c r="R2385" s="65"/>
      <c r="S2385" s="65"/>
      <c r="T2385" s="65"/>
      <c r="U2385" s="65"/>
      <c r="V2385" s="65"/>
      <c r="W2385" s="65"/>
      <c r="X2385" s="65"/>
      <c r="Y2385" s="65"/>
      <c r="Z2385" s="65"/>
      <c r="AA2385" s="65"/>
      <c r="AB2385" s="65"/>
      <c r="AC2385" s="65"/>
      <c r="AD2385" s="65"/>
      <c r="AE2385" s="65"/>
      <c r="AF2385" s="65"/>
      <c r="AG2385" s="65"/>
      <c r="AH2385" s="65"/>
      <c r="AI2385" s="65"/>
      <c r="AJ2385" s="62"/>
      <c r="AK2385" s="11"/>
      <c r="AL2385" s="11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/>
      <c r="BB2385" s="13"/>
      <c r="BC2385" s="13"/>
      <c r="BD2385" s="13"/>
      <c r="BE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</row>
    <row r="2386" spans="1:86" ht="17.25">
      <c r="A2386" s="11"/>
      <c r="B2386" s="11"/>
      <c r="C2386" s="11"/>
      <c r="D2386" s="11"/>
      <c r="E2386" s="33"/>
      <c r="F2386" s="11"/>
      <c r="G2386" s="11"/>
      <c r="H2386" s="11"/>
      <c r="I2386" s="11"/>
      <c r="J2386" s="65"/>
      <c r="K2386" s="65"/>
      <c r="L2386" s="65"/>
      <c r="M2386" s="65"/>
      <c r="N2386" s="65"/>
      <c r="O2386" s="65"/>
      <c r="P2386" s="65"/>
      <c r="Q2386" s="65"/>
      <c r="R2386" s="65"/>
      <c r="S2386" s="65"/>
      <c r="T2386" s="65"/>
      <c r="U2386" s="65"/>
      <c r="V2386" s="65"/>
      <c r="W2386" s="65"/>
      <c r="X2386" s="65"/>
      <c r="Y2386" s="65"/>
      <c r="Z2386" s="65"/>
      <c r="AA2386" s="65"/>
      <c r="AB2386" s="65"/>
      <c r="AC2386" s="65"/>
      <c r="AD2386" s="65"/>
      <c r="AE2386" s="65"/>
      <c r="AF2386" s="65"/>
      <c r="AG2386" s="65"/>
      <c r="AH2386" s="65"/>
      <c r="AI2386" s="65"/>
      <c r="AJ2386" s="62"/>
      <c r="AK2386" s="11"/>
      <c r="AL2386" s="11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</row>
    <row r="2387" spans="1:86" ht="17.25">
      <c r="A2387" s="11"/>
      <c r="B2387" s="11"/>
      <c r="C2387" s="11"/>
      <c r="D2387" s="11"/>
      <c r="E2387" s="33"/>
      <c r="F2387" s="11"/>
      <c r="G2387" s="11"/>
      <c r="H2387" s="11"/>
      <c r="I2387" s="11"/>
      <c r="J2387" s="65"/>
      <c r="K2387" s="65"/>
      <c r="L2387" s="65"/>
      <c r="M2387" s="65"/>
      <c r="N2387" s="65"/>
      <c r="O2387" s="65"/>
      <c r="P2387" s="65"/>
      <c r="Q2387" s="65"/>
      <c r="R2387" s="65"/>
      <c r="S2387" s="65"/>
      <c r="T2387" s="65"/>
      <c r="U2387" s="65"/>
      <c r="V2387" s="65"/>
      <c r="W2387" s="65"/>
      <c r="X2387" s="65"/>
      <c r="Y2387" s="65"/>
      <c r="Z2387" s="65"/>
      <c r="AA2387" s="65"/>
      <c r="AB2387" s="65"/>
      <c r="AC2387" s="65"/>
      <c r="AD2387" s="65"/>
      <c r="AE2387" s="65"/>
      <c r="AF2387" s="65"/>
      <c r="AG2387" s="65"/>
      <c r="AH2387" s="65"/>
      <c r="AI2387" s="65"/>
      <c r="AJ2387" s="62"/>
      <c r="AK2387" s="11"/>
      <c r="AL2387" s="11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</row>
    <row r="2388" spans="1:86" ht="17.25">
      <c r="A2388" s="11"/>
      <c r="B2388" s="11"/>
      <c r="C2388" s="11"/>
      <c r="D2388" s="11"/>
      <c r="E2388" s="33"/>
      <c r="F2388" s="11"/>
      <c r="G2388" s="11"/>
      <c r="H2388" s="11"/>
      <c r="I2388" s="11"/>
      <c r="J2388" s="65"/>
      <c r="K2388" s="65"/>
      <c r="L2388" s="65"/>
      <c r="M2388" s="65"/>
      <c r="N2388" s="65"/>
      <c r="O2388" s="65"/>
      <c r="P2388" s="65"/>
      <c r="Q2388" s="65"/>
      <c r="R2388" s="65"/>
      <c r="S2388" s="65"/>
      <c r="T2388" s="65"/>
      <c r="U2388" s="65"/>
      <c r="V2388" s="65"/>
      <c r="W2388" s="65"/>
      <c r="X2388" s="65"/>
      <c r="Y2388" s="65"/>
      <c r="Z2388" s="65"/>
      <c r="AA2388" s="65"/>
      <c r="AB2388" s="65"/>
      <c r="AC2388" s="65"/>
      <c r="AD2388" s="65"/>
      <c r="AE2388" s="65"/>
      <c r="AF2388" s="65"/>
      <c r="AG2388" s="65"/>
      <c r="AH2388" s="65"/>
      <c r="AI2388" s="65"/>
      <c r="AJ2388" s="62"/>
      <c r="AK2388" s="11"/>
      <c r="AL2388" s="11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/>
      <c r="AY2388" s="13"/>
      <c r="AZ2388" s="13"/>
      <c r="BA2388" s="13"/>
      <c r="BB2388" s="13"/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</row>
    <row r="2389" spans="1:86" ht="17.25">
      <c r="A2389" s="11"/>
      <c r="B2389" s="11"/>
      <c r="C2389" s="11"/>
      <c r="D2389" s="11"/>
      <c r="E2389" s="33"/>
      <c r="F2389" s="11"/>
      <c r="G2389" s="11"/>
      <c r="H2389" s="11"/>
      <c r="I2389" s="11"/>
      <c r="J2389" s="65"/>
      <c r="K2389" s="65"/>
      <c r="L2389" s="65"/>
      <c r="M2389" s="65"/>
      <c r="N2389" s="65"/>
      <c r="O2389" s="65"/>
      <c r="P2389" s="65"/>
      <c r="Q2389" s="65"/>
      <c r="R2389" s="65"/>
      <c r="S2389" s="65"/>
      <c r="T2389" s="65"/>
      <c r="U2389" s="65"/>
      <c r="V2389" s="65"/>
      <c r="W2389" s="65"/>
      <c r="X2389" s="65"/>
      <c r="Y2389" s="65"/>
      <c r="Z2389" s="65"/>
      <c r="AA2389" s="65"/>
      <c r="AB2389" s="65"/>
      <c r="AC2389" s="65"/>
      <c r="AD2389" s="65"/>
      <c r="AE2389" s="65"/>
      <c r="AF2389" s="65"/>
      <c r="AG2389" s="65"/>
      <c r="AH2389" s="65"/>
      <c r="AI2389" s="65"/>
      <c r="AJ2389" s="62"/>
      <c r="AK2389" s="11"/>
      <c r="AL2389" s="11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/>
      <c r="AX2389" s="13"/>
      <c r="AY2389" s="13"/>
      <c r="AZ2389" s="13"/>
      <c r="BA2389" s="13"/>
      <c r="BB2389" s="13"/>
      <c r="BC2389" s="13"/>
      <c r="BD2389" s="13"/>
      <c r="BE2389" s="13"/>
      <c r="BF2389" s="13"/>
      <c r="BG2389" s="13"/>
      <c r="BH2389" s="13"/>
      <c r="BI2389" s="13"/>
      <c r="BJ2389" s="13"/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</row>
    <row r="2390" spans="1:86" ht="17.25">
      <c r="A2390" s="11"/>
      <c r="B2390" s="11"/>
      <c r="C2390" s="11"/>
      <c r="D2390" s="11"/>
      <c r="E2390" s="33"/>
      <c r="F2390" s="11"/>
      <c r="G2390" s="11"/>
      <c r="H2390" s="11"/>
      <c r="I2390" s="11"/>
      <c r="J2390" s="65"/>
      <c r="K2390" s="65"/>
      <c r="L2390" s="65"/>
      <c r="M2390" s="65"/>
      <c r="N2390" s="65"/>
      <c r="O2390" s="65"/>
      <c r="P2390" s="65"/>
      <c r="Q2390" s="65"/>
      <c r="R2390" s="65"/>
      <c r="S2390" s="65"/>
      <c r="T2390" s="65"/>
      <c r="U2390" s="65"/>
      <c r="V2390" s="65"/>
      <c r="W2390" s="65"/>
      <c r="X2390" s="65"/>
      <c r="Y2390" s="65"/>
      <c r="Z2390" s="65"/>
      <c r="AA2390" s="65"/>
      <c r="AB2390" s="65"/>
      <c r="AC2390" s="65"/>
      <c r="AD2390" s="65"/>
      <c r="AE2390" s="65"/>
      <c r="AF2390" s="65"/>
      <c r="AG2390" s="65"/>
      <c r="AH2390" s="65"/>
      <c r="AI2390" s="65"/>
      <c r="AJ2390" s="62"/>
      <c r="AK2390" s="11"/>
      <c r="AL2390" s="11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</row>
    <row r="2391" spans="1:86" ht="17.25">
      <c r="A2391" s="11"/>
      <c r="B2391" s="11"/>
      <c r="C2391" s="11"/>
      <c r="D2391" s="11"/>
      <c r="E2391" s="33"/>
      <c r="F2391" s="11"/>
      <c r="G2391" s="11"/>
      <c r="H2391" s="11"/>
      <c r="I2391" s="11"/>
      <c r="J2391" s="65"/>
      <c r="K2391" s="65"/>
      <c r="L2391" s="65"/>
      <c r="M2391" s="65"/>
      <c r="N2391" s="65"/>
      <c r="O2391" s="65"/>
      <c r="P2391" s="65"/>
      <c r="Q2391" s="65"/>
      <c r="R2391" s="65"/>
      <c r="S2391" s="65"/>
      <c r="T2391" s="65"/>
      <c r="U2391" s="65"/>
      <c r="V2391" s="65"/>
      <c r="W2391" s="65"/>
      <c r="X2391" s="65"/>
      <c r="Y2391" s="65"/>
      <c r="Z2391" s="65"/>
      <c r="AA2391" s="65"/>
      <c r="AB2391" s="65"/>
      <c r="AC2391" s="65"/>
      <c r="AD2391" s="65"/>
      <c r="AE2391" s="65"/>
      <c r="AF2391" s="65"/>
      <c r="AG2391" s="65"/>
      <c r="AH2391" s="65"/>
      <c r="AI2391" s="65"/>
      <c r="AJ2391" s="62"/>
      <c r="AK2391" s="11"/>
      <c r="AL2391" s="11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/>
      <c r="BB2391" s="13"/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</row>
    <row r="2392" spans="1:86" ht="17.25">
      <c r="A2392" s="11"/>
      <c r="B2392" s="11"/>
      <c r="C2392" s="11"/>
      <c r="D2392" s="11"/>
      <c r="E2392" s="33"/>
      <c r="F2392" s="11"/>
      <c r="G2392" s="11"/>
      <c r="H2392" s="11"/>
      <c r="I2392" s="11"/>
      <c r="J2392" s="65"/>
      <c r="K2392" s="65"/>
      <c r="L2392" s="65"/>
      <c r="M2392" s="65"/>
      <c r="N2392" s="65"/>
      <c r="O2392" s="65"/>
      <c r="P2392" s="65"/>
      <c r="Q2392" s="65"/>
      <c r="R2392" s="65"/>
      <c r="S2392" s="65"/>
      <c r="T2392" s="65"/>
      <c r="U2392" s="65"/>
      <c r="V2392" s="65"/>
      <c r="W2392" s="65"/>
      <c r="X2392" s="65"/>
      <c r="Y2392" s="65"/>
      <c r="Z2392" s="65"/>
      <c r="AA2392" s="65"/>
      <c r="AB2392" s="65"/>
      <c r="AC2392" s="65"/>
      <c r="AD2392" s="65"/>
      <c r="AE2392" s="65"/>
      <c r="AF2392" s="65"/>
      <c r="AG2392" s="65"/>
      <c r="AH2392" s="65"/>
      <c r="AI2392" s="65"/>
      <c r="AJ2392" s="62"/>
      <c r="AK2392" s="11"/>
      <c r="AL2392" s="11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/>
      <c r="AY2392" s="13"/>
      <c r="AZ2392" s="13"/>
      <c r="BA2392" s="13"/>
      <c r="BB2392" s="13"/>
      <c r="BC2392" s="13"/>
      <c r="BD2392" s="13"/>
      <c r="BE2392" s="13"/>
      <c r="BF2392" s="13"/>
      <c r="BG2392" s="13"/>
      <c r="BH2392" s="13"/>
      <c r="BI2392" s="13"/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</row>
    <row r="2393" spans="1:86" ht="17.25">
      <c r="A2393" s="11"/>
      <c r="B2393" s="11"/>
      <c r="C2393" s="11"/>
      <c r="D2393" s="11"/>
      <c r="E2393" s="33"/>
      <c r="F2393" s="11"/>
      <c r="G2393" s="11"/>
      <c r="H2393" s="11"/>
      <c r="I2393" s="11"/>
      <c r="J2393" s="65"/>
      <c r="K2393" s="65"/>
      <c r="L2393" s="65"/>
      <c r="M2393" s="65"/>
      <c r="N2393" s="65"/>
      <c r="O2393" s="65"/>
      <c r="P2393" s="65"/>
      <c r="Q2393" s="65"/>
      <c r="R2393" s="65"/>
      <c r="S2393" s="65"/>
      <c r="T2393" s="65"/>
      <c r="U2393" s="65"/>
      <c r="V2393" s="65"/>
      <c r="W2393" s="65"/>
      <c r="X2393" s="65"/>
      <c r="Y2393" s="65"/>
      <c r="Z2393" s="65"/>
      <c r="AA2393" s="65"/>
      <c r="AB2393" s="65"/>
      <c r="AC2393" s="65"/>
      <c r="AD2393" s="65"/>
      <c r="AE2393" s="65"/>
      <c r="AF2393" s="65"/>
      <c r="AG2393" s="65"/>
      <c r="AH2393" s="65"/>
      <c r="AI2393" s="65"/>
      <c r="AJ2393" s="62"/>
      <c r="AK2393" s="11"/>
      <c r="AL2393" s="11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</row>
    <row r="2394" spans="1:86" ht="17.25">
      <c r="A2394" s="11"/>
      <c r="B2394" s="11"/>
      <c r="C2394" s="11"/>
      <c r="D2394" s="11"/>
      <c r="E2394" s="33"/>
      <c r="F2394" s="11"/>
      <c r="G2394" s="11"/>
      <c r="H2394" s="11"/>
      <c r="I2394" s="11"/>
      <c r="J2394" s="65"/>
      <c r="K2394" s="65"/>
      <c r="L2394" s="65"/>
      <c r="M2394" s="65"/>
      <c r="N2394" s="65"/>
      <c r="O2394" s="65"/>
      <c r="P2394" s="65"/>
      <c r="Q2394" s="65"/>
      <c r="R2394" s="65"/>
      <c r="S2394" s="65"/>
      <c r="T2394" s="65"/>
      <c r="U2394" s="65"/>
      <c r="V2394" s="65"/>
      <c r="W2394" s="65"/>
      <c r="X2394" s="65"/>
      <c r="Y2394" s="65"/>
      <c r="Z2394" s="65"/>
      <c r="AA2394" s="65"/>
      <c r="AB2394" s="65"/>
      <c r="AC2394" s="65"/>
      <c r="AD2394" s="65"/>
      <c r="AE2394" s="65"/>
      <c r="AF2394" s="65"/>
      <c r="AG2394" s="65"/>
      <c r="AH2394" s="65"/>
      <c r="AI2394" s="65"/>
      <c r="AJ2394" s="62"/>
      <c r="AK2394" s="11"/>
      <c r="AL2394" s="11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/>
      <c r="AY2394" s="13"/>
      <c r="AZ2394" s="13"/>
      <c r="BA2394" s="13"/>
      <c r="BB2394" s="13"/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</row>
    <row r="2395" spans="1:86" ht="17.25">
      <c r="A2395" s="11"/>
      <c r="B2395" s="11"/>
      <c r="C2395" s="11"/>
      <c r="D2395" s="11"/>
      <c r="E2395" s="33"/>
      <c r="F2395" s="11"/>
      <c r="G2395" s="11"/>
      <c r="H2395" s="11"/>
      <c r="I2395" s="11"/>
      <c r="J2395" s="65"/>
      <c r="K2395" s="65"/>
      <c r="L2395" s="65"/>
      <c r="M2395" s="65"/>
      <c r="N2395" s="65"/>
      <c r="O2395" s="65"/>
      <c r="P2395" s="65"/>
      <c r="Q2395" s="65"/>
      <c r="R2395" s="65"/>
      <c r="S2395" s="65"/>
      <c r="T2395" s="65"/>
      <c r="U2395" s="65"/>
      <c r="V2395" s="65"/>
      <c r="W2395" s="65"/>
      <c r="X2395" s="65"/>
      <c r="Y2395" s="65"/>
      <c r="Z2395" s="65"/>
      <c r="AA2395" s="65"/>
      <c r="AB2395" s="65"/>
      <c r="AC2395" s="65"/>
      <c r="AD2395" s="65"/>
      <c r="AE2395" s="65"/>
      <c r="AF2395" s="65"/>
      <c r="AG2395" s="65"/>
      <c r="AH2395" s="65"/>
      <c r="AI2395" s="65"/>
      <c r="AJ2395" s="62"/>
      <c r="AK2395" s="11"/>
      <c r="AL2395" s="11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</row>
    <row r="2396" spans="1:86" ht="17.25">
      <c r="A2396" s="11"/>
      <c r="B2396" s="11"/>
      <c r="C2396" s="11"/>
      <c r="D2396" s="11"/>
      <c r="E2396" s="33"/>
      <c r="F2396" s="11"/>
      <c r="G2396" s="11"/>
      <c r="H2396" s="11"/>
      <c r="I2396" s="11"/>
      <c r="J2396" s="65"/>
      <c r="K2396" s="65"/>
      <c r="L2396" s="65"/>
      <c r="M2396" s="65"/>
      <c r="N2396" s="65"/>
      <c r="O2396" s="65"/>
      <c r="P2396" s="65"/>
      <c r="Q2396" s="65"/>
      <c r="R2396" s="65"/>
      <c r="S2396" s="65"/>
      <c r="T2396" s="65"/>
      <c r="U2396" s="65"/>
      <c r="V2396" s="65"/>
      <c r="W2396" s="65"/>
      <c r="X2396" s="65"/>
      <c r="Y2396" s="65"/>
      <c r="Z2396" s="65"/>
      <c r="AA2396" s="65"/>
      <c r="AB2396" s="65"/>
      <c r="AC2396" s="65"/>
      <c r="AD2396" s="65"/>
      <c r="AE2396" s="65"/>
      <c r="AF2396" s="65"/>
      <c r="AG2396" s="65"/>
      <c r="AH2396" s="65"/>
      <c r="AI2396" s="65"/>
      <c r="AJ2396" s="62"/>
      <c r="AK2396" s="11"/>
      <c r="AL2396" s="11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</row>
    <row r="2397" spans="1:86" ht="17.25">
      <c r="A2397" s="11"/>
      <c r="B2397" s="11"/>
      <c r="C2397" s="11"/>
      <c r="D2397" s="11"/>
      <c r="E2397" s="33"/>
      <c r="F2397" s="11"/>
      <c r="G2397" s="11"/>
      <c r="H2397" s="11"/>
      <c r="I2397" s="11"/>
      <c r="J2397" s="65"/>
      <c r="K2397" s="65"/>
      <c r="L2397" s="65"/>
      <c r="M2397" s="65"/>
      <c r="N2397" s="65"/>
      <c r="O2397" s="65"/>
      <c r="P2397" s="65"/>
      <c r="Q2397" s="65"/>
      <c r="R2397" s="65"/>
      <c r="S2397" s="65"/>
      <c r="T2397" s="65"/>
      <c r="U2397" s="65"/>
      <c r="V2397" s="65"/>
      <c r="W2397" s="65"/>
      <c r="X2397" s="65"/>
      <c r="Y2397" s="65"/>
      <c r="Z2397" s="65"/>
      <c r="AA2397" s="65"/>
      <c r="AB2397" s="65"/>
      <c r="AC2397" s="65"/>
      <c r="AD2397" s="65"/>
      <c r="AE2397" s="65"/>
      <c r="AF2397" s="65"/>
      <c r="AG2397" s="65"/>
      <c r="AH2397" s="65"/>
      <c r="AI2397" s="65"/>
      <c r="AJ2397" s="62"/>
      <c r="AK2397" s="11"/>
      <c r="AL2397" s="11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</row>
    <row r="2398" spans="1:86" ht="17.25">
      <c r="A2398" s="11"/>
      <c r="B2398" s="11"/>
      <c r="C2398" s="11"/>
      <c r="D2398" s="11"/>
      <c r="E2398" s="33"/>
      <c r="F2398" s="11"/>
      <c r="G2398" s="11"/>
      <c r="H2398" s="11"/>
      <c r="I2398" s="11"/>
      <c r="J2398" s="65"/>
      <c r="K2398" s="65"/>
      <c r="L2398" s="65"/>
      <c r="M2398" s="65"/>
      <c r="N2398" s="65"/>
      <c r="O2398" s="65"/>
      <c r="P2398" s="65"/>
      <c r="Q2398" s="65"/>
      <c r="R2398" s="65"/>
      <c r="S2398" s="65"/>
      <c r="T2398" s="65"/>
      <c r="U2398" s="65"/>
      <c r="V2398" s="65"/>
      <c r="W2398" s="65"/>
      <c r="X2398" s="65"/>
      <c r="Y2398" s="65"/>
      <c r="Z2398" s="65"/>
      <c r="AA2398" s="65"/>
      <c r="AB2398" s="65"/>
      <c r="AC2398" s="65"/>
      <c r="AD2398" s="65"/>
      <c r="AE2398" s="65"/>
      <c r="AF2398" s="65"/>
      <c r="AG2398" s="65"/>
      <c r="AH2398" s="65"/>
      <c r="AI2398" s="65"/>
      <c r="AJ2398" s="62"/>
      <c r="AK2398" s="11"/>
      <c r="AL2398" s="11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</row>
    <row r="2399" spans="1:86" ht="17.25">
      <c r="A2399" s="11"/>
      <c r="B2399" s="11"/>
      <c r="C2399" s="11"/>
      <c r="D2399" s="11"/>
      <c r="E2399" s="33"/>
      <c r="F2399" s="11"/>
      <c r="G2399" s="11"/>
      <c r="H2399" s="11"/>
      <c r="I2399" s="11"/>
      <c r="J2399" s="65"/>
      <c r="K2399" s="65"/>
      <c r="L2399" s="65"/>
      <c r="M2399" s="65"/>
      <c r="N2399" s="65"/>
      <c r="O2399" s="65"/>
      <c r="P2399" s="65"/>
      <c r="Q2399" s="65"/>
      <c r="R2399" s="65"/>
      <c r="S2399" s="65"/>
      <c r="T2399" s="65"/>
      <c r="U2399" s="65"/>
      <c r="V2399" s="65"/>
      <c r="W2399" s="65"/>
      <c r="X2399" s="65"/>
      <c r="Y2399" s="65"/>
      <c r="Z2399" s="65"/>
      <c r="AA2399" s="65"/>
      <c r="AB2399" s="65"/>
      <c r="AC2399" s="65"/>
      <c r="AD2399" s="65"/>
      <c r="AE2399" s="65"/>
      <c r="AF2399" s="65"/>
      <c r="AG2399" s="65"/>
      <c r="AH2399" s="65"/>
      <c r="AI2399" s="65"/>
      <c r="AJ2399" s="62"/>
      <c r="AK2399" s="11"/>
      <c r="AL2399" s="11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</row>
    <row r="2400" spans="1:86" ht="17.25">
      <c r="A2400" s="11"/>
      <c r="B2400" s="11"/>
      <c r="C2400" s="11"/>
      <c r="D2400" s="11"/>
      <c r="E2400" s="33"/>
      <c r="F2400" s="11"/>
      <c r="G2400" s="11"/>
      <c r="H2400" s="11"/>
      <c r="I2400" s="11"/>
      <c r="J2400" s="65"/>
      <c r="K2400" s="65"/>
      <c r="L2400" s="65"/>
      <c r="M2400" s="65"/>
      <c r="N2400" s="65"/>
      <c r="O2400" s="65"/>
      <c r="P2400" s="65"/>
      <c r="Q2400" s="65"/>
      <c r="R2400" s="65"/>
      <c r="S2400" s="65"/>
      <c r="T2400" s="65"/>
      <c r="U2400" s="65"/>
      <c r="V2400" s="65"/>
      <c r="W2400" s="65"/>
      <c r="X2400" s="65"/>
      <c r="Y2400" s="65"/>
      <c r="Z2400" s="65"/>
      <c r="AA2400" s="65"/>
      <c r="AB2400" s="65"/>
      <c r="AC2400" s="65"/>
      <c r="AD2400" s="65"/>
      <c r="AE2400" s="65"/>
      <c r="AF2400" s="65"/>
      <c r="AG2400" s="65"/>
      <c r="AH2400" s="65"/>
      <c r="AI2400" s="65"/>
      <c r="AJ2400" s="62"/>
      <c r="AK2400" s="11"/>
      <c r="AL2400" s="11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</row>
    <row r="2401" spans="1:86" ht="17.25">
      <c r="A2401" s="11"/>
      <c r="B2401" s="11"/>
      <c r="C2401" s="11"/>
      <c r="D2401" s="11"/>
      <c r="E2401" s="33"/>
      <c r="F2401" s="11"/>
      <c r="G2401" s="11"/>
      <c r="H2401" s="11"/>
      <c r="I2401" s="11"/>
      <c r="J2401" s="65"/>
      <c r="K2401" s="65"/>
      <c r="L2401" s="65"/>
      <c r="M2401" s="65"/>
      <c r="N2401" s="65"/>
      <c r="O2401" s="65"/>
      <c r="P2401" s="65"/>
      <c r="Q2401" s="65"/>
      <c r="R2401" s="65"/>
      <c r="S2401" s="65"/>
      <c r="T2401" s="65"/>
      <c r="U2401" s="65"/>
      <c r="V2401" s="65"/>
      <c r="W2401" s="65"/>
      <c r="X2401" s="65"/>
      <c r="Y2401" s="65"/>
      <c r="Z2401" s="65"/>
      <c r="AA2401" s="65"/>
      <c r="AB2401" s="65"/>
      <c r="AC2401" s="65"/>
      <c r="AD2401" s="65"/>
      <c r="AE2401" s="65"/>
      <c r="AF2401" s="65"/>
      <c r="AG2401" s="65"/>
      <c r="AH2401" s="65"/>
      <c r="AI2401" s="65"/>
      <c r="AJ2401" s="62"/>
      <c r="AK2401" s="11"/>
      <c r="AL2401" s="11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/>
      <c r="BC2401" s="13"/>
      <c r="BD2401" s="13"/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</row>
    <row r="2402" spans="1:86" ht="17.25">
      <c r="A2402" s="11"/>
      <c r="B2402" s="11"/>
      <c r="C2402" s="11"/>
      <c r="D2402" s="11"/>
      <c r="E2402" s="33"/>
      <c r="F2402" s="11"/>
      <c r="G2402" s="11"/>
      <c r="H2402" s="11"/>
      <c r="I2402" s="11"/>
      <c r="J2402" s="65"/>
      <c r="K2402" s="65"/>
      <c r="L2402" s="65"/>
      <c r="M2402" s="65"/>
      <c r="N2402" s="65"/>
      <c r="O2402" s="65"/>
      <c r="P2402" s="65"/>
      <c r="Q2402" s="65"/>
      <c r="R2402" s="65"/>
      <c r="S2402" s="65"/>
      <c r="T2402" s="65"/>
      <c r="U2402" s="65"/>
      <c r="V2402" s="65"/>
      <c r="W2402" s="65"/>
      <c r="X2402" s="65"/>
      <c r="Y2402" s="65"/>
      <c r="Z2402" s="65"/>
      <c r="AA2402" s="65"/>
      <c r="AB2402" s="65"/>
      <c r="AC2402" s="65"/>
      <c r="AD2402" s="65"/>
      <c r="AE2402" s="65"/>
      <c r="AF2402" s="65"/>
      <c r="AG2402" s="65"/>
      <c r="AH2402" s="65"/>
      <c r="AI2402" s="65"/>
      <c r="AJ2402" s="62"/>
      <c r="AK2402" s="11"/>
      <c r="AL2402" s="11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</row>
    <row r="2403" spans="1:86" ht="17.25">
      <c r="A2403" s="11"/>
      <c r="B2403" s="11"/>
      <c r="C2403" s="11"/>
      <c r="D2403" s="11"/>
      <c r="E2403" s="33"/>
      <c r="F2403" s="11"/>
      <c r="G2403" s="11"/>
      <c r="H2403" s="11"/>
      <c r="I2403" s="11"/>
      <c r="J2403" s="65"/>
      <c r="K2403" s="65"/>
      <c r="L2403" s="65"/>
      <c r="M2403" s="65"/>
      <c r="N2403" s="65"/>
      <c r="O2403" s="65"/>
      <c r="P2403" s="65"/>
      <c r="Q2403" s="65"/>
      <c r="R2403" s="65"/>
      <c r="S2403" s="65"/>
      <c r="T2403" s="65"/>
      <c r="U2403" s="65"/>
      <c r="V2403" s="65"/>
      <c r="W2403" s="65"/>
      <c r="X2403" s="65"/>
      <c r="Y2403" s="65"/>
      <c r="Z2403" s="65"/>
      <c r="AA2403" s="65"/>
      <c r="AB2403" s="65"/>
      <c r="AC2403" s="65"/>
      <c r="AD2403" s="65"/>
      <c r="AE2403" s="65"/>
      <c r="AF2403" s="65"/>
      <c r="AG2403" s="65"/>
      <c r="AH2403" s="65"/>
      <c r="AI2403" s="65"/>
      <c r="AJ2403" s="62"/>
      <c r="AK2403" s="11"/>
      <c r="AL2403" s="11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/>
      <c r="BB2403" s="13"/>
      <c r="BC2403" s="13"/>
      <c r="BD2403" s="13"/>
      <c r="BE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</row>
    <row r="2404" spans="1:86" ht="17.25">
      <c r="A2404" s="11"/>
      <c r="B2404" s="11"/>
      <c r="C2404" s="11"/>
      <c r="D2404" s="11"/>
      <c r="E2404" s="33"/>
      <c r="F2404" s="11"/>
      <c r="G2404" s="11"/>
      <c r="H2404" s="11"/>
      <c r="I2404" s="11"/>
      <c r="J2404" s="65"/>
      <c r="K2404" s="65"/>
      <c r="L2404" s="65"/>
      <c r="M2404" s="65"/>
      <c r="N2404" s="65"/>
      <c r="O2404" s="65"/>
      <c r="P2404" s="65"/>
      <c r="Q2404" s="65"/>
      <c r="R2404" s="65"/>
      <c r="S2404" s="65"/>
      <c r="T2404" s="65"/>
      <c r="U2404" s="65"/>
      <c r="V2404" s="65"/>
      <c r="W2404" s="65"/>
      <c r="X2404" s="65"/>
      <c r="Y2404" s="65"/>
      <c r="Z2404" s="65"/>
      <c r="AA2404" s="65"/>
      <c r="AB2404" s="65"/>
      <c r="AC2404" s="65"/>
      <c r="AD2404" s="65"/>
      <c r="AE2404" s="65"/>
      <c r="AF2404" s="65"/>
      <c r="AG2404" s="65"/>
      <c r="AH2404" s="65"/>
      <c r="AI2404" s="65"/>
      <c r="AJ2404" s="62"/>
      <c r="AK2404" s="11"/>
      <c r="AL2404" s="11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</row>
    <row r="2405" spans="1:86" ht="17.25">
      <c r="A2405" s="11"/>
      <c r="B2405" s="11"/>
      <c r="C2405" s="11"/>
      <c r="D2405" s="11"/>
      <c r="E2405" s="33"/>
      <c r="F2405" s="11"/>
      <c r="G2405" s="11"/>
      <c r="H2405" s="11"/>
      <c r="I2405" s="11"/>
      <c r="J2405" s="65"/>
      <c r="K2405" s="65"/>
      <c r="L2405" s="65"/>
      <c r="M2405" s="65"/>
      <c r="N2405" s="65"/>
      <c r="O2405" s="65"/>
      <c r="P2405" s="65"/>
      <c r="Q2405" s="65"/>
      <c r="R2405" s="65"/>
      <c r="S2405" s="65"/>
      <c r="T2405" s="65"/>
      <c r="U2405" s="65"/>
      <c r="V2405" s="65"/>
      <c r="W2405" s="65"/>
      <c r="X2405" s="65"/>
      <c r="Y2405" s="65"/>
      <c r="Z2405" s="65"/>
      <c r="AA2405" s="65"/>
      <c r="AB2405" s="65"/>
      <c r="AC2405" s="65"/>
      <c r="AD2405" s="65"/>
      <c r="AE2405" s="65"/>
      <c r="AF2405" s="65"/>
      <c r="AG2405" s="65"/>
      <c r="AH2405" s="65"/>
      <c r="AI2405" s="65"/>
      <c r="AJ2405" s="62"/>
      <c r="AK2405" s="11"/>
      <c r="AL2405" s="11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/>
      <c r="BC2405" s="13"/>
      <c r="BD2405" s="13"/>
      <c r="BE2405" s="13"/>
      <c r="BF2405" s="13"/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</row>
    <row r="2406" spans="1:86" ht="17.25">
      <c r="A2406" s="11"/>
      <c r="B2406" s="11"/>
      <c r="C2406" s="11"/>
      <c r="D2406" s="11"/>
      <c r="E2406" s="33"/>
      <c r="F2406" s="11"/>
      <c r="G2406" s="11"/>
      <c r="H2406" s="11"/>
      <c r="I2406" s="11"/>
      <c r="J2406" s="65"/>
      <c r="K2406" s="65"/>
      <c r="L2406" s="65"/>
      <c r="M2406" s="65"/>
      <c r="N2406" s="65"/>
      <c r="O2406" s="65"/>
      <c r="P2406" s="65"/>
      <c r="Q2406" s="65"/>
      <c r="R2406" s="65"/>
      <c r="S2406" s="65"/>
      <c r="T2406" s="65"/>
      <c r="U2406" s="65"/>
      <c r="V2406" s="65"/>
      <c r="W2406" s="65"/>
      <c r="X2406" s="65"/>
      <c r="Y2406" s="65"/>
      <c r="Z2406" s="65"/>
      <c r="AA2406" s="65"/>
      <c r="AB2406" s="65"/>
      <c r="AC2406" s="65"/>
      <c r="AD2406" s="65"/>
      <c r="AE2406" s="65"/>
      <c r="AF2406" s="65"/>
      <c r="AG2406" s="65"/>
      <c r="AH2406" s="65"/>
      <c r="AI2406" s="65"/>
      <c r="AJ2406" s="62"/>
      <c r="AK2406" s="11"/>
      <c r="AL2406" s="11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</row>
    <row r="2407" spans="1:86" ht="17.25">
      <c r="A2407" s="11"/>
      <c r="B2407" s="11"/>
      <c r="C2407" s="11"/>
      <c r="D2407" s="11"/>
      <c r="E2407" s="33"/>
      <c r="F2407" s="11"/>
      <c r="G2407" s="11"/>
      <c r="H2407" s="11"/>
      <c r="I2407" s="11"/>
      <c r="J2407" s="65"/>
      <c r="K2407" s="65"/>
      <c r="L2407" s="65"/>
      <c r="M2407" s="65"/>
      <c r="N2407" s="65"/>
      <c r="O2407" s="65"/>
      <c r="P2407" s="65"/>
      <c r="Q2407" s="65"/>
      <c r="R2407" s="65"/>
      <c r="S2407" s="65"/>
      <c r="T2407" s="65"/>
      <c r="U2407" s="65"/>
      <c r="V2407" s="65"/>
      <c r="W2407" s="65"/>
      <c r="X2407" s="65"/>
      <c r="Y2407" s="65"/>
      <c r="Z2407" s="65"/>
      <c r="AA2407" s="65"/>
      <c r="AB2407" s="65"/>
      <c r="AC2407" s="65"/>
      <c r="AD2407" s="65"/>
      <c r="AE2407" s="65"/>
      <c r="AF2407" s="65"/>
      <c r="AG2407" s="65"/>
      <c r="AH2407" s="65"/>
      <c r="AI2407" s="65"/>
      <c r="AJ2407" s="62"/>
      <c r="AK2407" s="11"/>
      <c r="AL2407" s="11"/>
      <c r="AM2407" s="13"/>
      <c r="AN2407" s="13"/>
      <c r="AO2407" s="13"/>
      <c r="AP2407" s="13"/>
      <c r="AQ2407" s="13"/>
      <c r="AR2407" s="13"/>
      <c r="AS2407" s="13"/>
      <c r="AT2407" s="13"/>
      <c r="AU2407" s="13"/>
      <c r="AV2407" s="13"/>
      <c r="AW2407" s="13"/>
      <c r="AX2407" s="13"/>
      <c r="AY2407" s="13"/>
      <c r="AZ2407" s="13"/>
      <c r="BA2407" s="13"/>
      <c r="BB2407" s="13"/>
      <c r="BC2407" s="13"/>
      <c r="BD2407" s="13"/>
      <c r="BE2407" s="13"/>
      <c r="BF2407" s="13"/>
      <c r="BG2407" s="13"/>
      <c r="BH2407" s="13"/>
      <c r="BI2407" s="13"/>
      <c r="BJ2407" s="13"/>
      <c r="BK2407" s="13"/>
      <c r="BL2407" s="13"/>
      <c r="BM2407" s="13"/>
      <c r="BN2407" s="13"/>
      <c r="BO2407" s="13"/>
      <c r="BP2407" s="13"/>
      <c r="BQ2407" s="13"/>
      <c r="BR2407" s="13"/>
      <c r="BS2407" s="13"/>
      <c r="BT2407" s="13"/>
      <c r="BU2407" s="13"/>
      <c r="BV2407" s="13"/>
      <c r="BW2407" s="13"/>
      <c r="BX2407" s="13"/>
      <c r="BY2407" s="13"/>
      <c r="BZ2407" s="13"/>
      <c r="CA2407" s="13"/>
      <c r="CB2407" s="13"/>
      <c r="CC2407" s="13"/>
      <c r="CD2407" s="13"/>
      <c r="CE2407" s="13"/>
      <c r="CF2407" s="13"/>
      <c r="CG2407" s="13"/>
      <c r="CH2407" s="13"/>
    </row>
    <row r="2408" spans="1:86" ht="17.25">
      <c r="A2408" s="11"/>
      <c r="B2408" s="11"/>
      <c r="C2408" s="11"/>
      <c r="D2408" s="11"/>
      <c r="E2408" s="33"/>
      <c r="F2408" s="11"/>
      <c r="G2408" s="11"/>
      <c r="H2408" s="11"/>
      <c r="I2408" s="11"/>
      <c r="J2408" s="65"/>
      <c r="K2408" s="65"/>
      <c r="L2408" s="65"/>
      <c r="M2408" s="65"/>
      <c r="N2408" s="65"/>
      <c r="O2408" s="65"/>
      <c r="P2408" s="65"/>
      <c r="Q2408" s="65"/>
      <c r="R2408" s="65"/>
      <c r="S2408" s="65"/>
      <c r="T2408" s="65"/>
      <c r="U2408" s="65"/>
      <c r="V2408" s="65"/>
      <c r="W2408" s="65"/>
      <c r="X2408" s="65"/>
      <c r="Y2408" s="65"/>
      <c r="Z2408" s="65"/>
      <c r="AA2408" s="65"/>
      <c r="AB2408" s="65"/>
      <c r="AC2408" s="65"/>
      <c r="AD2408" s="65"/>
      <c r="AE2408" s="65"/>
      <c r="AF2408" s="65"/>
      <c r="AG2408" s="65"/>
      <c r="AH2408" s="65"/>
      <c r="AI2408" s="65"/>
      <c r="AJ2408" s="62"/>
      <c r="AK2408" s="11"/>
      <c r="AL2408" s="11"/>
      <c r="AM2408" s="13"/>
      <c r="AN2408" s="13"/>
      <c r="AO2408" s="13"/>
      <c r="AP2408" s="13"/>
      <c r="AQ2408" s="13"/>
      <c r="AR2408" s="13"/>
      <c r="AS2408" s="13"/>
      <c r="AT2408" s="13"/>
      <c r="AU2408" s="13"/>
      <c r="AV2408" s="13"/>
      <c r="AW2408" s="13"/>
      <c r="AX2408" s="13"/>
      <c r="AY2408" s="13"/>
      <c r="AZ2408" s="13"/>
      <c r="BA2408" s="13"/>
      <c r="BB2408" s="13"/>
      <c r="BC2408" s="13"/>
      <c r="BD2408" s="13"/>
      <c r="BE2408" s="13"/>
      <c r="BF2408" s="13"/>
      <c r="BG2408" s="13"/>
      <c r="BH2408" s="13"/>
      <c r="BI2408" s="13"/>
      <c r="BJ2408" s="13"/>
      <c r="BK2408" s="13"/>
      <c r="BL2408" s="13"/>
      <c r="BM2408" s="13"/>
      <c r="BN2408" s="13"/>
      <c r="BO2408" s="13"/>
      <c r="BP2408" s="13"/>
      <c r="BQ2408" s="13"/>
      <c r="BR2408" s="13"/>
      <c r="BS2408" s="13"/>
      <c r="BT2408" s="13"/>
      <c r="BU2408" s="13"/>
      <c r="BV2408" s="13"/>
      <c r="BW2408" s="13"/>
      <c r="BX2408" s="13"/>
      <c r="BY2408" s="13"/>
      <c r="BZ2408" s="13"/>
      <c r="CA2408" s="13"/>
      <c r="CB2408" s="13"/>
      <c r="CC2408" s="13"/>
      <c r="CD2408" s="13"/>
      <c r="CE2408" s="13"/>
      <c r="CF2408" s="13"/>
      <c r="CG2408" s="13"/>
      <c r="CH2408" s="13"/>
    </row>
    <row r="2409" spans="1:86" ht="17.25">
      <c r="A2409" s="11"/>
      <c r="B2409" s="11"/>
      <c r="C2409" s="11"/>
      <c r="D2409" s="11"/>
      <c r="E2409" s="33"/>
      <c r="F2409" s="11"/>
      <c r="G2409" s="11"/>
      <c r="H2409" s="11"/>
      <c r="I2409" s="11"/>
      <c r="J2409" s="65"/>
      <c r="K2409" s="65"/>
      <c r="L2409" s="65"/>
      <c r="M2409" s="65"/>
      <c r="N2409" s="65"/>
      <c r="O2409" s="65"/>
      <c r="P2409" s="65"/>
      <c r="Q2409" s="65"/>
      <c r="R2409" s="65"/>
      <c r="S2409" s="65"/>
      <c r="T2409" s="65"/>
      <c r="U2409" s="65"/>
      <c r="V2409" s="65"/>
      <c r="W2409" s="65"/>
      <c r="X2409" s="65"/>
      <c r="Y2409" s="65"/>
      <c r="Z2409" s="65"/>
      <c r="AA2409" s="65"/>
      <c r="AB2409" s="65"/>
      <c r="AC2409" s="65"/>
      <c r="AD2409" s="65"/>
      <c r="AE2409" s="65"/>
      <c r="AF2409" s="65"/>
      <c r="AG2409" s="65"/>
      <c r="AH2409" s="65"/>
      <c r="AI2409" s="65"/>
      <c r="AJ2409" s="62"/>
      <c r="AK2409" s="11"/>
      <c r="AL2409" s="11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/>
      <c r="BC2409" s="13"/>
      <c r="BD2409" s="13"/>
      <c r="BE2409" s="13"/>
      <c r="BF2409" s="13"/>
      <c r="BG2409" s="13"/>
      <c r="BH2409" s="13"/>
      <c r="BI2409" s="13"/>
      <c r="BJ2409" s="13"/>
      <c r="BK2409" s="13"/>
      <c r="BL2409" s="13"/>
      <c r="BM2409" s="13"/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</row>
    <row r="2410" spans="1:86" ht="17.25">
      <c r="A2410" s="11"/>
      <c r="B2410" s="11"/>
      <c r="C2410" s="11"/>
      <c r="D2410" s="11"/>
      <c r="E2410" s="33"/>
      <c r="F2410" s="11"/>
      <c r="G2410" s="11"/>
      <c r="H2410" s="11"/>
      <c r="I2410" s="11"/>
      <c r="J2410" s="65"/>
      <c r="K2410" s="65"/>
      <c r="L2410" s="65"/>
      <c r="M2410" s="65"/>
      <c r="N2410" s="65"/>
      <c r="O2410" s="65"/>
      <c r="P2410" s="65"/>
      <c r="Q2410" s="65"/>
      <c r="R2410" s="65"/>
      <c r="S2410" s="65"/>
      <c r="T2410" s="65"/>
      <c r="U2410" s="65"/>
      <c r="V2410" s="65"/>
      <c r="W2410" s="65"/>
      <c r="X2410" s="65"/>
      <c r="Y2410" s="65"/>
      <c r="Z2410" s="65"/>
      <c r="AA2410" s="65"/>
      <c r="AB2410" s="65"/>
      <c r="AC2410" s="65"/>
      <c r="AD2410" s="65"/>
      <c r="AE2410" s="65"/>
      <c r="AF2410" s="65"/>
      <c r="AG2410" s="65"/>
      <c r="AH2410" s="65"/>
      <c r="AI2410" s="65"/>
      <c r="AJ2410" s="62"/>
      <c r="AK2410" s="11"/>
      <c r="AL2410" s="11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/>
      <c r="AY2410" s="13"/>
      <c r="AZ2410" s="13"/>
      <c r="BA2410" s="13"/>
      <c r="BB2410" s="13"/>
      <c r="BC2410" s="13"/>
      <c r="BD2410" s="13"/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</row>
    <row r="2411" spans="1:86" ht="17.25">
      <c r="A2411" s="11"/>
      <c r="B2411" s="11"/>
      <c r="C2411" s="11"/>
      <c r="D2411" s="11"/>
      <c r="E2411" s="33"/>
      <c r="F2411" s="11"/>
      <c r="G2411" s="11"/>
      <c r="H2411" s="11"/>
      <c r="I2411" s="11"/>
      <c r="J2411" s="65"/>
      <c r="K2411" s="65"/>
      <c r="L2411" s="65"/>
      <c r="M2411" s="65"/>
      <c r="N2411" s="65"/>
      <c r="O2411" s="65"/>
      <c r="P2411" s="65"/>
      <c r="Q2411" s="65"/>
      <c r="R2411" s="65"/>
      <c r="S2411" s="65"/>
      <c r="T2411" s="65"/>
      <c r="U2411" s="65"/>
      <c r="V2411" s="65"/>
      <c r="W2411" s="65"/>
      <c r="X2411" s="65"/>
      <c r="Y2411" s="65"/>
      <c r="Z2411" s="65"/>
      <c r="AA2411" s="65"/>
      <c r="AB2411" s="65"/>
      <c r="AC2411" s="65"/>
      <c r="AD2411" s="65"/>
      <c r="AE2411" s="65"/>
      <c r="AF2411" s="65"/>
      <c r="AG2411" s="65"/>
      <c r="AH2411" s="65"/>
      <c r="AI2411" s="65"/>
      <c r="AJ2411" s="62"/>
      <c r="AK2411" s="11"/>
      <c r="AL2411" s="11"/>
      <c r="AM2411" s="13"/>
      <c r="AN2411" s="13"/>
      <c r="AO2411" s="13"/>
      <c r="AP2411" s="13"/>
      <c r="AQ2411" s="13"/>
      <c r="AR2411" s="13"/>
      <c r="AS2411" s="13"/>
      <c r="AT2411" s="13"/>
      <c r="AU2411" s="13"/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O2411" s="13"/>
      <c r="BP2411" s="13"/>
      <c r="BQ2411" s="13"/>
      <c r="BR2411" s="13"/>
      <c r="BS2411" s="13"/>
      <c r="BT2411" s="13"/>
      <c r="BU2411" s="13"/>
      <c r="BV2411" s="13"/>
      <c r="BW2411" s="13"/>
      <c r="BX2411" s="13"/>
      <c r="BY2411" s="13"/>
      <c r="BZ2411" s="13"/>
      <c r="CA2411" s="13"/>
      <c r="CB2411" s="13"/>
      <c r="CC2411" s="13"/>
      <c r="CD2411" s="13"/>
      <c r="CE2411" s="13"/>
      <c r="CF2411" s="13"/>
      <c r="CG2411" s="13"/>
      <c r="CH2411" s="13"/>
    </row>
    <row r="2412" spans="1:86" ht="17.25">
      <c r="A2412" s="11"/>
      <c r="B2412" s="11"/>
      <c r="C2412" s="11"/>
      <c r="D2412" s="11"/>
      <c r="E2412" s="33"/>
      <c r="F2412" s="11"/>
      <c r="G2412" s="11"/>
      <c r="H2412" s="11"/>
      <c r="I2412" s="11"/>
      <c r="J2412" s="65"/>
      <c r="K2412" s="65"/>
      <c r="L2412" s="65"/>
      <c r="M2412" s="65"/>
      <c r="N2412" s="65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  <c r="Y2412" s="65"/>
      <c r="Z2412" s="65"/>
      <c r="AA2412" s="65"/>
      <c r="AB2412" s="65"/>
      <c r="AC2412" s="65"/>
      <c r="AD2412" s="65"/>
      <c r="AE2412" s="65"/>
      <c r="AF2412" s="65"/>
      <c r="AG2412" s="65"/>
      <c r="AH2412" s="65"/>
      <c r="AI2412" s="65"/>
      <c r="AJ2412" s="62"/>
      <c r="AK2412" s="11"/>
      <c r="AL2412" s="11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</row>
    <row r="2413" spans="1:86" ht="17.25">
      <c r="A2413" s="11"/>
      <c r="B2413" s="11"/>
      <c r="C2413" s="11"/>
      <c r="D2413" s="11"/>
      <c r="E2413" s="33"/>
      <c r="F2413" s="11"/>
      <c r="G2413" s="11"/>
      <c r="H2413" s="11"/>
      <c r="I2413" s="11"/>
      <c r="J2413" s="65"/>
      <c r="K2413" s="65"/>
      <c r="L2413" s="65"/>
      <c r="M2413" s="65"/>
      <c r="N2413" s="65"/>
      <c r="O2413" s="65"/>
      <c r="P2413" s="65"/>
      <c r="Q2413" s="65"/>
      <c r="R2413" s="65"/>
      <c r="S2413" s="65"/>
      <c r="T2413" s="65"/>
      <c r="U2413" s="65"/>
      <c r="V2413" s="65"/>
      <c r="W2413" s="65"/>
      <c r="X2413" s="65"/>
      <c r="Y2413" s="65"/>
      <c r="Z2413" s="65"/>
      <c r="AA2413" s="65"/>
      <c r="AB2413" s="65"/>
      <c r="AC2413" s="65"/>
      <c r="AD2413" s="65"/>
      <c r="AE2413" s="65"/>
      <c r="AF2413" s="65"/>
      <c r="AG2413" s="65"/>
      <c r="AH2413" s="65"/>
      <c r="AI2413" s="65"/>
      <c r="AJ2413" s="62"/>
      <c r="AK2413" s="11"/>
      <c r="AL2413" s="11"/>
      <c r="AM2413" s="13"/>
      <c r="AN2413" s="13"/>
      <c r="AO2413" s="13"/>
      <c r="AP2413" s="13"/>
      <c r="AQ2413" s="13"/>
      <c r="AR2413" s="13"/>
      <c r="AS2413" s="13"/>
      <c r="AT2413" s="13"/>
      <c r="AU2413" s="13"/>
      <c r="AV2413" s="13"/>
      <c r="AW2413" s="13"/>
      <c r="AX2413" s="13"/>
      <c r="AY2413" s="13"/>
      <c r="AZ2413" s="13"/>
      <c r="BA2413" s="13"/>
      <c r="BB2413" s="13"/>
      <c r="BC2413" s="13"/>
      <c r="BD2413" s="13"/>
      <c r="BE2413" s="13"/>
      <c r="BF2413" s="13"/>
      <c r="BG2413" s="13"/>
      <c r="BH2413" s="13"/>
      <c r="BI2413" s="13"/>
      <c r="BJ2413" s="13"/>
      <c r="BK2413" s="13"/>
      <c r="BL2413" s="13"/>
      <c r="BM2413" s="13"/>
      <c r="BN2413" s="13"/>
      <c r="BO2413" s="13"/>
      <c r="BP2413" s="13"/>
      <c r="BQ2413" s="13"/>
      <c r="BR2413" s="13"/>
      <c r="BS2413" s="13"/>
      <c r="BT2413" s="13"/>
      <c r="BU2413" s="13"/>
      <c r="BV2413" s="13"/>
      <c r="BW2413" s="13"/>
      <c r="BX2413" s="13"/>
      <c r="BY2413" s="13"/>
      <c r="BZ2413" s="13"/>
      <c r="CA2413" s="13"/>
      <c r="CB2413" s="13"/>
      <c r="CC2413" s="13"/>
      <c r="CD2413" s="13"/>
      <c r="CE2413" s="13"/>
      <c r="CF2413" s="13"/>
      <c r="CG2413" s="13"/>
      <c r="CH2413" s="13"/>
    </row>
    <row r="2414" spans="1:86" ht="17.25">
      <c r="A2414" s="11"/>
      <c r="B2414" s="11"/>
      <c r="C2414" s="11"/>
      <c r="D2414" s="11"/>
      <c r="E2414" s="33"/>
      <c r="F2414" s="11"/>
      <c r="G2414" s="11"/>
      <c r="H2414" s="11"/>
      <c r="I2414" s="11"/>
      <c r="J2414" s="65"/>
      <c r="K2414" s="65"/>
      <c r="L2414" s="65"/>
      <c r="M2414" s="65"/>
      <c r="N2414" s="65"/>
      <c r="O2414" s="65"/>
      <c r="P2414" s="65"/>
      <c r="Q2414" s="65"/>
      <c r="R2414" s="65"/>
      <c r="S2414" s="65"/>
      <c r="T2414" s="65"/>
      <c r="U2414" s="65"/>
      <c r="V2414" s="65"/>
      <c r="W2414" s="65"/>
      <c r="X2414" s="65"/>
      <c r="Y2414" s="65"/>
      <c r="Z2414" s="65"/>
      <c r="AA2414" s="65"/>
      <c r="AB2414" s="65"/>
      <c r="AC2414" s="65"/>
      <c r="AD2414" s="65"/>
      <c r="AE2414" s="65"/>
      <c r="AF2414" s="65"/>
      <c r="AG2414" s="65"/>
      <c r="AH2414" s="65"/>
      <c r="AI2414" s="65"/>
      <c r="AJ2414" s="62"/>
      <c r="AK2414" s="11"/>
      <c r="AL2414" s="11"/>
      <c r="AM2414" s="13"/>
      <c r="AN2414" s="13"/>
      <c r="AO2414" s="13"/>
      <c r="AP2414" s="13"/>
      <c r="AQ2414" s="13"/>
      <c r="AR2414" s="13"/>
      <c r="AS2414" s="13"/>
      <c r="AT2414" s="13"/>
      <c r="AU2414" s="13"/>
      <c r="AV2414" s="13"/>
      <c r="AW2414" s="13"/>
      <c r="AX2414" s="13"/>
      <c r="AY2414" s="13"/>
      <c r="AZ2414" s="13"/>
      <c r="BA2414" s="13"/>
      <c r="BB2414" s="13"/>
      <c r="BC2414" s="13"/>
      <c r="BD2414" s="13"/>
      <c r="BE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O2414" s="13"/>
      <c r="BP2414" s="13"/>
      <c r="BQ2414" s="13"/>
      <c r="BR2414" s="13"/>
      <c r="BS2414" s="13"/>
      <c r="BT2414" s="13"/>
      <c r="BU2414" s="13"/>
      <c r="BV2414" s="13"/>
      <c r="BW2414" s="13"/>
      <c r="BX2414" s="13"/>
      <c r="BY2414" s="13"/>
      <c r="BZ2414" s="13"/>
      <c r="CA2414" s="13"/>
      <c r="CB2414" s="13"/>
      <c r="CC2414" s="13"/>
      <c r="CD2414" s="13"/>
      <c r="CE2414" s="13"/>
      <c r="CF2414" s="13"/>
      <c r="CG2414" s="13"/>
      <c r="CH2414" s="13"/>
    </row>
    <row r="2415" spans="1:86" ht="17.25">
      <c r="A2415" s="11"/>
      <c r="B2415" s="11"/>
      <c r="C2415" s="11"/>
      <c r="D2415" s="11"/>
      <c r="E2415" s="33"/>
      <c r="F2415" s="11"/>
      <c r="G2415" s="11"/>
      <c r="H2415" s="11"/>
      <c r="I2415" s="11"/>
      <c r="J2415" s="65"/>
      <c r="K2415" s="65"/>
      <c r="L2415" s="65"/>
      <c r="M2415" s="65"/>
      <c r="N2415" s="65"/>
      <c r="O2415" s="65"/>
      <c r="P2415" s="65"/>
      <c r="Q2415" s="65"/>
      <c r="R2415" s="65"/>
      <c r="S2415" s="65"/>
      <c r="T2415" s="65"/>
      <c r="U2415" s="65"/>
      <c r="V2415" s="65"/>
      <c r="W2415" s="65"/>
      <c r="X2415" s="65"/>
      <c r="Y2415" s="65"/>
      <c r="Z2415" s="65"/>
      <c r="AA2415" s="65"/>
      <c r="AB2415" s="65"/>
      <c r="AC2415" s="65"/>
      <c r="AD2415" s="65"/>
      <c r="AE2415" s="65"/>
      <c r="AF2415" s="65"/>
      <c r="AG2415" s="65"/>
      <c r="AH2415" s="65"/>
      <c r="AI2415" s="65"/>
      <c r="AJ2415" s="62"/>
      <c r="AK2415" s="11"/>
      <c r="AL2415" s="11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</row>
    <row r="2416" spans="1:86" ht="17.25">
      <c r="A2416" s="11"/>
      <c r="B2416" s="11"/>
      <c r="C2416" s="11"/>
      <c r="D2416" s="11"/>
      <c r="E2416" s="33"/>
      <c r="F2416" s="11"/>
      <c r="G2416" s="11"/>
      <c r="H2416" s="11"/>
      <c r="I2416" s="11"/>
      <c r="J2416" s="65"/>
      <c r="K2416" s="65"/>
      <c r="L2416" s="65"/>
      <c r="M2416" s="65"/>
      <c r="N2416" s="65"/>
      <c r="O2416" s="65"/>
      <c r="P2416" s="65"/>
      <c r="Q2416" s="65"/>
      <c r="R2416" s="65"/>
      <c r="S2416" s="65"/>
      <c r="T2416" s="65"/>
      <c r="U2416" s="65"/>
      <c r="V2416" s="65"/>
      <c r="W2416" s="65"/>
      <c r="X2416" s="65"/>
      <c r="Y2416" s="65"/>
      <c r="Z2416" s="65"/>
      <c r="AA2416" s="65"/>
      <c r="AB2416" s="65"/>
      <c r="AC2416" s="65"/>
      <c r="AD2416" s="65"/>
      <c r="AE2416" s="65"/>
      <c r="AF2416" s="65"/>
      <c r="AG2416" s="65"/>
      <c r="AH2416" s="65"/>
      <c r="AI2416" s="65"/>
      <c r="AJ2416" s="62"/>
      <c r="AK2416" s="11"/>
      <c r="AL2416" s="11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</row>
    <row r="2417" spans="1:86" ht="17.25">
      <c r="A2417" s="11"/>
      <c r="B2417" s="11"/>
      <c r="C2417" s="11"/>
      <c r="D2417" s="11"/>
      <c r="E2417" s="33"/>
      <c r="F2417" s="11"/>
      <c r="G2417" s="11"/>
      <c r="H2417" s="11"/>
      <c r="I2417" s="11"/>
      <c r="J2417" s="65"/>
      <c r="K2417" s="65"/>
      <c r="L2417" s="65"/>
      <c r="M2417" s="65"/>
      <c r="N2417" s="65"/>
      <c r="O2417" s="65"/>
      <c r="P2417" s="65"/>
      <c r="Q2417" s="65"/>
      <c r="R2417" s="65"/>
      <c r="S2417" s="65"/>
      <c r="T2417" s="65"/>
      <c r="U2417" s="65"/>
      <c r="V2417" s="65"/>
      <c r="W2417" s="65"/>
      <c r="X2417" s="65"/>
      <c r="Y2417" s="65"/>
      <c r="Z2417" s="65"/>
      <c r="AA2417" s="65"/>
      <c r="AB2417" s="65"/>
      <c r="AC2417" s="65"/>
      <c r="AD2417" s="65"/>
      <c r="AE2417" s="65"/>
      <c r="AF2417" s="65"/>
      <c r="AG2417" s="65"/>
      <c r="AH2417" s="65"/>
      <c r="AI2417" s="65"/>
      <c r="AJ2417" s="62"/>
      <c r="AK2417" s="11"/>
      <c r="AL2417" s="11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</row>
    <row r="2418" spans="1:86" ht="17.25">
      <c r="A2418" s="11"/>
      <c r="B2418" s="11"/>
      <c r="C2418" s="11"/>
      <c r="D2418" s="11"/>
      <c r="E2418" s="33"/>
      <c r="F2418" s="11"/>
      <c r="G2418" s="11"/>
      <c r="H2418" s="11"/>
      <c r="I2418" s="11"/>
      <c r="J2418" s="65"/>
      <c r="K2418" s="65"/>
      <c r="L2418" s="65"/>
      <c r="M2418" s="65"/>
      <c r="N2418" s="65"/>
      <c r="O2418" s="65"/>
      <c r="P2418" s="65"/>
      <c r="Q2418" s="65"/>
      <c r="R2418" s="65"/>
      <c r="S2418" s="65"/>
      <c r="T2418" s="65"/>
      <c r="U2418" s="65"/>
      <c r="V2418" s="65"/>
      <c r="W2418" s="65"/>
      <c r="X2418" s="65"/>
      <c r="Y2418" s="65"/>
      <c r="Z2418" s="65"/>
      <c r="AA2418" s="65"/>
      <c r="AB2418" s="65"/>
      <c r="AC2418" s="65"/>
      <c r="AD2418" s="65"/>
      <c r="AE2418" s="65"/>
      <c r="AF2418" s="65"/>
      <c r="AG2418" s="65"/>
      <c r="AH2418" s="65"/>
      <c r="AI2418" s="65"/>
      <c r="AJ2418" s="62"/>
      <c r="AK2418" s="11"/>
      <c r="AL2418" s="11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</row>
    <row r="2419" spans="1:86" ht="17.25">
      <c r="A2419" s="11"/>
      <c r="B2419" s="11"/>
      <c r="C2419" s="11"/>
      <c r="D2419" s="11"/>
      <c r="E2419" s="33"/>
      <c r="F2419" s="11"/>
      <c r="G2419" s="11"/>
      <c r="H2419" s="11"/>
      <c r="I2419" s="11"/>
      <c r="J2419" s="65"/>
      <c r="K2419" s="65"/>
      <c r="L2419" s="65"/>
      <c r="M2419" s="65"/>
      <c r="N2419" s="65"/>
      <c r="O2419" s="65"/>
      <c r="P2419" s="65"/>
      <c r="Q2419" s="65"/>
      <c r="R2419" s="65"/>
      <c r="S2419" s="65"/>
      <c r="T2419" s="65"/>
      <c r="U2419" s="65"/>
      <c r="V2419" s="65"/>
      <c r="W2419" s="65"/>
      <c r="X2419" s="65"/>
      <c r="Y2419" s="65"/>
      <c r="Z2419" s="65"/>
      <c r="AA2419" s="65"/>
      <c r="AB2419" s="65"/>
      <c r="AC2419" s="65"/>
      <c r="AD2419" s="65"/>
      <c r="AE2419" s="65"/>
      <c r="AF2419" s="65"/>
      <c r="AG2419" s="65"/>
      <c r="AH2419" s="65"/>
      <c r="AI2419" s="65"/>
      <c r="AJ2419" s="62"/>
      <c r="AK2419" s="11"/>
      <c r="AL2419" s="11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</row>
    <row r="2420" spans="1:86" ht="17.25">
      <c r="A2420" s="11"/>
      <c r="B2420" s="11"/>
      <c r="C2420" s="11"/>
      <c r="D2420" s="11"/>
      <c r="E2420" s="33"/>
      <c r="F2420" s="11"/>
      <c r="G2420" s="11"/>
      <c r="H2420" s="11"/>
      <c r="I2420" s="11"/>
      <c r="J2420" s="65"/>
      <c r="K2420" s="65"/>
      <c r="L2420" s="65"/>
      <c r="M2420" s="65"/>
      <c r="N2420" s="65"/>
      <c r="O2420" s="65"/>
      <c r="P2420" s="65"/>
      <c r="Q2420" s="65"/>
      <c r="R2420" s="65"/>
      <c r="S2420" s="65"/>
      <c r="T2420" s="65"/>
      <c r="U2420" s="65"/>
      <c r="V2420" s="65"/>
      <c r="W2420" s="65"/>
      <c r="X2420" s="65"/>
      <c r="Y2420" s="65"/>
      <c r="Z2420" s="65"/>
      <c r="AA2420" s="65"/>
      <c r="AB2420" s="65"/>
      <c r="AC2420" s="65"/>
      <c r="AD2420" s="65"/>
      <c r="AE2420" s="65"/>
      <c r="AF2420" s="65"/>
      <c r="AG2420" s="65"/>
      <c r="AH2420" s="65"/>
      <c r="AI2420" s="65"/>
      <c r="AJ2420" s="62"/>
      <c r="AK2420" s="11"/>
      <c r="AL2420" s="11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</row>
    <row r="2421" spans="1:86" ht="17.25">
      <c r="A2421" s="11"/>
      <c r="B2421" s="11"/>
      <c r="C2421" s="11"/>
      <c r="D2421" s="11"/>
      <c r="E2421" s="33"/>
      <c r="F2421" s="11"/>
      <c r="G2421" s="11"/>
      <c r="H2421" s="11"/>
      <c r="I2421" s="11"/>
      <c r="J2421" s="65"/>
      <c r="K2421" s="65"/>
      <c r="L2421" s="65"/>
      <c r="M2421" s="65"/>
      <c r="N2421" s="65"/>
      <c r="O2421" s="65"/>
      <c r="P2421" s="65"/>
      <c r="Q2421" s="65"/>
      <c r="R2421" s="65"/>
      <c r="S2421" s="65"/>
      <c r="T2421" s="65"/>
      <c r="U2421" s="65"/>
      <c r="V2421" s="65"/>
      <c r="W2421" s="65"/>
      <c r="X2421" s="65"/>
      <c r="Y2421" s="65"/>
      <c r="Z2421" s="65"/>
      <c r="AA2421" s="65"/>
      <c r="AB2421" s="65"/>
      <c r="AC2421" s="65"/>
      <c r="AD2421" s="65"/>
      <c r="AE2421" s="65"/>
      <c r="AF2421" s="65"/>
      <c r="AG2421" s="65"/>
      <c r="AH2421" s="65"/>
      <c r="AI2421" s="65"/>
      <c r="AJ2421" s="62"/>
      <c r="AK2421" s="11"/>
      <c r="AL2421" s="11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</row>
    <row r="2422" spans="1:86" ht="17.25">
      <c r="A2422" s="11"/>
      <c r="B2422" s="11"/>
      <c r="C2422" s="11"/>
      <c r="D2422" s="11"/>
      <c r="E2422" s="33"/>
      <c r="F2422" s="11"/>
      <c r="G2422" s="11"/>
      <c r="H2422" s="11"/>
      <c r="I2422" s="11"/>
      <c r="J2422" s="65"/>
      <c r="K2422" s="65"/>
      <c r="L2422" s="65"/>
      <c r="M2422" s="65"/>
      <c r="N2422" s="65"/>
      <c r="O2422" s="65"/>
      <c r="P2422" s="65"/>
      <c r="Q2422" s="65"/>
      <c r="R2422" s="65"/>
      <c r="S2422" s="65"/>
      <c r="T2422" s="65"/>
      <c r="U2422" s="65"/>
      <c r="V2422" s="65"/>
      <c r="W2422" s="65"/>
      <c r="X2422" s="65"/>
      <c r="Y2422" s="65"/>
      <c r="Z2422" s="65"/>
      <c r="AA2422" s="65"/>
      <c r="AB2422" s="65"/>
      <c r="AC2422" s="65"/>
      <c r="AD2422" s="65"/>
      <c r="AE2422" s="65"/>
      <c r="AF2422" s="65"/>
      <c r="AG2422" s="65"/>
      <c r="AH2422" s="65"/>
      <c r="AI2422" s="65"/>
      <c r="AJ2422" s="62"/>
      <c r="AK2422" s="11"/>
      <c r="AL2422" s="11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/>
      <c r="BB2422" s="13"/>
      <c r="BC2422" s="13"/>
      <c r="BD2422" s="13"/>
      <c r="BE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</row>
    <row r="2423" spans="1:86" ht="17.25">
      <c r="A2423" s="11"/>
      <c r="B2423" s="11"/>
      <c r="C2423" s="11"/>
      <c r="D2423" s="11"/>
      <c r="E2423" s="33"/>
      <c r="F2423" s="11"/>
      <c r="G2423" s="11"/>
      <c r="H2423" s="11"/>
      <c r="I2423" s="11"/>
      <c r="J2423" s="65"/>
      <c r="K2423" s="65"/>
      <c r="L2423" s="65"/>
      <c r="M2423" s="65"/>
      <c r="N2423" s="65"/>
      <c r="O2423" s="65"/>
      <c r="P2423" s="65"/>
      <c r="Q2423" s="65"/>
      <c r="R2423" s="65"/>
      <c r="S2423" s="65"/>
      <c r="T2423" s="65"/>
      <c r="U2423" s="65"/>
      <c r="V2423" s="65"/>
      <c r="W2423" s="65"/>
      <c r="X2423" s="65"/>
      <c r="Y2423" s="65"/>
      <c r="Z2423" s="65"/>
      <c r="AA2423" s="65"/>
      <c r="AB2423" s="65"/>
      <c r="AC2423" s="65"/>
      <c r="AD2423" s="65"/>
      <c r="AE2423" s="65"/>
      <c r="AF2423" s="65"/>
      <c r="AG2423" s="65"/>
      <c r="AH2423" s="65"/>
      <c r="AI2423" s="65"/>
      <c r="AJ2423" s="62"/>
      <c r="AK2423" s="11"/>
      <c r="AL2423" s="11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</row>
    <row r="2424" spans="1:86" ht="17.25">
      <c r="A2424" s="11"/>
      <c r="B2424" s="11"/>
      <c r="C2424" s="11"/>
      <c r="D2424" s="11"/>
      <c r="E2424" s="33"/>
      <c r="F2424" s="11"/>
      <c r="G2424" s="11"/>
      <c r="H2424" s="11"/>
      <c r="I2424" s="11"/>
      <c r="J2424" s="65"/>
      <c r="K2424" s="65"/>
      <c r="L2424" s="65"/>
      <c r="M2424" s="65"/>
      <c r="N2424" s="65"/>
      <c r="O2424" s="65"/>
      <c r="P2424" s="65"/>
      <c r="Q2424" s="65"/>
      <c r="R2424" s="65"/>
      <c r="S2424" s="65"/>
      <c r="T2424" s="65"/>
      <c r="U2424" s="65"/>
      <c r="V2424" s="65"/>
      <c r="W2424" s="65"/>
      <c r="X2424" s="65"/>
      <c r="Y2424" s="65"/>
      <c r="Z2424" s="65"/>
      <c r="AA2424" s="65"/>
      <c r="AB2424" s="65"/>
      <c r="AC2424" s="65"/>
      <c r="AD2424" s="65"/>
      <c r="AE2424" s="65"/>
      <c r="AF2424" s="65"/>
      <c r="AG2424" s="65"/>
      <c r="AH2424" s="65"/>
      <c r="AI2424" s="65"/>
      <c r="AJ2424" s="62"/>
      <c r="AK2424" s="11"/>
      <c r="AL2424" s="11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/>
      <c r="AX2424" s="13"/>
      <c r="AY2424" s="13"/>
      <c r="AZ2424" s="13"/>
      <c r="BA2424" s="13"/>
      <c r="BB2424" s="13"/>
      <c r="BC2424" s="13"/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/>
      <c r="BN2424" s="13"/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</row>
    <row r="2425" spans="1:86" ht="17.25">
      <c r="A2425" s="11"/>
      <c r="B2425" s="11"/>
      <c r="C2425" s="11"/>
      <c r="D2425" s="11"/>
      <c r="E2425" s="33"/>
      <c r="F2425" s="11"/>
      <c r="G2425" s="11"/>
      <c r="H2425" s="11"/>
      <c r="I2425" s="11"/>
      <c r="J2425" s="65"/>
      <c r="K2425" s="65"/>
      <c r="L2425" s="65"/>
      <c r="M2425" s="65"/>
      <c r="N2425" s="65"/>
      <c r="O2425" s="65"/>
      <c r="P2425" s="65"/>
      <c r="Q2425" s="65"/>
      <c r="R2425" s="65"/>
      <c r="S2425" s="65"/>
      <c r="T2425" s="65"/>
      <c r="U2425" s="65"/>
      <c r="V2425" s="65"/>
      <c r="W2425" s="65"/>
      <c r="X2425" s="65"/>
      <c r="Y2425" s="65"/>
      <c r="Z2425" s="65"/>
      <c r="AA2425" s="65"/>
      <c r="AB2425" s="65"/>
      <c r="AC2425" s="65"/>
      <c r="AD2425" s="65"/>
      <c r="AE2425" s="65"/>
      <c r="AF2425" s="65"/>
      <c r="AG2425" s="65"/>
      <c r="AH2425" s="65"/>
      <c r="AI2425" s="65"/>
      <c r="AJ2425" s="62"/>
      <c r="AK2425" s="11"/>
      <c r="AL2425" s="11"/>
      <c r="AM2425" s="13"/>
      <c r="AN2425" s="13"/>
      <c r="AO2425" s="13"/>
      <c r="AP2425" s="13"/>
      <c r="AQ2425" s="13"/>
      <c r="AR2425" s="13"/>
      <c r="AS2425" s="13"/>
      <c r="AT2425" s="13"/>
      <c r="AU2425" s="13"/>
      <c r="AV2425" s="13"/>
      <c r="AW2425" s="13"/>
      <c r="AX2425" s="13"/>
      <c r="AY2425" s="13"/>
      <c r="AZ2425" s="13"/>
      <c r="BA2425" s="13"/>
      <c r="BB2425" s="13"/>
      <c r="BC2425" s="13"/>
      <c r="BD2425" s="13"/>
      <c r="BE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O2425" s="13"/>
      <c r="BP2425" s="13"/>
      <c r="BQ2425" s="13"/>
      <c r="BR2425" s="13"/>
      <c r="BS2425" s="13"/>
      <c r="BT2425" s="13"/>
      <c r="BU2425" s="13"/>
      <c r="BV2425" s="13"/>
      <c r="BW2425" s="13"/>
      <c r="BX2425" s="13"/>
      <c r="BY2425" s="13"/>
      <c r="BZ2425" s="13"/>
      <c r="CA2425" s="13"/>
      <c r="CB2425" s="13"/>
      <c r="CC2425" s="13"/>
      <c r="CD2425" s="13"/>
      <c r="CE2425" s="13"/>
      <c r="CF2425" s="13"/>
      <c r="CG2425" s="13"/>
      <c r="CH2425" s="13"/>
    </row>
    <row r="2426" spans="1:86" ht="17.25">
      <c r="A2426" s="11"/>
      <c r="B2426" s="11"/>
      <c r="C2426" s="11"/>
      <c r="D2426" s="11"/>
      <c r="E2426" s="33"/>
      <c r="F2426" s="11"/>
      <c r="G2426" s="11"/>
      <c r="H2426" s="11"/>
      <c r="I2426" s="11"/>
      <c r="J2426" s="65"/>
      <c r="K2426" s="65"/>
      <c r="L2426" s="65"/>
      <c r="M2426" s="65"/>
      <c r="N2426" s="65"/>
      <c r="O2426" s="65"/>
      <c r="P2426" s="65"/>
      <c r="Q2426" s="65"/>
      <c r="R2426" s="65"/>
      <c r="S2426" s="65"/>
      <c r="T2426" s="65"/>
      <c r="U2426" s="65"/>
      <c r="V2426" s="65"/>
      <c r="W2426" s="65"/>
      <c r="X2426" s="65"/>
      <c r="Y2426" s="65"/>
      <c r="Z2426" s="65"/>
      <c r="AA2426" s="65"/>
      <c r="AB2426" s="65"/>
      <c r="AC2426" s="65"/>
      <c r="AD2426" s="65"/>
      <c r="AE2426" s="65"/>
      <c r="AF2426" s="65"/>
      <c r="AG2426" s="65"/>
      <c r="AH2426" s="65"/>
      <c r="AI2426" s="65"/>
      <c r="AJ2426" s="62"/>
      <c r="AK2426" s="11"/>
      <c r="AL2426" s="11"/>
      <c r="AM2426" s="13"/>
      <c r="AN2426" s="13"/>
      <c r="AO2426" s="13"/>
      <c r="AP2426" s="13"/>
      <c r="AQ2426" s="13"/>
      <c r="AR2426" s="13"/>
      <c r="AS2426" s="13"/>
      <c r="AT2426" s="13"/>
      <c r="AU2426" s="13"/>
      <c r="AV2426" s="13"/>
      <c r="AW2426" s="13"/>
      <c r="AX2426" s="13"/>
      <c r="AY2426" s="13"/>
      <c r="AZ2426" s="13"/>
      <c r="BA2426" s="13"/>
      <c r="BB2426" s="13"/>
      <c r="BC2426" s="13"/>
      <c r="BD2426" s="13"/>
      <c r="BE2426" s="13"/>
      <c r="BF2426" s="13"/>
      <c r="BG2426" s="13"/>
      <c r="BH2426" s="13"/>
      <c r="BI2426" s="13"/>
      <c r="BJ2426" s="13"/>
      <c r="BK2426" s="13"/>
      <c r="BL2426" s="13"/>
      <c r="BM2426" s="13"/>
      <c r="BN2426" s="13"/>
      <c r="BO2426" s="13"/>
      <c r="BP2426" s="13"/>
      <c r="BQ2426" s="13"/>
      <c r="BR2426" s="13"/>
      <c r="BS2426" s="13"/>
      <c r="BT2426" s="13"/>
      <c r="BU2426" s="13"/>
      <c r="BV2426" s="13"/>
      <c r="BW2426" s="13"/>
      <c r="BX2426" s="13"/>
      <c r="BY2426" s="13"/>
      <c r="BZ2426" s="13"/>
      <c r="CA2426" s="13"/>
      <c r="CB2426" s="13"/>
      <c r="CC2426" s="13"/>
      <c r="CD2426" s="13"/>
      <c r="CE2426" s="13"/>
      <c r="CF2426" s="13"/>
      <c r="CG2426" s="13"/>
      <c r="CH2426" s="13"/>
    </row>
    <row r="2427" spans="1:86" ht="17.25">
      <c r="A2427" s="11"/>
      <c r="B2427" s="11"/>
      <c r="C2427" s="11"/>
      <c r="D2427" s="11"/>
      <c r="E2427" s="33"/>
      <c r="F2427" s="11"/>
      <c r="G2427" s="11"/>
      <c r="H2427" s="11"/>
      <c r="I2427" s="11"/>
      <c r="J2427" s="65"/>
      <c r="K2427" s="65"/>
      <c r="L2427" s="65"/>
      <c r="M2427" s="65"/>
      <c r="N2427" s="65"/>
      <c r="O2427" s="65"/>
      <c r="P2427" s="65"/>
      <c r="Q2427" s="65"/>
      <c r="R2427" s="65"/>
      <c r="S2427" s="65"/>
      <c r="T2427" s="65"/>
      <c r="U2427" s="65"/>
      <c r="V2427" s="65"/>
      <c r="W2427" s="65"/>
      <c r="X2427" s="65"/>
      <c r="Y2427" s="65"/>
      <c r="Z2427" s="65"/>
      <c r="AA2427" s="65"/>
      <c r="AB2427" s="65"/>
      <c r="AC2427" s="65"/>
      <c r="AD2427" s="65"/>
      <c r="AE2427" s="65"/>
      <c r="AF2427" s="65"/>
      <c r="AG2427" s="65"/>
      <c r="AH2427" s="65"/>
      <c r="AI2427" s="65"/>
      <c r="AJ2427" s="62"/>
      <c r="AK2427" s="11"/>
      <c r="AL2427" s="11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/>
      <c r="BA2427" s="13"/>
      <c r="BB2427" s="13"/>
      <c r="BC2427" s="13"/>
      <c r="BD2427" s="13"/>
      <c r="BE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O2427" s="13"/>
      <c r="BP2427" s="13"/>
      <c r="BQ2427" s="13"/>
      <c r="BR2427" s="13"/>
      <c r="BS2427" s="13"/>
      <c r="BT2427" s="13"/>
      <c r="BU2427" s="13"/>
      <c r="BV2427" s="13"/>
      <c r="BW2427" s="13"/>
      <c r="BX2427" s="13"/>
      <c r="BY2427" s="13"/>
      <c r="BZ2427" s="13"/>
      <c r="CA2427" s="13"/>
      <c r="CB2427" s="13"/>
      <c r="CC2427" s="13"/>
      <c r="CD2427" s="13"/>
      <c r="CE2427" s="13"/>
      <c r="CF2427" s="13"/>
      <c r="CG2427" s="13"/>
      <c r="CH2427" s="13"/>
    </row>
    <row r="2428" spans="1:86" ht="17.25">
      <c r="A2428" s="11"/>
      <c r="B2428" s="11"/>
      <c r="C2428" s="11"/>
      <c r="D2428" s="11"/>
      <c r="E2428" s="33"/>
      <c r="F2428" s="11"/>
      <c r="G2428" s="11"/>
      <c r="H2428" s="11"/>
      <c r="I2428" s="11"/>
      <c r="J2428" s="65"/>
      <c r="K2428" s="65"/>
      <c r="L2428" s="65"/>
      <c r="M2428" s="65"/>
      <c r="N2428" s="65"/>
      <c r="O2428" s="65"/>
      <c r="P2428" s="65"/>
      <c r="Q2428" s="65"/>
      <c r="R2428" s="65"/>
      <c r="S2428" s="65"/>
      <c r="T2428" s="65"/>
      <c r="U2428" s="65"/>
      <c r="V2428" s="65"/>
      <c r="W2428" s="65"/>
      <c r="X2428" s="65"/>
      <c r="Y2428" s="65"/>
      <c r="Z2428" s="65"/>
      <c r="AA2428" s="65"/>
      <c r="AB2428" s="65"/>
      <c r="AC2428" s="65"/>
      <c r="AD2428" s="65"/>
      <c r="AE2428" s="65"/>
      <c r="AF2428" s="65"/>
      <c r="AG2428" s="65"/>
      <c r="AH2428" s="65"/>
      <c r="AI2428" s="65"/>
      <c r="AJ2428" s="62"/>
      <c r="AK2428" s="11"/>
      <c r="AL2428" s="11"/>
      <c r="AM2428" s="13"/>
      <c r="AN2428" s="13"/>
      <c r="AO2428" s="13"/>
      <c r="AP2428" s="13"/>
      <c r="AQ2428" s="13"/>
      <c r="AR2428" s="13"/>
      <c r="AS2428" s="13"/>
      <c r="AT2428" s="13"/>
      <c r="AU2428" s="13"/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/>
      <c r="CD2428" s="13"/>
      <c r="CE2428" s="13"/>
      <c r="CF2428" s="13"/>
      <c r="CG2428" s="13"/>
      <c r="CH2428" s="13"/>
    </row>
    <row r="2429" spans="1:86" ht="17.25">
      <c r="A2429" s="11"/>
      <c r="B2429" s="11"/>
      <c r="C2429" s="11"/>
      <c r="D2429" s="11"/>
      <c r="E2429" s="33"/>
      <c r="F2429" s="11"/>
      <c r="G2429" s="11"/>
      <c r="H2429" s="11"/>
      <c r="I2429" s="11"/>
      <c r="J2429" s="65"/>
      <c r="K2429" s="65"/>
      <c r="L2429" s="65"/>
      <c r="M2429" s="65"/>
      <c r="N2429" s="65"/>
      <c r="O2429" s="65"/>
      <c r="P2429" s="65"/>
      <c r="Q2429" s="65"/>
      <c r="R2429" s="65"/>
      <c r="S2429" s="65"/>
      <c r="T2429" s="65"/>
      <c r="U2429" s="65"/>
      <c r="V2429" s="65"/>
      <c r="W2429" s="65"/>
      <c r="X2429" s="65"/>
      <c r="Y2429" s="65"/>
      <c r="Z2429" s="65"/>
      <c r="AA2429" s="65"/>
      <c r="AB2429" s="65"/>
      <c r="AC2429" s="65"/>
      <c r="AD2429" s="65"/>
      <c r="AE2429" s="65"/>
      <c r="AF2429" s="65"/>
      <c r="AG2429" s="65"/>
      <c r="AH2429" s="65"/>
      <c r="AI2429" s="65"/>
      <c r="AJ2429" s="62"/>
      <c r="AK2429" s="11"/>
      <c r="AL2429" s="11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O2429" s="13"/>
      <c r="BP2429" s="13"/>
      <c r="BQ2429" s="13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</row>
    <row r="2430" spans="1:86" ht="17.25">
      <c r="A2430" s="11"/>
      <c r="B2430" s="11"/>
      <c r="C2430" s="11"/>
      <c r="D2430" s="11"/>
      <c r="E2430" s="33"/>
      <c r="F2430" s="11"/>
      <c r="G2430" s="11"/>
      <c r="H2430" s="11"/>
      <c r="I2430" s="11"/>
      <c r="J2430" s="65"/>
      <c r="K2430" s="65"/>
      <c r="L2430" s="65"/>
      <c r="M2430" s="65"/>
      <c r="N2430" s="65"/>
      <c r="O2430" s="65"/>
      <c r="P2430" s="65"/>
      <c r="Q2430" s="65"/>
      <c r="R2430" s="65"/>
      <c r="S2430" s="65"/>
      <c r="T2430" s="65"/>
      <c r="U2430" s="65"/>
      <c r="V2430" s="65"/>
      <c r="W2430" s="65"/>
      <c r="X2430" s="65"/>
      <c r="Y2430" s="65"/>
      <c r="Z2430" s="65"/>
      <c r="AA2430" s="65"/>
      <c r="AB2430" s="65"/>
      <c r="AC2430" s="65"/>
      <c r="AD2430" s="65"/>
      <c r="AE2430" s="65"/>
      <c r="AF2430" s="65"/>
      <c r="AG2430" s="65"/>
      <c r="AH2430" s="65"/>
      <c r="AI2430" s="65"/>
      <c r="AJ2430" s="62"/>
      <c r="AK2430" s="11"/>
      <c r="AL2430" s="11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/>
      <c r="AX2430" s="13"/>
      <c r="AY2430" s="13"/>
      <c r="AZ2430" s="13"/>
      <c r="BA2430" s="13"/>
      <c r="BB2430" s="13"/>
      <c r="BC2430" s="13"/>
      <c r="BD2430" s="13"/>
      <c r="BE2430" s="13"/>
      <c r="BF2430" s="13"/>
      <c r="BG2430" s="13"/>
      <c r="BH2430" s="13"/>
      <c r="BI2430" s="13"/>
      <c r="BJ2430" s="13"/>
      <c r="BK2430" s="13"/>
      <c r="BL2430" s="13"/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</row>
    <row r="2431" spans="1:86" ht="17.25">
      <c r="A2431" s="11"/>
      <c r="B2431" s="11"/>
      <c r="C2431" s="11"/>
      <c r="D2431" s="11"/>
      <c r="E2431" s="33"/>
      <c r="F2431" s="11"/>
      <c r="G2431" s="11"/>
      <c r="H2431" s="11"/>
      <c r="I2431" s="11"/>
      <c r="J2431" s="65"/>
      <c r="K2431" s="65"/>
      <c r="L2431" s="65"/>
      <c r="M2431" s="65"/>
      <c r="N2431" s="65"/>
      <c r="O2431" s="65"/>
      <c r="P2431" s="65"/>
      <c r="Q2431" s="65"/>
      <c r="R2431" s="65"/>
      <c r="S2431" s="65"/>
      <c r="T2431" s="65"/>
      <c r="U2431" s="65"/>
      <c r="V2431" s="65"/>
      <c r="W2431" s="65"/>
      <c r="X2431" s="65"/>
      <c r="Y2431" s="65"/>
      <c r="Z2431" s="65"/>
      <c r="AA2431" s="65"/>
      <c r="AB2431" s="65"/>
      <c r="AC2431" s="65"/>
      <c r="AD2431" s="65"/>
      <c r="AE2431" s="65"/>
      <c r="AF2431" s="65"/>
      <c r="AG2431" s="65"/>
      <c r="AH2431" s="65"/>
      <c r="AI2431" s="65"/>
      <c r="AJ2431" s="62"/>
      <c r="AK2431" s="11"/>
      <c r="AL2431" s="11"/>
      <c r="AM2431" s="13"/>
      <c r="AN2431" s="13"/>
      <c r="AO2431" s="13"/>
      <c r="AP2431" s="13"/>
      <c r="AQ2431" s="13"/>
      <c r="AR2431" s="13"/>
      <c r="AS2431" s="13"/>
      <c r="AT2431" s="13"/>
      <c r="AU2431" s="13"/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/>
      <c r="BJ2431" s="13"/>
      <c r="BK2431" s="13"/>
      <c r="BL2431" s="13"/>
      <c r="BM2431" s="13"/>
      <c r="BN2431" s="13"/>
      <c r="BO2431" s="13"/>
      <c r="BP2431" s="13"/>
      <c r="BQ2431" s="13"/>
      <c r="BR2431" s="13"/>
      <c r="BS2431" s="13"/>
      <c r="BT2431" s="13"/>
      <c r="BU2431" s="13"/>
      <c r="BV2431" s="13"/>
      <c r="BW2431" s="13"/>
      <c r="BX2431" s="13"/>
      <c r="BY2431" s="13"/>
      <c r="BZ2431" s="13"/>
      <c r="CA2431" s="13"/>
      <c r="CB2431" s="13"/>
      <c r="CC2431" s="13"/>
      <c r="CD2431" s="13"/>
      <c r="CE2431" s="13"/>
      <c r="CF2431" s="13"/>
      <c r="CG2431" s="13"/>
      <c r="CH2431" s="13"/>
    </row>
    <row r="2432" spans="1:86" ht="17.25">
      <c r="A2432" s="11"/>
      <c r="B2432" s="11"/>
      <c r="C2432" s="11"/>
      <c r="D2432" s="11"/>
      <c r="E2432" s="33"/>
      <c r="F2432" s="11"/>
      <c r="G2432" s="11"/>
      <c r="H2432" s="11"/>
      <c r="I2432" s="11"/>
      <c r="J2432" s="65"/>
      <c r="K2432" s="65"/>
      <c r="L2432" s="65"/>
      <c r="M2432" s="65"/>
      <c r="N2432" s="65"/>
      <c r="O2432" s="65"/>
      <c r="P2432" s="65"/>
      <c r="Q2432" s="65"/>
      <c r="R2432" s="65"/>
      <c r="S2432" s="65"/>
      <c r="T2432" s="65"/>
      <c r="U2432" s="65"/>
      <c r="V2432" s="65"/>
      <c r="W2432" s="65"/>
      <c r="X2432" s="65"/>
      <c r="Y2432" s="65"/>
      <c r="Z2432" s="65"/>
      <c r="AA2432" s="65"/>
      <c r="AB2432" s="65"/>
      <c r="AC2432" s="65"/>
      <c r="AD2432" s="65"/>
      <c r="AE2432" s="65"/>
      <c r="AF2432" s="65"/>
      <c r="AG2432" s="65"/>
      <c r="AH2432" s="65"/>
      <c r="AI2432" s="65"/>
      <c r="AJ2432" s="62"/>
      <c r="AK2432" s="11"/>
      <c r="AL2432" s="11"/>
      <c r="AM2432" s="13"/>
      <c r="AN2432" s="13"/>
      <c r="AO2432" s="13"/>
      <c r="AP2432" s="13"/>
      <c r="AQ2432" s="13"/>
      <c r="AR2432" s="13"/>
      <c r="AS2432" s="13"/>
      <c r="AT2432" s="13"/>
      <c r="AU2432" s="13"/>
      <c r="AV2432" s="13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/>
      <c r="CD2432" s="13"/>
      <c r="CE2432" s="13"/>
      <c r="CF2432" s="13"/>
      <c r="CG2432" s="13"/>
      <c r="CH2432" s="13"/>
    </row>
    <row r="2433" spans="1:86" ht="17.25">
      <c r="A2433" s="11"/>
      <c r="B2433" s="11"/>
      <c r="C2433" s="11"/>
      <c r="D2433" s="11"/>
      <c r="E2433" s="33"/>
      <c r="F2433" s="11"/>
      <c r="G2433" s="11"/>
      <c r="H2433" s="11"/>
      <c r="I2433" s="11"/>
      <c r="J2433" s="65"/>
      <c r="K2433" s="65"/>
      <c r="L2433" s="65"/>
      <c r="M2433" s="65"/>
      <c r="N2433" s="65"/>
      <c r="O2433" s="65"/>
      <c r="P2433" s="65"/>
      <c r="Q2433" s="65"/>
      <c r="R2433" s="65"/>
      <c r="S2433" s="65"/>
      <c r="T2433" s="65"/>
      <c r="U2433" s="65"/>
      <c r="V2433" s="65"/>
      <c r="W2433" s="65"/>
      <c r="X2433" s="65"/>
      <c r="Y2433" s="65"/>
      <c r="Z2433" s="65"/>
      <c r="AA2433" s="65"/>
      <c r="AB2433" s="65"/>
      <c r="AC2433" s="65"/>
      <c r="AD2433" s="65"/>
      <c r="AE2433" s="65"/>
      <c r="AF2433" s="65"/>
      <c r="AG2433" s="65"/>
      <c r="AH2433" s="65"/>
      <c r="AI2433" s="65"/>
      <c r="AJ2433" s="62"/>
      <c r="AK2433" s="11"/>
      <c r="AL2433" s="11"/>
      <c r="AM2433" s="13"/>
      <c r="AN2433" s="13"/>
      <c r="AO2433" s="13"/>
      <c r="AP2433" s="13"/>
      <c r="AQ2433" s="13"/>
      <c r="AR2433" s="13"/>
      <c r="AS2433" s="13"/>
      <c r="AT2433" s="13"/>
      <c r="AU2433" s="13"/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/>
      <c r="BH2433" s="13"/>
      <c r="BI2433" s="13"/>
      <c r="BJ2433" s="13"/>
      <c r="BK2433" s="13"/>
      <c r="BL2433" s="13"/>
      <c r="BM2433" s="13"/>
      <c r="BN2433" s="13"/>
      <c r="BO2433" s="13"/>
      <c r="BP2433" s="13"/>
      <c r="BQ2433" s="13"/>
      <c r="BR2433" s="13"/>
      <c r="BS2433" s="13"/>
      <c r="BT2433" s="13"/>
      <c r="BU2433" s="13"/>
      <c r="BV2433" s="13"/>
      <c r="BW2433" s="13"/>
      <c r="BX2433" s="13"/>
      <c r="BY2433" s="13"/>
      <c r="BZ2433" s="13"/>
      <c r="CA2433" s="13"/>
      <c r="CB2433" s="13"/>
      <c r="CC2433" s="13"/>
      <c r="CD2433" s="13"/>
      <c r="CE2433" s="13"/>
      <c r="CF2433" s="13"/>
      <c r="CG2433" s="13"/>
      <c r="CH2433" s="13"/>
    </row>
    <row r="2434" spans="1:86" ht="17.25">
      <c r="A2434" s="11"/>
      <c r="B2434" s="11"/>
      <c r="C2434" s="11"/>
      <c r="D2434" s="11"/>
      <c r="E2434" s="33"/>
      <c r="F2434" s="11"/>
      <c r="G2434" s="11"/>
      <c r="H2434" s="11"/>
      <c r="I2434" s="11"/>
      <c r="J2434" s="65"/>
      <c r="K2434" s="65"/>
      <c r="L2434" s="65"/>
      <c r="M2434" s="65"/>
      <c r="N2434" s="65"/>
      <c r="O2434" s="65"/>
      <c r="P2434" s="65"/>
      <c r="Q2434" s="65"/>
      <c r="R2434" s="65"/>
      <c r="S2434" s="65"/>
      <c r="T2434" s="65"/>
      <c r="U2434" s="65"/>
      <c r="V2434" s="65"/>
      <c r="W2434" s="65"/>
      <c r="X2434" s="65"/>
      <c r="Y2434" s="65"/>
      <c r="Z2434" s="65"/>
      <c r="AA2434" s="65"/>
      <c r="AB2434" s="65"/>
      <c r="AC2434" s="65"/>
      <c r="AD2434" s="65"/>
      <c r="AE2434" s="65"/>
      <c r="AF2434" s="65"/>
      <c r="AG2434" s="65"/>
      <c r="AH2434" s="65"/>
      <c r="AI2434" s="65"/>
      <c r="AJ2434" s="62"/>
      <c r="AK2434" s="11"/>
      <c r="AL2434" s="11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/>
      <c r="AX2434" s="13"/>
      <c r="AY2434" s="13"/>
      <c r="AZ2434" s="13"/>
      <c r="BA2434" s="13"/>
      <c r="BB2434" s="13"/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3"/>
      <c r="BX2434" s="13"/>
      <c r="BY2434" s="13"/>
      <c r="BZ2434" s="13"/>
      <c r="CA2434" s="13"/>
      <c r="CB2434" s="13"/>
      <c r="CC2434" s="13"/>
      <c r="CD2434" s="13"/>
      <c r="CE2434" s="13"/>
      <c r="CF2434" s="13"/>
      <c r="CG2434" s="13"/>
      <c r="CH2434" s="13"/>
    </row>
    <row r="2435" spans="1:86" ht="17.25">
      <c r="A2435" s="11"/>
      <c r="B2435" s="11"/>
      <c r="C2435" s="11"/>
      <c r="D2435" s="11"/>
      <c r="E2435" s="33"/>
      <c r="F2435" s="11"/>
      <c r="G2435" s="11"/>
      <c r="H2435" s="11"/>
      <c r="I2435" s="11"/>
      <c r="J2435" s="65"/>
      <c r="K2435" s="65"/>
      <c r="L2435" s="65"/>
      <c r="M2435" s="65"/>
      <c r="N2435" s="65"/>
      <c r="O2435" s="65"/>
      <c r="P2435" s="65"/>
      <c r="Q2435" s="65"/>
      <c r="R2435" s="65"/>
      <c r="S2435" s="65"/>
      <c r="T2435" s="65"/>
      <c r="U2435" s="65"/>
      <c r="V2435" s="65"/>
      <c r="W2435" s="65"/>
      <c r="X2435" s="65"/>
      <c r="Y2435" s="65"/>
      <c r="Z2435" s="65"/>
      <c r="AA2435" s="65"/>
      <c r="AB2435" s="65"/>
      <c r="AC2435" s="65"/>
      <c r="AD2435" s="65"/>
      <c r="AE2435" s="65"/>
      <c r="AF2435" s="65"/>
      <c r="AG2435" s="65"/>
      <c r="AH2435" s="65"/>
      <c r="AI2435" s="65"/>
      <c r="AJ2435" s="62"/>
      <c r="AK2435" s="11"/>
      <c r="AL2435" s="11"/>
      <c r="AM2435" s="13"/>
      <c r="AN2435" s="13"/>
      <c r="AO2435" s="13"/>
      <c r="AP2435" s="13"/>
      <c r="AQ2435" s="13"/>
      <c r="AR2435" s="13"/>
      <c r="AS2435" s="13"/>
      <c r="AT2435" s="13"/>
      <c r="AU2435" s="13"/>
      <c r="AV2435" s="13"/>
      <c r="AW2435" s="13"/>
      <c r="AX2435" s="13"/>
      <c r="AY2435" s="13"/>
      <c r="AZ2435" s="13"/>
      <c r="BA2435" s="13"/>
      <c r="BB2435" s="13"/>
      <c r="BC2435" s="13"/>
      <c r="BD2435" s="13"/>
      <c r="BE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O2435" s="13"/>
      <c r="BP2435" s="13"/>
      <c r="BQ2435" s="13"/>
      <c r="BR2435" s="13"/>
      <c r="BS2435" s="13"/>
      <c r="BT2435" s="13"/>
      <c r="BU2435" s="13"/>
      <c r="BV2435" s="13"/>
      <c r="BW2435" s="13"/>
      <c r="BX2435" s="13"/>
      <c r="BY2435" s="13"/>
      <c r="BZ2435" s="13"/>
      <c r="CA2435" s="13"/>
      <c r="CB2435" s="13"/>
      <c r="CC2435" s="13"/>
      <c r="CD2435" s="13"/>
      <c r="CE2435" s="13"/>
      <c r="CF2435" s="13"/>
      <c r="CG2435" s="13"/>
      <c r="CH2435" s="13"/>
    </row>
    <row r="2436" spans="1:86" ht="17.25">
      <c r="A2436" s="11"/>
      <c r="B2436" s="11"/>
      <c r="C2436" s="11"/>
      <c r="D2436" s="11"/>
      <c r="E2436" s="33"/>
      <c r="F2436" s="11"/>
      <c r="G2436" s="11"/>
      <c r="H2436" s="11"/>
      <c r="I2436" s="11"/>
      <c r="J2436" s="65"/>
      <c r="K2436" s="65"/>
      <c r="L2436" s="65"/>
      <c r="M2436" s="65"/>
      <c r="N2436" s="65"/>
      <c r="O2436" s="65"/>
      <c r="P2436" s="65"/>
      <c r="Q2436" s="65"/>
      <c r="R2436" s="65"/>
      <c r="S2436" s="65"/>
      <c r="T2436" s="65"/>
      <c r="U2436" s="65"/>
      <c r="V2436" s="65"/>
      <c r="W2436" s="65"/>
      <c r="X2436" s="65"/>
      <c r="Y2436" s="65"/>
      <c r="Z2436" s="65"/>
      <c r="AA2436" s="65"/>
      <c r="AB2436" s="65"/>
      <c r="AC2436" s="65"/>
      <c r="AD2436" s="65"/>
      <c r="AE2436" s="65"/>
      <c r="AF2436" s="65"/>
      <c r="AG2436" s="65"/>
      <c r="AH2436" s="65"/>
      <c r="AI2436" s="65"/>
      <c r="AJ2436" s="62"/>
      <c r="AK2436" s="11"/>
      <c r="AL2436" s="11"/>
      <c r="AM2436" s="13"/>
      <c r="AN2436" s="13"/>
      <c r="AO2436" s="13"/>
      <c r="AP2436" s="13"/>
      <c r="AQ2436" s="13"/>
      <c r="AR2436" s="13"/>
      <c r="AS2436" s="13"/>
      <c r="AT2436" s="13"/>
      <c r="AU2436" s="13"/>
      <c r="AV2436" s="13"/>
      <c r="AW2436" s="13"/>
      <c r="AX2436" s="13"/>
      <c r="AY2436" s="13"/>
      <c r="AZ2436" s="13"/>
      <c r="BA2436" s="13"/>
      <c r="BB2436" s="13"/>
      <c r="BC2436" s="13"/>
      <c r="BD2436" s="13"/>
      <c r="BE2436" s="13"/>
      <c r="BF2436" s="13"/>
      <c r="BG2436" s="13"/>
      <c r="BH2436" s="13"/>
      <c r="BI2436" s="13"/>
      <c r="BJ2436" s="13"/>
      <c r="BK2436" s="13"/>
      <c r="BL2436" s="13"/>
      <c r="BM2436" s="13"/>
      <c r="BN2436" s="13"/>
      <c r="BO2436" s="13"/>
      <c r="BP2436" s="13"/>
      <c r="BQ2436" s="13"/>
      <c r="BR2436" s="13"/>
      <c r="BS2436" s="13"/>
      <c r="BT2436" s="13"/>
      <c r="BU2436" s="13"/>
      <c r="BV2436" s="13"/>
      <c r="BW2436" s="13"/>
      <c r="BX2436" s="13"/>
      <c r="BY2436" s="13"/>
      <c r="BZ2436" s="13"/>
      <c r="CA2436" s="13"/>
      <c r="CB2436" s="13"/>
      <c r="CC2436" s="13"/>
      <c r="CD2436" s="13"/>
      <c r="CE2436" s="13"/>
      <c r="CF2436" s="13"/>
      <c r="CG2436" s="13"/>
      <c r="CH2436" s="13"/>
    </row>
    <row r="2437" spans="1:86" ht="17.25">
      <c r="A2437" s="11"/>
      <c r="B2437" s="11"/>
      <c r="C2437" s="11"/>
      <c r="D2437" s="11"/>
      <c r="E2437" s="33"/>
      <c r="F2437" s="11"/>
      <c r="G2437" s="11"/>
      <c r="H2437" s="11"/>
      <c r="I2437" s="11"/>
      <c r="J2437" s="65"/>
      <c r="K2437" s="65"/>
      <c r="L2437" s="65"/>
      <c r="M2437" s="65"/>
      <c r="N2437" s="65"/>
      <c r="O2437" s="65"/>
      <c r="P2437" s="65"/>
      <c r="Q2437" s="65"/>
      <c r="R2437" s="65"/>
      <c r="S2437" s="65"/>
      <c r="T2437" s="65"/>
      <c r="U2437" s="65"/>
      <c r="V2437" s="65"/>
      <c r="W2437" s="65"/>
      <c r="X2437" s="65"/>
      <c r="Y2437" s="65"/>
      <c r="Z2437" s="65"/>
      <c r="AA2437" s="65"/>
      <c r="AB2437" s="65"/>
      <c r="AC2437" s="65"/>
      <c r="AD2437" s="65"/>
      <c r="AE2437" s="65"/>
      <c r="AF2437" s="65"/>
      <c r="AG2437" s="65"/>
      <c r="AH2437" s="65"/>
      <c r="AI2437" s="65"/>
      <c r="AJ2437" s="62"/>
      <c r="AK2437" s="11"/>
      <c r="AL2437" s="11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3"/>
      <c r="BX2437" s="13"/>
      <c r="BY2437" s="13"/>
      <c r="BZ2437" s="13"/>
      <c r="CA2437" s="13"/>
      <c r="CB2437" s="13"/>
      <c r="CC2437" s="13"/>
      <c r="CD2437" s="13"/>
      <c r="CE2437" s="13"/>
      <c r="CF2437" s="13"/>
      <c r="CG2437" s="13"/>
      <c r="CH2437" s="13"/>
    </row>
    <row r="2438" spans="1:86" ht="17.25">
      <c r="A2438" s="11"/>
      <c r="B2438" s="11"/>
      <c r="C2438" s="11"/>
      <c r="D2438" s="11"/>
      <c r="E2438" s="33"/>
      <c r="F2438" s="11"/>
      <c r="G2438" s="11"/>
      <c r="H2438" s="11"/>
      <c r="I2438" s="11"/>
      <c r="J2438" s="65"/>
      <c r="K2438" s="65"/>
      <c r="L2438" s="65"/>
      <c r="M2438" s="65"/>
      <c r="N2438" s="65"/>
      <c r="O2438" s="65"/>
      <c r="P2438" s="65"/>
      <c r="Q2438" s="65"/>
      <c r="R2438" s="65"/>
      <c r="S2438" s="65"/>
      <c r="T2438" s="65"/>
      <c r="U2438" s="65"/>
      <c r="V2438" s="65"/>
      <c r="W2438" s="65"/>
      <c r="X2438" s="65"/>
      <c r="Y2438" s="65"/>
      <c r="Z2438" s="65"/>
      <c r="AA2438" s="65"/>
      <c r="AB2438" s="65"/>
      <c r="AC2438" s="65"/>
      <c r="AD2438" s="65"/>
      <c r="AE2438" s="65"/>
      <c r="AF2438" s="65"/>
      <c r="AG2438" s="65"/>
      <c r="AH2438" s="65"/>
      <c r="AI2438" s="65"/>
      <c r="AJ2438" s="62"/>
      <c r="AK2438" s="11"/>
      <c r="AL2438" s="11"/>
      <c r="AM2438" s="13"/>
      <c r="AN2438" s="13"/>
      <c r="AO2438" s="13"/>
      <c r="AP2438" s="13"/>
      <c r="AQ2438" s="13"/>
      <c r="AR2438" s="13"/>
      <c r="AS2438" s="13"/>
      <c r="AT2438" s="13"/>
      <c r="AU2438" s="13"/>
      <c r="AV2438" s="13"/>
      <c r="AW2438" s="13"/>
      <c r="AX2438" s="13"/>
      <c r="AY2438" s="13"/>
      <c r="AZ2438" s="13"/>
      <c r="BA2438" s="13"/>
      <c r="BB2438" s="13"/>
      <c r="BC2438" s="13"/>
      <c r="BD2438" s="13"/>
      <c r="BE2438" s="13"/>
      <c r="BF2438" s="13"/>
      <c r="BG2438" s="13"/>
      <c r="BH2438" s="13"/>
      <c r="BI2438" s="13"/>
      <c r="BJ2438" s="13"/>
      <c r="BK2438" s="13"/>
      <c r="BL2438" s="13"/>
      <c r="BM2438" s="13"/>
      <c r="BN2438" s="13"/>
      <c r="BO2438" s="13"/>
      <c r="BP2438" s="13"/>
      <c r="BQ2438" s="13"/>
      <c r="BR2438" s="13"/>
      <c r="BS2438" s="13"/>
      <c r="BT2438" s="13"/>
      <c r="BU2438" s="13"/>
      <c r="BV2438" s="13"/>
      <c r="BW2438" s="13"/>
      <c r="BX2438" s="13"/>
      <c r="BY2438" s="13"/>
      <c r="BZ2438" s="13"/>
      <c r="CA2438" s="13"/>
      <c r="CB2438" s="13"/>
      <c r="CC2438" s="13"/>
      <c r="CD2438" s="13"/>
      <c r="CE2438" s="13"/>
      <c r="CF2438" s="13"/>
      <c r="CG2438" s="13"/>
      <c r="CH2438" s="13"/>
    </row>
    <row r="2439" spans="1:86" ht="17.25">
      <c r="A2439" s="11"/>
      <c r="B2439" s="11"/>
      <c r="C2439" s="11"/>
      <c r="D2439" s="11"/>
      <c r="E2439" s="33"/>
      <c r="F2439" s="11"/>
      <c r="G2439" s="11"/>
      <c r="H2439" s="11"/>
      <c r="I2439" s="11"/>
      <c r="J2439" s="65"/>
      <c r="K2439" s="65"/>
      <c r="L2439" s="65"/>
      <c r="M2439" s="65"/>
      <c r="N2439" s="65"/>
      <c r="O2439" s="65"/>
      <c r="P2439" s="65"/>
      <c r="Q2439" s="65"/>
      <c r="R2439" s="65"/>
      <c r="S2439" s="65"/>
      <c r="T2439" s="65"/>
      <c r="U2439" s="65"/>
      <c r="V2439" s="65"/>
      <c r="W2439" s="65"/>
      <c r="X2439" s="65"/>
      <c r="Y2439" s="65"/>
      <c r="Z2439" s="65"/>
      <c r="AA2439" s="65"/>
      <c r="AB2439" s="65"/>
      <c r="AC2439" s="65"/>
      <c r="AD2439" s="65"/>
      <c r="AE2439" s="65"/>
      <c r="AF2439" s="65"/>
      <c r="AG2439" s="65"/>
      <c r="AH2439" s="65"/>
      <c r="AI2439" s="65"/>
      <c r="AJ2439" s="62"/>
      <c r="AK2439" s="11"/>
      <c r="AL2439" s="11"/>
      <c r="AM2439" s="13"/>
      <c r="AN2439" s="13"/>
      <c r="AO2439" s="13"/>
      <c r="AP2439" s="13"/>
      <c r="AQ2439" s="13"/>
      <c r="AR2439" s="13"/>
      <c r="AS2439" s="13"/>
      <c r="AT2439" s="13"/>
      <c r="AU2439" s="13"/>
      <c r="AV2439" s="13"/>
      <c r="AW2439" s="13"/>
      <c r="AX2439" s="13"/>
      <c r="AY2439" s="13"/>
      <c r="AZ2439" s="13"/>
      <c r="BA2439" s="13"/>
      <c r="BB2439" s="13"/>
      <c r="BC2439" s="13"/>
      <c r="BD2439" s="13"/>
      <c r="BE2439" s="13"/>
      <c r="BF2439" s="13"/>
      <c r="BG2439" s="13"/>
      <c r="BH2439" s="13"/>
      <c r="BI2439" s="13"/>
      <c r="BJ2439" s="13"/>
      <c r="BK2439" s="13"/>
      <c r="BL2439" s="13"/>
      <c r="BM2439" s="13"/>
      <c r="BN2439" s="13"/>
      <c r="BO2439" s="13"/>
      <c r="BP2439" s="13"/>
      <c r="BQ2439" s="13"/>
      <c r="BR2439" s="13"/>
      <c r="BS2439" s="13"/>
      <c r="BT2439" s="13"/>
      <c r="BU2439" s="13"/>
      <c r="BV2439" s="13"/>
      <c r="BW2439" s="13"/>
      <c r="BX2439" s="13"/>
      <c r="BY2439" s="13"/>
      <c r="BZ2439" s="13"/>
      <c r="CA2439" s="13"/>
      <c r="CB2439" s="13"/>
      <c r="CC2439" s="13"/>
      <c r="CD2439" s="13"/>
      <c r="CE2439" s="13"/>
      <c r="CF2439" s="13"/>
      <c r="CG2439" s="13"/>
      <c r="CH2439" s="13"/>
    </row>
    <row r="2440" spans="1:86" ht="17.25">
      <c r="A2440" s="11"/>
      <c r="B2440" s="11"/>
      <c r="C2440" s="11"/>
      <c r="D2440" s="11"/>
      <c r="E2440" s="33"/>
      <c r="F2440" s="11"/>
      <c r="G2440" s="11"/>
      <c r="H2440" s="11"/>
      <c r="I2440" s="11"/>
      <c r="J2440" s="65"/>
      <c r="K2440" s="65"/>
      <c r="L2440" s="65"/>
      <c r="M2440" s="65"/>
      <c r="N2440" s="65"/>
      <c r="O2440" s="65"/>
      <c r="P2440" s="65"/>
      <c r="Q2440" s="65"/>
      <c r="R2440" s="65"/>
      <c r="S2440" s="65"/>
      <c r="T2440" s="65"/>
      <c r="U2440" s="65"/>
      <c r="V2440" s="65"/>
      <c r="W2440" s="65"/>
      <c r="X2440" s="65"/>
      <c r="Y2440" s="65"/>
      <c r="Z2440" s="65"/>
      <c r="AA2440" s="65"/>
      <c r="AB2440" s="65"/>
      <c r="AC2440" s="65"/>
      <c r="AD2440" s="65"/>
      <c r="AE2440" s="65"/>
      <c r="AF2440" s="65"/>
      <c r="AG2440" s="65"/>
      <c r="AH2440" s="65"/>
      <c r="AI2440" s="65"/>
      <c r="AJ2440" s="62"/>
      <c r="AK2440" s="11"/>
      <c r="AL2440" s="11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/>
      <c r="AX2440" s="13"/>
      <c r="AY2440" s="13"/>
      <c r="AZ2440" s="13"/>
      <c r="BA2440" s="13"/>
      <c r="BB2440" s="13"/>
      <c r="BC2440" s="13"/>
      <c r="BD2440" s="13"/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3"/>
      <c r="BX2440" s="13"/>
      <c r="BY2440" s="13"/>
      <c r="BZ2440" s="13"/>
      <c r="CA2440" s="13"/>
      <c r="CB2440" s="13"/>
      <c r="CC2440" s="13"/>
      <c r="CD2440" s="13"/>
      <c r="CE2440" s="13"/>
      <c r="CF2440" s="13"/>
      <c r="CG2440" s="13"/>
      <c r="CH2440" s="13"/>
    </row>
    <row r="2441" spans="1:86" ht="17.25">
      <c r="A2441" s="11"/>
      <c r="B2441" s="11"/>
      <c r="C2441" s="11"/>
      <c r="D2441" s="11"/>
      <c r="E2441" s="33"/>
      <c r="F2441" s="11"/>
      <c r="G2441" s="11"/>
      <c r="H2441" s="11"/>
      <c r="I2441" s="11"/>
      <c r="J2441" s="65"/>
      <c r="K2441" s="65"/>
      <c r="L2441" s="65"/>
      <c r="M2441" s="65"/>
      <c r="N2441" s="65"/>
      <c r="O2441" s="65"/>
      <c r="P2441" s="65"/>
      <c r="Q2441" s="65"/>
      <c r="R2441" s="65"/>
      <c r="S2441" s="65"/>
      <c r="T2441" s="65"/>
      <c r="U2441" s="65"/>
      <c r="V2441" s="65"/>
      <c r="W2441" s="65"/>
      <c r="X2441" s="65"/>
      <c r="Y2441" s="65"/>
      <c r="Z2441" s="65"/>
      <c r="AA2441" s="65"/>
      <c r="AB2441" s="65"/>
      <c r="AC2441" s="65"/>
      <c r="AD2441" s="65"/>
      <c r="AE2441" s="65"/>
      <c r="AF2441" s="65"/>
      <c r="AG2441" s="65"/>
      <c r="AH2441" s="65"/>
      <c r="AI2441" s="65"/>
      <c r="AJ2441" s="62"/>
      <c r="AK2441" s="11"/>
      <c r="AL2441" s="11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</row>
    <row r="2442" spans="1:86" ht="17.25">
      <c r="A2442" s="11"/>
      <c r="B2442" s="11"/>
      <c r="C2442" s="11"/>
      <c r="D2442" s="11"/>
      <c r="E2442" s="33"/>
      <c r="F2442" s="11"/>
      <c r="G2442" s="11"/>
      <c r="H2442" s="11"/>
      <c r="I2442" s="11"/>
      <c r="J2442" s="65"/>
      <c r="K2442" s="65"/>
      <c r="L2442" s="65"/>
      <c r="M2442" s="65"/>
      <c r="N2442" s="65"/>
      <c r="O2442" s="65"/>
      <c r="P2442" s="65"/>
      <c r="Q2442" s="65"/>
      <c r="R2442" s="65"/>
      <c r="S2442" s="65"/>
      <c r="T2442" s="65"/>
      <c r="U2442" s="65"/>
      <c r="V2442" s="65"/>
      <c r="W2442" s="65"/>
      <c r="X2442" s="65"/>
      <c r="Y2442" s="65"/>
      <c r="Z2442" s="65"/>
      <c r="AA2442" s="65"/>
      <c r="AB2442" s="65"/>
      <c r="AC2442" s="65"/>
      <c r="AD2442" s="65"/>
      <c r="AE2442" s="65"/>
      <c r="AF2442" s="65"/>
      <c r="AG2442" s="65"/>
      <c r="AH2442" s="65"/>
      <c r="AI2442" s="65"/>
      <c r="AJ2442" s="62"/>
      <c r="AK2442" s="11"/>
      <c r="AL2442" s="11"/>
      <c r="AM2442" s="13"/>
      <c r="AN2442" s="13"/>
      <c r="AO2442" s="13"/>
      <c r="AP2442" s="13"/>
      <c r="AQ2442" s="13"/>
      <c r="AR2442" s="13"/>
      <c r="AS2442" s="13"/>
      <c r="AT2442" s="13"/>
      <c r="AU2442" s="13"/>
      <c r="AV2442" s="13"/>
      <c r="AW2442" s="13"/>
      <c r="AX2442" s="13"/>
      <c r="AY2442" s="13"/>
      <c r="AZ2442" s="13"/>
      <c r="BA2442" s="13"/>
      <c r="BB2442" s="13"/>
      <c r="BC2442" s="13"/>
      <c r="BD2442" s="13"/>
      <c r="BE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O2442" s="13"/>
      <c r="BP2442" s="13"/>
      <c r="BQ2442" s="13"/>
      <c r="BR2442" s="13"/>
      <c r="BS2442" s="13"/>
      <c r="BT2442" s="13"/>
      <c r="BU2442" s="13"/>
      <c r="BV2442" s="13"/>
      <c r="BW2442" s="13"/>
      <c r="BX2442" s="13"/>
      <c r="BY2442" s="13"/>
      <c r="BZ2442" s="13"/>
      <c r="CA2442" s="13"/>
      <c r="CB2442" s="13"/>
      <c r="CC2442" s="13"/>
      <c r="CD2442" s="13"/>
      <c r="CE2442" s="13"/>
      <c r="CF2442" s="13"/>
      <c r="CG2442" s="13"/>
      <c r="CH2442" s="13"/>
    </row>
    <row r="2443" spans="1:86" ht="17.25">
      <c r="A2443" s="11"/>
      <c r="B2443" s="11"/>
      <c r="C2443" s="11"/>
      <c r="D2443" s="11"/>
      <c r="E2443" s="33"/>
      <c r="F2443" s="11"/>
      <c r="G2443" s="11"/>
      <c r="H2443" s="11"/>
      <c r="I2443" s="11"/>
      <c r="J2443" s="65"/>
      <c r="K2443" s="65"/>
      <c r="L2443" s="65"/>
      <c r="M2443" s="65"/>
      <c r="N2443" s="65"/>
      <c r="O2443" s="65"/>
      <c r="P2443" s="65"/>
      <c r="Q2443" s="65"/>
      <c r="R2443" s="65"/>
      <c r="S2443" s="65"/>
      <c r="T2443" s="65"/>
      <c r="U2443" s="65"/>
      <c r="V2443" s="65"/>
      <c r="W2443" s="65"/>
      <c r="X2443" s="65"/>
      <c r="Y2443" s="65"/>
      <c r="Z2443" s="65"/>
      <c r="AA2443" s="65"/>
      <c r="AB2443" s="65"/>
      <c r="AC2443" s="65"/>
      <c r="AD2443" s="65"/>
      <c r="AE2443" s="65"/>
      <c r="AF2443" s="65"/>
      <c r="AG2443" s="65"/>
      <c r="AH2443" s="65"/>
      <c r="AI2443" s="65"/>
      <c r="AJ2443" s="62"/>
      <c r="AK2443" s="11"/>
      <c r="AL2443" s="11"/>
      <c r="AM2443" s="13"/>
      <c r="AN2443" s="13"/>
      <c r="AO2443" s="13"/>
      <c r="AP2443" s="13"/>
      <c r="AQ2443" s="13"/>
      <c r="AR2443" s="13"/>
      <c r="AS2443" s="13"/>
      <c r="AT2443" s="13"/>
      <c r="AU2443" s="13"/>
      <c r="AV2443" s="13"/>
      <c r="AW2443" s="13"/>
      <c r="AX2443" s="13"/>
      <c r="AY2443" s="13"/>
      <c r="AZ2443" s="13"/>
      <c r="BA2443" s="13"/>
      <c r="BB2443" s="13"/>
      <c r="BC2443" s="13"/>
      <c r="BD2443" s="13"/>
      <c r="BE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O2443" s="13"/>
      <c r="BP2443" s="13"/>
      <c r="BQ2443" s="13"/>
      <c r="BR2443" s="13"/>
      <c r="BS2443" s="13"/>
      <c r="BT2443" s="13"/>
      <c r="BU2443" s="13"/>
      <c r="BV2443" s="13"/>
      <c r="BW2443" s="13"/>
      <c r="BX2443" s="13"/>
      <c r="BY2443" s="13"/>
      <c r="BZ2443" s="13"/>
      <c r="CA2443" s="13"/>
      <c r="CB2443" s="13"/>
      <c r="CC2443" s="13"/>
      <c r="CD2443" s="13"/>
      <c r="CE2443" s="13"/>
      <c r="CF2443" s="13"/>
      <c r="CG2443" s="13"/>
      <c r="CH2443" s="13"/>
    </row>
    <row r="2444" spans="1:86" ht="17.25">
      <c r="A2444" s="11"/>
      <c r="B2444" s="11"/>
      <c r="C2444" s="11"/>
      <c r="D2444" s="11"/>
      <c r="E2444" s="33"/>
      <c r="F2444" s="11"/>
      <c r="G2444" s="11"/>
      <c r="H2444" s="11"/>
      <c r="I2444" s="11"/>
      <c r="J2444" s="65"/>
      <c r="K2444" s="65"/>
      <c r="L2444" s="65"/>
      <c r="M2444" s="65"/>
      <c r="N2444" s="65"/>
      <c r="O2444" s="65"/>
      <c r="P2444" s="65"/>
      <c r="Q2444" s="65"/>
      <c r="R2444" s="65"/>
      <c r="S2444" s="65"/>
      <c r="T2444" s="65"/>
      <c r="U2444" s="65"/>
      <c r="V2444" s="65"/>
      <c r="W2444" s="65"/>
      <c r="X2444" s="65"/>
      <c r="Y2444" s="65"/>
      <c r="Z2444" s="65"/>
      <c r="AA2444" s="65"/>
      <c r="AB2444" s="65"/>
      <c r="AC2444" s="65"/>
      <c r="AD2444" s="65"/>
      <c r="AE2444" s="65"/>
      <c r="AF2444" s="65"/>
      <c r="AG2444" s="65"/>
      <c r="AH2444" s="65"/>
      <c r="AI2444" s="65"/>
      <c r="AJ2444" s="62"/>
      <c r="AK2444" s="11"/>
      <c r="AL2444" s="11"/>
      <c r="AM2444" s="13"/>
      <c r="AN2444" s="13"/>
      <c r="AO2444" s="13"/>
      <c r="AP2444" s="13"/>
      <c r="AQ2444" s="13"/>
      <c r="AR2444" s="13"/>
      <c r="AS2444" s="13"/>
      <c r="AT2444" s="13"/>
      <c r="AU2444" s="13"/>
      <c r="AV2444" s="13"/>
      <c r="AW2444" s="13"/>
      <c r="AX2444" s="13"/>
      <c r="AY2444" s="13"/>
      <c r="AZ2444" s="13"/>
      <c r="BA2444" s="13"/>
      <c r="BB2444" s="13"/>
      <c r="BC2444" s="13"/>
      <c r="BD2444" s="13"/>
      <c r="BE2444" s="13"/>
      <c r="BF2444" s="13"/>
      <c r="BG2444" s="13"/>
      <c r="BH2444" s="13"/>
      <c r="BI2444" s="13"/>
      <c r="BJ2444" s="13"/>
      <c r="BK2444" s="13"/>
      <c r="BL2444" s="13"/>
      <c r="BM2444" s="13"/>
      <c r="BN2444" s="13"/>
      <c r="BO2444" s="13"/>
      <c r="BP2444" s="13"/>
      <c r="BQ2444" s="13"/>
      <c r="BR2444" s="13"/>
      <c r="BS2444" s="13"/>
      <c r="BT2444" s="13"/>
      <c r="BU2444" s="13"/>
      <c r="BV2444" s="13"/>
      <c r="BW2444" s="13"/>
      <c r="BX2444" s="13"/>
      <c r="BY2444" s="13"/>
      <c r="BZ2444" s="13"/>
      <c r="CA2444" s="13"/>
      <c r="CB2444" s="13"/>
      <c r="CC2444" s="13"/>
      <c r="CD2444" s="13"/>
      <c r="CE2444" s="13"/>
      <c r="CF2444" s="13"/>
      <c r="CG2444" s="13"/>
      <c r="CH2444" s="13"/>
    </row>
    <row r="2445" spans="1:86" ht="17.25">
      <c r="A2445" s="11"/>
      <c r="B2445" s="11"/>
      <c r="C2445" s="11"/>
      <c r="D2445" s="11"/>
      <c r="E2445" s="33"/>
      <c r="F2445" s="11"/>
      <c r="G2445" s="11"/>
      <c r="H2445" s="11"/>
      <c r="I2445" s="11"/>
      <c r="J2445" s="65"/>
      <c r="K2445" s="65"/>
      <c r="L2445" s="65"/>
      <c r="M2445" s="65"/>
      <c r="N2445" s="65"/>
      <c r="O2445" s="65"/>
      <c r="P2445" s="65"/>
      <c r="Q2445" s="65"/>
      <c r="R2445" s="65"/>
      <c r="S2445" s="65"/>
      <c r="T2445" s="65"/>
      <c r="U2445" s="65"/>
      <c r="V2445" s="65"/>
      <c r="W2445" s="65"/>
      <c r="X2445" s="65"/>
      <c r="Y2445" s="65"/>
      <c r="Z2445" s="65"/>
      <c r="AA2445" s="65"/>
      <c r="AB2445" s="65"/>
      <c r="AC2445" s="65"/>
      <c r="AD2445" s="65"/>
      <c r="AE2445" s="65"/>
      <c r="AF2445" s="65"/>
      <c r="AG2445" s="65"/>
      <c r="AH2445" s="65"/>
      <c r="AI2445" s="65"/>
      <c r="AJ2445" s="62"/>
      <c r="AK2445" s="11"/>
      <c r="AL2445" s="11"/>
      <c r="AM2445" s="13"/>
      <c r="AN2445" s="13"/>
      <c r="AO2445" s="13"/>
      <c r="AP2445" s="13"/>
      <c r="AQ2445" s="13"/>
      <c r="AR2445" s="13"/>
      <c r="AS2445" s="13"/>
      <c r="AT2445" s="13"/>
      <c r="AU2445" s="13"/>
      <c r="AV2445" s="13"/>
      <c r="AW2445" s="13"/>
      <c r="AX2445" s="13"/>
      <c r="AY2445" s="13"/>
      <c r="AZ2445" s="13"/>
      <c r="BA2445" s="13"/>
      <c r="BB2445" s="13"/>
      <c r="BC2445" s="13"/>
      <c r="BD2445" s="13"/>
      <c r="BE2445" s="13"/>
      <c r="BF2445" s="13"/>
      <c r="BG2445" s="13"/>
      <c r="BH2445" s="13"/>
      <c r="BI2445" s="13"/>
      <c r="BJ2445" s="13"/>
      <c r="BK2445" s="13"/>
      <c r="BL2445" s="13"/>
      <c r="BM2445" s="13"/>
      <c r="BN2445" s="13"/>
      <c r="BO2445" s="13"/>
      <c r="BP2445" s="13"/>
      <c r="BQ2445" s="13"/>
      <c r="BR2445" s="13"/>
      <c r="BS2445" s="13"/>
      <c r="BT2445" s="13"/>
      <c r="BU2445" s="13"/>
      <c r="BV2445" s="13"/>
      <c r="BW2445" s="13"/>
      <c r="BX2445" s="13"/>
      <c r="BY2445" s="13"/>
      <c r="BZ2445" s="13"/>
      <c r="CA2445" s="13"/>
      <c r="CB2445" s="13"/>
      <c r="CC2445" s="13"/>
      <c r="CD2445" s="13"/>
      <c r="CE2445" s="13"/>
      <c r="CF2445" s="13"/>
      <c r="CG2445" s="13"/>
      <c r="CH2445" s="13"/>
    </row>
    <row r="2446" spans="1:86" ht="17.25">
      <c r="A2446" s="11"/>
      <c r="B2446" s="11"/>
      <c r="C2446" s="11"/>
      <c r="D2446" s="11"/>
      <c r="E2446" s="33"/>
      <c r="F2446" s="11"/>
      <c r="G2446" s="11"/>
      <c r="H2446" s="11"/>
      <c r="I2446" s="11"/>
      <c r="J2446" s="65"/>
      <c r="K2446" s="65"/>
      <c r="L2446" s="65"/>
      <c r="M2446" s="65"/>
      <c r="N2446" s="65"/>
      <c r="O2446" s="65"/>
      <c r="P2446" s="65"/>
      <c r="Q2446" s="65"/>
      <c r="R2446" s="65"/>
      <c r="S2446" s="65"/>
      <c r="T2446" s="65"/>
      <c r="U2446" s="65"/>
      <c r="V2446" s="65"/>
      <c r="W2446" s="65"/>
      <c r="X2446" s="65"/>
      <c r="Y2446" s="65"/>
      <c r="Z2446" s="65"/>
      <c r="AA2446" s="65"/>
      <c r="AB2446" s="65"/>
      <c r="AC2446" s="65"/>
      <c r="AD2446" s="65"/>
      <c r="AE2446" s="65"/>
      <c r="AF2446" s="65"/>
      <c r="AG2446" s="65"/>
      <c r="AH2446" s="65"/>
      <c r="AI2446" s="65"/>
      <c r="AJ2446" s="62"/>
      <c r="AK2446" s="11"/>
      <c r="AL2446" s="11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/>
      <c r="AX2446" s="13"/>
      <c r="AY2446" s="13"/>
      <c r="AZ2446" s="13"/>
      <c r="BA2446" s="13"/>
      <c r="BB2446" s="13"/>
      <c r="BC2446" s="13"/>
      <c r="BD2446" s="13"/>
      <c r="BE2446" s="13"/>
      <c r="BF2446" s="13"/>
      <c r="BG2446" s="13"/>
      <c r="BH2446" s="13"/>
      <c r="BI2446" s="13"/>
      <c r="BJ2446" s="13"/>
      <c r="BK2446" s="13"/>
      <c r="BL2446" s="13"/>
      <c r="BM2446" s="13"/>
      <c r="BN2446" s="13"/>
      <c r="BO2446" s="13"/>
      <c r="BP2446" s="13"/>
      <c r="BQ2446" s="13"/>
      <c r="BR2446" s="13"/>
      <c r="BS2446" s="13"/>
      <c r="BT2446" s="13"/>
      <c r="BU2446" s="13"/>
      <c r="BV2446" s="13"/>
      <c r="BW2446" s="13"/>
      <c r="BX2446" s="13"/>
      <c r="BY2446" s="13"/>
      <c r="BZ2446" s="13"/>
      <c r="CA2446" s="13"/>
      <c r="CB2446" s="13"/>
      <c r="CC2446" s="13"/>
      <c r="CD2446" s="13"/>
      <c r="CE2446" s="13"/>
      <c r="CF2446" s="13"/>
      <c r="CG2446" s="13"/>
      <c r="CH2446" s="13"/>
    </row>
    <row r="2447" spans="1:86" ht="17.25">
      <c r="A2447" s="11"/>
      <c r="B2447" s="11"/>
      <c r="C2447" s="11"/>
      <c r="D2447" s="11"/>
      <c r="E2447" s="33"/>
      <c r="F2447" s="11"/>
      <c r="G2447" s="11"/>
      <c r="H2447" s="11"/>
      <c r="I2447" s="11"/>
      <c r="J2447" s="65"/>
      <c r="K2447" s="65"/>
      <c r="L2447" s="65"/>
      <c r="M2447" s="65"/>
      <c r="N2447" s="65"/>
      <c r="O2447" s="65"/>
      <c r="P2447" s="65"/>
      <c r="Q2447" s="65"/>
      <c r="R2447" s="65"/>
      <c r="S2447" s="65"/>
      <c r="T2447" s="65"/>
      <c r="U2447" s="65"/>
      <c r="V2447" s="65"/>
      <c r="W2447" s="65"/>
      <c r="X2447" s="65"/>
      <c r="Y2447" s="65"/>
      <c r="Z2447" s="65"/>
      <c r="AA2447" s="65"/>
      <c r="AB2447" s="65"/>
      <c r="AC2447" s="65"/>
      <c r="AD2447" s="65"/>
      <c r="AE2447" s="65"/>
      <c r="AF2447" s="65"/>
      <c r="AG2447" s="65"/>
      <c r="AH2447" s="65"/>
      <c r="AI2447" s="65"/>
      <c r="AJ2447" s="62"/>
      <c r="AK2447" s="11"/>
      <c r="AL2447" s="11"/>
      <c r="AM2447" s="13"/>
      <c r="AN2447" s="13"/>
      <c r="AO2447" s="13"/>
      <c r="AP2447" s="13"/>
      <c r="AQ2447" s="13"/>
      <c r="AR2447" s="13"/>
      <c r="AS2447" s="13"/>
      <c r="AT2447" s="13"/>
      <c r="AU2447" s="13"/>
      <c r="AV2447" s="13"/>
      <c r="AW2447" s="13"/>
      <c r="AX2447" s="13"/>
      <c r="AY2447" s="13"/>
      <c r="AZ2447" s="13"/>
      <c r="BA2447" s="13"/>
      <c r="BB2447" s="13"/>
      <c r="BC2447" s="13"/>
      <c r="BD2447" s="13"/>
      <c r="BE2447" s="13"/>
      <c r="BF2447" s="13"/>
      <c r="BG2447" s="13"/>
      <c r="BH2447" s="13"/>
      <c r="BI2447" s="13"/>
      <c r="BJ2447" s="13"/>
      <c r="BK2447" s="13"/>
      <c r="BL2447" s="13"/>
      <c r="BM2447" s="13"/>
      <c r="BN2447" s="13"/>
      <c r="BO2447" s="13"/>
      <c r="BP2447" s="13"/>
      <c r="BQ2447" s="13"/>
      <c r="BR2447" s="13"/>
      <c r="BS2447" s="13"/>
      <c r="BT2447" s="13"/>
      <c r="BU2447" s="13"/>
      <c r="BV2447" s="13"/>
      <c r="BW2447" s="13"/>
      <c r="BX2447" s="13"/>
      <c r="BY2447" s="13"/>
      <c r="BZ2447" s="13"/>
      <c r="CA2447" s="13"/>
      <c r="CB2447" s="13"/>
      <c r="CC2447" s="13"/>
      <c r="CD2447" s="13"/>
      <c r="CE2447" s="13"/>
      <c r="CF2447" s="13"/>
      <c r="CG2447" s="13"/>
      <c r="CH2447" s="13"/>
    </row>
    <row r="2448" spans="1:86" ht="17.25">
      <c r="A2448" s="11"/>
      <c r="B2448" s="11"/>
      <c r="C2448" s="11"/>
      <c r="D2448" s="11"/>
      <c r="E2448" s="33"/>
      <c r="F2448" s="11"/>
      <c r="G2448" s="11"/>
      <c r="H2448" s="11"/>
      <c r="I2448" s="11"/>
      <c r="J2448" s="65"/>
      <c r="K2448" s="65"/>
      <c r="L2448" s="65"/>
      <c r="M2448" s="65"/>
      <c r="N2448" s="65"/>
      <c r="O2448" s="65"/>
      <c r="P2448" s="65"/>
      <c r="Q2448" s="65"/>
      <c r="R2448" s="65"/>
      <c r="S2448" s="65"/>
      <c r="T2448" s="65"/>
      <c r="U2448" s="65"/>
      <c r="V2448" s="65"/>
      <c r="W2448" s="65"/>
      <c r="X2448" s="65"/>
      <c r="Y2448" s="65"/>
      <c r="Z2448" s="65"/>
      <c r="AA2448" s="65"/>
      <c r="AB2448" s="65"/>
      <c r="AC2448" s="65"/>
      <c r="AD2448" s="65"/>
      <c r="AE2448" s="65"/>
      <c r="AF2448" s="65"/>
      <c r="AG2448" s="65"/>
      <c r="AH2448" s="65"/>
      <c r="AI2448" s="65"/>
      <c r="AJ2448" s="62"/>
      <c r="AK2448" s="11"/>
      <c r="AL2448" s="11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</row>
    <row r="2449" spans="1:86" ht="17.25">
      <c r="A2449" s="11"/>
      <c r="B2449" s="11"/>
      <c r="C2449" s="11"/>
      <c r="D2449" s="11"/>
      <c r="E2449" s="33"/>
      <c r="F2449" s="11"/>
      <c r="G2449" s="11"/>
      <c r="H2449" s="11"/>
      <c r="I2449" s="11"/>
      <c r="J2449" s="65"/>
      <c r="K2449" s="65"/>
      <c r="L2449" s="65"/>
      <c r="M2449" s="65"/>
      <c r="N2449" s="65"/>
      <c r="O2449" s="65"/>
      <c r="P2449" s="65"/>
      <c r="Q2449" s="65"/>
      <c r="R2449" s="65"/>
      <c r="S2449" s="65"/>
      <c r="T2449" s="65"/>
      <c r="U2449" s="65"/>
      <c r="V2449" s="65"/>
      <c r="W2449" s="65"/>
      <c r="X2449" s="65"/>
      <c r="Y2449" s="65"/>
      <c r="Z2449" s="65"/>
      <c r="AA2449" s="65"/>
      <c r="AB2449" s="65"/>
      <c r="AC2449" s="65"/>
      <c r="AD2449" s="65"/>
      <c r="AE2449" s="65"/>
      <c r="AF2449" s="65"/>
      <c r="AG2449" s="65"/>
      <c r="AH2449" s="65"/>
      <c r="AI2449" s="65"/>
      <c r="AJ2449" s="62"/>
      <c r="AK2449" s="11"/>
      <c r="AL2449" s="11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/>
      <c r="BF2449" s="13"/>
      <c r="BG2449" s="13"/>
      <c r="BH2449" s="13"/>
      <c r="BI2449" s="13"/>
      <c r="BJ2449" s="13"/>
      <c r="BK2449" s="13"/>
      <c r="BL2449" s="13"/>
      <c r="BM2449" s="13"/>
      <c r="BN2449" s="13"/>
      <c r="BO2449" s="13"/>
      <c r="BP2449" s="13"/>
      <c r="BQ2449" s="13"/>
      <c r="BR2449" s="13"/>
      <c r="BS2449" s="13"/>
      <c r="BT2449" s="13"/>
      <c r="BU2449" s="13"/>
      <c r="BV2449" s="13"/>
      <c r="BW2449" s="13"/>
      <c r="BX2449" s="13"/>
      <c r="BY2449" s="13"/>
      <c r="BZ2449" s="13"/>
      <c r="CA2449" s="13"/>
      <c r="CB2449" s="13"/>
      <c r="CC2449" s="13"/>
      <c r="CD2449" s="13"/>
      <c r="CE2449" s="13"/>
      <c r="CF2449" s="13"/>
      <c r="CG2449" s="13"/>
      <c r="CH2449" s="13"/>
    </row>
    <row r="2450" spans="1:86" ht="17.25">
      <c r="A2450" s="11"/>
      <c r="B2450" s="11"/>
      <c r="C2450" s="11"/>
      <c r="D2450" s="11"/>
      <c r="E2450" s="33"/>
      <c r="F2450" s="11"/>
      <c r="G2450" s="11"/>
      <c r="H2450" s="11"/>
      <c r="I2450" s="11"/>
      <c r="J2450" s="65"/>
      <c r="K2450" s="65"/>
      <c r="L2450" s="65"/>
      <c r="M2450" s="65"/>
      <c r="N2450" s="65"/>
      <c r="O2450" s="65"/>
      <c r="P2450" s="65"/>
      <c r="Q2450" s="65"/>
      <c r="R2450" s="65"/>
      <c r="S2450" s="65"/>
      <c r="T2450" s="65"/>
      <c r="U2450" s="65"/>
      <c r="V2450" s="65"/>
      <c r="W2450" s="65"/>
      <c r="X2450" s="65"/>
      <c r="Y2450" s="65"/>
      <c r="Z2450" s="65"/>
      <c r="AA2450" s="65"/>
      <c r="AB2450" s="65"/>
      <c r="AC2450" s="65"/>
      <c r="AD2450" s="65"/>
      <c r="AE2450" s="65"/>
      <c r="AF2450" s="65"/>
      <c r="AG2450" s="65"/>
      <c r="AH2450" s="65"/>
      <c r="AI2450" s="65"/>
      <c r="AJ2450" s="62"/>
      <c r="AK2450" s="11"/>
      <c r="AL2450" s="11"/>
      <c r="AM2450" s="13"/>
      <c r="AN2450" s="13"/>
      <c r="AO2450" s="13"/>
      <c r="AP2450" s="13"/>
      <c r="AQ2450" s="13"/>
      <c r="AR2450" s="13"/>
      <c r="AS2450" s="13"/>
      <c r="AT2450" s="13"/>
      <c r="AU2450" s="13"/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/>
      <c r="BH2450" s="13"/>
      <c r="BI2450" s="13"/>
      <c r="BJ2450" s="13"/>
      <c r="BK2450" s="13"/>
      <c r="BL2450" s="13"/>
      <c r="BM2450" s="13"/>
      <c r="BN2450" s="13"/>
      <c r="BO2450" s="13"/>
      <c r="BP2450" s="13"/>
      <c r="BQ2450" s="13"/>
      <c r="BR2450" s="13"/>
      <c r="BS2450" s="13"/>
      <c r="BT2450" s="13"/>
      <c r="BU2450" s="13"/>
      <c r="BV2450" s="13"/>
      <c r="BW2450" s="13"/>
      <c r="BX2450" s="13"/>
      <c r="BY2450" s="13"/>
      <c r="BZ2450" s="13"/>
      <c r="CA2450" s="13"/>
      <c r="CB2450" s="13"/>
      <c r="CC2450" s="13"/>
      <c r="CD2450" s="13"/>
      <c r="CE2450" s="13"/>
      <c r="CF2450" s="13"/>
      <c r="CG2450" s="13"/>
      <c r="CH2450" s="13"/>
    </row>
    <row r="2451" spans="1:86" ht="17.25">
      <c r="A2451" s="11"/>
      <c r="B2451" s="11"/>
      <c r="C2451" s="11"/>
      <c r="D2451" s="11"/>
      <c r="E2451" s="33"/>
      <c r="F2451" s="11"/>
      <c r="G2451" s="11"/>
      <c r="H2451" s="11"/>
      <c r="I2451" s="11"/>
      <c r="J2451" s="65"/>
      <c r="K2451" s="65"/>
      <c r="L2451" s="65"/>
      <c r="M2451" s="65"/>
      <c r="N2451" s="65"/>
      <c r="O2451" s="65"/>
      <c r="P2451" s="65"/>
      <c r="Q2451" s="65"/>
      <c r="R2451" s="65"/>
      <c r="S2451" s="65"/>
      <c r="T2451" s="65"/>
      <c r="U2451" s="65"/>
      <c r="V2451" s="65"/>
      <c r="W2451" s="65"/>
      <c r="X2451" s="65"/>
      <c r="Y2451" s="65"/>
      <c r="Z2451" s="65"/>
      <c r="AA2451" s="65"/>
      <c r="AB2451" s="65"/>
      <c r="AC2451" s="65"/>
      <c r="AD2451" s="65"/>
      <c r="AE2451" s="65"/>
      <c r="AF2451" s="65"/>
      <c r="AG2451" s="65"/>
      <c r="AH2451" s="65"/>
      <c r="AI2451" s="65"/>
      <c r="AJ2451" s="62"/>
      <c r="AK2451" s="11"/>
      <c r="AL2451" s="11"/>
      <c r="AM2451" s="13"/>
      <c r="AN2451" s="13"/>
      <c r="AO2451" s="13"/>
      <c r="AP2451" s="13"/>
      <c r="AQ2451" s="13"/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3"/>
      <c r="BX2451" s="13"/>
      <c r="BY2451" s="13"/>
      <c r="BZ2451" s="13"/>
      <c r="CA2451" s="13"/>
      <c r="CB2451" s="13"/>
      <c r="CC2451" s="13"/>
      <c r="CD2451" s="13"/>
      <c r="CE2451" s="13"/>
      <c r="CF2451" s="13"/>
      <c r="CG2451" s="13"/>
      <c r="CH2451" s="13"/>
    </row>
    <row r="2452" spans="1:86" ht="17.25">
      <c r="A2452" s="11"/>
      <c r="B2452" s="11"/>
      <c r="C2452" s="11"/>
      <c r="D2452" s="11"/>
      <c r="E2452" s="33"/>
      <c r="F2452" s="11"/>
      <c r="G2452" s="11"/>
      <c r="H2452" s="11"/>
      <c r="I2452" s="11"/>
      <c r="J2452" s="65"/>
      <c r="K2452" s="65"/>
      <c r="L2452" s="65"/>
      <c r="M2452" s="65"/>
      <c r="N2452" s="65"/>
      <c r="O2452" s="65"/>
      <c r="P2452" s="65"/>
      <c r="Q2452" s="65"/>
      <c r="R2452" s="65"/>
      <c r="S2452" s="65"/>
      <c r="T2452" s="65"/>
      <c r="U2452" s="65"/>
      <c r="V2452" s="65"/>
      <c r="W2452" s="65"/>
      <c r="X2452" s="65"/>
      <c r="Y2452" s="65"/>
      <c r="Z2452" s="65"/>
      <c r="AA2452" s="65"/>
      <c r="AB2452" s="65"/>
      <c r="AC2452" s="65"/>
      <c r="AD2452" s="65"/>
      <c r="AE2452" s="65"/>
      <c r="AF2452" s="65"/>
      <c r="AG2452" s="65"/>
      <c r="AH2452" s="65"/>
      <c r="AI2452" s="65"/>
      <c r="AJ2452" s="62"/>
      <c r="AK2452" s="11"/>
      <c r="AL2452" s="11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/>
      <c r="BX2452" s="13"/>
      <c r="BY2452" s="13"/>
      <c r="BZ2452" s="13"/>
      <c r="CA2452" s="13"/>
      <c r="CB2452" s="13"/>
      <c r="CC2452" s="13"/>
      <c r="CD2452" s="13"/>
      <c r="CE2452" s="13"/>
      <c r="CF2452" s="13"/>
      <c r="CG2452" s="13"/>
      <c r="CH2452" s="13"/>
    </row>
    <row r="2453" spans="1:86" ht="17.25">
      <c r="A2453" s="11"/>
      <c r="B2453" s="11"/>
      <c r="C2453" s="11"/>
      <c r="D2453" s="11"/>
      <c r="E2453" s="33"/>
      <c r="F2453" s="11"/>
      <c r="G2453" s="11"/>
      <c r="H2453" s="11"/>
      <c r="I2453" s="11"/>
      <c r="J2453" s="65"/>
      <c r="K2453" s="65"/>
      <c r="L2453" s="65"/>
      <c r="M2453" s="65"/>
      <c r="N2453" s="65"/>
      <c r="O2453" s="65"/>
      <c r="P2453" s="65"/>
      <c r="Q2453" s="65"/>
      <c r="R2453" s="65"/>
      <c r="S2453" s="65"/>
      <c r="T2453" s="65"/>
      <c r="U2453" s="65"/>
      <c r="V2453" s="65"/>
      <c r="W2453" s="65"/>
      <c r="X2453" s="65"/>
      <c r="Y2453" s="65"/>
      <c r="Z2453" s="65"/>
      <c r="AA2453" s="65"/>
      <c r="AB2453" s="65"/>
      <c r="AC2453" s="65"/>
      <c r="AD2453" s="65"/>
      <c r="AE2453" s="65"/>
      <c r="AF2453" s="65"/>
      <c r="AG2453" s="65"/>
      <c r="AH2453" s="65"/>
      <c r="AI2453" s="65"/>
      <c r="AJ2453" s="62"/>
      <c r="AK2453" s="11"/>
      <c r="AL2453" s="11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/>
      <c r="CC2453" s="13"/>
      <c r="CD2453" s="13"/>
      <c r="CE2453" s="13"/>
      <c r="CF2453" s="13"/>
      <c r="CG2453" s="13"/>
      <c r="CH2453" s="13"/>
    </row>
    <row r="2454" spans="1:86" ht="17.25">
      <c r="A2454" s="11"/>
      <c r="B2454" s="11"/>
      <c r="C2454" s="11"/>
      <c r="D2454" s="11"/>
      <c r="E2454" s="33"/>
      <c r="F2454" s="11"/>
      <c r="G2454" s="11"/>
      <c r="H2454" s="11"/>
      <c r="I2454" s="11"/>
      <c r="J2454" s="65"/>
      <c r="K2454" s="65"/>
      <c r="L2454" s="65"/>
      <c r="M2454" s="65"/>
      <c r="N2454" s="65"/>
      <c r="O2454" s="65"/>
      <c r="P2454" s="65"/>
      <c r="Q2454" s="65"/>
      <c r="R2454" s="65"/>
      <c r="S2454" s="65"/>
      <c r="T2454" s="65"/>
      <c r="U2454" s="65"/>
      <c r="V2454" s="65"/>
      <c r="W2454" s="65"/>
      <c r="X2454" s="65"/>
      <c r="Y2454" s="65"/>
      <c r="Z2454" s="65"/>
      <c r="AA2454" s="65"/>
      <c r="AB2454" s="65"/>
      <c r="AC2454" s="65"/>
      <c r="AD2454" s="65"/>
      <c r="AE2454" s="65"/>
      <c r="AF2454" s="65"/>
      <c r="AG2454" s="65"/>
      <c r="AH2454" s="65"/>
      <c r="AI2454" s="65"/>
      <c r="AJ2454" s="62"/>
      <c r="AK2454" s="11"/>
      <c r="AL2454" s="11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3"/>
      <c r="BX2454" s="13"/>
      <c r="BY2454" s="13"/>
      <c r="BZ2454" s="13"/>
      <c r="CA2454" s="13"/>
      <c r="CB2454" s="13"/>
      <c r="CC2454" s="13"/>
      <c r="CD2454" s="13"/>
      <c r="CE2454" s="13"/>
      <c r="CF2454" s="13"/>
      <c r="CG2454" s="13"/>
      <c r="CH2454" s="13"/>
    </row>
    <row r="2455" spans="1:86" ht="17.25">
      <c r="A2455" s="11"/>
      <c r="B2455" s="11"/>
      <c r="C2455" s="11"/>
      <c r="D2455" s="11"/>
      <c r="E2455" s="33"/>
      <c r="F2455" s="11"/>
      <c r="G2455" s="11"/>
      <c r="H2455" s="11"/>
      <c r="I2455" s="11"/>
      <c r="J2455" s="65"/>
      <c r="K2455" s="65"/>
      <c r="L2455" s="65"/>
      <c r="M2455" s="65"/>
      <c r="N2455" s="65"/>
      <c r="O2455" s="65"/>
      <c r="P2455" s="65"/>
      <c r="Q2455" s="65"/>
      <c r="R2455" s="65"/>
      <c r="S2455" s="65"/>
      <c r="T2455" s="65"/>
      <c r="U2455" s="65"/>
      <c r="V2455" s="65"/>
      <c r="W2455" s="65"/>
      <c r="X2455" s="65"/>
      <c r="Y2455" s="65"/>
      <c r="Z2455" s="65"/>
      <c r="AA2455" s="65"/>
      <c r="AB2455" s="65"/>
      <c r="AC2455" s="65"/>
      <c r="AD2455" s="65"/>
      <c r="AE2455" s="65"/>
      <c r="AF2455" s="65"/>
      <c r="AG2455" s="65"/>
      <c r="AH2455" s="65"/>
      <c r="AI2455" s="65"/>
      <c r="AJ2455" s="62"/>
      <c r="AK2455" s="11"/>
      <c r="AL2455" s="11"/>
      <c r="AM2455" s="13"/>
      <c r="AN2455" s="13"/>
      <c r="AO2455" s="13"/>
      <c r="AP2455" s="13"/>
      <c r="AQ2455" s="13"/>
      <c r="AR2455" s="13"/>
      <c r="AS2455" s="13"/>
      <c r="AT2455" s="13"/>
      <c r="AU2455" s="13"/>
      <c r="AV2455" s="13"/>
      <c r="AW2455" s="13"/>
      <c r="AX2455" s="13"/>
      <c r="AY2455" s="13"/>
      <c r="AZ2455" s="13"/>
      <c r="BA2455" s="13"/>
      <c r="BB2455" s="13"/>
      <c r="BC2455" s="13"/>
      <c r="BD2455" s="13"/>
      <c r="BE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O2455" s="13"/>
      <c r="BP2455" s="13"/>
      <c r="BQ2455" s="13"/>
      <c r="BR2455" s="13"/>
      <c r="BS2455" s="13"/>
      <c r="BT2455" s="13"/>
      <c r="BU2455" s="13"/>
      <c r="BV2455" s="13"/>
      <c r="BW2455" s="13"/>
      <c r="BX2455" s="13"/>
      <c r="BY2455" s="13"/>
      <c r="BZ2455" s="13"/>
      <c r="CA2455" s="13"/>
      <c r="CB2455" s="13"/>
      <c r="CC2455" s="13"/>
      <c r="CD2455" s="13"/>
      <c r="CE2455" s="13"/>
      <c r="CF2455" s="13"/>
      <c r="CG2455" s="13"/>
      <c r="CH2455" s="13"/>
    </row>
    <row r="2456" spans="1:86" ht="17.25">
      <c r="A2456" s="11"/>
      <c r="B2456" s="11"/>
      <c r="C2456" s="11"/>
      <c r="D2456" s="11"/>
      <c r="E2456" s="33"/>
      <c r="F2456" s="11"/>
      <c r="G2456" s="11"/>
      <c r="H2456" s="11"/>
      <c r="I2456" s="11"/>
      <c r="J2456" s="65"/>
      <c r="K2456" s="65"/>
      <c r="L2456" s="65"/>
      <c r="M2456" s="65"/>
      <c r="N2456" s="65"/>
      <c r="O2456" s="65"/>
      <c r="P2456" s="65"/>
      <c r="Q2456" s="65"/>
      <c r="R2456" s="65"/>
      <c r="S2456" s="65"/>
      <c r="T2456" s="65"/>
      <c r="U2456" s="65"/>
      <c r="V2456" s="65"/>
      <c r="W2456" s="65"/>
      <c r="X2456" s="65"/>
      <c r="Y2456" s="65"/>
      <c r="Z2456" s="65"/>
      <c r="AA2456" s="65"/>
      <c r="AB2456" s="65"/>
      <c r="AC2456" s="65"/>
      <c r="AD2456" s="65"/>
      <c r="AE2456" s="65"/>
      <c r="AF2456" s="65"/>
      <c r="AG2456" s="65"/>
      <c r="AH2456" s="65"/>
      <c r="AI2456" s="65"/>
      <c r="AJ2456" s="62"/>
      <c r="AK2456" s="11"/>
      <c r="AL2456" s="11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/>
      <c r="BF2456" s="13"/>
      <c r="BG2456" s="13"/>
      <c r="BH2456" s="13"/>
      <c r="BI2456" s="13"/>
      <c r="BJ2456" s="13"/>
      <c r="BK2456" s="13"/>
      <c r="BL2456" s="13"/>
      <c r="BM2456" s="13"/>
      <c r="BN2456" s="13"/>
      <c r="BO2456" s="13"/>
      <c r="BP2456" s="13"/>
      <c r="BQ2456" s="13"/>
      <c r="BR2456" s="13"/>
      <c r="BS2456" s="13"/>
      <c r="BT2456" s="13"/>
      <c r="BU2456" s="13"/>
      <c r="BV2456" s="13"/>
      <c r="BW2456" s="13"/>
      <c r="BX2456" s="13"/>
      <c r="BY2456" s="13"/>
      <c r="BZ2456" s="13"/>
      <c r="CA2456" s="13"/>
      <c r="CB2456" s="13"/>
      <c r="CC2456" s="13"/>
      <c r="CD2456" s="13"/>
      <c r="CE2456" s="13"/>
      <c r="CF2456" s="13"/>
      <c r="CG2456" s="13"/>
      <c r="CH2456" s="13"/>
    </row>
    <row r="2457" spans="1:86" ht="17.25">
      <c r="A2457" s="11"/>
      <c r="B2457" s="11"/>
      <c r="C2457" s="11"/>
      <c r="D2457" s="11"/>
      <c r="E2457" s="33"/>
      <c r="F2457" s="11"/>
      <c r="G2457" s="11"/>
      <c r="H2457" s="11"/>
      <c r="I2457" s="11"/>
      <c r="J2457" s="65"/>
      <c r="K2457" s="65"/>
      <c r="L2457" s="65"/>
      <c r="M2457" s="65"/>
      <c r="N2457" s="65"/>
      <c r="O2457" s="65"/>
      <c r="P2457" s="65"/>
      <c r="Q2457" s="65"/>
      <c r="R2457" s="65"/>
      <c r="S2457" s="65"/>
      <c r="T2457" s="65"/>
      <c r="U2457" s="65"/>
      <c r="V2457" s="65"/>
      <c r="W2457" s="65"/>
      <c r="X2457" s="65"/>
      <c r="Y2457" s="65"/>
      <c r="Z2457" s="65"/>
      <c r="AA2457" s="65"/>
      <c r="AB2457" s="65"/>
      <c r="AC2457" s="65"/>
      <c r="AD2457" s="65"/>
      <c r="AE2457" s="65"/>
      <c r="AF2457" s="65"/>
      <c r="AG2457" s="65"/>
      <c r="AH2457" s="65"/>
      <c r="AI2457" s="65"/>
      <c r="AJ2457" s="62"/>
      <c r="AK2457" s="11"/>
      <c r="AL2457" s="11"/>
      <c r="AM2457" s="13"/>
      <c r="AN2457" s="13"/>
      <c r="AO2457" s="13"/>
      <c r="AP2457" s="13"/>
      <c r="AQ2457" s="13"/>
      <c r="AR2457" s="13"/>
      <c r="AS2457" s="13"/>
      <c r="AT2457" s="13"/>
      <c r="AU2457" s="13"/>
      <c r="AV2457" s="13"/>
      <c r="AW2457" s="13"/>
      <c r="AX2457" s="13"/>
      <c r="AY2457" s="13"/>
      <c r="AZ2457" s="13"/>
      <c r="BA2457" s="13"/>
      <c r="BB2457" s="13"/>
      <c r="BC2457" s="13"/>
      <c r="BD2457" s="13"/>
      <c r="BE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O2457" s="13"/>
      <c r="BP2457" s="13"/>
      <c r="BQ2457" s="13"/>
      <c r="BR2457" s="13"/>
      <c r="BS2457" s="13"/>
      <c r="BT2457" s="13"/>
      <c r="BU2457" s="13"/>
      <c r="BV2457" s="13"/>
      <c r="BW2457" s="13"/>
      <c r="BX2457" s="13"/>
      <c r="BY2457" s="13"/>
      <c r="BZ2457" s="13"/>
      <c r="CA2457" s="13"/>
      <c r="CB2457" s="13"/>
      <c r="CC2457" s="13"/>
      <c r="CD2457" s="13"/>
      <c r="CE2457" s="13"/>
      <c r="CF2457" s="13"/>
      <c r="CG2457" s="13"/>
      <c r="CH2457" s="13"/>
    </row>
  </sheetData>
  <hyperlinks>
    <hyperlink ref="AJ16" r:id="rId1" display="https://drive.google.com/open?id=1RCVTOA7UAiI06kh64ajGkxHXq7kK4A7v&amp;authuser=jay.agg%40gmail.com&amp;usp=drive_fs" xr:uid="{00000000-0004-0000-0500-000000000000}"/>
    <hyperlink ref="A17" r:id="rId2" display="https://drive.google.com/open?id=1RFhjQczaMAqJxxKHOOgWIUcetju9JHbB&amp;authuser=jay.agg%40gmail.com&amp;usp=drive_fs" xr:uid="{00000000-0004-0000-0500-000001000000}"/>
    <hyperlink ref="AJ17" r:id="rId3" display="https://drive.google.com/open?id=1S0JoeVa-x8xAselnMXu64Vmh1ngS_Cud&amp;authuser=jay.agg%40gmail.com&amp;usp=drive_fs" xr:uid="{00000000-0004-0000-0500-000002000000}"/>
    <hyperlink ref="A18" r:id="rId4" display="https://drive.google.com/open?id=1R-6x1155ykPUIHal2qHhsGUOhJ93l5nv&amp;authuser=jay.agg%40gmail.com&amp;usp=drive_fs" xr:uid="{00000000-0004-0000-0500-000003000000}"/>
    <hyperlink ref="A19" r:id="rId5" display="https://drive.google.com/open?id=1QvJB9MhtDcXsNtKIflALdqXkVyq8VOgJ&amp;authuser=jay.agg%40gmail.com&amp;usp=drive_fs" xr:uid="{00000000-0004-0000-0500-000004000000}"/>
    <hyperlink ref="A20" r:id="rId6" display="https://drive.google.com/open?id=1Qvbr4-fdTQ4l4YcjYooE-rNrrYyvW8zx&amp;authuser=jay.agg%40gmail.com&amp;usp=drive_fs" xr:uid="{00000000-0004-0000-0500-000005000000}"/>
    <hyperlink ref="A21" r:id="rId7" display="https://drive.google.com/open?id=1Qwbp_CBztdhd4Oo6pQJ3VR0q6w7viL0j&amp;authuser=jay.agg%40gmail.com&amp;usp=drive_fs" xr:uid="{00000000-0004-0000-0500-000006000000}"/>
    <hyperlink ref="A22" r:id="rId8" display="https://drive.google.com/open?id=1R0wA1QXQbAwYILUJUKO7z4Ci3IcHThXO&amp;authuser=jay.agg%40gmail.com&amp;usp=drive_fs" xr:uid="{00000000-0004-0000-0500-000007000000}"/>
    <hyperlink ref="A23" r:id="rId9" display="https://drive.google.com/open?id=1R61V6cd_s3Pq01sfSW5K3t7WSGP_L0As&amp;authuser=jay.agg%40gmail.com&amp;usp=drive_fs" xr:uid="{00000000-0004-0000-0500-000008000000}"/>
    <hyperlink ref="A24" r:id="rId10" display="https://drive.google.com/open?id=1R69JTM091j0R6Hbk7JlIcmy1o0TJXQlC&amp;authuser=jay.agg%40gmail.com&amp;usp=drive_fs" xr:uid="{00000000-0004-0000-0500-000009000000}"/>
    <hyperlink ref="A25" r:id="rId11" display="https://drive.google.com/open?id=1QTWTuFZk9eNr_4lY0kX3TKgeYtsriRPs&amp;authuser=jay.agg%40gmail.com&amp;usp=drive_fs" xr:uid="{00000000-0004-0000-0500-00000A000000}"/>
    <hyperlink ref="A26" r:id="rId12" display="https://drive.google.com/open?id=1QhZ36zVV0AY4GNL7jcG9woN0_jfH4vH2&amp;authuser=jay.agg%40gmail.com&amp;usp=drive_fs" xr:uid="{00000000-0004-0000-0500-00000B000000}"/>
    <hyperlink ref="A27" r:id="rId13" display="https://drive.google.com/open?id=1Qhw5hCt6AslPxvpSURfZvOXwooNNK0lB&amp;authuser=jay.agg%40gmail.com&amp;usp=drive_fs" xr:uid="{00000000-0004-0000-0500-00000C000000}"/>
    <hyperlink ref="A28" r:id="rId14" display="https://drive.google.com/open?id=1QUlYw3yWCJ5eG6Uy83i49XImWyIv8ly_&amp;authuser=jay.agg%40gmail.com&amp;usp=drive_fs" xr:uid="{00000000-0004-0000-0500-00000D000000}"/>
    <hyperlink ref="A29" r:id="rId15" display="https://drive.google.com/open?id=1QRiCFXEjTTmENEZKNbx8VjC2NioVX2p8&amp;authuser=jay.agg%40gmail.com&amp;usp=drive_fs" xr:uid="{00000000-0004-0000-0500-00000E000000}"/>
    <hyperlink ref="A30" r:id="rId16" display="https://drive.google.com/open?id=1QQdUxmlDOPkf9Hsc7uKFwvH0Xou6f57E&amp;authuser=jay.agg%40gmail.com&amp;usp=drive_fs" xr:uid="{00000000-0004-0000-0500-00000F000000}"/>
    <hyperlink ref="A31" r:id="rId17" display="https://drive.google.com/open?id=1QtXn0evE-9VW4-ZQJmVDufU_5NTVKUY6&amp;authuser=jay.agg%40gmail.com&amp;usp=drive_fs" xr:uid="{00000000-0004-0000-0500-000010000000}"/>
    <hyperlink ref="A32" r:id="rId18" display="https://drive.google.com/open?id=1j2Ak7n2uIi0WIIJrDAWZ9xkRCHIeqUHe&amp;authuser=jay.agg%40gmail.com&amp;usp=drive_fs" xr:uid="{00000000-0004-0000-0500-000011000000}"/>
    <hyperlink ref="A33" r:id="rId19" display="https://drive.google.com/open?id=1jIKxVpMBt0sYXYuHJ9pjoEVFnOlIpxpb&amp;authuser=jay.agg%40gmail.com&amp;usp=drive_fs" xr:uid="{00000000-0004-0000-0500-000012000000}"/>
    <hyperlink ref="A34" r:id="rId20" display="https://drive.google.com/open?id=1jPGlPvth33ow0BsuXPn_9Fd0aGa4tOR5&amp;authuser=jay.agg%40gmail.com&amp;usp=drive_fs" xr:uid="{00000000-0004-0000-0500-000013000000}"/>
    <hyperlink ref="A35" r:id="rId21" display="https://drive.google.com/open?id=1jPSj61Xjqqhp0yAUgpJijU3oteatln8h&amp;authuser=jay.agg%40gmail.com&amp;usp=drive_fs" xr:uid="{00000000-0004-0000-0500-000014000000}"/>
    <hyperlink ref="A36" r:id="rId22" display="https://drive.google.com/open?id=1n4sM_hMizxMor4aS4-NffW1QEWkmmRaC&amp;authuser=jay.agg%40gmail.com&amp;usp=drive_fs" xr:uid="{00000000-0004-0000-0500-000015000000}"/>
    <hyperlink ref="A37" r:id="rId23" display="https://drive.google.com/open?id=1pIykPqoOxble5EREsGAMRPdA1QccQ1AJ&amp;authuser=jay.agg%40gmail.com&amp;usp=drive_fs" xr:uid="{00000000-0004-0000-0500-000016000000}"/>
    <hyperlink ref="A38" r:id="rId24" display="https://drive.google.com/open?id=1pOGW1xVCuMnUABRqNq-5cbJ_ByoO8G5w&amp;authuser=jay.agg%40gmail.com&amp;usp=drive_fs" xr:uid="{00000000-0004-0000-0500-000017000000}"/>
    <hyperlink ref="A39" r:id="rId25" display="https://drive.google.com/open?id=1w7snRg3lAxc0KM66W8RpVqDwD0jEOGQk&amp;authuser=jay.agg%40gmail.com&amp;usp=drive_fs" xr:uid="{00000000-0004-0000-0500-000018000000}"/>
    <hyperlink ref="A40" r:id="rId26" display="https://drive.google.com/open?id=1sp_9QJ74BN0EliJ8M8A64Pg3lvPXme-q&amp;authuser=jay.agg%40gmail.com&amp;usp=drive_fs" xr:uid="{00000000-0004-0000-0500-000019000000}"/>
    <hyperlink ref="A41" r:id="rId27" display="https://drive.google.com/open?id=1wtvYpY8aQ2dYsGMZNWZHepkN93W2bRIs&amp;authuser=jay.agg%40gmail.com&amp;usp=drive_fs" xr:uid="{00000000-0004-0000-0500-00001A000000}"/>
    <hyperlink ref="A42" r:id="rId28" display="https://drive.google.com/open?id=1yW-6rS7DrydjnRfme_YMtpVLN0LPOEG3&amp;authuser=jay.agg%40gmail.com&amp;usp=drive_fs" xr:uid="{00000000-0004-0000-0500-00001B000000}"/>
    <hyperlink ref="A43" r:id="rId29" display="https://drive.google.com/open?id=16rGecGFRPqzZiav5oiujTYJBYkBawRPk&amp;authuser=jay.agg%40gmail.com&amp;usp=drive_fs" xr:uid="{00000000-0004-0000-0500-00001C000000}"/>
    <hyperlink ref="A44" r:id="rId30" display="https://drive.google.com/open?id=1LnxmtJvvSGJY7VkJq3aAu_pl1Ts7X2OV&amp;authuser=jay.agg%40gmail.com&amp;usp=drive_fs" xr:uid="{00000000-0004-0000-0500-00001D000000}"/>
    <hyperlink ref="A45" r:id="rId31" display="https://drive.google.com/open?id=1MM1rWUjsBimB1oEX-BTeoKxBdLPyBOd8&amp;authuser=jay.agg%40gmail.com&amp;usp=drive_fs" xr:uid="{00000000-0004-0000-0500-00001E000000}"/>
    <hyperlink ref="A46" r:id="rId32" display="https://drive.google.com/open?id=18WtWUp82-bxe5E36yJ652kShQ0NBVp9t&amp;authuser=jay.agg%40gmail.com&amp;usp=drive_fs" xr:uid="{00000000-0004-0000-0500-00001F000000}"/>
    <hyperlink ref="A47" r:id="rId33" display="https://drive.google.com/open?id=1sJOiUA7Cg8Dnqu2sHtqanOPoz9thjI2G&amp;authuser=jay.agg%40gmail.com&amp;usp=drive_fs" xr:uid="{00000000-0004-0000-0500-000020000000}"/>
    <hyperlink ref="A48" r:id="rId34" display="https://drive.google.com/open?id=1Mk8KwkQiUvbHItBUpcNASorFhKK9mzY3&amp;authuser=jay.agg%40gmail.com&amp;usp=drive_fs" xr:uid="{00000000-0004-0000-0500-000021000000}"/>
    <hyperlink ref="A49" r:id="rId35" display="https://drive.google.com/open?id=1NmrEWzL0jccCY3gRhr0OT_AIXLqaAYOX&amp;authuser=jay.agg%40gmail.com&amp;usp=drive_fs" xr:uid="{00000000-0004-0000-0500-000022000000}"/>
    <hyperlink ref="A50" r:id="rId36" display="https://drive.google.com/open?id=1O3DBsUn3E9JvBhXZN8erEkDTKD49qVs-&amp;authuser=jay.agg%40gmail.com&amp;usp=drive_fs" xr:uid="{00000000-0004-0000-0500-000023000000}"/>
    <hyperlink ref="A51" r:id="rId37" display="https://drive.google.com/open?id=1OChsXdmJLOGgS9j_u_FIIbtfxgE_RFPu&amp;authuser=jay.agg%40gmail.com&amp;usp=drive_fs" xr:uid="{00000000-0004-0000-0500-000024000000}"/>
    <hyperlink ref="A52" r:id="rId38" display="https://drive.google.com/open?id=1Bnsb0frEED9Anr-37j2jzpXfxbfcoGZE&amp;authuser=jay.agg%40gmail.com&amp;usp=drive_fs" xr:uid="{00000000-0004-0000-0500-000025000000}"/>
    <hyperlink ref="A53" r:id="rId39" display="https://drive.google.com/open?id=1Brn9QCMkUjdGOnRuWsTH_LaeUOxtQZ9b&amp;authuser=jay.agg%40gmail.com&amp;usp=drive_fs" xr:uid="{00000000-0004-0000-0500-000026000000}"/>
    <hyperlink ref="A54" r:id="rId40" display="https://drive.google.com/open?id=1OQZ-ePtmH2eRW6YsfL_Pau-Vk4pj3Ge2&amp;authuser=jay.agg%40gmail.com&amp;usp=drive_fs" xr:uid="{00000000-0004-0000-0500-000027000000}"/>
    <hyperlink ref="A55" r:id="rId41" display="https://drive.google.com/open?id=1O_3sh0g_XSvMgDCFr3QaNGWrPCMmR6No&amp;authuser=jay.agg%40gmail.com&amp;usp=drive_fs" xr:uid="{00000000-0004-0000-0500-000028000000}"/>
    <hyperlink ref="A56" r:id="rId42" display="https://drive.google.com/open?id=1OzRhqM1WSTTxUyiXmK-uo6qHSLFo1J6W&amp;authuser=jay.agg%40gmail.com&amp;usp=drive_fs" xr:uid="{00000000-0004-0000-0500-000029000000}"/>
    <hyperlink ref="A57" r:id="rId43" display="https://drive.google.com/open?id=1Oo0o_Uf6_P3cO3tp05t4Mu8X7X5OlgLf&amp;authuser=jay.agg%40gmail.com&amp;usp=drive_fs" xr:uid="{00000000-0004-0000-0500-00002A000000}"/>
    <hyperlink ref="A58" r:id="rId44" display="https://drive.google.com/open?id=1PI4Qj-_AjnweI9SrJuQ8sE4p2KI5ldj8&amp;authuser=jay.agg%40gmail.com&amp;usp=drive_fs" xr:uid="{00000000-0004-0000-0500-00002B000000}"/>
    <hyperlink ref="A59" r:id="rId45" display="https://drive.google.com/open?id=1PP_neZsWA5cyLtoIgy7kH8o3NIYpT0kG&amp;authuser=jay.agg%40gmail.com&amp;usp=drive_fs" xr:uid="{00000000-0004-0000-0500-00002C000000}"/>
    <hyperlink ref="A60" r:id="rId46" display="https://drive.google.com/open?id=1SB1fkOosvR_f90I2hjw3Mt7nTCrWfKpN&amp;authuser=jay.agg%40gmail.com&amp;usp=drive_fs" xr:uid="{00000000-0004-0000-0500-00002D000000}"/>
    <hyperlink ref="A61" r:id="rId47" display="https://drive.google.com/open?id=1TKLWete5--55wBRFs3xveb5fDxiB-I4-&amp;authuser=jay.agg%40gmail.com&amp;usp=drive_fs" xr:uid="{00000000-0004-0000-0500-00002E000000}"/>
    <hyperlink ref="A62" r:id="rId48" display="https://drive.google.com/open?id=1TQZw00wR5JvWtj5NG5OjZK3sXFWuSHo8&amp;authuser=jay.agg%40gmail.com&amp;usp=drive_fs" xr:uid="{00000000-0004-0000-0500-00002F000000}"/>
    <hyperlink ref="A63" r:id="rId49" display="https://drive.google.com/open?id=1X5PjIAZXIE8xlRMRcdx9A7o928ykZfZe&amp;authuser=jay.agg%40gmail.com&amp;usp=drive_fs" xr:uid="{00000000-0004-0000-0500-000030000000}"/>
    <hyperlink ref="A64" r:id="rId50" display="https://drive.google.com/open?id=1XRdxqvruzscLoyb9QY96v6kTiDz1KoV1&amp;authuser=jay.agg%40gmail.com&amp;usp=drive_fs" xr:uid="{00000000-0004-0000-0500-000031000000}"/>
    <hyperlink ref="A65" r:id="rId51" display="https://drive.google.com/open?id=1_aW6Kpq_ImJfWMyFKdVseB6BTAdKY3Mg&amp;authuser=jay.agg%40gmail.com&amp;usp=drive_fs" xr:uid="{00000000-0004-0000-0500-000032000000}"/>
    <hyperlink ref="A66" r:id="rId52" display="https://drive.google.com/open?id=12FIiLxoPpTrdQa5g9hjGPxPQQzXqY7NY&amp;authuser=jay.agg%40gmail.com&amp;usp=drive_fs" xr:uid="{00000000-0004-0000-0500-000033000000}"/>
    <hyperlink ref="A67" r:id="rId53" display="https://drive.google.com/open?id=17Cs2gXrf0bk_owVb5U8fSdi86T1r_Le4&amp;authuser=jay.agg%40gmail.com&amp;usp=drive_fs" xr:uid="{00000000-0004-0000-0500-000034000000}"/>
    <hyperlink ref="A68" r:id="rId54" display="https://drive.google.com/open?id=1Crzlye474h-9wF00fQsxJwyCqlOGjSD8&amp;authuser=jay.agg%40gmail.com&amp;usp=drive_fs" xr:uid="{00000000-0004-0000-0500-000035000000}"/>
    <hyperlink ref="A69" r:id="rId55" display="https://drive.google.com/open?id=1DDicBlFYcVtWEZF0YUdJ8f7l9y1UIKJw&amp;authuser=jay.agg%40gmail.com&amp;usp=drive_fs" xr:uid="{00000000-0004-0000-0500-000036000000}"/>
    <hyperlink ref="A70" r:id="rId56" display="https://drive.google.com/open?id=1S0JoeVa-x8xAselnMXu64Vmh1ngS_Cud&amp;authuser=jay.agg%40gmail.com&amp;usp=drive_fs" xr:uid="{00000000-0004-0000-0500-000037000000}"/>
    <hyperlink ref="A71" r:id="rId57" display="https://drive.google.com/open?id=1AUtF9453AsscwlYGhU2_slTjqLRIF5-J&amp;authuser=jay.agg%40gmail.com&amp;usp=drive_fs" xr:uid="{00000000-0004-0000-0500-000038000000}"/>
    <hyperlink ref="A72" r:id="rId58" display="https://drive.google.com/open?id=1BAIIhR_t7CFMjNdm29pTFbTOYqLj8-1N&amp;authuser=jay.agg%40gmail.com&amp;usp=drive_fs" xr:uid="{00000000-0004-0000-0500-000039000000}"/>
    <hyperlink ref="A73" r:id="rId59" display="https://drive.google.com/open?id=1ByfbDMn70rz3SfUWd9dftPugVYPyZXSX&amp;authuser=jay.agg%40gmail.com&amp;usp=drive_fs" xr:uid="{00000000-0004-0000-0500-00003A000000}"/>
    <hyperlink ref="A74" r:id="rId60" display="https://drive.google.com/open?id=1C22Fmp-iikp8lJHK8I3Zzh_qgIItIU1e&amp;authuser=jay.agg%40gmail.com&amp;usp=drive_fs" xr:uid="{00000000-0004-0000-0500-00003B000000}"/>
    <hyperlink ref="A75" r:id="rId61" display="https://drive.google.com/open?id=1CKqQpvLGbMzH2O6QTTazvgUpvzQlllMB&amp;authuser=jay.agg%40gmail.com&amp;usp=drive_fs" xr:uid="{00000000-0004-0000-0500-00003C000000}"/>
    <hyperlink ref="A76" r:id="rId62" display="https://drive.google.com/open?id=1D5PrDkRh5NSfwGGrMo9-8-3--WX3L0Ft&amp;authuser=jay.agg%40gmail.com&amp;usp=drive_fs" xr:uid="{00000000-0004-0000-0500-00003D000000}"/>
    <hyperlink ref="A77" r:id="rId63" display="https://drive.google.com/open?id=1D6D48kO1Ul1ZLDDzrzde2t-VuNuOQ4v4&amp;authuser=jay.agg%40gmail.com&amp;usp=drive_fs" xr:uid="{00000000-0004-0000-0500-00003E000000}"/>
    <hyperlink ref="A78" r:id="rId64" display="https://drive.google.com/open?id=1DH_jtAZrmS4oA_LljmC6xnetppeIi0w7&amp;authuser=jay.agg%40gmail.com&amp;usp=drive_fs" xr:uid="{00000000-0004-0000-0500-00003F000000}"/>
    <hyperlink ref="A79" r:id="rId65" display="https://drive.google.com/open?id=1EDFHLal9OFKDcKtdrwzHrFcodX9TQmQF&amp;authuser=jay.agg%40gmail.com&amp;usp=drive_fs" xr:uid="{00000000-0004-0000-0500-000040000000}"/>
    <hyperlink ref="A80" r:id="rId66" display="https://drive.google.com/open?id=1ECt9F1f6-PNDi3P7M8-WDLzuWoONz4Pm&amp;authuser=jay.agg%40gmail.com&amp;usp=drive_fs" xr:uid="{00000000-0004-0000-0500-000041000000}"/>
    <hyperlink ref="A81" r:id="rId67" display="https://drive.google.com/open?id=1VnjDLGsZHYLMpIHTAPBXgjAaWeFFe8Co&amp;authuser=jay.agg%40gmail.com&amp;usp=drive_fs" xr:uid="{00000000-0004-0000-0500-000042000000}"/>
    <hyperlink ref="A82" r:id="rId68" display="https://drive.google.com/open?id=1W8K3LGsxJqHIDtIbqdtppHLaxRx4D66i&amp;authuser=jay.agg%40gmail.com&amp;usp=drive_fs" xr:uid="{00000000-0004-0000-0500-000043000000}"/>
    <hyperlink ref="A83" r:id="rId69" display="https://drive.google.com/open?id=1MZcgRJR6eRn0bLxw4dJgnt1Z8c1PCcAl&amp;authuser=jay.agg%40gmail.com&amp;usp=drive_fs" xr:uid="{00000000-0004-0000-0500-000044000000}"/>
    <hyperlink ref="A84" r:id="rId70" display="https://drive.google.com/open?id=1MfcBn_GQd5c1R_1f3A6p3lcJJN1Ro3F6&amp;authuser=jay.agg%40gmail.com&amp;usp=drive_fs" xr:uid="{00000000-0004-0000-0500-000045000000}"/>
    <hyperlink ref="A85" r:id="rId71" display="https://drive.google.com/open?id=1XbuBMiGIeJeLMlNdqinMKyIq2LAVN3Vo&amp;authuser=jay.agg%40gmail.com&amp;usp=drive_fs" xr:uid="{00000000-0004-0000-0500-000046000000}"/>
    <hyperlink ref="A86" r:id="rId72" display="https://drive.google.com/open?id=1Zs1KOwwl0A7lPwcA-lFX7Uz5eZHgcnOh&amp;authuser=jay.agg%40gmail.com&amp;usp=drive_fs" xr:uid="{00000000-0004-0000-0500-000047000000}"/>
    <hyperlink ref="A87" r:id="rId73" display="https://drive.google.com/open?id=1OUeI1hjrKsYImhu02Q5Rv64yicLMPFRa&amp;authuser=jay.agg%40gmail.com&amp;usp=drive_fs" xr:uid="{00000000-0004-0000-0500-000048000000}"/>
    <hyperlink ref="A88" r:id="rId74" display="https://drive.google.com/open?id=1RbVA9G0GfOooAXiRtSrF3W27xwr7sRW5&amp;authuser=jay.agg%40gmail.com&amp;usp=drive_fs" xr:uid="{00000000-0004-0000-0500-000049000000}"/>
    <hyperlink ref="A89" r:id="rId75" display="https://drive.google.com/open?id=1SBLkVNmqnX4OYK4aJO7joLQzUcHSj3tX&amp;authuser=jay.agg%40gmail.com&amp;usp=drive_fs" xr:uid="{00000000-0004-0000-0500-00004A000000}"/>
    <hyperlink ref="A90" r:id="rId76" display="https://drive.google.com/open?id=1bZ1xCuANVfYF3FIC18rTJsMQhSFLnJNm&amp;authuser=jay.agg%40gmail.com&amp;usp=drive_fs" xr:uid="{00000000-0004-0000-0500-00004B000000}"/>
    <hyperlink ref="A91" r:id="rId77" display="https://drive.google.com/open?id=1bcZpGfPoMXDPTbSxzxMxjn7Rxt7adn7l&amp;authuser=jay.agg%40gmail.com&amp;usp=drive_fs" xr:uid="{00000000-0004-0000-0500-00004C000000}"/>
    <hyperlink ref="A92" r:id="rId78" display="https://drive.google.com/open?id=1TdHmVW8TpujDIJ9hmo96hi9fIYAhzrOL&amp;authuser=jay.agg%40gmail.com&amp;usp=drive_fs" xr:uid="{00000000-0004-0000-0500-00004D000000}"/>
    <hyperlink ref="A93" r:id="rId79" display="https://drive.google.com/open?id=1TeYHEy8TxqYIbPsxfxDa3-2Cc7CS_8AY&amp;authuser=jay.agg%40gmail.com&amp;usp=drive_fs" xr:uid="{00000000-0004-0000-0500-00004E000000}"/>
    <hyperlink ref="A94" r:id="rId80" display="https://drive.google.com/open?id=1br_Bmmo5BouaDD0ySdIBxeB0Zho9elM9&amp;authuser=jay.agg%40gmail.com&amp;usp=drive_fs" xr:uid="{00000000-0004-0000-0500-00004F000000}"/>
    <hyperlink ref="A95" r:id="rId81" display="https://drive.google.com/open?id=1btVQf7Al07HEYIVxn9NCb5ooWJnS6fi0&amp;authuser=jay.agg%40gmail.com&amp;usp=drive_fs" xr:uid="{00000000-0004-0000-0500-000050000000}"/>
    <hyperlink ref="A96" r:id="rId82" display="https://drive.google.com/open?id=1bu696xsT3kcj5Rq3y0z5VaE0FRBzU4hJ&amp;authuser=jay.agg%40gmail.com&amp;usp=drive_fs" xr:uid="{00000000-0004-0000-0500-000051000000}"/>
    <hyperlink ref="A97" r:id="rId83" display="https://drive.google.com/open?id=1cQZ1nLDZbcrBAbbuejJB5gYu4UDh2ip4&amp;authuser=jay.agg%40gmail.com&amp;usp=drive_fs" xr:uid="{00000000-0004-0000-0500-000052000000}"/>
    <hyperlink ref="A98" r:id="rId84" display="https://drive.google.com/open?id=1cU17WcKhUy0IEwwgaJbbKg6a20l_eH8x&amp;authuser=jay.agg%40gmail.com&amp;usp=drive_fs" xr:uid="{00000000-0004-0000-0500-000053000000}"/>
    <hyperlink ref="A99" r:id="rId85" display="https://drive.google.com/open?id=1cVGC95lD8FILuv7GIGTUPf3N-ZfRx8MG&amp;authuser=jay.agg%40gmail.com&amp;usp=drive_fs" xr:uid="{00000000-0004-0000-0500-000054000000}"/>
    <hyperlink ref="A100" r:id="rId86" display="https://drive.google.com/open?id=1c_uTwy3Lwk3r1OGpaY2ETWXZ6pjESZx3&amp;authuser=jay.agg%40gmail.com&amp;usp=drive_fs" xr:uid="{00000000-0004-0000-0500-000055000000}"/>
    <hyperlink ref="A101" r:id="rId87" display="https://drive.google.com/open?id=1cgh9z4ORVO42yzGP_A6xeqwU5VG2yogo&amp;authuser=jay.agg%40gmail.com&amp;usp=drive_fs" xr:uid="{00000000-0004-0000-0500-000056000000}"/>
    <hyperlink ref="A102" r:id="rId88" display="https://drive.google.com/open?id=1cheXIZj8gZYGfo0JH9ikCDkEiWzD2B8d&amp;authuser=jay.agg%40gmail.com&amp;usp=drive_fs" xr:uid="{00000000-0004-0000-0500-000057000000}"/>
    <hyperlink ref="A103" r:id="rId89" display="https://drive.google.com/open?id=1coqzoSuTK3JrsByZL_VB8IvNQUgZ51b9&amp;authuser=jay.agg%40gmail.com&amp;usp=drive_fs" xr:uid="{00000000-0004-0000-0500-000058000000}"/>
    <hyperlink ref="A104" r:id="rId90" display="https://drive.google.com/open?id=1cvpcbF5qwI-PPHoARgSOxhXTkP9Gm6eJ&amp;authuser=jay.agg%40gmail.com&amp;usp=drive_fs" xr:uid="{00000000-0004-0000-0500-000059000000}"/>
    <hyperlink ref="A105" r:id="rId91" display="https://drive.google.com/open?id=1cyGTlU0pHNOmNXVGjaNvbDo0aCMS1vZM&amp;authuser=jay.agg%40gmail.com&amp;usp=drive_fs" xr:uid="{00000000-0004-0000-0500-00005A000000}"/>
    <hyperlink ref="A106" r:id="rId92" display="https://drive.google.com/open?id=1cyZ_XiAZLhYagFb1bazRwtzuWOf1UXXW&amp;authuser=jay.agg%40gmail.com&amp;usp=drive_fs" xr:uid="{00000000-0004-0000-0500-00005B000000}"/>
    <hyperlink ref="A107" r:id="rId93" display="https://drive.google.com/open?id=1d3eYz3LAr7hLrax7XlafVMCJHT3RpwI2&amp;authuser=jay.agg%40gmail.com&amp;usp=drive_fs" xr:uid="{00000000-0004-0000-0500-00005C000000}"/>
    <hyperlink ref="A108" r:id="rId94" display="https://drive.google.com/open?id=1dVKLg_YohjAIv0buvuZM9lKt8Z6cwiYQ&amp;authuser=jay.agg%40gmail.com&amp;usp=drive_fs" xr:uid="{00000000-0004-0000-0500-00005D000000}"/>
    <hyperlink ref="A109" r:id="rId95" display="https://drive.google.com/open?id=1dX3m8TvTFH5qpp5dMUIvG7gQBbLd6vBv&amp;authuser=jay.agg%40gmail.com&amp;usp=drive_fs" xr:uid="{00000000-0004-0000-0500-00005E000000}"/>
    <hyperlink ref="A110" r:id="rId96" display="https://drive.google.com/open?id=1dYlC4gKu8fQYz-OomaO_kO_e0KKD_YSt&amp;authuser=jay.agg%40gmail.com&amp;usp=drive_fs" xr:uid="{00000000-0004-0000-0500-00005F000000}"/>
    <hyperlink ref="A111" r:id="rId97" display="https://drive.google.com/open?id=1dj9J53lqqgX_yfNnMrzokWQVJ8a_QmSH&amp;authuser=jay.agg%40gmail.com&amp;usp=drive_fs" xr:uid="{00000000-0004-0000-0500-000060000000}"/>
    <hyperlink ref="A112" r:id="rId98" display="https://drive.google.com/open?id=1dnD7qOP87fN098haHaUJfOFg2W3SStM7&amp;authuser=jay.agg%40gmail.com&amp;usp=drive_fs" xr:uid="{00000000-0004-0000-0500-000061000000}"/>
    <hyperlink ref="A113" r:id="rId99" display="https://drive.google.com/open?id=1e2s88RT9okkY31rDxfMCKKXy3n-fpbxK&amp;authuser=jay.agg%40gmail.com&amp;usp=drive_fs" xr:uid="{00000000-0004-0000-0500-000062000000}"/>
    <hyperlink ref="A114" r:id="rId100" display="https://drive.google.com/open?id=1e2s88RT9okkY31rDxfMCKKXy3n-fpbxK&amp;authuser=jay.agg%40gmail.com&amp;usp=drive_fs" xr:uid="{00000000-0004-0000-0500-000063000000}"/>
    <hyperlink ref="A115" r:id="rId101" display="https://drive.google.com/open?id=1e8M1V0L_wvsJUHF-PbWRpaB1-5B3kKBU&amp;authuser=jay.agg%40gmail.com&amp;usp=drive_fs" xr:uid="{00000000-0004-0000-0500-000064000000}"/>
    <hyperlink ref="A116" r:id="rId102" display="https://drive.google.com/open?id=1e8M1V0L_wvsJUHF-PbWRpaB1-5B3kKBU&amp;authuser=jay.agg%40gmail.com&amp;usp=drive_fs" xr:uid="{00000000-0004-0000-0500-000065000000}"/>
    <hyperlink ref="A117" r:id="rId103" display="https://drive.google.com/open?id=1Zl-XEursFIe2qATwpKH2i0nMA27x05hp&amp;authuser=jay.agg%40gmail.com&amp;usp=drive_fs" xr:uid="{00000000-0004-0000-0500-000066000000}"/>
    <hyperlink ref="A118" r:id="rId104" display="https://drive.google.com/open?id=1_BYrh5PiI1PUa-jQ8mSQ_IwsCp6wLaef&amp;authuser=jay.agg%40gmail.com&amp;usp=drive_fs" xr:uid="{00000000-0004-0000-0500-000067000000}"/>
    <hyperlink ref="A119" r:id="rId105" display="https://drive.google.com/open?id=1eQDLnmfEu_9K-BBzTK_pYkvtd57_WSjW&amp;authuser=jay.agg%40gmail.com&amp;usp=drive_fs" xr:uid="{00000000-0004-0000-0500-000068000000}"/>
    <hyperlink ref="A120" r:id="rId106" display="https://drive.google.com/open?id=1eRLAo9d8DiVbvwNiRDComuYzDcqiCWJp&amp;authuser=jay.agg%40gmail.com&amp;usp=drive_fs" xr:uid="{00000000-0004-0000-0500-000069000000}"/>
    <hyperlink ref="A121" r:id="rId107" display="https://drive.google.com/open?id=1azlb0WzLVLWI56A9ao925_NavPqzLPO_&amp;authuser=jay.agg%40gmail.com&amp;usp=drive_fs" xr:uid="{00000000-0004-0000-0500-00006A000000}"/>
    <hyperlink ref="A122" r:id="rId108" display="https://drive.google.com/open?id=1gxqH9e07wdipxz5OxnfZfQHphLFA559y&amp;authuser=jay.agg%40gmail.com&amp;usp=drive_fs" xr:uid="{00000000-0004-0000-0500-00006B000000}"/>
    <hyperlink ref="A123" r:id="rId109" display="https://drive.google.com/open?id=1h1gMwsvCLe3Q3bOBRNVUEyzn8SVrFjon&amp;authuser=jay.agg%40gmail.com&amp;usp=drive_fs" xr:uid="{00000000-0004-0000-0500-00006C000000}"/>
    <hyperlink ref="A124" r:id="rId110" display="https://drive.google.com/open?id=13JCSvpcyTWuEqioltHSap6PCWyZifsCV&amp;authuser=jay.agg%40gmail.com&amp;usp=drive_fs" xr:uid="{00000000-0004-0000-0500-00006D000000}"/>
    <hyperlink ref="A125" r:id="rId111" display="https://drive.google.com/open?id=13qseTC_P8kAqW7SosbkH3_BCEOUoHD0I&amp;authuser=jay.agg%40gmail.com&amp;usp=drive_fs" xr:uid="{00000000-0004-0000-0500-00006E000000}"/>
    <hyperlink ref="A126" r:id="rId112" display="https://drive.google.com/open?id=13sR1vnoNslQcY5qDCrD-_m_VrXyaCWj2&amp;authuser=jay.agg%40gmail.com&amp;usp=drive_fs" xr:uid="{00000000-0004-0000-0500-00006F000000}"/>
    <hyperlink ref="A127" r:id="rId113" display="https://drive.google.com/open?id=167g4JlzR0We72-s-rJEFYsXfsoureruK&amp;authuser=jay.agg%40gmail.com&amp;usp=drive_fs" xr:uid="{00000000-0004-0000-0500-000070000000}"/>
    <hyperlink ref="A128" r:id="rId114" display="https://drive.google.com/open?id=1ojxccNs17sS_hpoy0kJLnvahIDc5Ojpo&amp;authuser=jay.agg%40gmail.com&amp;usp=drive_fs" xr:uid="{00000000-0004-0000-0500-000071000000}"/>
    <hyperlink ref="A129" r:id="rId115" display="https://drive.google.com/open?id=1oroVxcUDNujmzKUqTL-wwmQSNBTee668&amp;authuser=jay.agg%40gmail.com&amp;usp=drive_fs" xr:uid="{00000000-0004-0000-0500-000072000000}"/>
    <hyperlink ref="A130" r:id="rId116" display="https://drive.google.com/open?id=16JOlO9uJegkjlMHtkKbhnsDk3TfXug_s&amp;authuser=jay.agg%40gmail.com&amp;usp=drive_fs" xr:uid="{00000000-0004-0000-0500-000073000000}"/>
    <hyperlink ref="A131" r:id="rId117" display="https://drive.google.com/open?id=185JJStzmKnmq6iEa5gsiDbI5gcwueh6H&amp;authuser=jay.agg%40gmail.com&amp;usp=drive_fs" xr:uid="{00000000-0004-0000-0500-000074000000}"/>
    <hyperlink ref="A132" r:id="rId118" display="https://drive.google.com/open?id=183Ob4cvJ9MHnezNeWn4my_m7xG5y_0kP&amp;authuser=jay.agg%40gmail.com&amp;usp=drive_fs" xr:uid="{00000000-0004-0000-0500-000075000000}"/>
    <hyperlink ref="A133" r:id="rId119" display="https://drive.google.com/open?id=1-fjyTecvivYJ7Pn-ktlhKoMzHFP0Nxdk&amp;authuser=jay.agg%40gmail.com&amp;usp=drive_fs" xr:uid="{00000000-0004-0000-0500-000076000000}"/>
    <hyperlink ref="A134" r:id="rId120" display="https://drive.google.com/open?id=1-gJxWqC7qaIkNPtpzz6EhY1EBbwwMB8M&amp;authuser=jay.agg%40gmail.com&amp;usp=drive_fs" xr:uid="{00000000-0004-0000-0500-000077000000}"/>
    <hyperlink ref="A135" r:id="rId121" display="https://drive.google.com/open?id=19h_15EmyfzpSmK6eV00bAGEnKJIE7ZYY&amp;authuser=jay.agg%40gmail.com&amp;usp=drive_fs" xr:uid="{00000000-0004-0000-0500-000078000000}"/>
    <hyperlink ref="A136" r:id="rId122" display="https://drive.google.com/open?id=1-o8oI24Lqp8Fz_8I-wHi1aJ4e6WLRF04&amp;authuser=jay.agg%40gmail.com&amp;usp=drive_fs" xr:uid="{00000000-0004-0000-0500-000079000000}"/>
    <hyperlink ref="A137" r:id="rId123" display="https://drive.google.com/open?id=1-oT6y8vhavi5PpfM4kP-BHY6_Ngd9_gI&amp;authuser=jay.agg%40gmail.com&amp;usp=drive_fs" xr:uid="{00000000-0004-0000-0500-00007A000000}"/>
    <hyperlink ref="A138" r:id="rId124" display="https://drive.google.com/open?id=1AdqBigX6Pn_sAWYBwXiFcHUaw_tiHWuF&amp;authuser=jay.agg%40gmail.com&amp;usp=drive_fs" xr:uid="{00000000-0004-0000-0500-00007B000000}"/>
    <hyperlink ref="A139" r:id="rId125" display="https://drive.google.com/open?id=1BYi6RVT0eoWigrpRqRCPROnVYKmhXiec&amp;authuser=jay.agg%40gmail.com&amp;usp=drive_fs" xr:uid="{00000000-0004-0000-0500-00007C000000}"/>
    <hyperlink ref="A140" r:id="rId126" display="https://drive.google.com/open?id=1B_xNu6ohe1QHqVncNRMjW5w6ogYyczx9&amp;authuser=jay.agg%40gmail.com&amp;usp=drive_fs" xr:uid="{00000000-0004-0000-0500-00007D000000}"/>
    <hyperlink ref="A141" r:id="rId127" display="https://drive.google.com/open?id=1BxDmiNEIPSwpW9_10C_5j9fFG9Yo7vmz&amp;authuser=jay.agg%40gmail.com&amp;usp=drive_fs" xr:uid="{00000000-0004-0000-0500-00007E000000}"/>
    <hyperlink ref="A142" r:id="rId128" display="https://drive.google.com/open?id=1Bz4sUWWZOHATSdDMf6kCEQpB_dsTmHMM&amp;authuser=jay.agg%40gmail.com&amp;usp=drive_fs" xr:uid="{00000000-0004-0000-0500-00007F000000}"/>
    <hyperlink ref="A143" r:id="rId129" display="https://drive.google.com/open?id=1C-CRZiDnbDfI4lGQzqIferHB26ea_TYM&amp;authuser=jay.agg%40gmail.com&amp;usp=drive_fs" xr:uid="{00000000-0004-0000-0500-000080000000}"/>
    <hyperlink ref="A144" r:id="rId130" display="https://drive.google.com/open?id=1C-hPAU7lZGI54aBv2jnwvWxEGtK8YQKH&amp;authuser=jay.agg%40gmail.com&amp;usp=drive_fs" xr:uid="{00000000-0004-0000-0500-000081000000}"/>
    <hyperlink ref="A145" r:id="rId131" display="https://drive.google.com/open?id=1C1V8mEwIFOpLLkCO4rRHQP5zjhpBvFK1&amp;authuser=jay.agg%40gmail.com&amp;usp=drive_fs" xr:uid="{00000000-0004-0000-0500-000082000000}"/>
    <hyperlink ref="A146" r:id="rId132" display="https://drive.google.com/open?id=1CK8J3ZrX4YL__ZcN-JufPFpUUDftle7d&amp;authuser=jay.agg%40gmail.com&amp;usp=drive_fs" xr:uid="{00000000-0004-0000-0500-000083000000}"/>
    <hyperlink ref="A147" r:id="rId133" display="https://drive.google.com/open?id=1CMWjxufnzEIEc6MuQ-UB75qlK_zbJtdC&amp;authuser=jay.agg%40gmail.com&amp;usp=drive_fs" xr:uid="{00000000-0004-0000-0500-000084000000}"/>
    <hyperlink ref="A148" r:id="rId134" display="https://drive.google.com/open?id=1CkZHA61S0kTLlqGA6hbNyHiOe8-WoNKw&amp;authuser=jay.agg%40gmail.com&amp;usp=drive_fs" xr:uid="{00000000-0004-0000-0500-000085000000}"/>
    <hyperlink ref="A149" r:id="rId135" display="https://drive.google.com/open?id=10A4X1h2gJ16Jz3LA0SJ8drkzDJjnvHDX&amp;authuser=jay.agg%40gmail.com&amp;usp=drive_fs" xr:uid="{00000000-0004-0000-0500-000086000000}"/>
    <hyperlink ref="A150" r:id="rId136" display="https://drive.google.com/open?id=10A2WDSt2n4x8BmP8y_I_U99z0kqyKa9w&amp;authuser=jay.agg%40gmail.com&amp;usp=drive_fs" xr:uid="{00000000-0004-0000-0500-000087000000}"/>
    <hyperlink ref="A151" r:id="rId137" display="https://drive.google.com/open?id=109_tJWIB9rGPhzUrkGJj1s7wwUjYpEyX&amp;authuser=jay.agg%40gmail.com&amp;usp=drive_fs" xr:uid="{00000000-0004-0000-0500-000088000000}"/>
    <hyperlink ref="A152" r:id="rId138" display="https://drive.google.com/open?id=10DWOfQFgNO7twHPpeQFD8uJC_bYu_fDO&amp;authuser=jay.agg%40gmail.com&amp;usp=drive_fs" xr:uid="{00000000-0004-0000-0500-000089000000}"/>
    <hyperlink ref="A153" r:id="rId139" display="https://drive.google.com/open?id=1D88rBIIrHVq4Ky7DjmXeB-X-2I47xUeM&amp;authuser=jay.agg%40gmail.com&amp;usp=drive_fs" xr:uid="{00000000-0004-0000-0500-00008A000000}"/>
    <hyperlink ref="A154" r:id="rId140" display="https://drive.google.com/open?id=1DhrExbNS8AvSeGQo5qvKtthB-kzJQdq3&amp;authuser=jay.agg%40gmail.com&amp;usp=drive_fs" xr:uid="{00000000-0004-0000-0500-00008B000000}"/>
    <hyperlink ref="A155" r:id="rId141" display="https://drive.google.com/open?id=1Dk55LI1DwN4UeS2nebqj1Z6iQs6z78Qo&amp;authuser=jay.agg%40gmail.com&amp;usp=drive_fs" xr:uid="{00000000-0004-0000-0500-00008C000000}"/>
    <hyperlink ref="A156" r:id="rId142" display="https://drive.google.com/open?id=10jigd_uY9YVzFCB8NG_UWKI39OS2O90Q&amp;authuser=jay.agg%40gmail.com&amp;usp=drive_fs" xr:uid="{00000000-0004-0000-0500-00008D000000}"/>
    <hyperlink ref="A157" r:id="rId143" display="https://drive.google.com/open?id=1Jy0IGyE8jXMI5kkXDu2ihZKU4bQc5Eix&amp;authuser=jay.agg%40gmail.com&amp;usp=drive_fs" xr:uid="{00000000-0004-0000-0500-00008E000000}"/>
    <hyperlink ref="A158" r:id="rId144" display="https://drive.google.com/open?id=1KVTCi5VQjWZR6035WK4CRodcaIefGoQL&amp;authuser=jay.agg%40gmail.com&amp;usp=drive_fs" xr:uid="{00000000-0004-0000-0500-00008F000000}"/>
    <hyperlink ref="A159" r:id="rId145" display="https://drive.google.com/open?id=1LePyOCyeOrtyssU-5qPjC4ID7YN--4e9&amp;authuser=jay.agg%40gmail.com&amp;usp=drive_fs" xr:uid="{00000000-0004-0000-0500-000090000000}"/>
    <hyperlink ref="A160" r:id="rId146" display="https://drive.google.com/open?id=113wK8dUd60uG8PzOUXaeRqAXPkRfcpy6&amp;authuser=jay.agg%40gmail.com&amp;usp=drive_fs" xr:uid="{00000000-0004-0000-0500-000091000000}"/>
    <hyperlink ref="A161" r:id="rId147" display="https://drive.google.com/open?id=1McKTHyNWoXxF0G8hIHpHO7egFGvmlqg4&amp;authuser=jay.agg%40gmail.com&amp;usp=drive_fs" xr:uid="{00000000-0004-0000-0500-000092000000}"/>
    <hyperlink ref="A162" r:id="rId148" display="https://drive.google.com/open?id=1Me9FQd1ys1KeHQ0A1Jx7KZH2JDdcTkiS&amp;authuser=jay.agg%40gmail.com&amp;usp=drive_fs" xr:uid="{00000000-0004-0000-0500-000093000000}"/>
    <hyperlink ref="A163" r:id="rId149" display="https://drive.google.com/open?id=1O-W2xh1yhrWCisjwnh9_upXi7VCecSHh&amp;authuser=jay.agg%40gmail.com&amp;usp=drive_fs" xr:uid="{00000000-0004-0000-0500-000094000000}"/>
    <hyperlink ref="A164" r:id="rId150" display="https://drive.google.com/open?id=1Nz3utm_QH5ZDA8upBnLT9hUAljy1zUEo&amp;authuser=jay.agg%40gmail.com&amp;usp=drive_fs" xr:uid="{00000000-0004-0000-0500-000095000000}"/>
    <hyperlink ref="A165" r:id="rId151" display="https://drive.google.com/open?id=1OcBosxL0fggx1qyLgXXE4tDQ8PF9N-iv&amp;authuser=jay.agg%40gmail.com&amp;usp=drive_fs" xr:uid="{00000000-0004-0000-0500-000096000000}"/>
    <hyperlink ref="A166" r:id="rId152" display="https://drive.google.com/open?id=1QtJky2CoK2viBm-q9JnI2yzxDyOa34yI&amp;authuser=jay.agg%40gmail.com&amp;usp=drive_fs" xr:uid="{00000000-0004-0000-0500-000097000000}"/>
    <hyperlink ref="A167" r:id="rId153" display="https://drive.google.com/open?id=1Qu8ubF-2d1gbzCam5dOxqLYJi0vaDiX-&amp;authuser=jay.agg%40gmail.com&amp;usp=drive_fs" xr:uid="{00000000-0004-0000-0500-000098000000}"/>
    <hyperlink ref="A168" r:id="rId154" display="https://drive.google.com/open?id=1T4472d4EPtR_7r6q3g95g8WQTId21WGn&amp;authuser=jay.agg%40gmail.com&amp;usp=drive_fs" xr:uid="{00000000-0004-0000-0500-000099000000}"/>
    <hyperlink ref="A169" r:id="rId155" display="https://drive.google.com/open?id=1Tdo-O3f-fQtFix5vjW5eC61G1X3QOUAO&amp;authuser=jay.agg%40gmail.com&amp;usp=drive_fs" xr:uid="{00000000-0004-0000-0500-00009A000000}"/>
    <hyperlink ref="A170" r:id="rId156" display="https://drive.google.com/open?id=1TbqT-0UAqm3f3AdE7H4MZOvOs0QV4nJL&amp;authuser=jay.agg%40gmail.com&amp;usp=drive_fs" xr:uid="{00000000-0004-0000-0500-00009B000000}"/>
    <hyperlink ref="A171" r:id="rId157" display="https://drive.google.com/open?id=11jYZmuAyNiyAARBjkGEIqU8WM_NykyMj&amp;authuser=jay.agg%40gmail.com&amp;usp=drive_fs" xr:uid="{00000000-0004-0000-0500-00009C000000}"/>
    <hyperlink ref="A172" r:id="rId158" display="https://drive.google.com/open?id=11kDeF-pXyau2Akghg6wU4Wp7VJTKno76&amp;authuser=jay.agg%40gmail.com&amp;usp=drive_fs" xr:uid="{00000000-0004-0000-0500-00009D000000}"/>
    <hyperlink ref="A173" r:id="rId159" display="https://drive.google.com/open?id=1UXq4aYbOvZBtHFfL1uV-0Y9CRhvlg0lM&amp;authuser=jay.agg%40gmail.com&amp;usp=drive_fs" xr:uid="{00000000-0004-0000-0500-00009E000000}"/>
    <hyperlink ref="A174" r:id="rId160" display="https://drive.google.com/open?id=11ufCv9M6ujNVks21kFmWgNRtFiYJJKWp&amp;authuser=jay.agg%40gmail.com&amp;usp=drive_fs" xr:uid="{00000000-0004-0000-0500-00009F000000}"/>
    <hyperlink ref="A175" r:id="rId161" display="https://drive.google.com/open?id=1Us1ElEj4PonyN7j71xJf_f61UC8csGlv&amp;authuser=jay.agg%40gmail.com&amp;usp=drive_fs" xr:uid="{00000000-0004-0000-0500-0000A0000000}"/>
    <hyperlink ref="A176" r:id="rId162" display="https://drive.google.com/open?id=11z7nb5UTvxnWAHYOT3zsexzEJQtwjMIf&amp;authuser=jay.agg%40gmail.com&amp;usp=drive_fs" xr:uid="{00000000-0004-0000-0500-0000A1000000}"/>
    <hyperlink ref="A177" r:id="rId163" display="https://drive.google.com/open?id=1VMl9jjOG0y0CEXPVIbbJYqnllpYngwd5&amp;authuser=jay.agg%40gmail.com&amp;usp=drive_fs" xr:uid="{00000000-0004-0000-0500-0000A2000000}"/>
    <hyperlink ref="A178" r:id="rId164" display="https://drive.google.com/open?id=1VV6-_xXxlfUNALNcR6FpeQW3DbsiAdi4&amp;authuser=jay.agg%40gmail.com&amp;usp=drive_fs" xr:uid="{00000000-0004-0000-0500-0000A3000000}"/>
    <hyperlink ref="A179" r:id="rId165" display="https://drive.google.com/open?id=12AbeDa6erfPhtfJ9kOKWsBpFapsdq6ND&amp;authuser=jay.agg%40gmail.com&amp;usp=drive_fs" xr:uid="{00000000-0004-0000-0500-0000A4000000}"/>
    <hyperlink ref="A180" r:id="rId166" display="https://drive.google.com/open?id=12AmYyGgvcGTgd6E6GsA7YzY0Cn0TbuoR&amp;authuser=jay.agg%40gmail.com&amp;usp=drive_fs" xr:uid="{00000000-0004-0000-0500-0000A5000000}"/>
    <hyperlink ref="A181" r:id="rId167" display="https://drive.google.com/open?id=1WtkhXZajw8MnRT7b89jNmX4llkq0a5Rl&amp;authuser=jay.agg%40gmail.com&amp;usp=drive_fs" xr:uid="{00000000-0004-0000-0500-0000A6000000}"/>
    <hyperlink ref="A182" r:id="rId168" display="https://drive.google.com/open?id=1Y-rhez72TWoWfZBDirF-IZVtMudYCA91&amp;authuser=jay.agg%40gmail.com&amp;usp=drive_fs" xr:uid="{00000000-0004-0000-0500-0000A7000000}"/>
    <hyperlink ref="A183" r:id="rId169" display="https://drive.google.com/open?id=1YO2XZhcwTKKHcGDJ7IJJr_usHDUwe1ys&amp;authuser=jay.agg%40gmail.com&amp;usp=drive_fs" xr:uid="{00000000-0004-0000-0500-0000A8000000}"/>
    <hyperlink ref="A184" r:id="rId170" display="https://drive.google.com/open?id=1YRjWSq0GBSuWENEWOH_TB2uYNJg-tnLj&amp;authuser=jay.agg%40gmail.com&amp;usp=drive_fs" xr:uid="{00000000-0004-0000-0500-0000A9000000}"/>
    <hyperlink ref="A185" r:id="rId171" display="https://drive.google.com/open?id=16VbhqNAZCEmxcSqUdLZMo8kJ07F4D0dx&amp;authuser=jay.agg%40gmail.com&amp;usp=drive_fs" xr:uid="{00000000-0004-0000-0500-0000AA000000}"/>
    <hyperlink ref="A186" r:id="rId172" display="https://drive.google.com/open?id=178ZR2LM7Wd0FhqR84Cx7gA2nv-UyQIf8&amp;authuser=jay.agg%40gmail.com&amp;usp=drive_fs" xr:uid="{00000000-0004-0000-0500-0000AB000000}"/>
    <hyperlink ref="A187" r:id="rId173" display="https://drive.google.com/open?id=17BGlK5WNvxgl2D7j-sH5Y4C4eS5MVXcb&amp;authuser=jay.agg%40gmail.com&amp;usp=drive_fs" xr:uid="{00000000-0004-0000-0500-0000AC000000}"/>
    <hyperlink ref="A188" r:id="rId174" display="https://drive.google.com/open?id=17DOlrTtJpAnMh9wurUpiomk0CBIXkTQ3&amp;authuser=jay.agg%40gmail.com&amp;usp=drive_fs" xr:uid="{00000000-0004-0000-0500-0000AD000000}"/>
    <hyperlink ref="A189" r:id="rId175" display="https://drive.google.com/open?id=1d4LH8thoMWnrJlwLXN7kuC9mMxrUBnkU&amp;authuser=jay.agg%40gmail.com&amp;usp=drive_fs" xr:uid="{00000000-0004-0000-0500-0000AE000000}"/>
    <hyperlink ref="A190" r:id="rId176" display="https://drive.google.com/open?id=1ekFCXf4uF2EOTPUCm-oziHk6Qedd-FgN&amp;authuser=jay.agg%40gmail.com&amp;usp=drive_fs" xr:uid="{00000000-0004-0000-0500-0000AF000000}"/>
    <hyperlink ref="A191" r:id="rId177" display="https://drive.google.com/open?id=1DahvWI_S0KPujPMDEft9OYzMQHr5bBC2&amp;authuser=jay.agg%40gmail.com&amp;usp=drive_fs" xr:uid="{00000000-0004-0000-0500-0000B0000000}"/>
    <hyperlink ref="A192" r:id="rId178" display="https://drive.google.com/open?id=1-LL_YnjOk-IwXLlRYhmC95bTW-RLah6x&amp;authuser=jay.agg%40gmail.com&amp;usp=drive_fs" xr:uid="{00000000-0004-0000-0500-0000B1000000}"/>
    <hyperlink ref="A193" r:id="rId179" display="https://drive.google.com/open?id=1H98Dr42-xGZpIY9CPjKuPJ4gxZthXnp6&amp;authuser=jay.agg%40gmail.com&amp;usp=drive_fs" xr:uid="{00000000-0004-0000-0500-0000B2000000}"/>
    <hyperlink ref="A194" r:id="rId180" display="https://drive.google.com/open?id=1-Q7O4YHcnZBMcNpBb_F605zC5VlEkgCN&amp;usp=drive_fs" xr:uid="{00000000-0004-0000-0500-0000B3000000}"/>
    <hyperlink ref="A195" r:id="rId181" display="https://drive.google.com/open?id=1-dnkaE3JqGRCoaXhHXd-SsVffqLLplpu&amp;usp=drive_fs" xr:uid="{00000000-0004-0000-0500-0000B4000000}"/>
    <hyperlink ref="A196" r:id="rId182" display="https://drive.google.com/open?id=160nMxST03MeYTvCOCyVror80KMBQeeR2&amp;usp=drive_fs" xr:uid="{00000000-0004-0000-0500-0000B5000000}"/>
    <hyperlink ref="A197" r:id="rId183" display="https://drive.google.com/open?id=163DP4gNBjXvtp1PIwgI-x12dSCihcgMB&amp;usp=drive_fs" xr:uid="{00000000-0004-0000-0500-0000B6000000}"/>
    <hyperlink ref="A198" r:id="rId184" display="https://drive.google.com/open?id=1OiBMBd6pWhGa6xIf_fNu5zGQo7s1CCLF&amp;usp=drive_fs" xr:uid="{00000000-0004-0000-0500-0000B7000000}"/>
    <hyperlink ref="A199" r:id="rId185" display="https://drive.google.com/open?id=1P-GuKFaajpLVtPs_ZqCl5l79jYnLZt0Y&amp;usp=drive_fs" xr:uid="{00000000-0004-0000-0500-0000B8000000}"/>
    <hyperlink ref="A200" r:id="rId186" display="https://drive.google.com/open?id=18Ma5SHED7b_vXPW8I4nplHA3s3zCJ3zo&amp;usp=drive_fs" xr:uid="{00000000-0004-0000-0500-0000B9000000}"/>
    <hyperlink ref="A201" r:id="rId187" display="https://drive.google.com/open?id=18iEGCjSalqmRpvU1Y7mkHW3XFLZy9Se4&amp;usp=drive_fs" xr:uid="{00000000-0004-0000-0500-0000BA000000}"/>
    <hyperlink ref="A202" r:id="rId188" display="https://drive.google.com/open?id=18prqDHDovH5hRQGsnysleHbFmVLs25rI&amp;usp=drive_fs" xr:uid="{00000000-0004-0000-0500-0000BB000000}"/>
    <hyperlink ref="A203" r:id="rId189" display="https://drive.google.com/open?id=1QgXRVjAYlCNjeZLpw4F1-6rKvuLi6TdH&amp;usp=drive_fs" xr:uid="{00000000-0004-0000-0500-0000BC000000}"/>
    <hyperlink ref="A204" r:id="rId190" display="https://drive.google.com/open?id=196iwhfptVeDMjR7bnMOEjTzEVh1Wx8bE&amp;usp=drive_fs" xr:uid="{00000000-0004-0000-0500-0000BD000000}"/>
    <hyperlink ref="A205" r:id="rId191" display="https://drive.google.com/open?id=1CK-CrDZ7SlWu1RDyIdTKgOn1eXU5e_cg&amp;usp=drive_fs" xr:uid="{00000000-0004-0000-0500-0000BE000000}"/>
    <hyperlink ref="A206" r:id="rId192" display="https://drive.google.com/open?id=1HF-0qCi2yykJ81PPp-XWVC4NEQz38xps&amp;usp=drive_fs" xr:uid="{00000000-0004-0000-0500-0000BF000000}"/>
    <hyperlink ref="A207" r:id="rId193" display="https://drive.google.com/open?id=1T7HzJHssetYB7zg4wp6q_AlMMqt2bKqd&amp;usp=drive_fs" xr:uid="{00000000-0004-0000-0500-0000C0000000}"/>
    <hyperlink ref="A208" r:id="rId194" display="https://drive.google.com/open?id=1TBZ3bH_2LByQpoUh-4q1lZHVYmkK7MCE&amp;usp=drive_fs" xr:uid="{00000000-0004-0000-0500-0000C1000000}"/>
    <hyperlink ref="A209" r:id="rId195" display="https://drive.google.com/open?id=1TZZ2hHKKC59-SZn3f6kQmLr2dpcNuO3d&amp;usp=drive_fs" xr:uid="{00000000-0004-0000-0500-0000C2000000}"/>
    <hyperlink ref="A210" r:id="rId196" display="https://drive.google.com/open?id=1KkeFiNYg6uqGgov5SB0woAVKHAHI2hc5&amp;usp=drive_fs" xr:uid="{00000000-0004-0000-0500-0000C3000000}"/>
    <hyperlink ref="A211" r:id="rId197" display="https://drive.google.com/open?id=1Kv597v7WsF3ZgMrFsLEHGe31_66-i-2H&amp;usp=drive_fs" xr:uid="{00000000-0004-0000-0500-0000C4000000}"/>
    <hyperlink ref="A212" r:id="rId198" display="https://drive.google.com/open?id=1-tYOanmmgWUQeAjR5yhb4mufS1Up8igb&amp;usp=drive_fs" xr:uid="{00000000-0004-0000-0500-0000C5000000}"/>
    <hyperlink ref="A213" r:id="rId199" display="https://drive.google.com/open?id=13KbV0afuPYgDjMP1RAdPJfZ8H3Sisl_p&amp;usp=drive_fs" xr:uid="{00000000-0004-0000-0500-0000C6000000}"/>
    <hyperlink ref="A214" r:id="rId200" display="https://drive.google.com/open?id=13KbV0afuPYgDjMP1RAdPJfZ8H3Sisl_p&amp;usp=drive_fs" xr:uid="{00000000-0004-0000-0500-0000C7000000}"/>
    <hyperlink ref="A215" r:id="rId201" display="https://drive.google.com/open?id=1a9gsZC63HaCI-X3ih2w00s-7DUIMJJBe&amp;usp=drive_fs" xr:uid="{00000000-0004-0000-0500-0000C8000000}"/>
    <hyperlink ref="A216" r:id="rId202" display="https://drive.google.com/open?id=1bk7ngFpS_OMyhaj5M4fAEytb26akAKZV&amp;usp=drive_fs" xr:uid="{00000000-0004-0000-0500-0000C9000000}"/>
    <hyperlink ref="A217" r:id="rId203" display="https://drive.google.com/open?id=1KkeFiNYg6uqGgov5SB0woAVKHAHI2hc5&amp;usp=drive_fs" xr:uid="{00000000-0004-0000-0500-0000CA000000}"/>
    <hyperlink ref="A219" r:id="rId204" display="https://drive.google.com/open?id=14i9hRmI4QzF0Jyn5nV1HE0o21AsR7gO9&amp;usp=drive_fs" xr:uid="{00000000-0004-0000-0500-0000CB000000}"/>
    <hyperlink ref="A224" r:id="rId205" display="https://drive.google.com/open?id=1-16c5viRDTAozDTnHrPsfgXdZhFQ6nyf&amp;usp=drive_fs" xr:uid="{00000000-0004-0000-0500-0000CC000000}"/>
    <hyperlink ref="A229" r:id="rId206" display="https://drive.google.com/open?id=10TdVob68TA08qHvPOTrFUTFm1J7USNBq&amp;usp=drive_fs" xr:uid="{00000000-0004-0000-0500-0000CD000000}"/>
    <hyperlink ref="A230" r:id="rId207" display="https://drive.google.com/open?id=10hz4BWKLk-weRC6GND1qwbz0WSrKMB5i&amp;usp=drive_fs" xr:uid="{00000000-0004-0000-0500-0000CE000000}"/>
    <hyperlink ref="A231" r:id="rId208" display="https://drive.google.com/open?id=10oPuzGTFkTPT4jhRFCWOBwtCuMO0XTMV&amp;usp=drive_fs" xr:uid="{00000000-0004-0000-0500-0000CF000000}"/>
    <hyperlink ref="A233" r:id="rId209" display="https://drive.google.com/open?id=1d_mDqe4Y6-QGkTSvZyKD_DApDIqvX1Vu&amp;usp=drive_fs" xr:uid="{00000000-0004-0000-0500-0000D0000000}"/>
    <hyperlink ref="A234" r:id="rId210" display="https://drive.google.com/open?id=1hXYsZDpW2jiQGmuawjFB_viq2zn_XJEe&amp;usp=drive_fs" xr:uid="{00000000-0004-0000-0500-0000D1000000}"/>
    <hyperlink ref="A235" r:id="rId211" display="https://drive.google.com/open?id=1ElNmuZgjfXk_oQuxqKo6JsAGQr3toI8J&amp;usp=drive_fs" xr:uid="{00000000-0004-0000-0500-0000D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K629"/>
  <sheetViews>
    <sheetView workbookViewId="0"/>
  </sheetViews>
  <sheetFormatPr defaultColWidth="12.7109375" defaultRowHeight="15.75" customHeight="1"/>
  <cols>
    <col min="26" max="31" width="12.7109375" hidden="1"/>
  </cols>
  <sheetData>
    <row r="1" spans="1:63" ht="15.75" customHeight="1">
      <c r="A1" s="66"/>
      <c r="B1" s="66" t="e">
        <f>#REF!</f>
        <v>#REF!</v>
      </c>
      <c r="C1" s="66" t="e">
        <f>#REF!</f>
        <v>#REF!</v>
      </c>
      <c r="D1" s="66" t="e">
        <f>#REF!</f>
        <v>#REF!</v>
      </c>
      <c r="E1" s="62" t="e">
        <f>#REF!</f>
        <v>#REF!</v>
      </c>
      <c r="F1" s="66" t="e">
        <f>#REF!</f>
        <v>#REF!</v>
      </c>
      <c r="G1" s="66" t="e">
        <f>#REF!</f>
        <v>#REF!</v>
      </c>
      <c r="H1" s="66" t="e">
        <f>#REF!</f>
        <v>#REF!</v>
      </c>
      <c r="I1" s="66" t="e">
        <f>#REF!</f>
        <v>#REF!</v>
      </c>
      <c r="J1" s="65" t="e">
        <f>#REF!</f>
        <v>#REF!</v>
      </c>
      <c r="K1" s="65" t="e">
        <f>#REF!</f>
        <v>#REF!</v>
      </c>
      <c r="L1" s="65" t="e">
        <f>#REF!</f>
        <v>#REF!</v>
      </c>
      <c r="M1" s="65" t="e">
        <f>#REF!</f>
        <v>#REF!</v>
      </c>
      <c r="N1" s="65" t="e">
        <f>#REF!</f>
        <v>#REF!</v>
      </c>
      <c r="O1" s="65" t="e">
        <f>#REF!</f>
        <v>#REF!</v>
      </c>
      <c r="P1" s="65" t="e">
        <f>#REF!</f>
        <v>#REF!</v>
      </c>
      <c r="Q1" s="65" t="e">
        <f>#REF!</f>
        <v>#REF!</v>
      </c>
      <c r="R1" s="65" t="e">
        <f>#REF!</f>
        <v>#REF!</v>
      </c>
      <c r="S1" s="65" t="e">
        <f>#REF!</f>
        <v>#REF!</v>
      </c>
      <c r="T1" s="65" t="e">
        <f>#REF!</f>
        <v>#REF!</v>
      </c>
      <c r="U1" s="65" t="e">
        <f>#REF!</f>
        <v>#REF!</v>
      </c>
      <c r="V1" s="66" t="s">
        <v>53</v>
      </c>
      <c r="W1" s="66"/>
      <c r="X1" s="11"/>
      <c r="Y1" s="11"/>
      <c r="Z1" s="11"/>
      <c r="AA1" s="13"/>
      <c r="AB1" s="13"/>
      <c r="AC1" s="13"/>
      <c r="AD1" s="13"/>
      <c r="AE1" s="13"/>
      <c r="AF1" s="67" t="s">
        <v>28</v>
      </c>
      <c r="AG1" s="24" t="s">
        <v>29</v>
      </c>
      <c r="AH1" s="24" t="s">
        <v>30</v>
      </c>
      <c r="AI1" s="24" t="s">
        <v>56</v>
      </c>
      <c r="AJ1" s="24" t="s">
        <v>57</v>
      </c>
      <c r="AK1" s="24" t="s">
        <v>33</v>
      </c>
      <c r="AL1" s="66" t="s">
        <v>53</v>
      </c>
      <c r="AT1" s="9" t="s">
        <v>102</v>
      </c>
      <c r="AU1" s="9" t="s">
        <v>2</v>
      </c>
    </row>
    <row r="2" spans="1:63" ht="15.75" customHeight="1">
      <c r="A2" s="68"/>
      <c r="B2" s="11"/>
      <c r="C2" s="11" t="str">
        <f>Quotation!A31</f>
        <v>Wrap</v>
      </c>
      <c r="D2" s="11">
        <f>Quotation!D30</f>
        <v>0</v>
      </c>
      <c r="E2" s="33">
        <f>AF16</f>
        <v>0</v>
      </c>
      <c r="F2" s="33">
        <f>V16</f>
        <v>0</v>
      </c>
      <c r="G2" s="11" t="e">
        <f>'[1]Custom Quote'!C28</f>
        <v>#REF!</v>
      </c>
      <c r="H2" s="20" t="e">
        <f>'[1]Custom Quote'!E27</f>
        <v>#REF!</v>
      </c>
      <c r="I2" s="20" t="e">
        <f>#REF!</f>
        <v>#REF!</v>
      </c>
      <c r="J2" s="69" t="e">
        <f>#REF!</f>
        <v>#REF!</v>
      </c>
      <c r="K2" s="69" t="e">
        <f>J2</f>
        <v>#REF!</v>
      </c>
      <c r="L2" s="69" t="e">
        <f>J2</f>
        <v>#REF!</v>
      </c>
      <c r="M2" s="69" t="e">
        <f>J2</f>
        <v>#REF!</v>
      </c>
      <c r="N2" s="69" t="e">
        <f>J2</f>
        <v>#REF!</v>
      </c>
      <c r="O2" s="69" t="e">
        <f>#REF!</f>
        <v>#REF!</v>
      </c>
      <c r="P2" s="69" t="e">
        <f>#REF!</f>
        <v>#REF!</v>
      </c>
      <c r="Q2" s="69" t="e">
        <f>#REF!</f>
        <v>#REF!</v>
      </c>
      <c r="R2" s="69" t="e">
        <f>#REF!</f>
        <v>#REF!</v>
      </c>
      <c r="S2" s="69" t="e">
        <f>#REF!</f>
        <v>#REF!</v>
      </c>
      <c r="T2" s="69" t="e">
        <f>#REF!</f>
        <v>#REF!</v>
      </c>
      <c r="U2" s="69" t="e">
        <f>#REF!</f>
        <v>#REF!</v>
      </c>
      <c r="V2" s="20">
        <v>0</v>
      </c>
      <c r="W2" s="20"/>
      <c r="X2" s="11"/>
      <c r="Y2" s="11"/>
      <c r="Z2" s="11"/>
      <c r="AA2" s="13"/>
      <c r="AB2" s="13"/>
      <c r="AC2" s="13"/>
      <c r="AD2" s="13"/>
      <c r="AE2" s="13"/>
      <c r="AF2" s="63" t="e">
        <f>#REF!</f>
        <v>#REF!</v>
      </c>
      <c r="AG2" s="63" t="e">
        <f>#REF!</f>
        <v>#REF!</v>
      </c>
      <c r="AH2" s="63" t="e">
        <f>#REF!</f>
        <v>#REF!</v>
      </c>
      <c r="AI2" s="63" t="e">
        <f>#REF!</f>
        <v>#REF!</v>
      </c>
      <c r="AJ2" s="63" t="e">
        <f>#REF!</f>
        <v>#REF!</v>
      </c>
      <c r="AK2" s="63" t="e">
        <f>#REF!</f>
        <v>#REF!</v>
      </c>
      <c r="AL2" s="20">
        <v>0</v>
      </c>
      <c r="AT2" s="9" t="e">
        <f t="array" aca="1" ref="AT2:AT8" ca="1">_xludf.UNIQUE(INDEX(#REF!,0))</f>
        <v>#NAME?</v>
      </c>
      <c r="AU2" s="6" t="e">
        <f t="array" aca="1" ref="AU2:AU7" ca="1">_xludf.UNIQUE(INDEX(#REF!,0))</f>
        <v>#NAME?</v>
      </c>
    </row>
    <row r="3" spans="1:63" ht="15.75" customHeight="1">
      <c r="A3" s="70"/>
      <c r="B3" s="70" t="e">
        <f t="shared" ref="B3:V3" si="0">B1</f>
        <v>#REF!</v>
      </c>
      <c r="C3" s="70" t="e">
        <f t="shared" si="0"/>
        <v>#REF!</v>
      </c>
      <c r="D3" s="70" t="e">
        <f t="shared" si="0"/>
        <v>#REF!</v>
      </c>
      <c r="E3" s="70" t="e">
        <f t="shared" si="0"/>
        <v>#REF!</v>
      </c>
      <c r="F3" s="70" t="e">
        <f t="shared" si="0"/>
        <v>#REF!</v>
      </c>
      <c r="G3" s="70" t="e">
        <f t="shared" si="0"/>
        <v>#REF!</v>
      </c>
      <c r="H3" s="70" t="e">
        <f t="shared" si="0"/>
        <v>#REF!</v>
      </c>
      <c r="I3" s="70" t="e">
        <f t="shared" si="0"/>
        <v>#REF!</v>
      </c>
      <c r="J3" s="70" t="e">
        <f t="shared" si="0"/>
        <v>#REF!</v>
      </c>
      <c r="K3" s="66" t="e">
        <f t="shared" si="0"/>
        <v>#REF!</v>
      </c>
      <c r="L3" s="66" t="e">
        <f t="shared" si="0"/>
        <v>#REF!</v>
      </c>
      <c r="M3" s="66" t="e">
        <f t="shared" si="0"/>
        <v>#REF!</v>
      </c>
      <c r="N3" s="66" t="e">
        <f t="shared" si="0"/>
        <v>#REF!</v>
      </c>
      <c r="O3" s="70" t="e">
        <f t="shared" si="0"/>
        <v>#REF!</v>
      </c>
      <c r="P3" s="70" t="e">
        <f t="shared" si="0"/>
        <v>#REF!</v>
      </c>
      <c r="Q3" s="70" t="e">
        <f t="shared" si="0"/>
        <v>#REF!</v>
      </c>
      <c r="R3" s="70" t="e">
        <f t="shared" si="0"/>
        <v>#REF!</v>
      </c>
      <c r="S3" s="70" t="e">
        <f t="shared" si="0"/>
        <v>#REF!</v>
      </c>
      <c r="T3" s="70" t="e">
        <f t="shared" si="0"/>
        <v>#REF!</v>
      </c>
      <c r="U3" s="70" t="e">
        <f t="shared" si="0"/>
        <v>#REF!</v>
      </c>
      <c r="V3" s="70" t="str">
        <f t="shared" si="0"/>
        <v>Plain</v>
      </c>
      <c r="W3" s="70"/>
      <c r="X3" s="11"/>
      <c r="Y3" s="11"/>
      <c r="Z3" s="11"/>
      <c r="AA3" s="13"/>
      <c r="AB3" s="13"/>
      <c r="AC3" s="13"/>
      <c r="AD3" s="13"/>
      <c r="AE3" s="13"/>
      <c r="AF3" s="67" t="s">
        <v>28</v>
      </c>
      <c r="AG3" s="24" t="s">
        <v>29</v>
      </c>
      <c r="AH3" s="24" t="s">
        <v>30</v>
      </c>
      <c r="AI3" s="24" t="s">
        <v>56</v>
      </c>
      <c r="AJ3" s="24" t="s">
        <v>57</v>
      </c>
      <c r="AK3" s="24" t="s">
        <v>33</v>
      </c>
      <c r="AL3" s="66" t="s">
        <v>53</v>
      </c>
      <c r="AT3" s="9" t="e">
        <f ca="1"/>
        <v>#NAME?</v>
      </c>
      <c r="AU3" s="9" t="e">
        <f ca="1"/>
        <v>#NAME?</v>
      </c>
    </row>
    <row r="4" spans="1:63" ht="15.75" customHeight="1">
      <c r="A4" s="11"/>
      <c r="B4" s="11">
        <f t="shared" ref="B4:G4" si="1">B2</f>
        <v>0</v>
      </c>
      <c r="C4" s="11" t="str">
        <f t="shared" si="1"/>
        <v>Wrap</v>
      </c>
      <c r="D4" s="11">
        <f t="shared" si="1"/>
        <v>0</v>
      </c>
      <c r="E4" s="33">
        <f t="shared" si="1"/>
        <v>0</v>
      </c>
      <c r="F4" s="33">
        <f t="shared" si="1"/>
        <v>0</v>
      </c>
      <c r="G4" s="33" t="e">
        <f t="shared" si="1"/>
        <v>#REF!</v>
      </c>
      <c r="H4" s="20" t="e">
        <f>'[1]Custom Quote'!E28</f>
        <v>#REF!</v>
      </c>
      <c r="I4" s="20" t="e">
        <f>#REF!</f>
        <v>#REF!</v>
      </c>
      <c r="J4" s="69" t="e">
        <f>#REF!</f>
        <v>#REF!</v>
      </c>
      <c r="K4" s="69" t="e">
        <f>J4</f>
        <v>#REF!</v>
      </c>
      <c r="L4" s="10" t="e">
        <f>J4</f>
        <v>#REF!</v>
      </c>
      <c r="M4" s="10" t="e">
        <f>J4</f>
        <v>#REF!</v>
      </c>
      <c r="N4" s="10" t="e">
        <f>J4</f>
        <v>#REF!</v>
      </c>
      <c r="O4" s="69" t="e">
        <f>#REF!</f>
        <v>#REF!</v>
      </c>
      <c r="P4" s="69" t="e">
        <f>#REF!</f>
        <v>#REF!</v>
      </c>
      <c r="Q4" s="69" t="e">
        <f>#REF!</f>
        <v>#REF!</v>
      </c>
      <c r="R4" s="69" t="e">
        <f>#REF!</f>
        <v>#REF!</v>
      </c>
      <c r="S4" s="69" t="e">
        <f>#REF!</f>
        <v>#REF!</v>
      </c>
      <c r="T4" s="69" t="e">
        <f>#REF!</f>
        <v>#REF!</v>
      </c>
      <c r="U4" s="69" t="e">
        <f>#REF!</f>
        <v>#REF!</v>
      </c>
      <c r="V4" s="20">
        <v>0</v>
      </c>
      <c r="W4" s="20"/>
      <c r="X4" s="11"/>
      <c r="Y4" s="11"/>
      <c r="Z4" s="11"/>
      <c r="AA4" s="13"/>
      <c r="AB4" s="13"/>
      <c r="AC4" s="13"/>
      <c r="AD4" s="13"/>
      <c r="AE4" s="13"/>
      <c r="AF4" s="63" t="e">
        <f>#REF!</f>
        <v>#REF!</v>
      </c>
      <c r="AG4" s="63" t="e">
        <f>#REF!</f>
        <v>#REF!</v>
      </c>
      <c r="AH4" s="63" t="e">
        <f>#REF!</f>
        <v>#REF!</v>
      </c>
      <c r="AI4" s="63" t="e">
        <f>#REF!</f>
        <v>#REF!</v>
      </c>
      <c r="AJ4" s="63" t="e">
        <f>#REF!</f>
        <v>#REF!</v>
      </c>
      <c r="AK4" s="63" t="e">
        <f>#REF!</f>
        <v>#REF!</v>
      </c>
      <c r="AL4" s="20">
        <v>0</v>
      </c>
      <c r="AT4" s="9" t="e">
        <f ca="1"/>
        <v>#NAME?</v>
      </c>
      <c r="AU4" s="9" t="e">
        <f ca="1"/>
        <v>#NAME?</v>
      </c>
    </row>
    <row r="5" spans="1:63" ht="15.75" customHeight="1">
      <c r="A5" s="70"/>
      <c r="B5" s="70" t="e">
        <f t="shared" ref="B5:J5" si="2">B3</f>
        <v>#REF!</v>
      </c>
      <c r="C5" s="70" t="e">
        <f t="shared" si="2"/>
        <v>#REF!</v>
      </c>
      <c r="D5" s="70" t="e">
        <f t="shared" si="2"/>
        <v>#REF!</v>
      </c>
      <c r="E5" s="70" t="e">
        <f t="shared" si="2"/>
        <v>#REF!</v>
      </c>
      <c r="F5" s="70" t="e">
        <f t="shared" si="2"/>
        <v>#REF!</v>
      </c>
      <c r="G5" s="70" t="e">
        <f t="shared" si="2"/>
        <v>#REF!</v>
      </c>
      <c r="H5" s="70" t="e">
        <f t="shared" si="2"/>
        <v>#REF!</v>
      </c>
      <c r="I5" s="70" t="e">
        <f t="shared" si="2"/>
        <v>#REF!</v>
      </c>
      <c r="J5" s="70" t="e">
        <f t="shared" si="2"/>
        <v>#REF!</v>
      </c>
      <c r="K5" s="66" t="e">
        <f t="shared" ref="K5:N5" si="3">K1</f>
        <v>#REF!</v>
      </c>
      <c r="L5" s="66" t="e">
        <f t="shared" si="3"/>
        <v>#REF!</v>
      </c>
      <c r="M5" s="66" t="e">
        <f t="shared" si="3"/>
        <v>#REF!</v>
      </c>
      <c r="N5" s="66" t="e">
        <f t="shared" si="3"/>
        <v>#REF!</v>
      </c>
      <c r="O5" s="70" t="e">
        <f t="shared" ref="O5:V5" si="4">O3</f>
        <v>#REF!</v>
      </c>
      <c r="P5" s="70" t="e">
        <f t="shared" si="4"/>
        <v>#REF!</v>
      </c>
      <c r="Q5" s="70" t="e">
        <f t="shared" si="4"/>
        <v>#REF!</v>
      </c>
      <c r="R5" s="70" t="e">
        <f t="shared" si="4"/>
        <v>#REF!</v>
      </c>
      <c r="S5" s="70" t="e">
        <f t="shared" si="4"/>
        <v>#REF!</v>
      </c>
      <c r="T5" s="70" t="e">
        <f t="shared" si="4"/>
        <v>#REF!</v>
      </c>
      <c r="U5" s="70" t="e">
        <f t="shared" si="4"/>
        <v>#REF!</v>
      </c>
      <c r="V5" s="70" t="str">
        <f t="shared" si="4"/>
        <v>Plain</v>
      </c>
      <c r="W5" s="70"/>
      <c r="X5" s="11"/>
      <c r="Y5" s="11"/>
      <c r="Z5" s="11"/>
      <c r="AA5" s="13"/>
      <c r="AB5" s="13"/>
      <c r="AC5" s="13"/>
      <c r="AD5" s="13"/>
      <c r="AE5" s="13"/>
      <c r="AF5" s="67" t="s">
        <v>28</v>
      </c>
      <c r="AG5" s="24" t="s">
        <v>29</v>
      </c>
      <c r="AH5" s="24" t="s">
        <v>30</v>
      </c>
      <c r="AI5" s="24" t="s">
        <v>56</v>
      </c>
      <c r="AJ5" s="24" t="s">
        <v>57</v>
      </c>
      <c r="AK5" s="24" t="s">
        <v>33</v>
      </c>
      <c r="AL5" s="66" t="s">
        <v>53</v>
      </c>
      <c r="AT5" s="9" t="e">
        <f ca="1"/>
        <v>#NAME?</v>
      </c>
      <c r="AU5" s="9" t="e">
        <f ca="1"/>
        <v>#NAME?</v>
      </c>
    </row>
    <row r="6" spans="1:63" ht="15.75" customHeight="1">
      <c r="A6" s="11"/>
      <c r="B6" s="11">
        <f t="shared" ref="B6:G6" si="5">B4</f>
        <v>0</v>
      </c>
      <c r="C6" s="11" t="str">
        <f t="shared" si="5"/>
        <v>Wrap</v>
      </c>
      <c r="D6" s="11">
        <f t="shared" si="5"/>
        <v>0</v>
      </c>
      <c r="E6" s="33">
        <f t="shared" si="5"/>
        <v>0</v>
      </c>
      <c r="F6" s="33">
        <f t="shared" si="5"/>
        <v>0</v>
      </c>
      <c r="G6" s="33" t="e">
        <f t="shared" si="5"/>
        <v>#REF!</v>
      </c>
      <c r="H6" s="20" t="e">
        <f>'[1]Custom Quote'!E29</f>
        <v>#REF!</v>
      </c>
      <c r="I6" s="20" t="e">
        <f>#REF!</f>
        <v>#REF!</v>
      </c>
      <c r="J6" s="69" t="e">
        <f>#REF!</f>
        <v>#REF!</v>
      </c>
      <c r="K6" s="69" t="e">
        <f>J6</f>
        <v>#REF!</v>
      </c>
      <c r="L6" s="10" t="e">
        <f>J6</f>
        <v>#REF!</v>
      </c>
      <c r="M6" s="10" t="e">
        <f>J6</f>
        <v>#REF!</v>
      </c>
      <c r="N6" s="10" t="e">
        <f>J6</f>
        <v>#REF!</v>
      </c>
      <c r="O6" s="69" t="e">
        <f>#REF!</f>
        <v>#REF!</v>
      </c>
      <c r="P6" s="65" t="s">
        <v>286</v>
      </c>
      <c r="Q6" s="65" t="s">
        <v>286</v>
      </c>
      <c r="R6" s="65" t="s">
        <v>286</v>
      </c>
      <c r="S6" s="65" t="s">
        <v>286</v>
      </c>
      <c r="T6" s="69" t="e">
        <f>#REF!</f>
        <v>#REF!</v>
      </c>
      <c r="U6" s="69" t="e">
        <f>#REF!</f>
        <v>#REF!</v>
      </c>
      <c r="V6" s="20">
        <v>0</v>
      </c>
      <c r="W6" s="20"/>
      <c r="X6" s="11"/>
      <c r="Y6" s="11"/>
      <c r="Z6" s="11"/>
      <c r="AA6" s="13"/>
      <c r="AB6" s="13"/>
      <c r="AC6" s="13"/>
      <c r="AD6" s="13"/>
      <c r="AE6" s="13"/>
      <c r="AF6" s="63" t="e">
        <f>#REF!</f>
        <v>#REF!</v>
      </c>
      <c r="AG6" s="63" t="e">
        <f>#REF!</f>
        <v>#REF!</v>
      </c>
      <c r="AH6" s="63" t="e">
        <f>#REF!</f>
        <v>#REF!</v>
      </c>
      <c r="AI6" s="63" t="e">
        <f>#REF!</f>
        <v>#REF!</v>
      </c>
      <c r="AJ6" s="63" t="e">
        <f>#REF!</f>
        <v>#REF!</v>
      </c>
      <c r="AK6" s="63" t="e">
        <f>#REF!</f>
        <v>#REF!</v>
      </c>
      <c r="AL6" s="20">
        <v>0</v>
      </c>
      <c r="AT6" s="9" t="e">
        <f ca="1"/>
        <v>#NAME?</v>
      </c>
      <c r="AU6" s="9" t="e">
        <f ca="1"/>
        <v>#NAME?</v>
      </c>
    </row>
    <row r="7" spans="1:63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45"/>
      <c r="Q7" s="45"/>
      <c r="R7" s="15"/>
      <c r="S7" s="13"/>
      <c r="T7" s="13"/>
      <c r="U7" s="13"/>
      <c r="V7" s="13"/>
      <c r="W7" s="9">
        <f ca="1">Product2!BI45</f>
        <v>1926</v>
      </c>
      <c r="X7" s="6" t="str">
        <f ca="1">IF(W7="","","and AM = "&amp;W7&amp;"")</f>
        <v>and AM = 1926</v>
      </c>
      <c r="AT7" s="9" t="e">
        <f ca="1"/>
        <v>#NAME?</v>
      </c>
      <c r="AU7" s="9" t="e">
        <f ca="1"/>
        <v>#NAME?</v>
      </c>
    </row>
    <row r="8" spans="1:63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45"/>
      <c r="R8" s="15"/>
      <c r="X8" s="6" t="str">
        <f ca="1">CONCATENATE("select * where 1=1",X7)</f>
        <v>select * where 1=1and AM = 1926</v>
      </c>
      <c r="AT8" s="9" t="e">
        <f ca="1"/>
        <v>#NAME?</v>
      </c>
      <c r="AU8" s="9" t="s">
        <v>103</v>
      </c>
    </row>
    <row r="9" spans="1:63" ht="15.75" customHeight="1">
      <c r="A9" s="46" t="s">
        <v>104</v>
      </c>
      <c r="B9" s="71" t="s">
        <v>105</v>
      </c>
      <c r="C9" s="71" t="s">
        <v>106</v>
      </c>
      <c r="D9" s="71" t="s">
        <v>107</v>
      </c>
      <c r="E9" s="71" t="s">
        <v>5</v>
      </c>
      <c r="F9" s="17" t="s">
        <v>108</v>
      </c>
      <c r="G9" s="17" t="s">
        <v>109</v>
      </c>
      <c r="H9" s="72" t="s">
        <v>110</v>
      </c>
      <c r="I9" s="1" t="s">
        <v>111</v>
      </c>
      <c r="J9" s="1" t="s">
        <v>112</v>
      </c>
      <c r="K9" s="1" t="s">
        <v>113</v>
      </c>
      <c r="L9" s="1" t="s">
        <v>114</v>
      </c>
      <c r="M9" s="1" t="s">
        <v>115</v>
      </c>
      <c r="N9" s="1" t="s">
        <v>116</v>
      </c>
      <c r="O9" s="4" t="s">
        <v>117</v>
      </c>
      <c r="P9" s="73" t="s">
        <v>118</v>
      </c>
      <c r="Q9" s="74"/>
      <c r="R9" s="75" t="s">
        <v>119</v>
      </c>
      <c r="U9" s="6" t="str">
        <f ca="1">IF(T12="All","","and U = "&amp;T12&amp;"")</f>
        <v>and U = 0</v>
      </c>
      <c r="X9" s="76" t="str">
        <f>IF(B2="","","and F = '"&amp;B2&amp;"'")</f>
        <v/>
      </c>
      <c r="Z9" s="6" t="str">
        <f>IF(C2="","","and A = '"&amp;C2&amp;"'")</f>
        <v>and A = 'Wrap'</v>
      </c>
      <c r="AU9" s="9" t="s">
        <v>120</v>
      </c>
    </row>
    <row r="10" spans="1:63" ht="15.75" customHeight="1">
      <c r="A10" s="15"/>
      <c r="B10" s="15" t="str">
        <f ca="1">IFERROR(__xludf.DUMMYFUNCTION("SPLIT(Quotation!D30,""*"")"),"#VALUE!")</f>
        <v>#VALUE!</v>
      </c>
      <c r="C10" s="15"/>
      <c r="D10" s="6" t="str">
        <f ca="1">IFERROR(__xludf.DUMMYFUNCTION("QUERY(AL16:AP629,X8)"),"#N/A")</f>
        <v>#N/A</v>
      </c>
      <c r="E10" s="15"/>
      <c r="F10" s="15"/>
      <c r="G10" s="15"/>
      <c r="H10" s="15"/>
      <c r="I10" s="15" t="e">
        <f t="shared" ref="I10:I69" ca="1" si="6">ROUNDDOWN(F10/$B$10,0)</f>
        <v>#VALUE!</v>
      </c>
      <c r="J10" s="15" t="e">
        <f t="shared" ref="J10:J69" si="7">ROUNDDOWN(G10/$C$10,0)</f>
        <v>#DIV/0!</v>
      </c>
      <c r="K10" s="16" t="e">
        <f t="shared" ref="K10:K69" ca="1" si="8">ROUNDDOWN(G10/$B$10,0)</f>
        <v>#VALUE!</v>
      </c>
      <c r="L10" s="16" t="e">
        <f t="shared" ref="L10:L69" si="9">ROUNDDOWN(F10/$C$10,0)</f>
        <v>#DIV/0!</v>
      </c>
      <c r="M10" s="15" t="e">
        <f t="shared" ref="M10:M69" ca="1" si="10">(I10*J10)+(MAX((ROUNDDOWN((F10-(I10*$B$10))/$B$10,0)),(ROUNDDOWN((G10-(J10*$C$10))/$B$10,0)))*L10)</f>
        <v>#VALUE!</v>
      </c>
      <c r="N10" s="15" t="e">
        <f t="shared" ref="N10:N69" ca="1" si="11">(K10*L10)+((MAX((ROUNDDOWN((G10-(K10*$B$10))/$B$10,0)),(ROUNDDOWN((F10-(L10*$C$10))/$B$10,0)))*J10))</f>
        <v>#VALUE!</v>
      </c>
      <c r="O10" s="15" t="s">
        <v>287</v>
      </c>
      <c r="P10" s="7" t="e">
        <f t="shared" ref="P10:P11" si="12">H10/O10</f>
        <v>#VALUE!</v>
      </c>
      <c r="Q10" s="77"/>
      <c r="R10" s="15" t="e">
        <f t="shared" ref="R10:R69" si="13">ROUNDUP(Q10/O10,0)</f>
        <v>#VALUE!</v>
      </c>
      <c r="S10" s="78" t="e">
        <f t="shared" ref="S10:S21" si="14">((F10+0.5)*G10)/O10</f>
        <v>#VALUE!</v>
      </c>
      <c r="T10" s="9" t="e">
        <f>MIN(S10:S13)</f>
        <v>#VALUE!</v>
      </c>
      <c r="U10" s="6" t="e">
        <f t="shared" ref="U10:U11" si="15">IF(T10="All","","and O = "&amp;T10&amp;"")</f>
        <v>#VALUE!</v>
      </c>
      <c r="X10" s="76" t="str">
        <f>IF(A10="","","and A = '"&amp;A10&amp;"'")</f>
        <v/>
      </c>
      <c r="AG10" s="6" t="e">
        <f>IF(J10="","","and A = '"&amp;J10&amp;"'")</f>
        <v>#DIV/0!</v>
      </c>
    </row>
    <row r="11" spans="1:63" ht="15.75" customHeight="1">
      <c r="A11" s="13"/>
      <c r="B11" s="13"/>
      <c r="C11" s="13"/>
      <c r="D11" s="15"/>
      <c r="E11" s="15"/>
      <c r="F11" s="15"/>
      <c r="G11" s="15"/>
      <c r="H11" s="15"/>
      <c r="I11" s="15" t="e">
        <f t="shared" ca="1" si="6"/>
        <v>#VALUE!</v>
      </c>
      <c r="J11" s="15" t="e">
        <f t="shared" si="7"/>
        <v>#DIV/0!</v>
      </c>
      <c r="K11" s="16" t="e">
        <f t="shared" ca="1" si="8"/>
        <v>#VALUE!</v>
      </c>
      <c r="L11" s="16" t="e">
        <f t="shared" si="9"/>
        <v>#DIV/0!</v>
      </c>
      <c r="M11" s="15" t="e">
        <f t="shared" ca="1" si="10"/>
        <v>#VALUE!</v>
      </c>
      <c r="N11" s="15" t="e">
        <f t="shared" ca="1" si="11"/>
        <v>#VALUE!</v>
      </c>
      <c r="O11" s="15" t="s">
        <v>287</v>
      </c>
      <c r="P11" s="7" t="e">
        <f t="shared" si="12"/>
        <v>#VALUE!</v>
      </c>
      <c r="Q11" s="77"/>
      <c r="R11" s="15" t="e">
        <f t="shared" si="13"/>
        <v>#VALUE!</v>
      </c>
      <c r="S11" s="78" t="e">
        <f t="shared" si="14"/>
        <v>#VALUE!</v>
      </c>
      <c r="T11" s="9">
        <f>MAX(O10:O13)</f>
        <v>0</v>
      </c>
      <c r="U11" s="6" t="str">
        <f t="shared" si="15"/>
        <v>and O = 0</v>
      </c>
      <c r="X11" s="76" t="str">
        <f>CONCATENATE("select * where 1=1",X9,Z9)</f>
        <v>select * where 1=1and A = 'Wrap'</v>
      </c>
    </row>
    <row r="12" spans="1:63" ht="15.75" customHeight="1">
      <c r="A12" s="13"/>
      <c r="B12" s="13"/>
      <c r="C12" s="13"/>
      <c r="D12" s="15"/>
      <c r="E12" s="15"/>
      <c r="F12" s="15"/>
      <c r="G12" s="15"/>
      <c r="I12" s="15" t="e">
        <f t="shared" ca="1" si="6"/>
        <v>#VALUE!</v>
      </c>
      <c r="J12" s="15" t="e">
        <f t="shared" si="7"/>
        <v>#DIV/0!</v>
      </c>
      <c r="K12" s="16" t="e">
        <f t="shared" ca="1" si="8"/>
        <v>#VALUE!</v>
      </c>
      <c r="L12" s="16" t="e">
        <f t="shared" si="9"/>
        <v>#DIV/0!</v>
      </c>
      <c r="M12" s="15" t="e">
        <f t="shared" ca="1" si="10"/>
        <v>#VALUE!</v>
      </c>
      <c r="N12" s="15" t="e">
        <f t="shared" ca="1" si="11"/>
        <v>#VALUE!</v>
      </c>
      <c r="O12" s="15" t="s">
        <v>287</v>
      </c>
      <c r="P12" s="7" t="e">
        <f>H11/O12</f>
        <v>#VALUE!</v>
      </c>
      <c r="Q12" s="45"/>
      <c r="R12" s="15" t="e">
        <f t="shared" si="13"/>
        <v>#VALUE!</v>
      </c>
      <c r="S12" s="78" t="e">
        <f t="shared" si="14"/>
        <v>#VALUE!</v>
      </c>
      <c r="T12" s="9">
        <f ca="1">MIN(U29:U629)</f>
        <v>0</v>
      </c>
      <c r="U12" s="6" t="str">
        <f>CONCATENATE("select * where 1=1",U11)</f>
        <v>select * where 1=1and O = 0</v>
      </c>
    </row>
    <row r="13" spans="1:63" ht="15.75" customHeight="1">
      <c r="A13" s="13"/>
      <c r="B13" s="13"/>
      <c r="C13" s="13"/>
      <c r="D13" s="15"/>
      <c r="E13" s="15"/>
      <c r="F13" s="15"/>
      <c r="G13" s="15"/>
      <c r="H13" s="15"/>
      <c r="I13" s="15" t="e">
        <f t="shared" ca="1" si="6"/>
        <v>#VALUE!</v>
      </c>
      <c r="J13" s="15" t="e">
        <f t="shared" si="7"/>
        <v>#DIV/0!</v>
      </c>
      <c r="K13" s="16" t="e">
        <f t="shared" ca="1" si="8"/>
        <v>#VALUE!</v>
      </c>
      <c r="L13" s="16" t="e">
        <f t="shared" si="9"/>
        <v>#DIV/0!</v>
      </c>
      <c r="M13" s="15" t="e">
        <f t="shared" ca="1" si="10"/>
        <v>#VALUE!</v>
      </c>
      <c r="N13" s="15" t="e">
        <f t="shared" ca="1" si="11"/>
        <v>#VALUE!</v>
      </c>
      <c r="O13" s="15" t="s">
        <v>287</v>
      </c>
      <c r="P13" s="7" t="e">
        <f t="shared" ref="P13:P69" si="16">H13/O13</f>
        <v>#VALUE!</v>
      </c>
      <c r="Q13" s="45"/>
      <c r="R13" s="15" t="e">
        <f t="shared" si="13"/>
        <v>#VALUE!</v>
      </c>
      <c r="S13" s="78" t="e">
        <f t="shared" si="14"/>
        <v>#VALUE!</v>
      </c>
      <c r="U13" s="6" t="str">
        <f ca="1">CONCATENATE("select * where 1=1",U9)</f>
        <v>select * where 1=1and U = 0</v>
      </c>
    </row>
    <row r="14" spans="1:63" ht="15.75" customHeight="1">
      <c r="A14" s="13"/>
      <c r="B14" s="13"/>
      <c r="C14" s="13"/>
      <c r="D14" s="13"/>
      <c r="E14" s="13"/>
      <c r="F14" s="15"/>
      <c r="G14" s="15"/>
      <c r="H14" s="13"/>
      <c r="I14" s="15" t="e">
        <f t="shared" ca="1" si="6"/>
        <v>#VALUE!</v>
      </c>
      <c r="J14" s="15" t="e">
        <f t="shared" si="7"/>
        <v>#DIV/0!</v>
      </c>
      <c r="K14" s="16" t="e">
        <f t="shared" ca="1" si="8"/>
        <v>#VALUE!</v>
      </c>
      <c r="L14" s="16" t="e">
        <f t="shared" si="9"/>
        <v>#DIV/0!</v>
      </c>
      <c r="M14" s="15" t="e">
        <f t="shared" ca="1" si="10"/>
        <v>#VALUE!</v>
      </c>
      <c r="N14" s="15" t="e">
        <f t="shared" ca="1" si="11"/>
        <v>#VALUE!</v>
      </c>
      <c r="O14" s="15" t="s">
        <v>287</v>
      </c>
      <c r="P14" s="7" t="e">
        <f t="shared" si="16"/>
        <v>#VALUE!</v>
      </c>
      <c r="Q14" s="45"/>
      <c r="R14" s="15" t="e">
        <f t="shared" si="13"/>
        <v>#VALUE!</v>
      </c>
      <c r="S14" s="78" t="e">
        <f t="shared" si="14"/>
        <v>#VALUE!</v>
      </c>
    </row>
    <row r="15" spans="1:63" ht="15.75" customHeight="1">
      <c r="A15" s="13"/>
      <c r="B15" s="13"/>
      <c r="C15" s="13"/>
      <c r="D15" s="13"/>
      <c r="E15" s="13"/>
      <c r="F15" s="15"/>
      <c r="G15" s="15"/>
      <c r="H15" s="13"/>
      <c r="I15" s="15" t="e">
        <f t="shared" ca="1" si="6"/>
        <v>#VALUE!</v>
      </c>
      <c r="J15" s="15" t="e">
        <f t="shared" si="7"/>
        <v>#DIV/0!</v>
      </c>
      <c r="K15" s="16" t="e">
        <f t="shared" ca="1" si="8"/>
        <v>#VALUE!</v>
      </c>
      <c r="L15" s="16" t="e">
        <f t="shared" si="9"/>
        <v>#DIV/0!</v>
      </c>
      <c r="M15" s="15" t="e">
        <f t="shared" ca="1" si="10"/>
        <v>#VALUE!</v>
      </c>
      <c r="N15" s="15" t="e">
        <f t="shared" ca="1" si="11"/>
        <v>#VALUE!</v>
      </c>
      <c r="O15" s="15" t="s">
        <v>287</v>
      </c>
      <c r="P15" s="7" t="e">
        <f t="shared" si="16"/>
        <v>#VALUE!</v>
      </c>
      <c r="Q15" s="45"/>
      <c r="R15" s="15" t="e">
        <f t="shared" si="13"/>
        <v>#VALUE!</v>
      </c>
      <c r="S15" s="78" t="e">
        <f t="shared" si="14"/>
        <v>#VALUE!</v>
      </c>
      <c r="U15" s="71" t="s">
        <v>107</v>
      </c>
      <c r="V15" s="71" t="s">
        <v>5</v>
      </c>
      <c r="W15" s="17" t="s">
        <v>108</v>
      </c>
      <c r="X15" s="17" t="s">
        <v>109</v>
      </c>
      <c r="Y15" s="72" t="s">
        <v>110</v>
      </c>
      <c r="Z15" s="1" t="s">
        <v>111</v>
      </c>
      <c r="AA15" s="1" t="s">
        <v>112</v>
      </c>
      <c r="AB15" s="1" t="s">
        <v>113</v>
      </c>
      <c r="AC15" s="1" t="s">
        <v>114</v>
      </c>
      <c r="AD15" s="1" t="s">
        <v>115</v>
      </c>
      <c r="AE15" s="1" t="s">
        <v>116</v>
      </c>
      <c r="AF15" s="4" t="s">
        <v>117</v>
      </c>
      <c r="AG15" s="73" t="s">
        <v>118</v>
      </c>
      <c r="AH15" s="74"/>
      <c r="AI15" s="79" t="s">
        <v>119</v>
      </c>
      <c r="AL15" s="71" t="s">
        <v>107</v>
      </c>
      <c r="AM15" s="71" t="s">
        <v>5</v>
      </c>
      <c r="AN15" s="17" t="s">
        <v>108</v>
      </c>
      <c r="AO15" s="17" t="s">
        <v>109</v>
      </c>
      <c r="AP15" s="72" t="s">
        <v>110</v>
      </c>
      <c r="AQ15" s="21"/>
      <c r="AR15" s="21"/>
      <c r="AS15" s="67"/>
      <c r="AT15" s="67"/>
      <c r="AU15" s="80" t="s">
        <v>102</v>
      </c>
      <c r="AV15" s="80" t="s">
        <v>107</v>
      </c>
      <c r="AW15" s="80" t="s">
        <v>121</v>
      </c>
      <c r="AX15" s="80" t="s">
        <v>122</v>
      </c>
      <c r="AY15" s="80" t="s">
        <v>5</v>
      </c>
      <c r="AZ15" s="21" t="s">
        <v>102</v>
      </c>
      <c r="BA15" s="21" t="s">
        <v>123</v>
      </c>
      <c r="BB15" s="67" t="s">
        <v>124</v>
      </c>
      <c r="BD15" s="80" t="s">
        <v>102</v>
      </c>
      <c r="BE15" s="80" t="s">
        <v>107</v>
      </c>
      <c r="BF15" s="80" t="s">
        <v>121</v>
      </c>
      <c r="BG15" s="80" t="s">
        <v>122</v>
      </c>
      <c r="BH15" s="80" t="s">
        <v>5</v>
      </c>
      <c r="BI15" s="21" t="s">
        <v>102</v>
      </c>
      <c r="BJ15" s="21" t="s">
        <v>123</v>
      </c>
      <c r="BK15" s="67" t="s">
        <v>124</v>
      </c>
    </row>
    <row r="16" spans="1:63" ht="15.75" customHeight="1">
      <c r="A16" s="13"/>
      <c r="B16" s="6"/>
      <c r="C16" s="6"/>
      <c r="D16" s="13"/>
      <c r="E16" s="13"/>
      <c r="F16" s="15"/>
      <c r="G16" s="15"/>
      <c r="H16" s="13"/>
      <c r="I16" s="15" t="e">
        <f t="shared" ca="1" si="6"/>
        <v>#VALUE!</v>
      </c>
      <c r="J16" s="15" t="e">
        <f t="shared" si="7"/>
        <v>#DIV/0!</v>
      </c>
      <c r="K16" s="16" t="e">
        <f t="shared" ca="1" si="8"/>
        <v>#VALUE!</v>
      </c>
      <c r="L16" s="16" t="e">
        <f t="shared" si="9"/>
        <v>#DIV/0!</v>
      </c>
      <c r="M16" s="15" t="e">
        <f t="shared" ca="1" si="10"/>
        <v>#VALUE!</v>
      </c>
      <c r="N16" s="15" t="e">
        <f t="shared" ca="1" si="11"/>
        <v>#VALUE!</v>
      </c>
      <c r="O16" s="15" t="e">
        <f t="shared" ref="O16:O69" ca="1" si="17">MAX(M16:N16)</f>
        <v>#VALUE!</v>
      </c>
      <c r="P16" s="7" t="e">
        <f t="shared" ca="1" si="16"/>
        <v>#VALUE!</v>
      </c>
      <c r="Q16" s="45"/>
      <c r="R16" s="15" t="e">
        <f t="shared" ca="1" si="13"/>
        <v>#VALUE!</v>
      </c>
      <c r="S16" s="78" t="e">
        <f t="shared" ca="1" si="14"/>
        <v>#VALUE!</v>
      </c>
      <c r="U16" s="6" t="str">
        <f ca="1">IFERROR(__xludf.DUMMYFUNCTION("QUERY($U$29:$AI$99,U$13)"),"#VALUE!")</f>
        <v>#VALUE!</v>
      </c>
      <c r="AL16" s="6">
        <f t="array" ref="AL16:AL629">INDEX(BE16:BE629,0)</f>
        <v>0</v>
      </c>
      <c r="AM16" s="6">
        <f t="array" ref="AM16:AM629">INDEX(BH16:BH629,0)</f>
        <v>0</v>
      </c>
      <c r="AN16" s="6" t="e">
        <f t="shared" ref="AN16:AO16" ca="1" si="18">INDEX((BJ16:BJ629)-0.5,0)</f>
        <v>#VALUE!</v>
      </c>
      <c r="AO16" s="6">
        <f t="shared" si="18"/>
        <v>-0.5</v>
      </c>
      <c r="AP16" s="6">
        <f t="array" ref="AP16:AP629">INDEX(BG16:BG629,0)</f>
        <v>0</v>
      </c>
      <c r="AR16" s="36"/>
      <c r="AU16" s="6" t="str">
        <f ca="1">IFERROR(__xludf.DUMMYFUNCTION("QUERY(Price!$A$2:$F629,$X$11)"),"#N/A")</f>
        <v>#N/A</v>
      </c>
      <c r="BA16" s="36" t="str">
        <f ca="1">IFERROR(__xludf.DUMMYFUNCTION("SPLIT(AW16,""*"")"),"#VALUE!")</f>
        <v>#VALUE!</v>
      </c>
      <c r="BD16" s="6" t="str">
        <f ca="1">IFERROR(__xludf.DUMMYFUNCTION("QUERY(AU16:BB629,""Select * where AU is not null"",0)"),"#N/A")</f>
        <v>#N/A</v>
      </c>
      <c r="BE16" s="9"/>
      <c r="BF16" s="9"/>
      <c r="BG16" s="9"/>
      <c r="BH16" s="9"/>
      <c r="BI16" s="9"/>
      <c r="BJ16" s="9" t="str">
        <f ca="1">IFERROR(__xludf.DUMMYFUNCTION("""COMPUTED_VALUE"""),"#VALUE!")</f>
        <v>#VALUE!</v>
      </c>
      <c r="BK16" s="9"/>
    </row>
    <row r="17" spans="1:53" ht="15.75" customHeight="1">
      <c r="A17" s="13"/>
      <c r="B17" s="13"/>
      <c r="C17" s="13"/>
      <c r="D17" s="13"/>
      <c r="E17" s="13"/>
      <c r="F17" s="15"/>
      <c r="G17" s="15"/>
      <c r="H17" s="13"/>
      <c r="I17" s="15" t="e">
        <f t="shared" ca="1" si="6"/>
        <v>#VALUE!</v>
      </c>
      <c r="J17" s="15" t="e">
        <f t="shared" si="7"/>
        <v>#DIV/0!</v>
      </c>
      <c r="K17" s="16" t="e">
        <f t="shared" ca="1" si="8"/>
        <v>#VALUE!</v>
      </c>
      <c r="L17" s="16" t="e">
        <f t="shared" si="9"/>
        <v>#DIV/0!</v>
      </c>
      <c r="M17" s="15" t="e">
        <f t="shared" ca="1" si="10"/>
        <v>#VALUE!</v>
      </c>
      <c r="N17" s="15" t="e">
        <f t="shared" ca="1" si="11"/>
        <v>#VALUE!</v>
      </c>
      <c r="O17" s="15" t="e">
        <f t="shared" ca="1" si="17"/>
        <v>#VALUE!</v>
      </c>
      <c r="P17" s="7" t="e">
        <f t="shared" ca="1" si="16"/>
        <v>#VALUE!</v>
      </c>
      <c r="Q17" s="45"/>
      <c r="R17" s="15" t="e">
        <f t="shared" ca="1" si="13"/>
        <v>#VALUE!</v>
      </c>
      <c r="S17" s="78" t="e">
        <f t="shared" ca="1" si="14"/>
        <v>#VALUE!</v>
      </c>
      <c r="AL17" s="9">
        <v>0</v>
      </c>
      <c r="AM17" s="9">
        <v>0</v>
      </c>
      <c r="AN17" s="9">
        <v>-0.5</v>
      </c>
      <c r="AO17" s="9">
        <v>-0.5</v>
      </c>
      <c r="AP17" s="9">
        <v>0</v>
      </c>
      <c r="AR17" s="36"/>
      <c r="BA17" s="36" t="str">
        <f ca="1">IFERROR(__xludf.DUMMYFUNCTION("SPLIT(AW17,""*"")"),"#VALUE!")</f>
        <v>#VALUE!</v>
      </c>
    </row>
    <row r="18" spans="1:53" ht="15.75" customHeight="1">
      <c r="A18" s="13"/>
      <c r="B18" s="13"/>
      <c r="C18" s="13"/>
      <c r="D18" s="13"/>
      <c r="E18" s="13"/>
      <c r="F18" s="15"/>
      <c r="G18" s="15"/>
      <c r="H18" s="13"/>
      <c r="I18" s="15" t="e">
        <f t="shared" ca="1" si="6"/>
        <v>#VALUE!</v>
      </c>
      <c r="J18" s="15" t="e">
        <f t="shared" si="7"/>
        <v>#DIV/0!</v>
      </c>
      <c r="K18" s="16" t="e">
        <f t="shared" ca="1" si="8"/>
        <v>#VALUE!</v>
      </c>
      <c r="L18" s="16" t="e">
        <f t="shared" si="9"/>
        <v>#DIV/0!</v>
      </c>
      <c r="M18" s="15" t="e">
        <f t="shared" ca="1" si="10"/>
        <v>#VALUE!</v>
      </c>
      <c r="N18" s="15" t="e">
        <f t="shared" ca="1" si="11"/>
        <v>#VALUE!</v>
      </c>
      <c r="O18" s="15" t="e">
        <f t="shared" ca="1" si="17"/>
        <v>#VALUE!</v>
      </c>
      <c r="P18" s="7" t="e">
        <f t="shared" ca="1" si="16"/>
        <v>#VALUE!</v>
      </c>
      <c r="Q18" s="45"/>
      <c r="R18" s="15" t="e">
        <f t="shared" ca="1" si="13"/>
        <v>#VALUE!</v>
      </c>
      <c r="S18" s="78" t="e">
        <f t="shared" ca="1" si="14"/>
        <v>#VALUE!</v>
      </c>
      <c r="AL18" s="9">
        <v>0</v>
      </c>
      <c r="AM18" s="9">
        <v>0</v>
      </c>
      <c r="AN18" s="9">
        <v>-0.5</v>
      </c>
      <c r="AO18" s="9">
        <v>-0.5</v>
      </c>
      <c r="AP18" s="9">
        <v>0</v>
      </c>
      <c r="AR18" s="36"/>
      <c r="BA18" s="36" t="str">
        <f ca="1">IFERROR(__xludf.DUMMYFUNCTION("SPLIT(AW18,""*"")"),"#VALUE!")</f>
        <v>#VALUE!</v>
      </c>
    </row>
    <row r="19" spans="1:53" ht="15.75" customHeight="1">
      <c r="A19" s="13"/>
      <c r="B19" s="13"/>
      <c r="C19" s="13"/>
      <c r="D19" s="13"/>
      <c r="E19" s="13"/>
      <c r="F19" s="15"/>
      <c r="G19" s="15"/>
      <c r="H19" s="13"/>
      <c r="I19" s="15" t="e">
        <f t="shared" ca="1" si="6"/>
        <v>#VALUE!</v>
      </c>
      <c r="J19" s="15" t="e">
        <f t="shared" si="7"/>
        <v>#DIV/0!</v>
      </c>
      <c r="K19" s="16" t="e">
        <f t="shared" ca="1" si="8"/>
        <v>#VALUE!</v>
      </c>
      <c r="L19" s="16" t="e">
        <f t="shared" si="9"/>
        <v>#DIV/0!</v>
      </c>
      <c r="M19" s="15" t="e">
        <f t="shared" ca="1" si="10"/>
        <v>#VALUE!</v>
      </c>
      <c r="N19" s="15" t="e">
        <f t="shared" ca="1" si="11"/>
        <v>#VALUE!</v>
      </c>
      <c r="O19" s="15" t="e">
        <f t="shared" ca="1" si="17"/>
        <v>#VALUE!</v>
      </c>
      <c r="P19" s="7" t="e">
        <f t="shared" ca="1" si="16"/>
        <v>#VALUE!</v>
      </c>
      <c r="Q19" s="45"/>
      <c r="R19" s="15" t="e">
        <f t="shared" ca="1" si="13"/>
        <v>#VALUE!</v>
      </c>
      <c r="S19" s="78" t="e">
        <f t="shared" ca="1" si="14"/>
        <v>#VALUE!</v>
      </c>
      <c r="AL19" s="9">
        <v>0</v>
      </c>
      <c r="AM19" s="9">
        <v>0</v>
      </c>
      <c r="AN19" s="9">
        <v>-0.5</v>
      </c>
      <c r="AO19" s="9">
        <v>-0.5</v>
      </c>
      <c r="AP19" s="9">
        <v>0</v>
      </c>
      <c r="AR19" s="36"/>
      <c r="BA19" s="36" t="str">
        <f ca="1">IFERROR(__xludf.DUMMYFUNCTION("SPLIT(AW19,""*"")"),"#VALUE!")</f>
        <v>#VALUE!</v>
      </c>
    </row>
    <row r="20" spans="1:53" ht="15.75" customHeight="1">
      <c r="A20" s="13"/>
      <c r="B20" s="13"/>
      <c r="C20" s="13"/>
      <c r="D20" s="13"/>
      <c r="E20" s="13"/>
      <c r="F20" s="15"/>
      <c r="G20" s="15"/>
      <c r="H20" s="13"/>
      <c r="I20" s="15" t="e">
        <f t="shared" ca="1" si="6"/>
        <v>#VALUE!</v>
      </c>
      <c r="J20" s="15" t="e">
        <f t="shared" si="7"/>
        <v>#DIV/0!</v>
      </c>
      <c r="K20" s="16" t="e">
        <f t="shared" ca="1" si="8"/>
        <v>#VALUE!</v>
      </c>
      <c r="L20" s="16" t="e">
        <f t="shared" si="9"/>
        <v>#DIV/0!</v>
      </c>
      <c r="M20" s="15" t="e">
        <f t="shared" ca="1" si="10"/>
        <v>#VALUE!</v>
      </c>
      <c r="N20" s="15" t="e">
        <f t="shared" ca="1" si="11"/>
        <v>#VALUE!</v>
      </c>
      <c r="O20" s="15" t="e">
        <f t="shared" ca="1" si="17"/>
        <v>#VALUE!</v>
      </c>
      <c r="P20" s="7" t="e">
        <f t="shared" ca="1" si="16"/>
        <v>#VALUE!</v>
      </c>
      <c r="Q20" s="45"/>
      <c r="R20" s="15" t="e">
        <f t="shared" ca="1" si="13"/>
        <v>#VALUE!</v>
      </c>
      <c r="S20" s="78" t="e">
        <f t="shared" ca="1" si="14"/>
        <v>#VALUE!</v>
      </c>
      <c r="AL20" s="9">
        <v>0</v>
      </c>
      <c r="AM20" s="9">
        <v>0</v>
      </c>
      <c r="AN20" s="9">
        <v>-0.5</v>
      </c>
      <c r="AO20" s="9">
        <v>-0.5</v>
      </c>
      <c r="AP20" s="9">
        <v>0</v>
      </c>
      <c r="AR20" s="36"/>
      <c r="BA20" s="36" t="str">
        <f ca="1">IFERROR(__xludf.DUMMYFUNCTION("SPLIT(AW20,""*"")"),"#VALUE!")</f>
        <v>#VALUE!</v>
      </c>
    </row>
    <row r="21" spans="1:53" ht="15.75" customHeight="1">
      <c r="A21" s="13"/>
      <c r="B21" s="13"/>
      <c r="C21" s="13"/>
      <c r="D21" s="13"/>
      <c r="E21" s="13"/>
      <c r="F21" s="15"/>
      <c r="G21" s="15"/>
      <c r="H21" s="15"/>
      <c r="I21" s="15" t="e">
        <f t="shared" ca="1" si="6"/>
        <v>#VALUE!</v>
      </c>
      <c r="J21" s="15" t="e">
        <f t="shared" si="7"/>
        <v>#DIV/0!</v>
      </c>
      <c r="K21" s="16" t="e">
        <f t="shared" ca="1" si="8"/>
        <v>#VALUE!</v>
      </c>
      <c r="L21" s="16" t="e">
        <f t="shared" si="9"/>
        <v>#DIV/0!</v>
      </c>
      <c r="M21" s="15" t="e">
        <f t="shared" ca="1" si="10"/>
        <v>#VALUE!</v>
      </c>
      <c r="N21" s="15" t="e">
        <f t="shared" ca="1" si="11"/>
        <v>#VALUE!</v>
      </c>
      <c r="O21" s="15" t="e">
        <f t="shared" ca="1" si="17"/>
        <v>#VALUE!</v>
      </c>
      <c r="P21" s="7" t="e">
        <f t="shared" ca="1" si="16"/>
        <v>#VALUE!</v>
      </c>
      <c r="Q21" s="45"/>
      <c r="R21" s="15" t="e">
        <f t="shared" ca="1" si="13"/>
        <v>#VALUE!</v>
      </c>
      <c r="S21" s="78" t="e">
        <f t="shared" ca="1" si="14"/>
        <v>#VALUE!</v>
      </c>
      <c r="AL21" s="9">
        <v>0</v>
      </c>
      <c r="AM21" s="9">
        <v>0</v>
      </c>
      <c r="AN21" s="9">
        <v>-0.5</v>
      </c>
      <c r="AO21" s="9">
        <v>-0.5</v>
      </c>
      <c r="AP21" s="9">
        <v>0</v>
      </c>
      <c r="AR21" s="36"/>
      <c r="BA21" s="36" t="str">
        <f ca="1">IFERROR(__xludf.DUMMYFUNCTION("SPLIT(AW21,""*"")"),"#VALUE!")</f>
        <v>#VALUE!</v>
      </c>
    </row>
    <row r="22" spans="1:53" ht="15.75" customHeight="1">
      <c r="A22" s="13"/>
      <c r="B22" s="13"/>
      <c r="C22" s="13"/>
      <c r="D22" s="13"/>
      <c r="E22" s="13"/>
      <c r="F22" s="15"/>
      <c r="G22" s="15"/>
      <c r="H22" s="15"/>
      <c r="I22" s="15" t="e">
        <f t="shared" ca="1" si="6"/>
        <v>#VALUE!</v>
      </c>
      <c r="J22" s="15" t="e">
        <f t="shared" si="7"/>
        <v>#DIV/0!</v>
      </c>
      <c r="K22" s="16" t="e">
        <f t="shared" ca="1" si="8"/>
        <v>#VALUE!</v>
      </c>
      <c r="L22" s="16" t="e">
        <f t="shared" si="9"/>
        <v>#DIV/0!</v>
      </c>
      <c r="M22" s="15" t="e">
        <f t="shared" ca="1" si="10"/>
        <v>#VALUE!</v>
      </c>
      <c r="N22" s="15" t="e">
        <f t="shared" ca="1" si="11"/>
        <v>#VALUE!</v>
      </c>
      <c r="O22" s="15" t="e">
        <f t="shared" ca="1" si="17"/>
        <v>#VALUE!</v>
      </c>
      <c r="P22" s="7" t="e">
        <f t="shared" ca="1" si="16"/>
        <v>#VALUE!</v>
      </c>
      <c r="Q22" s="45"/>
      <c r="R22" s="15" t="e">
        <f t="shared" ca="1" si="13"/>
        <v>#VALUE!</v>
      </c>
      <c r="AL22" s="9">
        <v>0</v>
      </c>
      <c r="AM22" s="9">
        <v>0</v>
      </c>
      <c r="AN22" s="9">
        <v>-0.5</v>
      </c>
      <c r="AO22" s="9">
        <v>-0.5</v>
      </c>
      <c r="AP22" s="9">
        <v>0</v>
      </c>
      <c r="AR22" s="36"/>
      <c r="BA22" s="36" t="str">
        <f ca="1">IFERROR(__xludf.DUMMYFUNCTION("SPLIT(AW22,""*"")"),"#VALUE!")</f>
        <v>#VALUE!</v>
      </c>
    </row>
    <row r="23" spans="1:53" ht="15.75" customHeight="1">
      <c r="A23" s="13"/>
      <c r="B23" s="13"/>
      <c r="C23" s="13"/>
      <c r="D23" s="13"/>
      <c r="E23" s="13"/>
      <c r="F23" s="15"/>
      <c r="G23" s="15"/>
      <c r="H23" s="15"/>
      <c r="I23" s="15" t="e">
        <f t="shared" ca="1" si="6"/>
        <v>#VALUE!</v>
      </c>
      <c r="J23" s="15" t="e">
        <f t="shared" si="7"/>
        <v>#DIV/0!</v>
      </c>
      <c r="K23" s="16" t="e">
        <f t="shared" ca="1" si="8"/>
        <v>#VALUE!</v>
      </c>
      <c r="L23" s="16" t="e">
        <f t="shared" si="9"/>
        <v>#DIV/0!</v>
      </c>
      <c r="M23" s="15" t="e">
        <f t="shared" ca="1" si="10"/>
        <v>#VALUE!</v>
      </c>
      <c r="N23" s="15" t="e">
        <f t="shared" ca="1" si="11"/>
        <v>#VALUE!</v>
      </c>
      <c r="O23" s="15" t="e">
        <f t="shared" ca="1" si="17"/>
        <v>#VALUE!</v>
      </c>
      <c r="P23" s="7" t="e">
        <f t="shared" ca="1" si="16"/>
        <v>#VALUE!</v>
      </c>
      <c r="Q23" s="45"/>
      <c r="R23" s="15" t="e">
        <f t="shared" ca="1" si="13"/>
        <v>#VALUE!</v>
      </c>
      <c r="AL23" s="9">
        <v>0</v>
      </c>
      <c r="AM23" s="9">
        <v>0</v>
      </c>
      <c r="AN23" s="9">
        <v>-0.5</v>
      </c>
      <c r="AO23" s="9">
        <v>-0.5</v>
      </c>
      <c r="AP23" s="9">
        <v>0</v>
      </c>
      <c r="AR23" s="36"/>
      <c r="BA23" s="36" t="str">
        <f ca="1">IFERROR(__xludf.DUMMYFUNCTION("SPLIT(AW23,""*"")"),"#VALUE!")</f>
        <v>#VALUE!</v>
      </c>
    </row>
    <row r="24" spans="1:53" ht="15.75" customHeight="1">
      <c r="A24" s="13"/>
      <c r="B24" s="13"/>
      <c r="C24" s="13"/>
      <c r="D24" s="13"/>
      <c r="E24" s="13"/>
      <c r="F24" s="15"/>
      <c r="G24" s="15"/>
      <c r="H24" s="13"/>
      <c r="I24" s="15" t="e">
        <f t="shared" ca="1" si="6"/>
        <v>#VALUE!</v>
      </c>
      <c r="J24" s="15" t="e">
        <f t="shared" si="7"/>
        <v>#DIV/0!</v>
      </c>
      <c r="K24" s="16" t="e">
        <f t="shared" ca="1" si="8"/>
        <v>#VALUE!</v>
      </c>
      <c r="L24" s="16" t="e">
        <f t="shared" si="9"/>
        <v>#DIV/0!</v>
      </c>
      <c r="M24" s="15" t="e">
        <f t="shared" ca="1" si="10"/>
        <v>#VALUE!</v>
      </c>
      <c r="N24" s="15" t="e">
        <f t="shared" ca="1" si="11"/>
        <v>#VALUE!</v>
      </c>
      <c r="O24" s="15" t="e">
        <f t="shared" ca="1" si="17"/>
        <v>#VALUE!</v>
      </c>
      <c r="P24" s="7" t="e">
        <f t="shared" ca="1" si="16"/>
        <v>#VALUE!</v>
      </c>
      <c r="Q24" s="45"/>
      <c r="R24" s="15" t="e">
        <f t="shared" ca="1" si="13"/>
        <v>#VALUE!</v>
      </c>
      <c r="U24" s="6"/>
      <c r="AL24" s="9">
        <v>0</v>
      </c>
      <c r="AM24" s="9">
        <v>0</v>
      </c>
      <c r="AN24" s="9">
        <v>-0.5</v>
      </c>
      <c r="AO24" s="9">
        <v>-0.5</v>
      </c>
      <c r="AP24" s="9">
        <v>0</v>
      </c>
      <c r="AR24" s="36"/>
      <c r="BA24" s="36" t="str">
        <f ca="1">IFERROR(__xludf.DUMMYFUNCTION("SPLIT(AW24,""*"")"),"#VALUE!")</f>
        <v>#VALUE!</v>
      </c>
    </row>
    <row r="25" spans="1:53" ht="15.75" customHeight="1">
      <c r="A25" s="13"/>
      <c r="B25" s="13"/>
      <c r="C25" s="13"/>
      <c r="D25" s="13"/>
      <c r="E25" s="13"/>
      <c r="F25" s="15"/>
      <c r="G25" s="15"/>
      <c r="H25" s="13"/>
      <c r="I25" s="15" t="e">
        <f t="shared" ca="1" si="6"/>
        <v>#VALUE!</v>
      </c>
      <c r="J25" s="15" t="e">
        <f t="shared" si="7"/>
        <v>#DIV/0!</v>
      </c>
      <c r="K25" s="16" t="e">
        <f t="shared" ca="1" si="8"/>
        <v>#VALUE!</v>
      </c>
      <c r="L25" s="16" t="e">
        <f t="shared" si="9"/>
        <v>#DIV/0!</v>
      </c>
      <c r="M25" s="15" t="e">
        <f t="shared" ca="1" si="10"/>
        <v>#VALUE!</v>
      </c>
      <c r="N25" s="15" t="e">
        <f t="shared" ca="1" si="11"/>
        <v>#VALUE!</v>
      </c>
      <c r="O25" s="15" t="e">
        <f t="shared" ca="1" si="17"/>
        <v>#VALUE!</v>
      </c>
      <c r="P25" s="7" t="e">
        <f t="shared" ca="1" si="16"/>
        <v>#VALUE!</v>
      </c>
      <c r="Q25" s="45"/>
      <c r="R25" s="15" t="e">
        <f t="shared" ca="1" si="13"/>
        <v>#VALUE!</v>
      </c>
      <c r="AL25" s="9">
        <v>0</v>
      </c>
      <c r="AM25" s="9">
        <v>0</v>
      </c>
      <c r="AN25" s="9">
        <v>-0.5</v>
      </c>
      <c r="AO25" s="9">
        <v>-0.5</v>
      </c>
      <c r="AP25" s="9">
        <v>0</v>
      </c>
      <c r="AR25" s="36"/>
      <c r="BA25" s="36" t="str">
        <f ca="1">IFERROR(__xludf.DUMMYFUNCTION("SPLIT(AW25,""*"")"),"#VALUE!")</f>
        <v>#VALUE!</v>
      </c>
    </row>
    <row r="26" spans="1:53" ht="15.75" customHeight="1">
      <c r="A26" s="13"/>
      <c r="B26" s="13"/>
      <c r="C26" s="13"/>
      <c r="D26" s="13"/>
      <c r="E26" s="13"/>
      <c r="F26" s="15"/>
      <c r="G26" s="15"/>
      <c r="H26" s="13"/>
      <c r="I26" s="15" t="e">
        <f t="shared" ca="1" si="6"/>
        <v>#VALUE!</v>
      </c>
      <c r="J26" s="15" t="e">
        <f t="shared" si="7"/>
        <v>#DIV/0!</v>
      </c>
      <c r="K26" s="16" t="e">
        <f t="shared" ca="1" si="8"/>
        <v>#VALUE!</v>
      </c>
      <c r="L26" s="16" t="e">
        <f t="shared" si="9"/>
        <v>#DIV/0!</v>
      </c>
      <c r="M26" s="15" t="e">
        <f t="shared" ca="1" si="10"/>
        <v>#VALUE!</v>
      </c>
      <c r="N26" s="15" t="e">
        <f t="shared" ca="1" si="11"/>
        <v>#VALUE!</v>
      </c>
      <c r="O26" s="15" t="e">
        <f t="shared" ca="1" si="17"/>
        <v>#VALUE!</v>
      </c>
      <c r="P26" s="7" t="e">
        <f t="shared" ca="1" si="16"/>
        <v>#VALUE!</v>
      </c>
      <c r="Q26" s="45"/>
      <c r="R26" s="15" t="e">
        <f t="shared" ca="1" si="13"/>
        <v>#VALUE!</v>
      </c>
      <c r="AL26" s="9">
        <v>0</v>
      </c>
      <c r="AM26" s="9">
        <v>0</v>
      </c>
      <c r="AN26" s="9">
        <v>-0.5</v>
      </c>
      <c r="AO26" s="9">
        <v>-0.5</v>
      </c>
      <c r="AP26" s="9">
        <v>0</v>
      </c>
      <c r="AR26" s="36"/>
      <c r="BA26" s="36" t="str">
        <f ca="1">IFERROR(__xludf.DUMMYFUNCTION("SPLIT(AW26,""*"")"),"#VALUE!")</f>
        <v>#VALUE!</v>
      </c>
    </row>
    <row r="27" spans="1:53" ht="15.75" customHeight="1">
      <c r="A27" s="13"/>
      <c r="B27" s="13"/>
      <c r="C27" s="13"/>
      <c r="D27" s="13"/>
      <c r="E27" s="13"/>
      <c r="F27" s="15"/>
      <c r="G27" s="15"/>
      <c r="H27" s="13"/>
      <c r="I27" s="15" t="e">
        <f t="shared" ca="1" si="6"/>
        <v>#VALUE!</v>
      </c>
      <c r="J27" s="15" t="e">
        <f t="shared" si="7"/>
        <v>#DIV/0!</v>
      </c>
      <c r="K27" s="16" t="e">
        <f t="shared" ca="1" si="8"/>
        <v>#VALUE!</v>
      </c>
      <c r="L27" s="16" t="e">
        <f t="shared" si="9"/>
        <v>#DIV/0!</v>
      </c>
      <c r="M27" s="15" t="e">
        <f t="shared" ca="1" si="10"/>
        <v>#VALUE!</v>
      </c>
      <c r="N27" s="15" t="e">
        <f t="shared" ca="1" si="11"/>
        <v>#VALUE!</v>
      </c>
      <c r="O27" s="15" t="e">
        <f t="shared" ca="1" si="17"/>
        <v>#VALUE!</v>
      </c>
      <c r="P27" s="7" t="e">
        <f t="shared" ca="1" si="16"/>
        <v>#VALUE!</v>
      </c>
      <c r="Q27" s="45"/>
      <c r="R27" s="15" t="e">
        <f t="shared" ca="1" si="13"/>
        <v>#VALUE!</v>
      </c>
      <c r="AL27" s="9">
        <v>0</v>
      </c>
      <c r="AM27" s="9">
        <v>0</v>
      </c>
      <c r="AN27" s="9">
        <v>-0.5</v>
      </c>
      <c r="AO27" s="9">
        <v>-0.5</v>
      </c>
      <c r="AP27" s="9">
        <v>0</v>
      </c>
      <c r="AR27" s="36"/>
      <c r="BA27" s="36" t="str">
        <f ca="1">IFERROR(__xludf.DUMMYFUNCTION("SPLIT(AW27,""*"")"),"#VALUE!")</f>
        <v>#VALUE!</v>
      </c>
    </row>
    <row r="28" spans="1:53" ht="15.75" customHeight="1">
      <c r="A28" s="13"/>
      <c r="B28" s="13"/>
      <c r="C28" s="13"/>
      <c r="D28" s="13"/>
      <c r="E28" s="13"/>
      <c r="F28" s="15"/>
      <c r="G28" s="15"/>
      <c r="H28" s="13"/>
      <c r="I28" s="15" t="e">
        <f t="shared" ca="1" si="6"/>
        <v>#VALUE!</v>
      </c>
      <c r="J28" s="15" t="e">
        <f t="shared" si="7"/>
        <v>#DIV/0!</v>
      </c>
      <c r="K28" s="16" t="e">
        <f t="shared" ca="1" si="8"/>
        <v>#VALUE!</v>
      </c>
      <c r="L28" s="16" t="e">
        <f t="shared" si="9"/>
        <v>#DIV/0!</v>
      </c>
      <c r="M28" s="15" t="e">
        <f t="shared" ca="1" si="10"/>
        <v>#VALUE!</v>
      </c>
      <c r="N28" s="15" t="e">
        <f t="shared" ca="1" si="11"/>
        <v>#VALUE!</v>
      </c>
      <c r="O28" s="15" t="e">
        <f t="shared" ca="1" si="17"/>
        <v>#VALUE!</v>
      </c>
      <c r="P28" s="7" t="e">
        <f t="shared" ca="1" si="16"/>
        <v>#VALUE!</v>
      </c>
      <c r="Q28" s="45"/>
      <c r="R28" s="15" t="e">
        <f t="shared" ca="1" si="13"/>
        <v>#VALUE!</v>
      </c>
      <c r="U28" s="71" t="s">
        <v>107</v>
      </c>
      <c r="V28" s="71" t="s">
        <v>5</v>
      </c>
      <c r="W28" s="17" t="s">
        <v>108</v>
      </c>
      <c r="X28" s="17" t="s">
        <v>109</v>
      </c>
      <c r="Y28" s="72" t="s">
        <v>110</v>
      </c>
      <c r="Z28" s="1" t="s">
        <v>111</v>
      </c>
      <c r="AA28" s="1" t="s">
        <v>112</v>
      </c>
      <c r="AB28" s="1" t="s">
        <v>113</v>
      </c>
      <c r="AC28" s="1" t="s">
        <v>114</v>
      </c>
      <c r="AD28" s="1" t="s">
        <v>115</v>
      </c>
      <c r="AE28" s="1" t="s">
        <v>116</v>
      </c>
      <c r="AF28" s="4" t="s">
        <v>117</v>
      </c>
      <c r="AG28" s="73" t="s">
        <v>118</v>
      </c>
      <c r="AH28" s="74"/>
      <c r="AI28" s="79" t="s">
        <v>119</v>
      </c>
      <c r="AL28" s="9">
        <v>0</v>
      </c>
      <c r="AM28" s="9">
        <v>0</v>
      </c>
      <c r="AN28" s="9">
        <v>-0.5</v>
      </c>
      <c r="AO28" s="9">
        <v>-0.5</v>
      </c>
      <c r="AP28" s="9">
        <v>0</v>
      </c>
      <c r="AR28" s="36"/>
      <c r="BA28" s="36" t="str">
        <f ca="1">IFERROR(__xludf.DUMMYFUNCTION("SPLIT(AW28,""*"")"),"#VALUE!")</f>
        <v>#VALUE!</v>
      </c>
    </row>
    <row r="29" spans="1:53" ht="15.75" customHeight="1">
      <c r="A29" s="13"/>
      <c r="B29" s="13"/>
      <c r="C29" s="13"/>
      <c r="D29" s="13"/>
      <c r="E29" s="13"/>
      <c r="F29" s="15"/>
      <c r="G29" s="15"/>
      <c r="H29" s="13"/>
      <c r="I29" s="15" t="e">
        <f t="shared" ca="1" si="6"/>
        <v>#VALUE!</v>
      </c>
      <c r="J29" s="15" t="e">
        <f t="shared" si="7"/>
        <v>#DIV/0!</v>
      </c>
      <c r="K29" s="16" t="e">
        <f t="shared" ca="1" si="8"/>
        <v>#VALUE!</v>
      </c>
      <c r="L29" s="16" t="e">
        <f t="shared" si="9"/>
        <v>#DIV/0!</v>
      </c>
      <c r="M29" s="15" t="e">
        <f t="shared" ca="1" si="10"/>
        <v>#VALUE!</v>
      </c>
      <c r="N29" s="15" t="e">
        <f t="shared" ca="1" si="11"/>
        <v>#VALUE!</v>
      </c>
      <c r="O29" s="15" t="e">
        <f t="shared" ca="1" si="17"/>
        <v>#VALUE!</v>
      </c>
      <c r="P29" s="7" t="e">
        <f t="shared" ca="1" si="16"/>
        <v>#VALUE!</v>
      </c>
      <c r="Q29" s="45"/>
      <c r="R29" s="15" t="e">
        <f t="shared" ca="1" si="13"/>
        <v>#VALUE!</v>
      </c>
      <c r="U29" s="6" t="str">
        <f ca="1">IFERROR(__xludf.DUMMYFUNCTION("QUERY($D$10:$S$20,U$12)"),"#VALUE!")</f>
        <v>#VALUE!</v>
      </c>
      <c r="AL29" s="9">
        <v>0</v>
      </c>
      <c r="AM29" s="9">
        <v>0</v>
      </c>
      <c r="AN29" s="9">
        <v>-0.5</v>
      </c>
      <c r="AO29" s="9">
        <v>-0.5</v>
      </c>
      <c r="AP29" s="9">
        <v>0</v>
      </c>
      <c r="AR29" s="36"/>
      <c r="BA29" s="36" t="str">
        <f ca="1">IFERROR(__xludf.DUMMYFUNCTION("SPLIT(AW29,""*"")"),"#VALUE!")</f>
        <v>#VALUE!</v>
      </c>
    </row>
    <row r="30" spans="1:53" ht="15.75" customHeight="1">
      <c r="A30" s="13"/>
      <c r="B30" s="13"/>
      <c r="C30" s="13"/>
      <c r="D30" s="13"/>
      <c r="E30" s="13"/>
      <c r="F30" s="15"/>
      <c r="G30" s="15"/>
      <c r="H30" s="13"/>
      <c r="I30" s="15" t="e">
        <f t="shared" ca="1" si="6"/>
        <v>#VALUE!</v>
      </c>
      <c r="J30" s="15" t="e">
        <f t="shared" si="7"/>
        <v>#DIV/0!</v>
      </c>
      <c r="K30" s="16" t="e">
        <f t="shared" ca="1" si="8"/>
        <v>#VALUE!</v>
      </c>
      <c r="L30" s="16" t="e">
        <f t="shared" si="9"/>
        <v>#DIV/0!</v>
      </c>
      <c r="M30" s="15" t="e">
        <f t="shared" ca="1" si="10"/>
        <v>#VALUE!</v>
      </c>
      <c r="N30" s="15" t="e">
        <f t="shared" ca="1" si="11"/>
        <v>#VALUE!</v>
      </c>
      <c r="O30" s="15" t="e">
        <f t="shared" ca="1" si="17"/>
        <v>#VALUE!</v>
      </c>
      <c r="P30" s="7" t="e">
        <f t="shared" ca="1" si="16"/>
        <v>#VALUE!</v>
      </c>
      <c r="Q30" s="45"/>
      <c r="R30" s="15" t="e">
        <f t="shared" ca="1" si="13"/>
        <v>#VALUE!</v>
      </c>
      <c r="AL30" s="9">
        <v>0</v>
      </c>
      <c r="AM30" s="9">
        <v>0</v>
      </c>
      <c r="AN30" s="9">
        <v>-0.5</v>
      </c>
      <c r="AO30" s="9">
        <v>-0.5</v>
      </c>
      <c r="AP30" s="9">
        <v>0</v>
      </c>
      <c r="AR30" s="36"/>
      <c r="BA30" s="36" t="str">
        <f ca="1">IFERROR(__xludf.DUMMYFUNCTION("SPLIT(AW30,""*"")"),"#VALUE!")</f>
        <v>#VALUE!</v>
      </c>
    </row>
    <row r="31" spans="1:53" ht="15.75" customHeight="1">
      <c r="A31" s="13"/>
      <c r="B31" s="13"/>
      <c r="C31" s="13"/>
      <c r="D31" s="13"/>
      <c r="E31" s="13"/>
      <c r="F31" s="15"/>
      <c r="G31" s="15"/>
      <c r="H31" s="13"/>
      <c r="I31" s="15" t="e">
        <f t="shared" ca="1" si="6"/>
        <v>#VALUE!</v>
      </c>
      <c r="J31" s="15" t="e">
        <f t="shared" si="7"/>
        <v>#DIV/0!</v>
      </c>
      <c r="K31" s="16" t="e">
        <f t="shared" ca="1" si="8"/>
        <v>#VALUE!</v>
      </c>
      <c r="L31" s="16" t="e">
        <f t="shared" si="9"/>
        <v>#DIV/0!</v>
      </c>
      <c r="M31" s="15" t="e">
        <f t="shared" ca="1" si="10"/>
        <v>#VALUE!</v>
      </c>
      <c r="N31" s="15" t="e">
        <f t="shared" ca="1" si="11"/>
        <v>#VALUE!</v>
      </c>
      <c r="O31" s="15" t="e">
        <f t="shared" ca="1" si="17"/>
        <v>#VALUE!</v>
      </c>
      <c r="P31" s="7" t="e">
        <f t="shared" ca="1" si="16"/>
        <v>#VALUE!</v>
      </c>
      <c r="Q31" s="45"/>
      <c r="R31" s="15" t="e">
        <f t="shared" ca="1" si="13"/>
        <v>#VALUE!</v>
      </c>
      <c r="AL31" s="9">
        <v>0</v>
      </c>
      <c r="AM31" s="9">
        <v>0</v>
      </c>
      <c r="AN31" s="9">
        <v>-0.5</v>
      </c>
      <c r="AO31" s="9">
        <v>-0.5</v>
      </c>
      <c r="AP31" s="9">
        <v>0</v>
      </c>
      <c r="AR31" s="36"/>
      <c r="BA31" s="36" t="str">
        <f ca="1">IFERROR(__xludf.DUMMYFUNCTION("SPLIT(AW31,""*"")"),"#VALUE!")</f>
        <v>#VALUE!</v>
      </c>
    </row>
    <row r="32" spans="1:53" ht="15.75" customHeight="1">
      <c r="A32" s="13"/>
      <c r="B32" s="13"/>
      <c r="C32" s="13"/>
      <c r="D32" s="13"/>
      <c r="E32" s="13"/>
      <c r="F32" s="15"/>
      <c r="G32" s="15"/>
      <c r="H32" s="13"/>
      <c r="I32" s="15" t="e">
        <f t="shared" ca="1" si="6"/>
        <v>#VALUE!</v>
      </c>
      <c r="J32" s="15" t="e">
        <f t="shared" si="7"/>
        <v>#DIV/0!</v>
      </c>
      <c r="K32" s="16" t="e">
        <f t="shared" ca="1" si="8"/>
        <v>#VALUE!</v>
      </c>
      <c r="L32" s="16" t="e">
        <f t="shared" si="9"/>
        <v>#DIV/0!</v>
      </c>
      <c r="M32" s="15" t="e">
        <f t="shared" ca="1" si="10"/>
        <v>#VALUE!</v>
      </c>
      <c r="N32" s="15" t="e">
        <f t="shared" ca="1" si="11"/>
        <v>#VALUE!</v>
      </c>
      <c r="O32" s="15" t="e">
        <f t="shared" ca="1" si="17"/>
        <v>#VALUE!</v>
      </c>
      <c r="P32" s="7" t="e">
        <f t="shared" ca="1" si="16"/>
        <v>#VALUE!</v>
      </c>
      <c r="Q32" s="45"/>
      <c r="R32" s="15" t="e">
        <f t="shared" ca="1" si="13"/>
        <v>#VALUE!</v>
      </c>
      <c r="AL32" s="9">
        <v>0</v>
      </c>
      <c r="AM32" s="9">
        <v>0</v>
      </c>
      <c r="AN32" s="9">
        <v>-0.5</v>
      </c>
      <c r="AO32" s="9">
        <v>-0.5</v>
      </c>
      <c r="AP32" s="9">
        <v>0</v>
      </c>
      <c r="AR32" s="36"/>
      <c r="BA32" s="36" t="str">
        <f ca="1">IFERROR(__xludf.DUMMYFUNCTION("SPLIT(AW32,""*"")"),"#VALUE!")</f>
        <v>#VALUE!</v>
      </c>
    </row>
    <row r="33" spans="1:53" ht="15.75" customHeight="1">
      <c r="A33" s="13"/>
      <c r="B33" s="13"/>
      <c r="C33" s="13"/>
      <c r="D33" s="13"/>
      <c r="E33" s="13"/>
      <c r="F33" s="15"/>
      <c r="G33" s="15"/>
      <c r="H33" s="13"/>
      <c r="I33" s="15" t="e">
        <f t="shared" ca="1" si="6"/>
        <v>#VALUE!</v>
      </c>
      <c r="J33" s="15" t="e">
        <f t="shared" si="7"/>
        <v>#DIV/0!</v>
      </c>
      <c r="K33" s="16" t="e">
        <f t="shared" ca="1" si="8"/>
        <v>#VALUE!</v>
      </c>
      <c r="L33" s="16" t="e">
        <f t="shared" si="9"/>
        <v>#DIV/0!</v>
      </c>
      <c r="M33" s="15" t="e">
        <f t="shared" ca="1" si="10"/>
        <v>#VALUE!</v>
      </c>
      <c r="N33" s="15" t="e">
        <f t="shared" ca="1" si="11"/>
        <v>#VALUE!</v>
      </c>
      <c r="O33" s="15" t="e">
        <f t="shared" ca="1" si="17"/>
        <v>#VALUE!</v>
      </c>
      <c r="P33" s="7" t="e">
        <f t="shared" ca="1" si="16"/>
        <v>#VALUE!</v>
      </c>
      <c r="Q33" s="45"/>
      <c r="R33" s="15" t="e">
        <f t="shared" ca="1" si="13"/>
        <v>#VALUE!</v>
      </c>
      <c r="AL33" s="9">
        <v>0</v>
      </c>
      <c r="AM33" s="9">
        <v>0</v>
      </c>
      <c r="AN33" s="9">
        <v>-0.5</v>
      </c>
      <c r="AO33" s="9">
        <v>-0.5</v>
      </c>
      <c r="AP33" s="9">
        <v>0</v>
      </c>
      <c r="AR33" s="36"/>
      <c r="BA33" s="36" t="str">
        <f ca="1">IFERROR(__xludf.DUMMYFUNCTION("SPLIT(AW33,""*"")"),"#VALUE!")</f>
        <v>#VALUE!</v>
      </c>
    </row>
    <row r="34" spans="1:53" ht="15.75" customHeight="1">
      <c r="A34" s="13"/>
      <c r="B34" s="13"/>
      <c r="C34" s="13"/>
      <c r="D34" s="13"/>
      <c r="E34" s="13"/>
      <c r="F34" s="15"/>
      <c r="G34" s="15"/>
      <c r="H34" s="13"/>
      <c r="I34" s="15" t="e">
        <f t="shared" ca="1" si="6"/>
        <v>#VALUE!</v>
      </c>
      <c r="J34" s="15" t="e">
        <f t="shared" si="7"/>
        <v>#DIV/0!</v>
      </c>
      <c r="K34" s="16" t="e">
        <f t="shared" ca="1" si="8"/>
        <v>#VALUE!</v>
      </c>
      <c r="L34" s="16" t="e">
        <f t="shared" si="9"/>
        <v>#DIV/0!</v>
      </c>
      <c r="M34" s="15" t="e">
        <f t="shared" ca="1" si="10"/>
        <v>#VALUE!</v>
      </c>
      <c r="N34" s="15" t="e">
        <f t="shared" ca="1" si="11"/>
        <v>#VALUE!</v>
      </c>
      <c r="O34" s="15" t="e">
        <f t="shared" ca="1" si="17"/>
        <v>#VALUE!</v>
      </c>
      <c r="P34" s="7" t="e">
        <f t="shared" ca="1" si="16"/>
        <v>#VALUE!</v>
      </c>
      <c r="Q34" s="45"/>
      <c r="R34" s="15" t="e">
        <f t="shared" ca="1" si="13"/>
        <v>#VALUE!</v>
      </c>
      <c r="AL34" s="9">
        <v>0</v>
      </c>
      <c r="AM34" s="9">
        <v>0</v>
      </c>
      <c r="AN34" s="9">
        <v>-0.5</v>
      </c>
      <c r="AO34" s="9">
        <v>-0.5</v>
      </c>
      <c r="AP34" s="9">
        <v>0</v>
      </c>
      <c r="AR34" s="36"/>
      <c r="BA34" s="36" t="str">
        <f ca="1">IFERROR(__xludf.DUMMYFUNCTION("SPLIT(AW34,""*"")"),"#VALUE!")</f>
        <v>#VALUE!</v>
      </c>
    </row>
    <row r="35" spans="1:53" ht="15.75" customHeight="1">
      <c r="A35" s="13"/>
      <c r="B35" s="13"/>
      <c r="C35" s="13"/>
      <c r="D35" s="13"/>
      <c r="E35" s="13"/>
      <c r="F35" s="15"/>
      <c r="G35" s="15"/>
      <c r="H35" s="13"/>
      <c r="I35" s="15" t="e">
        <f t="shared" ca="1" si="6"/>
        <v>#VALUE!</v>
      </c>
      <c r="J35" s="15" t="e">
        <f t="shared" si="7"/>
        <v>#DIV/0!</v>
      </c>
      <c r="K35" s="16" t="e">
        <f t="shared" ca="1" si="8"/>
        <v>#VALUE!</v>
      </c>
      <c r="L35" s="16" t="e">
        <f t="shared" si="9"/>
        <v>#DIV/0!</v>
      </c>
      <c r="M35" s="15" t="e">
        <f t="shared" ca="1" si="10"/>
        <v>#VALUE!</v>
      </c>
      <c r="N35" s="15" t="e">
        <f t="shared" ca="1" si="11"/>
        <v>#VALUE!</v>
      </c>
      <c r="O35" s="15" t="e">
        <f t="shared" ca="1" si="17"/>
        <v>#VALUE!</v>
      </c>
      <c r="P35" s="7" t="e">
        <f t="shared" ca="1" si="16"/>
        <v>#VALUE!</v>
      </c>
      <c r="Q35" s="45"/>
      <c r="R35" s="15" t="e">
        <f t="shared" ca="1" si="13"/>
        <v>#VALUE!</v>
      </c>
      <c r="AL35" s="9">
        <v>0</v>
      </c>
      <c r="AM35" s="9">
        <v>0</v>
      </c>
      <c r="AN35" s="9">
        <v>-0.5</v>
      </c>
      <c r="AO35" s="9">
        <v>-0.5</v>
      </c>
      <c r="AP35" s="9">
        <v>0</v>
      </c>
      <c r="AR35" s="36"/>
      <c r="BA35" s="36" t="str">
        <f ca="1">IFERROR(__xludf.DUMMYFUNCTION("SPLIT(AW35,""*"")"),"#VALUE!")</f>
        <v>#VALUE!</v>
      </c>
    </row>
    <row r="36" spans="1:53" ht="15.75" customHeight="1">
      <c r="A36" s="13"/>
      <c r="B36" s="13"/>
      <c r="C36" s="13"/>
      <c r="D36" s="13"/>
      <c r="E36" s="13"/>
      <c r="F36" s="15"/>
      <c r="G36" s="15"/>
      <c r="H36" s="13"/>
      <c r="I36" s="15" t="e">
        <f t="shared" ca="1" si="6"/>
        <v>#VALUE!</v>
      </c>
      <c r="J36" s="15" t="e">
        <f t="shared" si="7"/>
        <v>#DIV/0!</v>
      </c>
      <c r="K36" s="16" t="e">
        <f t="shared" ca="1" si="8"/>
        <v>#VALUE!</v>
      </c>
      <c r="L36" s="16" t="e">
        <f t="shared" si="9"/>
        <v>#DIV/0!</v>
      </c>
      <c r="M36" s="15" t="e">
        <f t="shared" ca="1" si="10"/>
        <v>#VALUE!</v>
      </c>
      <c r="N36" s="15" t="e">
        <f t="shared" ca="1" si="11"/>
        <v>#VALUE!</v>
      </c>
      <c r="O36" s="15" t="e">
        <f t="shared" ca="1" si="17"/>
        <v>#VALUE!</v>
      </c>
      <c r="P36" s="7" t="e">
        <f t="shared" ca="1" si="16"/>
        <v>#VALUE!</v>
      </c>
      <c r="Q36" s="45"/>
      <c r="R36" s="15" t="e">
        <f t="shared" ca="1" si="13"/>
        <v>#VALUE!</v>
      </c>
      <c r="AL36" s="9">
        <v>0</v>
      </c>
      <c r="AM36" s="9">
        <v>0</v>
      </c>
      <c r="AN36" s="9">
        <v>-0.5</v>
      </c>
      <c r="AO36" s="9">
        <v>-0.5</v>
      </c>
      <c r="AP36" s="9">
        <v>0</v>
      </c>
      <c r="AR36" s="36"/>
      <c r="BA36" s="36" t="str">
        <f ca="1">IFERROR(__xludf.DUMMYFUNCTION("SPLIT(AW36,""*"")"),"#VALUE!")</f>
        <v>#VALUE!</v>
      </c>
    </row>
    <row r="37" spans="1:53" ht="15.75" customHeight="1">
      <c r="A37" s="13"/>
      <c r="B37" s="13"/>
      <c r="C37" s="13"/>
      <c r="D37" s="13"/>
      <c r="E37" s="13"/>
      <c r="F37" s="15"/>
      <c r="G37" s="15"/>
      <c r="H37" s="13"/>
      <c r="I37" s="15" t="e">
        <f t="shared" ca="1" si="6"/>
        <v>#VALUE!</v>
      </c>
      <c r="J37" s="15" t="e">
        <f t="shared" si="7"/>
        <v>#DIV/0!</v>
      </c>
      <c r="K37" s="16" t="e">
        <f t="shared" ca="1" si="8"/>
        <v>#VALUE!</v>
      </c>
      <c r="L37" s="16" t="e">
        <f t="shared" si="9"/>
        <v>#DIV/0!</v>
      </c>
      <c r="M37" s="15" t="e">
        <f t="shared" ca="1" si="10"/>
        <v>#VALUE!</v>
      </c>
      <c r="N37" s="15" t="e">
        <f t="shared" ca="1" si="11"/>
        <v>#VALUE!</v>
      </c>
      <c r="O37" s="15" t="e">
        <f t="shared" ca="1" si="17"/>
        <v>#VALUE!</v>
      </c>
      <c r="P37" s="7" t="e">
        <f t="shared" ca="1" si="16"/>
        <v>#VALUE!</v>
      </c>
      <c r="Q37" s="45"/>
      <c r="R37" s="15" t="e">
        <f t="shared" ca="1" si="13"/>
        <v>#VALUE!</v>
      </c>
      <c r="AL37" s="9">
        <v>0</v>
      </c>
      <c r="AM37" s="9">
        <v>0</v>
      </c>
      <c r="AN37" s="9">
        <v>-0.5</v>
      </c>
      <c r="AO37" s="9">
        <v>-0.5</v>
      </c>
      <c r="AP37" s="9">
        <v>0</v>
      </c>
      <c r="AR37" s="36"/>
      <c r="BA37" s="36" t="str">
        <f ca="1">IFERROR(__xludf.DUMMYFUNCTION("SPLIT(AW37,""*"")"),"#VALUE!")</f>
        <v>#VALUE!</v>
      </c>
    </row>
    <row r="38" spans="1:53" ht="15.75" customHeight="1">
      <c r="A38" s="13"/>
      <c r="B38" s="13"/>
      <c r="C38" s="13"/>
      <c r="D38" s="13"/>
      <c r="E38" s="13"/>
      <c r="F38" s="15"/>
      <c r="G38" s="15"/>
      <c r="H38" s="13"/>
      <c r="I38" s="15" t="e">
        <f t="shared" ca="1" si="6"/>
        <v>#VALUE!</v>
      </c>
      <c r="J38" s="15" t="e">
        <f t="shared" si="7"/>
        <v>#DIV/0!</v>
      </c>
      <c r="K38" s="16" t="e">
        <f t="shared" ca="1" si="8"/>
        <v>#VALUE!</v>
      </c>
      <c r="L38" s="16" t="e">
        <f t="shared" si="9"/>
        <v>#DIV/0!</v>
      </c>
      <c r="M38" s="15" t="e">
        <f t="shared" ca="1" si="10"/>
        <v>#VALUE!</v>
      </c>
      <c r="N38" s="15" t="e">
        <f t="shared" ca="1" si="11"/>
        <v>#VALUE!</v>
      </c>
      <c r="O38" s="15" t="e">
        <f t="shared" ca="1" si="17"/>
        <v>#VALUE!</v>
      </c>
      <c r="P38" s="7" t="e">
        <f t="shared" ca="1" si="16"/>
        <v>#VALUE!</v>
      </c>
      <c r="Q38" s="45"/>
      <c r="R38" s="15" t="e">
        <f t="shared" ca="1" si="13"/>
        <v>#VALUE!</v>
      </c>
      <c r="AL38" s="9">
        <v>0</v>
      </c>
      <c r="AM38" s="9">
        <v>0</v>
      </c>
      <c r="AN38" s="9">
        <v>-0.5</v>
      </c>
      <c r="AO38" s="9">
        <v>-0.5</v>
      </c>
      <c r="AP38" s="9">
        <v>0</v>
      </c>
      <c r="AR38" s="36"/>
      <c r="BA38" s="36" t="str">
        <f ca="1">IFERROR(__xludf.DUMMYFUNCTION("SPLIT(AW38,""*"")"),"#VALUE!")</f>
        <v>#VALUE!</v>
      </c>
    </row>
    <row r="39" spans="1:53" ht="15.75" customHeight="1">
      <c r="A39" s="13"/>
      <c r="B39" s="13"/>
      <c r="C39" s="13"/>
      <c r="D39" s="13"/>
      <c r="E39" s="13"/>
      <c r="F39" s="15"/>
      <c r="G39" s="15"/>
      <c r="H39" s="13"/>
      <c r="I39" s="15" t="e">
        <f t="shared" ca="1" si="6"/>
        <v>#VALUE!</v>
      </c>
      <c r="J39" s="15" t="e">
        <f t="shared" si="7"/>
        <v>#DIV/0!</v>
      </c>
      <c r="K39" s="16" t="e">
        <f t="shared" ca="1" si="8"/>
        <v>#VALUE!</v>
      </c>
      <c r="L39" s="16" t="e">
        <f t="shared" si="9"/>
        <v>#DIV/0!</v>
      </c>
      <c r="M39" s="15" t="e">
        <f t="shared" ca="1" si="10"/>
        <v>#VALUE!</v>
      </c>
      <c r="N39" s="15" t="e">
        <f t="shared" ca="1" si="11"/>
        <v>#VALUE!</v>
      </c>
      <c r="O39" s="15" t="e">
        <f t="shared" ca="1" si="17"/>
        <v>#VALUE!</v>
      </c>
      <c r="P39" s="7" t="e">
        <f t="shared" ca="1" si="16"/>
        <v>#VALUE!</v>
      </c>
      <c r="Q39" s="45"/>
      <c r="R39" s="15" t="e">
        <f t="shared" ca="1" si="13"/>
        <v>#VALUE!</v>
      </c>
      <c r="AL39" s="9">
        <v>0</v>
      </c>
      <c r="AM39" s="9">
        <v>0</v>
      </c>
      <c r="AN39" s="9">
        <v>-0.5</v>
      </c>
      <c r="AO39" s="9">
        <v>-0.5</v>
      </c>
      <c r="AP39" s="9">
        <v>0</v>
      </c>
      <c r="AR39" s="36"/>
      <c r="BA39" s="36" t="str">
        <f ca="1">IFERROR(__xludf.DUMMYFUNCTION("SPLIT(AW39,""*"")"),"#VALUE!")</f>
        <v>#VALUE!</v>
      </c>
    </row>
    <row r="40" spans="1:53" ht="15.75" customHeight="1">
      <c r="A40" s="13"/>
      <c r="B40" s="13"/>
      <c r="C40" s="13"/>
      <c r="D40" s="13"/>
      <c r="E40" s="13"/>
      <c r="F40" s="15"/>
      <c r="G40" s="15"/>
      <c r="H40" s="13"/>
      <c r="I40" s="15" t="e">
        <f t="shared" ca="1" si="6"/>
        <v>#VALUE!</v>
      </c>
      <c r="J40" s="15" t="e">
        <f t="shared" si="7"/>
        <v>#DIV/0!</v>
      </c>
      <c r="K40" s="16" t="e">
        <f t="shared" ca="1" si="8"/>
        <v>#VALUE!</v>
      </c>
      <c r="L40" s="16" t="e">
        <f t="shared" si="9"/>
        <v>#DIV/0!</v>
      </c>
      <c r="M40" s="15" t="e">
        <f t="shared" ca="1" si="10"/>
        <v>#VALUE!</v>
      </c>
      <c r="N40" s="15" t="e">
        <f t="shared" ca="1" si="11"/>
        <v>#VALUE!</v>
      </c>
      <c r="O40" s="15" t="e">
        <f t="shared" ca="1" si="17"/>
        <v>#VALUE!</v>
      </c>
      <c r="P40" s="7" t="e">
        <f t="shared" ca="1" si="16"/>
        <v>#VALUE!</v>
      </c>
      <c r="Q40" s="45"/>
      <c r="R40" s="15" t="e">
        <f t="shared" ca="1" si="13"/>
        <v>#VALUE!</v>
      </c>
      <c r="AL40" s="9">
        <v>0</v>
      </c>
      <c r="AM40" s="9">
        <v>0</v>
      </c>
      <c r="AN40" s="9">
        <v>-0.5</v>
      </c>
      <c r="AO40" s="9">
        <v>-0.5</v>
      </c>
      <c r="AP40" s="9">
        <v>0</v>
      </c>
      <c r="AR40" s="36"/>
      <c r="BA40" s="36" t="str">
        <f ca="1">IFERROR(__xludf.DUMMYFUNCTION("SPLIT(AW40,""*"")"),"#VALUE!")</f>
        <v>#VALUE!</v>
      </c>
    </row>
    <row r="41" spans="1:53" ht="15.75" customHeight="1">
      <c r="A41" s="13"/>
      <c r="B41" s="13"/>
      <c r="C41" s="13"/>
      <c r="D41" s="13"/>
      <c r="E41" s="13"/>
      <c r="F41" s="15"/>
      <c r="G41" s="15"/>
      <c r="H41" s="13"/>
      <c r="I41" s="15" t="e">
        <f t="shared" ca="1" si="6"/>
        <v>#VALUE!</v>
      </c>
      <c r="J41" s="15" t="e">
        <f t="shared" si="7"/>
        <v>#DIV/0!</v>
      </c>
      <c r="K41" s="16" t="e">
        <f t="shared" ca="1" si="8"/>
        <v>#VALUE!</v>
      </c>
      <c r="L41" s="16" t="e">
        <f t="shared" si="9"/>
        <v>#DIV/0!</v>
      </c>
      <c r="M41" s="15" t="e">
        <f t="shared" ca="1" si="10"/>
        <v>#VALUE!</v>
      </c>
      <c r="N41" s="15" t="e">
        <f t="shared" ca="1" si="11"/>
        <v>#VALUE!</v>
      </c>
      <c r="O41" s="15" t="e">
        <f t="shared" ca="1" si="17"/>
        <v>#VALUE!</v>
      </c>
      <c r="P41" s="7" t="e">
        <f t="shared" ca="1" si="16"/>
        <v>#VALUE!</v>
      </c>
      <c r="Q41" s="45"/>
      <c r="R41" s="15" t="e">
        <f t="shared" ca="1" si="13"/>
        <v>#VALUE!</v>
      </c>
      <c r="AL41" s="9">
        <v>0</v>
      </c>
      <c r="AM41" s="9">
        <v>0</v>
      </c>
      <c r="AN41" s="9">
        <v>-0.5</v>
      </c>
      <c r="AO41" s="9">
        <v>-0.5</v>
      </c>
      <c r="AP41" s="9">
        <v>0</v>
      </c>
      <c r="AR41" s="36"/>
      <c r="BA41" s="36" t="str">
        <f ca="1">IFERROR(__xludf.DUMMYFUNCTION("SPLIT(AW41,""*"")"),"#VALUE!")</f>
        <v>#VALUE!</v>
      </c>
    </row>
    <row r="42" spans="1:53" ht="15.75" customHeight="1">
      <c r="A42" s="13"/>
      <c r="B42" s="13"/>
      <c r="C42" s="13"/>
      <c r="D42" s="13"/>
      <c r="E42" s="13"/>
      <c r="F42" s="15"/>
      <c r="G42" s="15"/>
      <c r="H42" s="13"/>
      <c r="I42" s="15" t="e">
        <f t="shared" ca="1" si="6"/>
        <v>#VALUE!</v>
      </c>
      <c r="J42" s="15" t="e">
        <f t="shared" si="7"/>
        <v>#DIV/0!</v>
      </c>
      <c r="K42" s="16" t="e">
        <f t="shared" ca="1" si="8"/>
        <v>#VALUE!</v>
      </c>
      <c r="L42" s="16" t="e">
        <f t="shared" si="9"/>
        <v>#DIV/0!</v>
      </c>
      <c r="M42" s="15" t="e">
        <f t="shared" ca="1" si="10"/>
        <v>#VALUE!</v>
      </c>
      <c r="N42" s="15" t="e">
        <f t="shared" ca="1" si="11"/>
        <v>#VALUE!</v>
      </c>
      <c r="O42" s="15" t="e">
        <f t="shared" ca="1" si="17"/>
        <v>#VALUE!</v>
      </c>
      <c r="P42" s="7" t="e">
        <f t="shared" ca="1" si="16"/>
        <v>#VALUE!</v>
      </c>
      <c r="Q42" s="45"/>
      <c r="R42" s="15" t="e">
        <f t="shared" ca="1" si="13"/>
        <v>#VALUE!</v>
      </c>
      <c r="AL42" s="9">
        <v>0</v>
      </c>
      <c r="AM42" s="9">
        <v>0</v>
      </c>
      <c r="AN42" s="9">
        <v>-0.5</v>
      </c>
      <c r="AO42" s="9">
        <v>-0.5</v>
      </c>
      <c r="AP42" s="9">
        <v>0</v>
      </c>
      <c r="AR42" s="36"/>
      <c r="BA42" s="36" t="str">
        <f ca="1">IFERROR(__xludf.DUMMYFUNCTION("SPLIT(AW42,""*"")"),"#VALUE!")</f>
        <v>#VALUE!</v>
      </c>
    </row>
    <row r="43" spans="1:53" ht="15.75" customHeight="1">
      <c r="A43" s="13"/>
      <c r="B43" s="13"/>
      <c r="C43" s="13"/>
      <c r="D43" s="13"/>
      <c r="E43" s="13"/>
      <c r="F43" s="15"/>
      <c r="G43" s="15"/>
      <c r="H43" s="13"/>
      <c r="I43" s="15" t="e">
        <f t="shared" ca="1" si="6"/>
        <v>#VALUE!</v>
      </c>
      <c r="J43" s="15" t="e">
        <f t="shared" si="7"/>
        <v>#DIV/0!</v>
      </c>
      <c r="K43" s="16" t="e">
        <f t="shared" ca="1" si="8"/>
        <v>#VALUE!</v>
      </c>
      <c r="L43" s="16" t="e">
        <f t="shared" si="9"/>
        <v>#DIV/0!</v>
      </c>
      <c r="M43" s="15" t="e">
        <f t="shared" ca="1" si="10"/>
        <v>#VALUE!</v>
      </c>
      <c r="N43" s="15" t="e">
        <f t="shared" ca="1" si="11"/>
        <v>#VALUE!</v>
      </c>
      <c r="O43" s="15" t="e">
        <f t="shared" ca="1" si="17"/>
        <v>#VALUE!</v>
      </c>
      <c r="P43" s="7" t="e">
        <f t="shared" ca="1" si="16"/>
        <v>#VALUE!</v>
      </c>
      <c r="Q43" s="45"/>
      <c r="R43" s="15" t="e">
        <f t="shared" ca="1" si="13"/>
        <v>#VALUE!</v>
      </c>
      <c r="AL43" s="9">
        <v>0</v>
      </c>
      <c r="AM43" s="9">
        <v>0</v>
      </c>
      <c r="AN43" s="9">
        <v>-0.5</v>
      </c>
      <c r="AO43" s="9">
        <v>-0.5</v>
      </c>
      <c r="AP43" s="9">
        <v>0</v>
      </c>
      <c r="AR43" s="36"/>
      <c r="BA43" s="36" t="str">
        <f ca="1">IFERROR(__xludf.DUMMYFUNCTION("SPLIT(AW43,""*"")"),"#VALUE!")</f>
        <v>#VALUE!</v>
      </c>
    </row>
    <row r="44" spans="1:53" ht="15.75" customHeight="1">
      <c r="A44" s="13"/>
      <c r="B44" s="13"/>
      <c r="C44" s="13"/>
      <c r="D44" s="13"/>
      <c r="E44" s="13"/>
      <c r="F44" s="15"/>
      <c r="G44" s="15"/>
      <c r="H44" s="13"/>
      <c r="I44" s="15" t="e">
        <f t="shared" ca="1" si="6"/>
        <v>#VALUE!</v>
      </c>
      <c r="J44" s="15" t="e">
        <f t="shared" si="7"/>
        <v>#DIV/0!</v>
      </c>
      <c r="K44" s="16" t="e">
        <f t="shared" ca="1" si="8"/>
        <v>#VALUE!</v>
      </c>
      <c r="L44" s="16" t="e">
        <f t="shared" si="9"/>
        <v>#DIV/0!</v>
      </c>
      <c r="M44" s="15" t="e">
        <f t="shared" ca="1" si="10"/>
        <v>#VALUE!</v>
      </c>
      <c r="N44" s="15" t="e">
        <f t="shared" ca="1" si="11"/>
        <v>#VALUE!</v>
      </c>
      <c r="O44" s="15" t="e">
        <f t="shared" ca="1" si="17"/>
        <v>#VALUE!</v>
      </c>
      <c r="P44" s="7" t="e">
        <f t="shared" ca="1" si="16"/>
        <v>#VALUE!</v>
      </c>
      <c r="Q44" s="45"/>
      <c r="R44" s="15" t="e">
        <f t="shared" ca="1" si="13"/>
        <v>#VALUE!</v>
      </c>
      <c r="AL44" s="9">
        <v>0</v>
      </c>
      <c r="AM44" s="9">
        <v>0</v>
      </c>
      <c r="AN44" s="9">
        <v>-0.5</v>
      </c>
      <c r="AO44" s="9">
        <v>-0.5</v>
      </c>
      <c r="AP44" s="9">
        <v>0</v>
      </c>
      <c r="AR44" s="36"/>
      <c r="BA44" s="36" t="str">
        <f ca="1">IFERROR(__xludf.DUMMYFUNCTION("SPLIT(AW44,""*"")"),"#VALUE!")</f>
        <v>#VALUE!</v>
      </c>
    </row>
    <row r="45" spans="1:53" ht="15.75" customHeight="1">
      <c r="A45" s="13"/>
      <c r="B45" s="13"/>
      <c r="C45" s="13"/>
      <c r="D45" s="13"/>
      <c r="E45" s="13"/>
      <c r="F45" s="15"/>
      <c r="G45" s="15"/>
      <c r="H45" s="13"/>
      <c r="I45" s="15" t="e">
        <f t="shared" ca="1" si="6"/>
        <v>#VALUE!</v>
      </c>
      <c r="J45" s="15" t="e">
        <f t="shared" si="7"/>
        <v>#DIV/0!</v>
      </c>
      <c r="K45" s="16" t="e">
        <f t="shared" ca="1" si="8"/>
        <v>#VALUE!</v>
      </c>
      <c r="L45" s="16" t="e">
        <f t="shared" si="9"/>
        <v>#DIV/0!</v>
      </c>
      <c r="M45" s="15" t="e">
        <f t="shared" ca="1" si="10"/>
        <v>#VALUE!</v>
      </c>
      <c r="N45" s="15" t="e">
        <f t="shared" ca="1" si="11"/>
        <v>#VALUE!</v>
      </c>
      <c r="O45" s="15" t="e">
        <f t="shared" ca="1" si="17"/>
        <v>#VALUE!</v>
      </c>
      <c r="P45" s="7" t="e">
        <f t="shared" ca="1" si="16"/>
        <v>#VALUE!</v>
      </c>
      <c r="Q45" s="45"/>
      <c r="R45" s="15" t="e">
        <f t="shared" ca="1" si="13"/>
        <v>#VALUE!</v>
      </c>
      <c r="AL45" s="9">
        <v>0</v>
      </c>
      <c r="AM45" s="9">
        <v>0</v>
      </c>
      <c r="AN45" s="9">
        <v>-0.5</v>
      </c>
      <c r="AO45" s="9">
        <v>-0.5</v>
      </c>
      <c r="AP45" s="9">
        <v>0</v>
      </c>
      <c r="AR45" s="36"/>
      <c r="BA45" s="36" t="str">
        <f ca="1">IFERROR(__xludf.DUMMYFUNCTION("SPLIT(AW45,""*"")"),"#VALUE!")</f>
        <v>#VALUE!</v>
      </c>
    </row>
    <row r="46" spans="1:53" ht="15.75" customHeight="1">
      <c r="A46" s="13"/>
      <c r="B46" s="13"/>
      <c r="C46" s="13"/>
      <c r="D46" s="13"/>
      <c r="E46" s="13"/>
      <c r="F46" s="15"/>
      <c r="G46" s="15"/>
      <c r="H46" s="13"/>
      <c r="I46" s="15" t="e">
        <f t="shared" ca="1" si="6"/>
        <v>#VALUE!</v>
      </c>
      <c r="J46" s="15" t="e">
        <f t="shared" si="7"/>
        <v>#DIV/0!</v>
      </c>
      <c r="K46" s="16" t="e">
        <f t="shared" ca="1" si="8"/>
        <v>#VALUE!</v>
      </c>
      <c r="L46" s="16" t="e">
        <f t="shared" si="9"/>
        <v>#DIV/0!</v>
      </c>
      <c r="M46" s="15" t="e">
        <f t="shared" ca="1" si="10"/>
        <v>#VALUE!</v>
      </c>
      <c r="N46" s="15" t="e">
        <f t="shared" ca="1" si="11"/>
        <v>#VALUE!</v>
      </c>
      <c r="O46" s="15" t="e">
        <f t="shared" ca="1" si="17"/>
        <v>#VALUE!</v>
      </c>
      <c r="P46" s="7" t="e">
        <f t="shared" ca="1" si="16"/>
        <v>#VALUE!</v>
      </c>
      <c r="Q46" s="45"/>
      <c r="R46" s="15" t="e">
        <f t="shared" ca="1" si="13"/>
        <v>#VALUE!</v>
      </c>
      <c r="T46" s="6" t="str">
        <f ca="1">IFERROR(__xludf.DUMMYFUNCTION("QUERY(D10:H629,X8)"),"#VALUE!")</f>
        <v>#VALUE!</v>
      </c>
      <c r="AL46" s="9">
        <v>0</v>
      </c>
      <c r="AM46" s="9">
        <v>0</v>
      </c>
      <c r="AN46" s="9">
        <v>-0.5</v>
      </c>
      <c r="AO46" s="9">
        <v>-0.5</v>
      </c>
      <c r="AP46" s="9">
        <v>0</v>
      </c>
      <c r="AR46" s="36"/>
      <c r="BA46" s="36" t="str">
        <f ca="1">IFERROR(__xludf.DUMMYFUNCTION("SPLIT(AW46,""*"")"),"#VALUE!")</f>
        <v>#VALUE!</v>
      </c>
    </row>
    <row r="47" spans="1:53" ht="15.75" customHeight="1">
      <c r="A47" s="13"/>
      <c r="B47" s="13"/>
      <c r="C47" s="13"/>
      <c r="D47" s="13"/>
      <c r="E47" s="13"/>
      <c r="F47" s="15"/>
      <c r="G47" s="15"/>
      <c r="H47" s="13"/>
      <c r="I47" s="15" t="e">
        <f t="shared" ca="1" si="6"/>
        <v>#VALUE!</v>
      </c>
      <c r="J47" s="15" t="e">
        <f t="shared" si="7"/>
        <v>#DIV/0!</v>
      </c>
      <c r="K47" s="16" t="e">
        <f t="shared" ca="1" si="8"/>
        <v>#VALUE!</v>
      </c>
      <c r="L47" s="16" t="e">
        <f t="shared" si="9"/>
        <v>#DIV/0!</v>
      </c>
      <c r="M47" s="15" t="e">
        <f t="shared" ca="1" si="10"/>
        <v>#VALUE!</v>
      </c>
      <c r="N47" s="15" t="e">
        <f t="shared" ca="1" si="11"/>
        <v>#VALUE!</v>
      </c>
      <c r="O47" s="15" t="e">
        <f t="shared" ca="1" si="17"/>
        <v>#VALUE!</v>
      </c>
      <c r="P47" s="7" t="e">
        <f t="shared" ca="1" si="16"/>
        <v>#VALUE!</v>
      </c>
      <c r="Q47" s="45"/>
      <c r="R47" s="15" t="e">
        <f t="shared" ca="1" si="13"/>
        <v>#VALUE!</v>
      </c>
      <c r="AL47" s="9">
        <v>0</v>
      </c>
      <c r="AM47" s="9">
        <v>0</v>
      </c>
      <c r="AN47" s="9">
        <v>-0.5</v>
      </c>
      <c r="AO47" s="9">
        <v>-0.5</v>
      </c>
      <c r="AP47" s="9">
        <v>0</v>
      </c>
      <c r="AR47" s="36"/>
      <c r="BA47" s="36" t="str">
        <f ca="1">IFERROR(__xludf.DUMMYFUNCTION("SPLIT(AW47,""*"")"),"#VALUE!")</f>
        <v>#VALUE!</v>
      </c>
    </row>
    <row r="48" spans="1:53" ht="15.75" customHeight="1">
      <c r="A48" s="13"/>
      <c r="B48" s="13"/>
      <c r="C48" s="13"/>
      <c r="D48" s="13"/>
      <c r="E48" s="13"/>
      <c r="F48" s="15"/>
      <c r="G48" s="15"/>
      <c r="H48" s="13"/>
      <c r="I48" s="15" t="e">
        <f t="shared" ca="1" si="6"/>
        <v>#VALUE!</v>
      </c>
      <c r="J48" s="15" t="e">
        <f t="shared" si="7"/>
        <v>#DIV/0!</v>
      </c>
      <c r="K48" s="16" t="e">
        <f t="shared" ca="1" si="8"/>
        <v>#VALUE!</v>
      </c>
      <c r="L48" s="16" t="e">
        <f t="shared" si="9"/>
        <v>#DIV/0!</v>
      </c>
      <c r="M48" s="15" t="e">
        <f t="shared" ca="1" si="10"/>
        <v>#VALUE!</v>
      </c>
      <c r="N48" s="15" t="e">
        <f t="shared" ca="1" si="11"/>
        <v>#VALUE!</v>
      </c>
      <c r="O48" s="15" t="e">
        <f t="shared" ca="1" si="17"/>
        <v>#VALUE!</v>
      </c>
      <c r="P48" s="7" t="e">
        <f t="shared" ca="1" si="16"/>
        <v>#VALUE!</v>
      </c>
      <c r="Q48" s="45"/>
      <c r="R48" s="15" t="e">
        <f t="shared" ca="1" si="13"/>
        <v>#VALUE!</v>
      </c>
      <c r="AL48" s="9">
        <v>0</v>
      </c>
      <c r="AM48" s="9">
        <v>0</v>
      </c>
      <c r="AN48" s="9">
        <v>-0.5</v>
      </c>
      <c r="AO48" s="9">
        <v>-0.5</v>
      </c>
      <c r="AP48" s="9">
        <v>0</v>
      </c>
      <c r="AR48" s="36"/>
      <c r="BA48" s="36" t="str">
        <f ca="1">IFERROR(__xludf.DUMMYFUNCTION("SPLIT(AW48,""*"")"),"#VALUE!")</f>
        <v>#VALUE!</v>
      </c>
    </row>
    <row r="49" spans="1:53" ht="15.75" customHeight="1">
      <c r="A49" s="13"/>
      <c r="B49" s="13"/>
      <c r="C49" s="13"/>
      <c r="D49" s="13"/>
      <c r="E49" s="13"/>
      <c r="F49" s="15"/>
      <c r="G49" s="15"/>
      <c r="H49" s="13"/>
      <c r="I49" s="15" t="e">
        <f t="shared" ca="1" si="6"/>
        <v>#VALUE!</v>
      </c>
      <c r="J49" s="15" t="e">
        <f t="shared" si="7"/>
        <v>#DIV/0!</v>
      </c>
      <c r="K49" s="16" t="e">
        <f t="shared" ca="1" si="8"/>
        <v>#VALUE!</v>
      </c>
      <c r="L49" s="16" t="e">
        <f t="shared" si="9"/>
        <v>#DIV/0!</v>
      </c>
      <c r="M49" s="15" t="e">
        <f t="shared" ca="1" si="10"/>
        <v>#VALUE!</v>
      </c>
      <c r="N49" s="15" t="e">
        <f t="shared" ca="1" si="11"/>
        <v>#VALUE!</v>
      </c>
      <c r="O49" s="15" t="e">
        <f t="shared" ca="1" si="17"/>
        <v>#VALUE!</v>
      </c>
      <c r="P49" s="7" t="e">
        <f t="shared" ca="1" si="16"/>
        <v>#VALUE!</v>
      </c>
      <c r="Q49" s="45"/>
      <c r="R49" s="15" t="e">
        <f t="shared" ca="1" si="13"/>
        <v>#VALUE!</v>
      </c>
      <c r="AL49" s="9">
        <v>0</v>
      </c>
      <c r="AM49" s="9">
        <v>0</v>
      </c>
      <c r="AN49" s="9">
        <v>-0.5</v>
      </c>
      <c r="AO49" s="9">
        <v>-0.5</v>
      </c>
      <c r="AP49" s="9">
        <v>0</v>
      </c>
      <c r="AR49" s="36"/>
      <c r="BA49" s="36" t="str">
        <f ca="1">IFERROR(__xludf.DUMMYFUNCTION("SPLIT(AW49,""*"")"),"#VALUE!")</f>
        <v>#VALUE!</v>
      </c>
    </row>
    <row r="50" spans="1:53" ht="17.25">
      <c r="A50" s="13"/>
      <c r="B50" s="13"/>
      <c r="C50" s="13"/>
      <c r="D50" s="13"/>
      <c r="E50" s="13"/>
      <c r="F50" s="15"/>
      <c r="G50" s="15"/>
      <c r="H50" s="13"/>
      <c r="I50" s="15" t="e">
        <f t="shared" ca="1" si="6"/>
        <v>#VALUE!</v>
      </c>
      <c r="J50" s="15" t="e">
        <f t="shared" si="7"/>
        <v>#DIV/0!</v>
      </c>
      <c r="K50" s="16" t="e">
        <f t="shared" ca="1" si="8"/>
        <v>#VALUE!</v>
      </c>
      <c r="L50" s="16" t="e">
        <f t="shared" si="9"/>
        <v>#DIV/0!</v>
      </c>
      <c r="M50" s="15" t="e">
        <f t="shared" ca="1" si="10"/>
        <v>#VALUE!</v>
      </c>
      <c r="N50" s="15" t="e">
        <f t="shared" ca="1" si="11"/>
        <v>#VALUE!</v>
      </c>
      <c r="O50" s="15" t="e">
        <f t="shared" ca="1" si="17"/>
        <v>#VALUE!</v>
      </c>
      <c r="P50" s="7" t="e">
        <f t="shared" ca="1" si="16"/>
        <v>#VALUE!</v>
      </c>
      <c r="Q50" s="45"/>
      <c r="R50" s="15" t="e">
        <f t="shared" ca="1" si="13"/>
        <v>#VALUE!</v>
      </c>
      <c r="AL50" s="9">
        <v>0</v>
      </c>
      <c r="AM50" s="9">
        <v>0</v>
      </c>
      <c r="AN50" s="9">
        <v>-0.5</v>
      </c>
      <c r="AO50" s="9">
        <v>-0.5</v>
      </c>
      <c r="AP50" s="9">
        <v>0</v>
      </c>
      <c r="AR50" s="36"/>
      <c r="BA50" s="36" t="str">
        <f ca="1">IFERROR(__xludf.DUMMYFUNCTION("SPLIT(AW50,""*"")"),"#VALUE!")</f>
        <v>#VALUE!</v>
      </c>
    </row>
    <row r="51" spans="1:53" ht="17.25">
      <c r="A51" s="13"/>
      <c r="B51" s="13"/>
      <c r="C51" s="13"/>
      <c r="D51" s="13"/>
      <c r="E51" s="13"/>
      <c r="F51" s="15"/>
      <c r="G51" s="15"/>
      <c r="H51" s="13"/>
      <c r="I51" s="15" t="e">
        <f t="shared" ca="1" si="6"/>
        <v>#VALUE!</v>
      </c>
      <c r="J51" s="15" t="e">
        <f t="shared" si="7"/>
        <v>#DIV/0!</v>
      </c>
      <c r="K51" s="16" t="e">
        <f t="shared" ca="1" si="8"/>
        <v>#VALUE!</v>
      </c>
      <c r="L51" s="16" t="e">
        <f t="shared" si="9"/>
        <v>#DIV/0!</v>
      </c>
      <c r="M51" s="15" t="e">
        <f t="shared" ca="1" si="10"/>
        <v>#VALUE!</v>
      </c>
      <c r="N51" s="15" t="e">
        <f t="shared" ca="1" si="11"/>
        <v>#VALUE!</v>
      </c>
      <c r="O51" s="15" t="e">
        <f t="shared" ca="1" si="17"/>
        <v>#VALUE!</v>
      </c>
      <c r="P51" s="7" t="e">
        <f t="shared" ca="1" si="16"/>
        <v>#VALUE!</v>
      </c>
      <c r="Q51" s="45"/>
      <c r="R51" s="15" t="e">
        <f t="shared" ca="1" si="13"/>
        <v>#VALUE!</v>
      </c>
      <c r="AL51" s="9">
        <v>0</v>
      </c>
      <c r="AM51" s="9">
        <v>0</v>
      </c>
      <c r="AN51" s="9">
        <v>-0.5</v>
      </c>
      <c r="AO51" s="9">
        <v>-0.5</v>
      </c>
      <c r="AP51" s="9">
        <v>0</v>
      </c>
      <c r="AR51" s="36"/>
      <c r="BA51" s="36" t="str">
        <f ca="1">IFERROR(__xludf.DUMMYFUNCTION("SPLIT(AW51,""*"")"),"#VALUE!")</f>
        <v>#VALUE!</v>
      </c>
    </row>
    <row r="52" spans="1:53" ht="17.25">
      <c r="A52" s="13"/>
      <c r="B52" s="13"/>
      <c r="C52" s="13"/>
      <c r="D52" s="13"/>
      <c r="E52" s="13"/>
      <c r="F52" s="15"/>
      <c r="G52" s="15"/>
      <c r="H52" s="13"/>
      <c r="I52" s="15" t="e">
        <f t="shared" ca="1" si="6"/>
        <v>#VALUE!</v>
      </c>
      <c r="J52" s="15" t="e">
        <f t="shared" si="7"/>
        <v>#DIV/0!</v>
      </c>
      <c r="K52" s="16" t="e">
        <f t="shared" ca="1" si="8"/>
        <v>#VALUE!</v>
      </c>
      <c r="L52" s="16" t="e">
        <f t="shared" si="9"/>
        <v>#DIV/0!</v>
      </c>
      <c r="M52" s="15" t="e">
        <f t="shared" ca="1" si="10"/>
        <v>#VALUE!</v>
      </c>
      <c r="N52" s="15" t="e">
        <f t="shared" ca="1" si="11"/>
        <v>#VALUE!</v>
      </c>
      <c r="O52" s="15" t="e">
        <f t="shared" ca="1" si="17"/>
        <v>#VALUE!</v>
      </c>
      <c r="P52" s="7" t="e">
        <f t="shared" ca="1" si="16"/>
        <v>#VALUE!</v>
      </c>
      <c r="Q52" s="45"/>
      <c r="R52" s="15" t="e">
        <f t="shared" ca="1" si="13"/>
        <v>#VALUE!</v>
      </c>
      <c r="AL52" s="9">
        <v>0</v>
      </c>
      <c r="AM52" s="9">
        <v>0</v>
      </c>
      <c r="AN52" s="9">
        <v>-0.5</v>
      </c>
      <c r="AO52" s="9">
        <v>-0.5</v>
      </c>
      <c r="AP52" s="9">
        <v>0</v>
      </c>
      <c r="AR52" s="36"/>
      <c r="BA52" s="36" t="str">
        <f ca="1">IFERROR(__xludf.DUMMYFUNCTION("SPLIT(AW52,""*"")"),"#VALUE!")</f>
        <v>#VALUE!</v>
      </c>
    </row>
    <row r="53" spans="1:53" ht="17.25">
      <c r="A53" s="13"/>
      <c r="B53" s="13"/>
      <c r="C53" s="13"/>
      <c r="D53" s="13"/>
      <c r="E53" s="13"/>
      <c r="F53" s="15"/>
      <c r="G53" s="15"/>
      <c r="H53" s="13"/>
      <c r="I53" s="15" t="e">
        <f t="shared" ca="1" si="6"/>
        <v>#VALUE!</v>
      </c>
      <c r="J53" s="15" t="e">
        <f t="shared" si="7"/>
        <v>#DIV/0!</v>
      </c>
      <c r="K53" s="16" t="e">
        <f t="shared" ca="1" si="8"/>
        <v>#VALUE!</v>
      </c>
      <c r="L53" s="16" t="e">
        <f t="shared" si="9"/>
        <v>#DIV/0!</v>
      </c>
      <c r="M53" s="15" t="e">
        <f t="shared" ca="1" si="10"/>
        <v>#VALUE!</v>
      </c>
      <c r="N53" s="15" t="e">
        <f t="shared" ca="1" si="11"/>
        <v>#VALUE!</v>
      </c>
      <c r="O53" s="15" t="e">
        <f t="shared" ca="1" si="17"/>
        <v>#VALUE!</v>
      </c>
      <c r="P53" s="7" t="e">
        <f t="shared" ca="1" si="16"/>
        <v>#VALUE!</v>
      </c>
      <c r="Q53" s="45"/>
      <c r="R53" s="15" t="e">
        <f t="shared" ca="1" si="13"/>
        <v>#VALUE!</v>
      </c>
      <c r="AL53" s="9">
        <v>0</v>
      </c>
      <c r="AM53" s="9">
        <v>0</v>
      </c>
      <c r="AN53" s="9">
        <v>-0.5</v>
      </c>
      <c r="AO53" s="9">
        <v>-0.5</v>
      </c>
      <c r="AP53" s="9">
        <v>0</v>
      </c>
      <c r="AR53" s="36"/>
      <c r="BA53" s="36" t="str">
        <f ca="1">IFERROR(__xludf.DUMMYFUNCTION("SPLIT(AW53,""*"")"),"#VALUE!")</f>
        <v>#VALUE!</v>
      </c>
    </row>
    <row r="54" spans="1:53" ht="17.25">
      <c r="A54" s="13"/>
      <c r="B54" s="13"/>
      <c r="C54" s="13"/>
      <c r="D54" s="13"/>
      <c r="E54" s="13"/>
      <c r="F54" s="15"/>
      <c r="G54" s="15"/>
      <c r="H54" s="13"/>
      <c r="I54" s="15" t="e">
        <f t="shared" ca="1" si="6"/>
        <v>#VALUE!</v>
      </c>
      <c r="J54" s="15" t="e">
        <f t="shared" si="7"/>
        <v>#DIV/0!</v>
      </c>
      <c r="K54" s="16" t="e">
        <f t="shared" ca="1" si="8"/>
        <v>#VALUE!</v>
      </c>
      <c r="L54" s="16" t="e">
        <f t="shared" si="9"/>
        <v>#DIV/0!</v>
      </c>
      <c r="M54" s="15" t="e">
        <f t="shared" ca="1" si="10"/>
        <v>#VALUE!</v>
      </c>
      <c r="N54" s="15" t="e">
        <f t="shared" ca="1" si="11"/>
        <v>#VALUE!</v>
      </c>
      <c r="O54" s="15" t="e">
        <f t="shared" ca="1" si="17"/>
        <v>#VALUE!</v>
      </c>
      <c r="P54" s="7" t="e">
        <f t="shared" ca="1" si="16"/>
        <v>#VALUE!</v>
      </c>
      <c r="Q54" s="45"/>
      <c r="R54" s="15" t="e">
        <f t="shared" ca="1" si="13"/>
        <v>#VALUE!</v>
      </c>
      <c r="AL54" s="9">
        <v>0</v>
      </c>
      <c r="AM54" s="9">
        <v>0</v>
      </c>
      <c r="AN54" s="9">
        <v>-0.5</v>
      </c>
      <c r="AO54" s="9">
        <v>-0.5</v>
      </c>
      <c r="AP54" s="9">
        <v>0</v>
      </c>
      <c r="AR54" s="36"/>
      <c r="BA54" s="36" t="str">
        <f ca="1">IFERROR(__xludf.DUMMYFUNCTION("SPLIT(AW54,""*"")"),"#VALUE!")</f>
        <v>#VALUE!</v>
      </c>
    </row>
    <row r="55" spans="1:53" ht="17.25">
      <c r="A55" s="13"/>
      <c r="B55" s="13"/>
      <c r="C55" s="13"/>
      <c r="D55" s="13"/>
      <c r="E55" s="13"/>
      <c r="F55" s="15"/>
      <c r="G55" s="15"/>
      <c r="H55" s="13"/>
      <c r="I55" s="15" t="e">
        <f t="shared" ca="1" si="6"/>
        <v>#VALUE!</v>
      </c>
      <c r="J55" s="15" t="e">
        <f t="shared" si="7"/>
        <v>#DIV/0!</v>
      </c>
      <c r="K55" s="16" t="e">
        <f t="shared" ca="1" si="8"/>
        <v>#VALUE!</v>
      </c>
      <c r="L55" s="16" t="e">
        <f t="shared" si="9"/>
        <v>#DIV/0!</v>
      </c>
      <c r="M55" s="15" t="e">
        <f t="shared" ca="1" si="10"/>
        <v>#VALUE!</v>
      </c>
      <c r="N55" s="15" t="e">
        <f t="shared" ca="1" si="11"/>
        <v>#VALUE!</v>
      </c>
      <c r="O55" s="15" t="e">
        <f t="shared" ca="1" si="17"/>
        <v>#VALUE!</v>
      </c>
      <c r="P55" s="7" t="e">
        <f t="shared" ca="1" si="16"/>
        <v>#VALUE!</v>
      </c>
      <c r="Q55" s="45"/>
      <c r="R55" s="15" t="e">
        <f t="shared" ca="1" si="13"/>
        <v>#VALUE!</v>
      </c>
      <c r="AL55" s="9">
        <v>0</v>
      </c>
      <c r="AM55" s="9">
        <v>0</v>
      </c>
      <c r="AN55" s="9">
        <v>-0.5</v>
      </c>
      <c r="AO55" s="9">
        <v>-0.5</v>
      </c>
      <c r="AP55" s="9">
        <v>0</v>
      </c>
      <c r="AR55" s="36"/>
      <c r="BA55" s="36" t="str">
        <f ca="1">IFERROR(__xludf.DUMMYFUNCTION("SPLIT(AW55,""*"")"),"#VALUE!")</f>
        <v>#VALUE!</v>
      </c>
    </row>
    <row r="56" spans="1:53" ht="17.25">
      <c r="A56" s="13"/>
      <c r="B56" s="13"/>
      <c r="C56" s="13"/>
      <c r="D56" s="13"/>
      <c r="E56" s="13"/>
      <c r="F56" s="15"/>
      <c r="G56" s="15"/>
      <c r="H56" s="13"/>
      <c r="I56" s="15" t="e">
        <f t="shared" ca="1" si="6"/>
        <v>#VALUE!</v>
      </c>
      <c r="J56" s="15" t="e">
        <f t="shared" si="7"/>
        <v>#DIV/0!</v>
      </c>
      <c r="K56" s="16" t="e">
        <f t="shared" ca="1" si="8"/>
        <v>#VALUE!</v>
      </c>
      <c r="L56" s="16" t="e">
        <f t="shared" si="9"/>
        <v>#DIV/0!</v>
      </c>
      <c r="M56" s="15" t="e">
        <f t="shared" ca="1" si="10"/>
        <v>#VALUE!</v>
      </c>
      <c r="N56" s="15" t="e">
        <f t="shared" ca="1" si="11"/>
        <v>#VALUE!</v>
      </c>
      <c r="O56" s="15" t="e">
        <f t="shared" ca="1" si="17"/>
        <v>#VALUE!</v>
      </c>
      <c r="P56" s="7" t="e">
        <f t="shared" ca="1" si="16"/>
        <v>#VALUE!</v>
      </c>
      <c r="Q56" s="45"/>
      <c r="R56" s="15" t="e">
        <f t="shared" ca="1" si="13"/>
        <v>#VALUE!</v>
      </c>
      <c r="AL56" s="9">
        <v>0</v>
      </c>
      <c r="AM56" s="9">
        <v>0</v>
      </c>
      <c r="AN56" s="9">
        <v>-0.5</v>
      </c>
      <c r="AO56" s="9">
        <v>-0.5</v>
      </c>
      <c r="AP56" s="9">
        <v>0</v>
      </c>
      <c r="AR56" s="36"/>
      <c r="BA56" s="36" t="str">
        <f ca="1">IFERROR(__xludf.DUMMYFUNCTION("SPLIT(AW56,""*"")"),"#VALUE!")</f>
        <v>#VALUE!</v>
      </c>
    </row>
    <row r="57" spans="1:53" ht="17.25">
      <c r="A57" s="13"/>
      <c r="B57" s="13"/>
      <c r="C57" s="13"/>
      <c r="D57" s="13"/>
      <c r="E57" s="13"/>
      <c r="F57" s="15"/>
      <c r="G57" s="15"/>
      <c r="H57" s="13"/>
      <c r="I57" s="15" t="e">
        <f t="shared" ca="1" si="6"/>
        <v>#VALUE!</v>
      </c>
      <c r="J57" s="15" t="e">
        <f t="shared" si="7"/>
        <v>#DIV/0!</v>
      </c>
      <c r="K57" s="16" t="e">
        <f t="shared" ca="1" si="8"/>
        <v>#VALUE!</v>
      </c>
      <c r="L57" s="16" t="e">
        <f t="shared" si="9"/>
        <v>#DIV/0!</v>
      </c>
      <c r="M57" s="15" t="e">
        <f t="shared" ca="1" si="10"/>
        <v>#VALUE!</v>
      </c>
      <c r="N57" s="15" t="e">
        <f t="shared" ca="1" si="11"/>
        <v>#VALUE!</v>
      </c>
      <c r="O57" s="15" t="e">
        <f t="shared" ca="1" si="17"/>
        <v>#VALUE!</v>
      </c>
      <c r="P57" s="7" t="e">
        <f t="shared" ca="1" si="16"/>
        <v>#VALUE!</v>
      </c>
      <c r="Q57" s="45"/>
      <c r="R57" s="15" t="e">
        <f t="shared" ca="1" si="13"/>
        <v>#VALUE!</v>
      </c>
      <c r="AL57" s="9">
        <v>0</v>
      </c>
      <c r="AM57" s="9">
        <v>0</v>
      </c>
      <c r="AN57" s="9">
        <v>-0.5</v>
      </c>
      <c r="AO57" s="9">
        <v>-0.5</v>
      </c>
      <c r="AP57" s="9">
        <v>0</v>
      </c>
      <c r="AR57" s="36"/>
      <c r="BA57" s="36" t="str">
        <f ca="1">IFERROR(__xludf.DUMMYFUNCTION("SPLIT(AW57,""*"")"),"#VALUE!")</f>
        <v>#VALUE!</v>
      </c>
    </row>
    <row r="58" spans="1:53" ht="17.25">
      <c r="A58" s="13"/>
      <c r="B58" s="13"/>
      <c r="C58" s="13"/>
      <c r="D58" s="13"/>
      <c r="E58" s="13"/>
      <c r="F58" s="15"/>
      <c r="G58" s="15"/>
      <c r="H58" s="13"/>
      <c r="I58" s="15" t="e">
        <f t="shared" ca="1" si="6"/>
        <v>#VALUE!</v>
      </c>
      <c r="J58" s="15" t="e">
        <f t="shared" si="7"/>
        <v>#DIV/0!</v>
      </c>
      <c r="K58" s="16" t="e">
        <f t="shared" ca="1" si="8"/>
        <v>#VALUE!</v>
      </c>
      <c r="L58" s="16" t="e">
        <f t="shared" si="9"/>
        <v>#DIV/0!</v>
      </c>
      <c r="M58" s="15" t="e">
        <f t="shared" ca="1" si="10"/>
        <v>#VALUE!</v>
      </c>
      <c r="N58" s="15" t="e">
        <f t="shared" ca="1" si="11"/>
        <v>#VALUE!</v>
      </c>
      <c r="O58" s="15" t="e">
        <f t="shared" ca="1" si="17"/>
        <v>#VALUE!</v>
      </c>
      <c r="P58" s="7" t="e">
        <f t="shared" ca="1" si="16"/>
        <v>#VALUE!</v>
      </c>
      <c r="Q58" s="45"/>
      <c r="R58" s="15" t="e">
        <f t="shared" ca="1" si="13"/>
        <v>#VALUE!</v>
      </c>
      <c r="AL58" s="9">
        <v>0</v>
      </c>
      <c r="AM58" s="9">
        <v>0</v>
      </c>
      <c r="AN58" s="9">
        <v>-0.5</v>
      </c>
      <c r="AO58" s="9">
        <v>-0.5</v>
      </c>
      <c r="AP58" s="9">
        <v>0</v>
      </c>
      <c r="AR58" s="36"/>
      <c r="BA58" s="36" t="str">
        <f ca="1">IFERROR(__xludf.DUMMYFUNCTION("SPLIT(AW58,""*"")"),"#VALUE!")</f>
        <v>#VALUE!</v>
      </c>
    </row>
    <row r="59" spans="1:53" ht="17.25">
      <c r="A59" s="13"/>
      <c r="B59" s="13"/>
      <c r="C59" s="13"/>
      <c r="D59" s="13"/>
      <c r="E59" s="13"/>
      <c r="F59" s="15"/>
      <c r="G59" s="15"/>
      <c r="H59" s="13"/>
      <c r="I59" s="15" t="e">
        <f t="shared" ca="1" si="6"/>
        <v>#VALUE!</v>
      </c>
      <c r="J59" s="15" t="e">
        <f t="shared" si="7"/>
        <v>#DIV/0!</v>
      </c>
      <c r="K59" s="16" t="e">
        <f t="shared" ca="1" si="8"/>
        <v>#VALUE!</v>
      </c>
      <c r="L59" s="16" t="e">
        <f t="shared" si="9"/>
        <v>#DIV/0!</v>
      </c>
      <c r="M59" s="15" t="e">
        <f t="shared" ca="1" si="10"/>
        <v>#VALUE!</v>
      </c>
      <c r="N59" s="15" t="e">
        <f t="shared" ca="1" si="11"/>
        <v>#VALUE!</v>
      </c>
      <c r="O59" s="15" t="e">
        <f t="shared" ca="1" si="17"/>
        <v>#VALUE!</v>
      </c>
      <c r="P59" s="7" t="e">
        <f t="shared" ca="1" si="16"/>
        <v>#VALUE!</v>
      </c>
      <c r="Q59" s="45"/>
      <c r="R59" s="15" t="e">
        <f t="shared" ca="1" si="13"/>
        <v>#VALUE!</v>
      </c>
      <c r="AL59" s="9">
        <v>0</v>
      </c>
      <c r="AM59" s="9">
        <v>0</v>
      </c>
      <c r="AN59" s="9">
        <v>-0.5</v>
      </c>
      <c r="AO59" s="9">
        <v>-0.5</v>
      </c>
      <c r="AP59" s="9">
        <v>0</v>
      </c>
      <c r="AR59" s="36"/>
      <c r="BA59" s="36" t="str">
        <f ca="1">IFERROR(__xludf.DUMMYFUNCTION("SPLIT(AW59,""*"")"),"#VALUE!")</f>
        <v>#VALUE!</v>
      </c>
    </row>
    <row r="60" spans="1:53" ht="17.25">
      <c r="A60" s="13"/>
      <c r="B60" s="13"/>
      <c r="C60" s="13"/>
      <c r="D60" s="13"/>
      <c r="E60" s="13"/>
      <c r="F60" s="15"/>
      <c r="G60" s="15"/>
      <c r="H60" s="13"/>
      <c r="I60" s="15" t="e">
        <f t="shared" ca="1" si="6"/>
        <v>#VALUE!</v>
      </c>
      <c r="J60" s="15" t="e">
        <f t="shared" si="7"/>
        <v>#DIV/0!</v>
      </c>
      <c r="K60" s="16" t="e">
        <f t="shared" ca="1" si="8"/>
        <v>#VALUE!</v>
      </c>
      <c r="L60" s="16" t="e">
        <f t="shared" si="9"/>
        <v>#DIV/0!</v>
      </c>
      <c r="M60" s="15" t="e">
        <f t="shared" ca="1" si="10"/>
        <v>#VALUE!</v>
      </c>
      <c r="N60" s="15" t="e">
        <f t="shared" ca="1" si="11"/>
        <v>#VALUE!</v>
      </c>
      <c r="O60" s="15" t="e">
        <f t="shared" ca="1" si="17"/>
        <v>#VALUE!</v>
      </c>
      <c r="P60" s="7" t="e">
        <f t="shared" ca="1" si="16"/>
        <v>#VALUE!</v>
      </c>
      <c r="Q60" s="45"/>
      <c r="R60" s="15" t="e">
        <f t="shared" ca="1" si="13"/>
        <v>#VALUE!</v>
      </c>
      <c r="AL60" s="9">
        <v>0</v>
      </c>
      <c r="AM60" s="9">
        <v>0</v>
      </c>
      <c r="AN60" s="9">
        <v>-0.5</v>
      </c>
      <c r="AO60" s="9">
        <v>-0.5</v>
      </c>
      <c r="AP60" s="9">
        <v>0</v>
      </c>
      <c r="AR60" s="36"/>
      <c r="BA60" s="36" t="str">
        <f ca="1">IFERROR(__xludf.DUMMYFUNCTION("SPLIT(AW60,""*"")"),"#VALUE!")</f>
        <v>#VALUE!</v>
      </c>
    </row>
    <row r="61" spans="1:53" ht="17.25">
      <c r="A61" s="13"/>
      <c r="B61" s="13"/>
      <c r="C61" s="13"/>
      <c r="D61" s="13"/>
      <c r="E61" s="13"/>
      <c r="F61" s="15"/>
      <c r="G61" s="15"/>
      <c r="H61" s="13"/>
      <c r="I61" s="15" t="e">
        <f t="shared" ca="1" si="6"/>
        <v>#VALUE!</v>
      </c>
      <c r="J61" s="15" t="e">
        <f t="shared" si="7"/>
        <v>#DIV/0!</v>
      </c>
      <c r="K61" s="16" t="e">
        <f t="shared" ca="1" si="8"/>
        <v>#VALUE!</v>
      </c>
      <c r="L61" s="16" t="e">
        <f t="shared" si="9"/>
        <v>#DIV/0!</v>
      </c>
      <c r="M61" s="15" t="e">
        <f t="shared" ca="1" si="10"/>
        <v>#VALUE!</v>
      </c>
      <c r="N61" s="15" t="e">
        <f t="shared" ca="1" si="11"/>
        <v>#VALUE!</v>
      </c>
      <c r="O61" s="15" t="e">
        <f t="shared" ca="1" si="17"/>
        <v>#VALUE!</v>
      </c>
      <c r="P61" s="7" t="e">
        <f t="shared" ca="1" si="16"/>
        <v>#VALUE!</v>
      </c>
      <c r="Q61" s="45"/>
      <c r="R61" s="15" t="e">
        <f t="shared" ca="1" si="13"/>
        <v>#VALUE!</v>
      </c>
      <c r="AL61" s="9">
        <v>0</v>
      </c>
      <c r="AM61" s="9">
        <v>0</v>
      </c>
      <c r="AN61" s="9">
        <v>-0.5</v>
      </c>
      <c r="AO61" s="9">
        <v>-0.5</v>
      </c>
      <c r="AP61" s="9">
        <v>0</v>
      </c>
      <c r="AR61" s="36"/>
      <c r="BA61" s="36" t="str">
        <f ca="1">IFERROR(__xludf.DUMMYFUNCTION("SPLIT(AW61,""*"")"),"#VALUE!")</f>
        <v>#VALUE!</v>
      </c>
    </row>
    <row r="62" spans="1:53" ht="17.25">
      <c r="A62" s="13"/>
      <c r="B62" s="13"/>
      <c r="C62" s="13"/>
      <c r="D62" s="13"/>
      <c r="E62" s="13"/>
      <c r="F62" s="15"/>
      <c r="G62" s="15"/>
      <c r="H62" s="13"/>
      <c r="I62" s="15" t="e">
        <f t="shared" ca="1" si="6"/>
        <v>#VALUE!</v>
      </c>
      <c r="J62" s="15" t="e">
        <f t="shared" si="7"/>
        <v>#DIV/0!</v>
      </c>
      <c r="K62" s="16" t="e">
        <f t="shared" ca="1" si="8"/>
        <v>#VALUE!</v>
      </c>
      <c r="L62" s="16" t="e">
        <f t="shared" si="9"/>
        <v>#DIV/0!</v>
      </c>
      <c r="M62" s="15" t="e">
        <f t="shared" ca="1" si="10"/>
        <v>#VALUE!</v>
      </c>
      <c r="N62" s="15" t="e">
        <f t="shared" ca="1" si="11"/>
        <v>#VALUE!</v>
      </c>
      <c r="O62" s="15" t="e">
        <f t="shared" ca="1" si="17"/>
        <v>#VALUE!</v>
      </c>
      <c r="P62" s="7" t="e">
        <f t="shared" ca="1" si="16"/>
        <v>#VALUE!</v>
      </c>
      <c r="Q62" s="45"/>
      <c r="R62" s="15" t="e">
        <f t="shared" ca="1" si="13"/>
        <v>#VALUE!</v>
      </c>
      <c r="AL62" s="9">
        <v>0</v>
      </c>
      <c r="AM62" s="9">
        <v>0</v>
      </c>
      <c r="AN62" s="9">
        <v>-0.5</v>
      </c>
      <c r="AO62" s="9">
        <v>-0.5</v>
      </c>
      <c r="AP62" s="9">
        <v>0</v>
      </c>
      <c r="AR62" s="36"/>
      <c r="BA62" s="36" t="str">
        <f ca="1">IFERROR(__xludf.DUMMYFUNCTION("SPLIT(AW62,""*"")"),"#VALUE!")</f>
        <v>#VALUE!</v>
      </c>
    </row>
    <row r="63" spans="1:53" ht="17.25">
      <c r="A63" s="13"/>
      <c r="B63" s="13"/>
      <c r="C63" s="13"/>
      <c r="D63" s="13"/>
      <c r="E63" s="13"/>
      <c r="F63" s="15"/>
      <c r="G63" s="15"/>
      <c r="H63" s="13"/>
      <c r="I63" s="15" t="e">
        <f t="shared" ca="1" si="6"/>
        <v>#VALUE!</v>
      </c>
      <c r="J63" s="15" t="e">
        <f t="shared" si="7"/>
        <v>#DIV/0!</v>
      </c>
      <c r="K63" s="16" t="e">
        <f t="shared" ca="1" si="8"/>
        <v>#VALUE!</v>
      </c>
      <c r="L63" s="16" t="e">
        <f t="shared" si="9"/>
        <v>#DIV/0!</v>
      </c>
      <c r="M63" s="15" t="e">
        <f t="shared" ca="1" si="10"/>
        <v>#VALUE!</v>
      </c>
      <c r="N63" s="15" t="e">
        <f t="shared" ca="1" si="11"/>
        <v>#VALUE!</v>
      </c>
      <c r="O63" s="15" t="e">
        <f t="shared" ca="1" si="17"/>
        <v>#VALUE!</v>
      </c>
      <c r="P63" s="7" t="e">
        <f t="shared" ca="1" si="16"/>
        <v>#VALUE!</v>
      </c>
      <c r="Q63" s="45"/>
      <c r="R63" s="15" t="e">
        <f t="shared" ca="1" si="13"/>
        <v>#VALUE!</v>
      </c>
      <c r="AL63" s="9">
        <v>0</v>
      </c>
      <c r="AM63" s="9">
        <v>0</v>
      </c>
      <c r="AN63" s="9">
        <v>-0.5</v>
      </c>
      <c r="AO63" s="9">
        <v>-0.5</v>
      </c>
      <c r="AP63" s="9">
        <v>0</v>
      </c>
      <c r="AR63" s="36"/>
      <c r="BA63" s="36" t="str">
        <f ca="1">IFERROR(__xludf.DUMMYFUNCTION("SPLIT(AW63,""*"")"),"#VALUE!")</f>
        <v>#VALUE!</v>
      </c>
    </row>
    <row r="64" spans="1:53" ht="17.25">
      <c r="A64" s="13"/>
      <c r="B64" s="13"/>
      <c r="C64" s="13"/>
      <c r="D64" s="13"/>
      <c r="E64" s="13"/>
      <c r="F64" s="15"/>
      <c r="G64" s="15"/>
      <c r="H64" s="13"/>
      <c r="I64" s="15" t="e">
        <f t="shared" ca="1" si="6"/>
        <v>#VALUE!</v>
      </c>
      <c r="J64" s="15" t="e">
        <f t="shared" si="7"/>
        <v>#DIV/0!</v>
      </c>
      <c r="K64" s="16" t="e">
        <f t="shared" ca="1" si="8"/>
        <v>#VALUE!</v>
      </c>
      <c r="L64" s="16" t="e">
        <f t="shared" si="9"/>
        <v>#DIV/0!</v>
      </c>
      <c r="M64" s="15" t="e">
        <f t="shared" ca="1" si="10"/>
        <v>#VALUE!</v>
      </c>
      <c r="N64" s="15" t="e">
        <f t="shared" ca="1" si="11"/>
        <v>#VALUE!</v>
      </c>
      <c r="O64" s="15" t="e">
        <f t="shared" ca="1" si="17"/>
        <v>#VALUE!</v>
      </c>
      <c r="P64" s="7" t="e">
        <f t="shared" ca="1" si="16"/>
        <v>#VALUE!</v>
      </c>
      <c r="Q64" s="45"/>
      <c r="R64" s="15" t="e">
        <f t="shared" ca="1" si="13"/>
        <v>#VALUE!</v>
      </c>
      <c r="AL64" s="9">
        <v>0</v>
      </c>
      <c r="AM64" s="9">
        <v>0</v>
      </c>
      <c r="AN64" s="9">
        <v>-0.5</v>
      </c>
      <c r="AO64" s="9">
        <v>-0.5</v>
      </c>
      <c r="AP64" s="9">
        <v>0</v>
      </c>
      <c r="AR64" s="36"/>
      <c r="BA64" s="36" t="str">
        <f ca="1">IFERROR(__xludf.DUMMYFUNCTION("SPLIT(AW64,""*"")"),"#VALUE!")</f>
        <v>#VALUE!</v>
      </c>
    </row>
    <row r="65" spans="1:53" ht="17.25">
      <c r="A65" s="13"/>
      <c r="B65" s="13"/>
      <c r="C65" s="13"/>
      <c r="D65" s="13"/>
      <c r="E65" s="13"/>
      <c r="F65" s="15"/>
      <c r="G65" s="15"/>
      <c r="H65" s="13"/>
      <c r="I65" s="15" t="e">
        <f t="shared" ca="1" si="6"/>
        <v>#VALUE!</v>
      </c>
      <c r="J65" s="15" t="e">
        <f t="shared" si="7"/>
        <v>#DIV/0!</v>
      </c>
      <c r="K65" s="16" t="e">
        <f t="shared" ca="1" si="8"/>
        <v>#VALUE!</v>
      </c>
      <c r="L65" s="16" t="e">
        <f t="shared" si="9"/>
        <v>#DIV/0!</v>
      </c>
      <c r="M65" s="15" t="e">
        <f t="shared" ca="1" si="10"/>
        <v>#VALUE!</v>
      </c>
      <c r="N65" s="15" t="e">
        <f t="shared" ca="1" si="11"/>
        <v>#VALUE!</v>
      </c>
      <c r="O65" s="15" t="e">
        <f t="shared" ca="1" si="17"/>
        <v>#VALUE!</v>
      </c>
      <c r="P65" s="7" t="e">
        <f t="shared" ca="1" si="16"/>
        <v>#VALUE!</v>
      </c>
      <c r="Q65" s="45"/>
      <c r="R65" s="15" t="e">
        <f t="shared" ca="1" si="13"/>
        <v>#VALUE!</v>
      </c>
      <c r="AL65" s="9">
        <v>0</v>
      </c>
      <c r="AM65" s="9">
        <v>0</v>
      </c>
      <c r="AN65" s="9">
        <v>-0.5</v>
      </c>
      <c r="AO65" s="9">
        <v>-0.5</v>
      </c>
      <c r="AP65" s="9">
        <v>0</v>
      </c>
      <c r="AR65" s="36"/>
      <c r="BA65" s="36" t="str">
        <f ca="1">IFERROR(__xludf.DUMMYFUNCTION("SPLIT(AW65,""*"")"),"#VALUE!")</f>
        <v>#VALUE!</v>
      </c>
    </row>
    <row r="66" spans="1:53" ht="17.25">
      <c r="A66" s="13"/>
      <c r="B66" s="13"/>
      <c r="C66" s="13"/>
      <c r="D66" s="13"/>
      <c r="E66" s="13"/>
      <c r="F66" s="15"/>
      <c r="G66" s="15"/>
      <c r="H66" s="13"/>
      <c r="I66" s="15" t="e">
        <f t="shared" ca="1" si="6"/>
        <v>#VALUE!</v>
      </c>
      <c r="J66" s="15" t="e">
        <f t="shared" si="7"/>
        <v>#DIV/0!</v>
      </c>
      <c r="K66" s="16" t="e">
        <f t="shared" ca="1" si="8"/>
        <v>#VALUE!</v>
      </c>
      <c r="L66" s="16" t="e">
        <f t="shared" si="9"/>
        <v>#DIV/0!</v>
      </c>
      <c r="M66" s="15" t="e">
        <f t="shared" ca="1" si="10"/>
        <v>#VALUE!</v>
      </c>
      <c r="N66" s="15" t="e">
        <f t="shared" ca="1" si="11"/>
        <v>#VALUE!</v>
      </c>
      <c r="O66" s="15" t="e">
        <f t="shared" ca="1" si="17"/>
        <v>#VALUE!</v>
      </c>
      <c r="P66" s="7" t="e">
        <f t="shared" ca="1" si="16"/>
        <v>#VALUE!</v>
      </c>
      <c r="Q66" s="45"/>
      <c r="R66" s="15" t="e">
        <f t="shared" ca="1" si="13"/>
        <v>#VALUE!</v>
      </c>
      <c r="AL66" s="9">
        <v>0</v>
      </c>
      <c r="AM66" s="9">
        <v>0</v>
      </c>
      <c r="AN66" s="9">
        <v>-0.5</v>
      </c>
      <c r="AO66" s="9">
        <v>-0.5</v>
      </c>
      <c r="AP66" s="9">
        <v>0</v>
      </c>
      <c r="AR66" s="36"/>
      <c r="BA66" s="36" t="str">
        <f ca="1">IFERROR(__xludf.DUMMYFUNCTION("SPLIT(AW66,""*"")"),"#VALUE!")</f>
        <v>#VALUE!</v>
      </c>
    </row>
    <row r="67" spans="1:53" ht="17.25">
      <c r="A67" s="13"/>
      <c r="B67" s="13"/>
      <c r="C67" s="13"/>
      <c r="D67" s="13"/>
      <c r="E67" s="13"/>
      <c r="F67" s="15"/>
      <c r="G67" s="15"/>
      <c r="H67" s="13"/>
      <c r="I67" s="15" t="e">
        <f t="shared" ca="1" si="6"/>
        <v>#VALUE!</v>
      </c>
      <c r="J67" s="15" t="e">
        <f t="shared" si="7"/>
        <v>#DIV/0!</v>
      </c>
      <c r="K67" s="16" t="e">
        <f t="shared" ca="1" si="8"/>
        <v>#VALUE!</v>
      </c>
      <c r="L67" s="16" t="e">
        <f t="shared" si="9"/>
        <v>#DIV/0!</v>
      </c>
      <c r="M67" s="15" t="e">
        <f t="shared" ca="1" si="10"/>
        <v>#VALUE!</v>
      </c>
      <c r="N67" s="15" t="e">
        <f t="shared" ca="1" si="11"/>
        <v>#VALUE!</v>
      </c>
      <c r="O67" s="15" t="e">
        <f t="shared" ca="1" si="17"/>
        <v>#VALUE!</v>
      </c>
      <c r="P67" s="7" t="e">
        <f t="shared" ca="1" si="16"/>
        <v>#VALUE!</v>
      </c>
      <c r="Q67" s="45"/>
      <c r="R67" s="15" t="e">
        <f t="shared" ca="1" si="13"/>
        <v>#VALUE!</v>
      </c>
      <c r="AL67" s="9">
        <v>0</v>
      </c>
      <c r="AM67" s="9">
        <v>0</v>
      </c>
      <c r="AN67" s="9">
        <v>-0.5</v>
      </c>
      <c r="AO67" s="9">
        <v>-0.5</v>
      </c>
      <c r="AP67" s="9">
        <v>0</v>
      </c>
      <c r="AR67" s="36"/>
      <c r="BA67" s="36" t="str">
        <f ca="1">IFERROR(__xludf.DUMMYFUNCTION("SPLIT(AW67,""*"")"),"#VALUE!")</f>
        <v>#VALUE!</v>
      </c>
    </row>
    <row r="68" spans="1:53" ht="17.25">
      <c r="A68" s="13"/>
      <c r="B68" s="13"/>
      <c r="C68" s="13"/>
      <c r="D68" s="13"/>
      <c r="E68" s="13"/>
      <c r="F68" s="15"/>
      <c r="G68" s="15"/>
      <c r="H68" s="13"/>
      <c r="I68" s="15" t="e">
        <f t="shared" ca="1" si="6"/>
        <v>#VALUE!</v>
      </c>
      <c r="J68" s="15" t="e">
        <f t="shared" si="7"/>
        <v>#DIV/0!</v>
      </c>
      <c r="K68" s="16" t="e">
        <f t="shared" ca="1" si="8"/>
        <v>#VALUE!</v>
      </c>
      <c r="L68" s="16" t="e">
        <f t="shared" si="9"/>
        <v>#DIV/0!</v>
      </c>
      <c r="M68" s="15" t="e">
        <f t="shared" ca="1" si="10"/>
        <v>#VALUE!</v>
      </c>
      <c r="N68" s="15" t="e">
        <f t="shared" ca="1" si="11"/>
        <v>#VALUE!</v>
      </c>
      <c r="O68" s="15" t="e">
        <f t="shared" ca="1" si="17"/>
        <v>#VALUE!</v>
      </c>
      <c r="P68" s="7" t="e">
        <f t="shared" ca="1" si="16"/>
        <v>#VALUE!</v>
      </c>
      <c r="Q68" s="45"/>
      <c r="R68" s="15" t="e">
        <f t="shared" ca="1" si="13"/>
        <v>#VALUE!</v>
      </c>
      <c r="AL68" s="9">
        <v>0</v>
      </c>
      <c r="AM68" s="9">
        <v>0</v>
      </c>
      <c r="AN68" s="9">
        <v>-0.5</v>
      </c>
      <c r="AO68" s="9">
        <v>-0.5</v>
      </c>
      <c r="AP68" s="9">
        <v>0</v>
      </c>
      <c r="AR68" s="36"/>
      <c r="BA68" s="36" t="str">
        <f ca="1">IFERROR(__xludf.DUMMYFUNCTION("SPLIT(AW68,""*"")"),"#VALUE!")</f>
        <v>#VALUE!</v>
      </c>
    </row>
    <row r="69" spans="1:53" ht="17.25">
      <c r="A69" s="13"/>
      <c r="B69" s="13"/>
      <c r="C69" s="13"/>
      <c r="D69" s="13"/>
      <c r="E69" s="13"/>
      <c r="F69" s="15"/>
      <c r="G69" s="15"/>
      <c r="H69" s="13"/>
      <c r="I69" s="15" t="e">
        <f t="shared" ca="1" si="6"/>
        <v>#VALUE!</v>
      </c>
      <c r="J69" s="15" t="e">
        <f t="shared" si="7"/>
        <v>#DIV/0!</v>
      </c>
      <c r="K69" s="16" t="e">
        <f t="shared" ca="1" si="8"/>
        <v>#VALUE!</v>
      </c>
      <c r="L69" s="16" t="e">
        <f t="shared" si="9"/>
        <v>#DIV/0!</v>
      </c>
      <c r="M69" s="15" t="e">
        <f t="shared" ca="1" si="10"/>
        <v>#VALUE!</v>
      </c>
      <c r="N69" s="15" t="e">
        <f t="shared" ca="1" si="11"/>
        <v>#VALUE!</v>
      </c>
      <c r="O69" s="15" t="e">
        <f t="shared" ca="1" si="17"/>
        <v>#VALUE!</v>
      </c>
      <c r="P69" s="7" t="e">
        <f t="shared" ca="1" si="16"/>
        <v>#VALUE!</v>
      </c>
      <c r="Q69" s="45"/>
      <c r="R69" s="15" t="e">
        <f t="shared" ca="1" si="13"/>
        <v>#VALUE!</v>
      </c>
      <c r="AL69" s="9">
        <v>0</v>
      </c>
      <c r="AM69" s="9">
        <v>0</v>
      </c>
      <c r="AN69" s="9">
        <v>-0.5</v>
      </c>
      <c r="AO69" s="9">
        <v>-0.5</v>
      </c>
      <c r="AP69" s="9">
        <v>0</v>
      </c>
      <c r="AR69" s="36"/>
      <c r="BA69" s="36" t="str">
        <f ca="1">IFERROR(__xludf.DUMMYFUNCTION("SPLIT(AW69,""*"")"),"#VALUE!")</f>
        <v>#VALUE!</v>
      </c>
    </row>
    <row r="70" spans="1:53" ht="12.75">
      <c r="F70" s="15"/>
      <c r="G70" s="15"/>
      <c r="R70" s="81"/>
      <c r="AL70" s="9">
        <v>0</v>
      </c>
      <c r="AM70" s="9">
        <v>0</v>
      </c>
      <c r="AN70" s="9">
        <v>-0.5</v>
      </c>
      <c r="AO70" s="9">
        <v>-0.5</v>
      </c>
      <c r="AP70" s="9">
        <v>0</v>
      </c>
      <c r="AR70" s="36"/>
      <c r="BA70" s="36" t="str">
        <f ca="1">IFERROR(__xludf.DUMMYFUNCTION("SPLIT(AW70,""*"")"),"#VALUE!")</f>
        <v>#VALUE!</v>
      </c>
    </row>
    <row r="71" spans="1:53" ht="12.75">
      <c r="F71" s="15"/>
      <c r="G71" s="15"/>
      <c r="R71" s="81"/>
      <c r="AL71" s="9">
        <v>0</v>
      </c>
      <c r="AM71" s="9">
        <v>0</v>
      </c>
      <c r="AN71" s="9">
        <v>-0.5</v>
      </c>
      <c r="AO71" s="9">
        <v>-0.5</v>
      </c>
      <c r="AP71" s="9">
        <v>0</v>
      </c>
      <c r="AR71" s="36"/>
      <c r="BA71" s="36" t="str">
        <f ca="1">IFERROR(__xludf.DUMMYFUNCTION("SPLIT(AW71,""*"")"),"#VALUE!")</f>
        <v>#VALUE!</v>
      </c>
    </row>
    <row r="72" spans="1:53" ht="12.75">
      <c r="F72" s="15"/>
      <c r="G72" s="15"/>
      <c r="R72" s="81"/>
      <c r="AL72" s="9">
        <v>0</v>
      </c>
      <c r="AM72" s="9">
        <v>0</v>
      </c>
      <c r="AN72" s="9">
        <v>-0.5</v>
      </c>
      <c r="AO72" s="9">
        <v>-0.5</v>
      </c>
      <c r="AP72" s="9">
        <v>0</v>
      </c>
      <c r="AR72" s="36"/>
      <c r="BA72" s="36" t="str">
        <f ca="1">IFERROR(__xludf.DUMMYFUNCTION("SPLIT(AW72,""*"")"),"#VALUE!")</f>
        <v>#VALUE!</v>
      </c>
    </row>
    <row r="73" spans="1:53" ht="12.75">
      <c r="F73" s="15"/>
      <c r="G73" s="15"/>
      <c r="R73" s="81"/>
      <c r="AL73" s="9">
        <v>0</v>
      </c>
      <c r="AM73" s="9">
        <v>0</v>
      </c>
      <c r="AN73" s="9">
        <v>-0.5</v>
      </c>
      <c r="AO73" s="9">
        <v>-0.5</v>
      </c>
      <c r="AP73" s="9">
        <v>0</v>
      </c>
      <c r="AR73" s="36"/>
      <c r="BA73" s="36" t="str">
        <f ca="1">IFERROR(__xludf.DUMMYFUNCTION("SPLIT(AW73,""*"")"),"#VALUE!")</f>
        <v>#VALUE!</v>
      </c>
    </row>
    <row r="74" spans="1:53" ht="12.75">
      <c r="F74" s="15"/>
      <c r="G74" s="15"/>
      <c r="R74" s="81"/>
      <c r="AL74" s="9">
        <v>0</v>
      </c>
      <c r="AM74" s="9">
        <v>0</v>
      </c>
      <c r="AN74" s="9">
        <v>-0.5</v>
      </c>
      <c r="AO74" s="9">
        <v>-0.5</v>
      </c>
      <c r="AP74" s="9">
        <v>0</v>
      </c>
      <c r="AR74" s="36"/>
      <c r="BA74" s="36" t="str">
        <f ca="1">IFERROR(__xludf.DUMMYFUNCTION("SPLIT(AW74,""*"")"),"#VALUE!")</f>
        <v>#VALUE!</v>
      </c>
    </row>
    <row r="75" spans="1:53" ht="12.75">
      <c r="F75" s="15"/>
      <c r="G75" s="15"/>
      <c r="R75" s="81"/>
      <c r="AL75" s="9">
        <v>0</v>
      </c>
      <c r="AM75" s="9">
        <v>0</v>
      </c>
      <c r="AN75" s="9">
        <v>-0.5</v>
      </c>
      <c r="AO75" s="9">
        <v>-0.5</v>
      </c>
      <c r="AP75" s="9">
        <v>0</v>
      </c>
      <c r="AR75" s="36"/>
      <c r="BA75" s="36" t="str">
        <f ca="1">IFERROR(__xludf.DUMMYFUNCTION("SPLIT(AW75,""*"")"),"#VALUE!")</f>
        <v>#VALUE!</v>
      </c>
    </row>
    <row r="76" spans="1:53" ht="12.75">
      <c r="F76" s="15"/>
      <c r="G76" s="15"/>
      <c r="R76" s="81"/>
      <c r="AL76" s="9">
        <v>0</v>
      </c>
      <c r="AM76" s="9">
        <v>0</v>
      </c>
      <c r="AN76" s="9">
        <v>-0.5</v>
      </c>
      <c r="AO76" s="9">
        <v>-0.5</v>
      </c>
      <c r="AP76" s="9">
        <v>0</v>
      </c>
      <c r="AR76" s="36"/>
      <c r="BA76" s="36" t="str">
        <f ca="1">IFERROR(__xludf.DUMMYFUNCTION("SPLIT(AW76,""*"")"),"#VALUE!")</f>
        <v>#VALUE!</v>
      </c>
    </row>
    <row r="77" spans="1:53" ht="12.75">
      <c r="F77" s="15"/>
      <c r="G77" s="15"/>
      <c r="R77" s="81"/>
      <c r="AL77" s="9">
        <v>0</v>
      </c>
      <c r="AM77" s="9">
        <v>0</v>
      </c>
      <c r="AN77" s="9">
        <v>-0.5</v>
      </c>
      <c r="AO77" s="9">
        <v>-0.5</v>
      </c>
      <c r="AP77" s="9">
        <v>0</v>
      </c>
      <c r="AR77" s="36"/>
      <c r="BA77" s="36" t="str">
        <f ca="1">IFERROR(__xludf.DUMMYFUNCTION("SPLIT(AW77,""*"")"),"#VALUE!")</f>
        <v>#VALUE!</v>
      </c>
    </row>
    <row r="78" spans="1:53" ht="12.75">
      <c r="F78" s="15"/>
      <c r="G78" s="15"/>
      <c r="R78" s="81"/>
      <c r="AL78" s="9">
        <v>0</v>
      </c>
      <c r="AM78" s="9">
        <v>0</v>
      </c>
      <c r="AN78" s="9">
        <v>-0.5</v>
      </c>
      <c r="AO78" s="9">
        <v>-0.5</v>
      </c>
      <c r="AP78" s="9">
        <v>0</v>
      </c>
      <c r="AR78" s="36"/>
      <c r="BA78" s="36" t="str">
        <f ca="1">IFERROR(__xludf.DUMMYFUNCTION("SPLIT(AW78,""*"")"),"#VALUE!")</f>
        <v>#VALUE!</v>
      </c>
    </row>
    <row r="79" spans="1:53" ht="12.75">
      <c r="F79" s="15"/>
      <c r="G79" s="15"/>
      <c r="R79" s="81"/>
      <c r="AL79" s="9">
        <v>0</v>
      </c>
      <c r="AM79" s="9">
        <v>0</v>
      </c>
      <c r="AN79" s="9">
        <v>-0.5</v>
      </c>
      <c r="AO79" s="9">
        <v>-0.5</v>
      </c>
      <c r="AP79" s="9">
        <v>0</v>
      </c>
      <c r="AR79" s="36"/>
      <c r="BA79" s="36" t="str">
        <f ca="1">IFERROR(__xludf.DUMMYFUNCTION("SPLIT(AW79,""*"")"),"#VALUE!")</f>
        <v>#VALUE!</v>
      </c>
    </row>
    <row r="80" spans="1:53" ht="12.75">
      <c r="F80" s="15"/>
      <c r="G80" s="15"/>
      <c r="R80" s="81"/>
      <c r="AL80" s="9">
        <v>0</v>
      </c>
      <c r="AM80" s="9">
        <v>0</v>
      </c>
      <c r="AN80" s="9">
        <v>-0.5</v>
      </c>
      <c r="AO80" s="9">
        <v>-0.5</v>
      </c>
      <c r="AP80" s="9">
        <v>0</v>
      </c>
      <c r="AR80" s="36"/>
      <c r="BA80" s="36" t="str">
        <f ca="1">IFERROR(__xludf.DUMMYFUNCTION("SPLIT(AW80,""*"")"),"#VALUE!")</f>
        <v>#VALUE!</v>
      </c>
    </row>
    <row r="81" spans="6:53" ht="12.75">
      <c r="F81" s="15"/>
      <c r="G81" s="15"/>
      <c r="R81" s="81"/>
      <c r="AL81" s="9">
        <v>0</v>
      </c>
      <c r="AM81" s="9">
        <v>0</v>
      </c>
      <c r="AN81" s="9">
        <v>-0.5</v>
      </c>
      <c r="AO81" s="9">
        <v>-0.5</v>
      </c>
      <c r="AP81" s="9">
        <v>0</v>
      </c>
      <c r="AR81" s="36"/>
      <c r="BA81" s="36" t="str">
        <f ca="1">IFERROR(__xludf.DUMMYFUNCTION("SPLIT(AW81,""*"")"),"#VALUE!")</f>
        <v>#VALUE!</v>
      </c>
    </row>
    <row r="82" spans="6:53" ht="12.75">
      <c r="F82" s="15"/>
      <c r="G82" s="15"/>
      <c r="R82" s="81"/>
      <c r="AL82" s="9">
        <v>0</v>
      </c>
      <c r="AM82" s="9">
        <v>0</v>
      </c>
      <c r="AN82" s="9">
        <v>-0.5</v>
      </c>
      <c r="AO82" s="9">
        <v>-0.5</v>
      </c>
      <c r="AP82" s="9">
        <v>0</v>
      </c>
      <c r="AR82" s="36"/>
      <c r="BA82" s="36" t="str">
        <f ca="1">IFERROR(__xludf.DUMMYFUNCTION("SPLIT(AW82,""*"")"),"#VALUE!")</f>
        <v>#VALUE!</v>
      </c>
    </row>
    <row r="83" spans="6:53" ht="12.75">
      <c r="F83" s="15"/>
      <c r="G83" s="15"/>
      <c r="R83" s="81"/>
      <c r="AL83" s="9">
        <v>0</v>
      </c>
      <c r="AM83" s="9">
        <v>0</v>
      </c>
      <c r="AN83" s="9">
        <v>-0.5</v>
      </c>
      <c r="AO83" s="9">
        <v>-0.5</v>
      </c>
      <c r="AP83" s="9">
        <v>0</v>
      </c>
      <c r="AR83" s="36"/>
      <c r="BA83" s="36" t="str">
        <f ca="1">IFERROR(__xludf.DUMMYFUNCTION("SPLIT(AW83,""*"")"),"#VALUE!")</f>
        <v>#VALUE!</v>
      </c>
    </row>
    <row r="84" spans="6:53" ht="12.75">
      <c r="F84" s="15"/>
      <c r="G84" s="15"/>
      <c r="R84" s="81"/>
      <c r="AL84" s="9">
        <v>0</v>
      </c>
      <c r="AM84" s="9">
        <v>0</v>
      </c>
      <c r="AN84" s="9">
        <v>-0.5</v>
      </c>
      <c r="AO84" s="9">
        <v>-0.5</v>
      </c>
      <c r="AP84" s="9">
        <v>0</v>
      </c>
      <c r="AR84" s="36"/>
      <c r="BA84" s="36" t="str">
        <f ca="1">IFERROR(__xludf.DUMMYFUNCTION("SPLIT(AW84,""*"")"),"#VALUE!")</f>
        <v>#VALUE!</v>
      </c>
    </row>
    <row r="85" spans="6:53" ht="12.75">
      <c r="F85" s="15"/>
      <c r="G85" s="15"/>
      <c r="R85" s="81"/>
      <c r="AL85" s="9">
        <v>0</v>
      </c>
      <c r="AM85" s="9">
        <v>0</v>
      </c>
      <c r="AN85" s="9">
        <v>-0.5</v>
      </c>
      <c r="AO85" s="9">
        <v>-0.5</v>
      </c>
      <c r="AP85" s="9">
        <v>0</v>
      </c>
      <c r="AR85" s="36"/>
      <c r="BA85" s="36" t="str">
        <f ca="1">IFERROR(__xludf.DUMMYFUNCTION("SPLIT(AW85,""*"")"),"#VALUE!")</f>
        <v>#VALUE!</v>
      </c>
    </row>
    <row r="86" spans="6:53" ht="12.75">
      <c r="F86" s="15"/>
      <c r="G86" s="15"/>
      <c r="R86" s="81"/>
      <c r="AL86" s="9">
        <v>0</v>
      </c>
      <c r="AM86" s="9">
        <v>0</v>
      </c>
      <c r="AN86" s="9">
        <v>-0.5</v>
      </c>
      <c r="AO86" s="9">
        <v>-0.5</v>
      </c>
      <c r="AP86" s="9">
        <v>0</v>
      </c>
      <c r="AR86" s="36"/>
      <c r="BA86" s="36" t="str">
        <f ca="1">IFERROR(__xludf.DUMMYFUNCTION("SPLIT(AW86,""*"")"),"#VALUE!")</f>
        <v>#VALUE!</v>
      </c>
    </row>
    <row r="87" spans="6:53" ht="12.75">
      <c r="F87" s="15"/>
      <c r="G87" s="15"/>
      <c r="R87" s="81"/>
      <c r="AL87" s="9">
        <v>0</v>
      </c>
      <c r="AM87" s="9">
        <v>0</v>
      </c>
      <c r="AN87" s="9">
        <v>-0.5</v>
      </c>
      <c r="AO87" s="9">
        <v>-0.5</v>
      </c>
      <c r="AP87" s="9">
        <v>0</v>
      </c>
      <c r="AR87" s="36"/>
      <c r="BA87" s="36" t="str">
        <f ca="1">IFERROR(__xludf.DUMMYFUNCTION("SPLIT(AW87,""*"")"),"#VALUE!")</f>
        <v>#VALUE!</v>
      </c>
    </row>
    <row r="88" spans="6:53" ht="12.75">
      <c r="F88" s="15"/>
      <c r="G88" s="15"/>
      <c r="R88" s="81"/>
      <c r="AL88" s="9">
        <v>0</v>
      </c>
      <c r="AM88" s="9">
        <v>0</v>
      </c>
      <c r="AN88" s="9">
        <v>-0.5</v>
      </c>
      <c r="AO88" s="9">
        <v>-0.5</v>
      </c>
      <c r="AP88" s="9">
        <v>0</v>
      </c>
      <c r="AR88" s="36"/>
      <c r="BA88" s="36" t="str">
        <f ca="1">IFERROR(__xludf.DUMMYFUNCTION("SPLIT(AW88,""*"")"),"#VALUE!")</f>
        <v>#VALUE!</v>
      </c>
    </row>
    <row r="89" spans="6:53" ht="12.75">
      <c r="F89" s="15"/>
      <c r="G89" s="15"/>
      <c r="R89" s="81"/>
      <c r="AL89" s="9">
        <v>0</v>
      </c>
      <c r="AM89" s="9">
        <v>0</v>
      </c>
      <c r="AN89" s="9">
        <v>-0.5</v>
      </c>
      <c r="AO89" s="9">
        <v>-0.5</v>
      </c>
      <c r="AP89" s="9">
        <v>0</v>
      </c>
      <c r="AR89" s="36"/>
      <c r="BA89" s="36" t="str">
        <f ca="1">IFERROR(__xludf.DUMMYFUNCTION("SPLIT(AW89,""*"")"),"#VALUE!")</f>
        <v>#VALUE!</v>
      </c>
    </row>
    <row r="90" spans="6:53" ht="12.75">
      <c r="F90" s="15"/>
      <c r="G90" s="15"/>
      <c r="R90" s="81"/>
      <c r="AL90" s="9">
        <v>0</v>
      </c>
      <c r="AM90" s="9">
        <v>0</v>
      </c>
      <c r="AN90" s="9">
        <v>-0.5</v>
      </c>
      <c r="AO90" s="9">
        <v>-0.5</v>
      </c>
      <c r="AP90" s="9">
        <v>0</v>
      </c>
      <c r="AR90" s="36"/>
      <c r="BA90" s="36" t="str">
        <f ca="1">IFERROR(__xludf.DUMMYFUNCTION("SPLIT(AW90,""*"")"),"#VALUE!")</f>
        <v>#VALUE!</v>
      </c>
    </row>
    <row r="91" spans="6:53" ht="12.75">
      <c r="F91" s="15"/>
      <c r="G91" s="15"/>
      <c r="R91" s="81"/>
      <c r="AL91" s="9">
        <v>0</v>
      </c>
      <c r="AM91" s="9">
        <v>0</v>
      </c>
      <c r="AN91" s="9">
        <v>-0.5</v>
      </c>
      <c r="AO91" s="9">
        <v>-0.5</v>
      </c>
      <c r="AP91" s="9">
        <v>0</v>
      </c>
      <c r="AR91" s="36">
        <f ca="1">IFERROR(__xludf.DUMMYFUNCTION("SPLIT(AN91,""*"")"),-0.5)</f>
        <v>-0.5</v>
      </c>
      <c r="BA91" s="36" t="str">
        <f ca="1">IFERROR(__xludf.DUMMYFUNCTION("SPLIT(AW91,""*"")"),"#VALUE!")</f>
        <v>#VALUE!</v>
      </c>
    </row>
    <row r="92" spans="6:53" ht="12.75">
      <c r="F92" s="15"/>
      <c r="G92" s="15"/>
      <c r="R92" s="81"/>
      <c r="AL92" s="9">
        <v>0</v>
      </c>
      <c r="AM92" s="9">
        <v>0</v>
      </c>
      <c r="AN92" s="9">
        <v>-0.5</v>
      </c>
      <c r="AO92" s="9">
        <v>-0.5</v>
      </c>
      <c r="AP92" s="9">
        <v>0</v>
      </c>
      <c r="AR92" s="36">
        <f ca="1">IFERROR(__xludf.DUMMYFUNCTION("SPLIT(AN92,""*"")"),-0.5)</f>
        <v>-0.5</v>
      </c>
      <c r="BA92" s="36" t="str">
        <f ca="1">IFERROR(__xludf.DUMMYFUNCTION("SPLIT(AW92,""*"")"),"#VALUE!")</f>
        <v>#VALUE!</v>
      </c>
    </row>
    <row r="93" spans="6:53" ht="12.75">
      <c r="F93" s="15"/>
      <c r="G93" s="15"/>
      <c r="R93" s="81"/>
      <c r="AL93" s="9">
        <v>0</v>
      </c>
      <c r="AM93" s="9">
        <v>0</v>
      </c>
      <c r="AN93" s="9">
        <v>-0.5</v>
      </c>
      <c r="AO93" s="9">
        <v>-0.5</v>
      </c>
      <c r="AP93" s="9">
        <v>0</v>
      </c>
      <c r="AR93" s="36">
        <f ca="1">IFERROR(__xludf.DUMMYFUNCTION("SPLIT(AN93,""*"")"),-0.5)</f>
        <v>-0.5</v>
      </c>
      <c r="BA93" s="36" t="str">
        <f ca="1">IFERROR(__xludf.DUMMYFUNCTION("SPLIT(AW93,""*"")"),"#VALUE!")</f>
        <v>#VALUE!</v>
      </c>
    </row>
    <row r="94" spans="6:53" ht="12.75">
      <c r="F94" s="15"/>
      <c r="G94" s="15"/>
      <c r="R94" s="81"/>
      <c r="AL94" s="9">
        <v>0</v>
      </c>
      <c r="AM94" s="9">
        <v>0</v>
      </c>
      <c r="AN94" s="9">
        <v>-0.5</v>
      </c>
      <c r="AO94" s="9">
        <v>-0.5</v>
      </c>
      <c r="AP94" s="9">
        <v>0</v>
      </c>
      <c r="AR94" s="36">
        <f ca="1">IFERROR(__xludf.DUMMYFUNCTION("SPLIT(AN94,""*"")"),-0.5)</f>
        <v>-0.5</v>
      </c>
      <c r="BA94" s="36" t="str">
        <f ca="1">IFERROR(__xludf.DUMMYFUNCTION("SPLIT(AW94,""*"")"),"#VALUE!")</f>
        <v>#VALUE!</v>
      </c>
    </row>
    <row r="95" spans="6:53" ht="12.75">
      <c r="F95" s="15"/>
      <c r="G95" s="15"/>
      <c r="R95" s="81"/>
      <c r="AL95" s="9">
        <v>0</v>
      </c>
      <c r="AM95" s="9">
        <v>0</v>
      </c>
      <c r="AN95" s="9">
        <v>-0.5</v>
      </c>
      <c r="AO95" s="9">
        <v>-0.5</v>
      </c>
      <c r="AP95" s="9">
        <v>0</v>
      </c>
      <c r="AR95" s="36">
        <f ca="1">IFERROR(__xludf.DUMMYFUNCTION("SPLIT(AN95,""*"")"),-0.5)</f>
        <v>-0.5</v>
      </c>
      <c r="BA95" s="36" t="str">
        <f ca="1">IFERROR(__xludf.DUMMYFUNCTION("SPLIT(AW95,""*"")"),"#VALUE!")</f>
        <v>#VALUE!</v>
      </c>
    </row>
    <row r="96" spans="6:53" ht="12.75">
      <c r="F96" s="15"/>
      <c r="G96" s="15"/>
      <c r="R96" s="81"/>
      <c r="AL96" s="9">
        <v>0</v>
      </c>
      <c r="AM96" s="9">
        <v>0</v>
      </c>
      <c r="AN96" s="9">
        <v>-0.5</v>
      </c>
      <c r="AO96" s="9">
        <v>-0.5</v>
      </c>
      <c r="AP96" s="9">
        <v>0</v>
      </c>
      <c r="AR96" s="36">
        <f ca="1">IFERROR(__xludf.DUMMYFUNCTION("SPLIT(AN96,""*"")"),-0.5)</f>
        <v>-0.5</v>
      </c>
      <c r="BA96" s="36" t="str">
        <f ca="1">IFERROR(__xludf.DUMMYFUNCTION("SPLIT(AW96,""*"")"),"#VALUE!")</f>
        <v>#VALUE!</v>
      </c>
    </row>
    <row r="97" spans="6:53" ht="12.75">
      <c r="F97" s="15"/>
      <c r="G97" s="15"/>
      <c r="R97" s="81"/>
      <c r="AL97" s="9">
        <v>0</v>
      </c>
      <c r="AM97" s="9">
        <v>0</v>
      </c>
      <c r="AN97" s="9">
        <v>-0.5</v>
      </c>
      <c r="AO97" s="9">
        <v>-0.5</v>
      </c>
      <c r="AP97" s="9">
        <v>0</v>
      </c>
      <c r="AR97" s="36">
        <f ca="1">IFERROR(__xludf.DUMMYFUNCTION("SPLIT(AN97,""*"")"),-0.5)</f>
        <v>-0.5</v>
      </c>
      <c r="BA97" s="36" t="str">
        <f ca="1">IFERROR(__xludf.DUMMYFUNCTION("SPLIT(AW97,""*"")"),"#VALUE!")</f>
        <v>#VALUE!</v>
      </c>
    </row>
    <row r="98" spans="6:53" ht="12.75">
      <c r="R98" s="81"/>
      <c r="AL98" s="9">
        <v>0</v>
      </c>
      <c r="AM98" s="9">
        <v>0</v>
      </c>
      <c r="AN98" s="9">
        <v>-0.5</v>
      </c>
      <c r="AO98" s="9">
        <v>-0.5</v>
      </c>
      <c r="AP98" s="9">
        <v>0</v>
      </c>
      <c r="AR98" s="36">
        <f ca="1">IFERROR(__xludf.DUMMYFUNCTION("SPLIT(AN98,""*"")"),-0.5)</f>
        <v>-0.5</v>
      </c>
      <c r="BA98" s="36" t="str">
        <f ca="1">IFERROR(__xludf.DUMMYFUNCTION("SPLIT(AW98,""*"")"),"#VALUE!")</f>
        <v>#VALUE!</v>
      </c>
    </row>
    <row r="99" spans="6:53" ht="12.75">
      <c r="R99" s="81"/>
      <c r="AL99" s="9">
        <v>0</v>
      </c>
      <c r="AM99" s="9">
        <v>0</v>
      </c>
      <c r="AN99" s="9">
        <v>-0.5</v>
      </c>
      <c r="AO99" s="9">
        <v>-0.5</v>
      </c>
      <c r="AP99" s="9">
        <v>0</v>
      </c>
      <c r="AR99" s="36">
        <f ca="1">IFERROR(__xludf.DUMMYFUNCTION("SPLIT(AN99,""*"")"),-0.5)</f>
        <v>-0.5</v>
      </c>
      <c r="BA99" s="36" t="str">
        <f ca="1">IFERROR(__xludf.DUMMYFUNCTION("SPLIT(AW99,""*"")"),"#VALUE!")</f>
        <v>#VALUE!</v>
      </c>
    </row>
    <row r="100" spans="6:53" ht="12.75">
      <c r="R100" s="81"/>
      <c r="AL100" s="9">
        <v>0</v>
      </c>
      <c r="AM100" s="9">
        <v>0</v>
      </c>
      <c r="AN100" s="9">
        <v>-0.5</v>
      </c>
      <c r="AO100" s="9">
        <v>-0.5</v>
      </c>
      <c r="AP100" s="9">
        <v>0</v>
      </c>
      <c r="AR100" s="36"/>
      <c r="BA100" s="36"/>
    </row>
    <row r="101" spans="6:53" ht="12.75">
      <c r="R101" s="81"/>
      <c r="AL101" s="9">
        <v>0</v>
      </c>
      <c r="AM101" s="9">
        <v>0</v>
      </c>
      <c r="AN101" s="9">
        <v>-0.5</v>
      </c>
      <c r="AO101" s="9">
        <v>-0.5</v>
      </c>
      <c r="AP101" s="9">
        <v>0</v>
      </c>
      <c r="AR101" s="36"/>
      <c r="BA101" s="36"/>
    </row>
    <row r="102" spans="6:53" ht="12.75">
      <c r="R102" s="81"/>
      <c r="AL102" s="9">
        <v>0</v>
      </c>
      <c r="AM102" s="9">
        <v>0</v>
      </c>
      <c r="AN102" s="9">
        <v>-0.5</v>
      </c>
      <c r="AO102" s="9">
        <v>-0.5</v>
      </c>
      <c r="AP102" s="9">
        <v>0</v>
      </c>
      <c r="AR102" s="36"/>
      <c r="BA102" s="36"/>
    </row>
    <row r="103" spans="6:53" ht="12.75">
      <c r="R103" s="81"/>
      <c r="AL103" s="9">
        <v>0</v>
      </c>
      <c r="AM103" s="9">
        <v>0</v>
      </c>
      <c r="AN103" s="9">
        <v>-0.5</v>
      </c>
      <c r="AO103" s="9">
        <v>-0.5</v>
      </c>
      <c r="AP103" s="9">
        <v>0</v>
      </c>
      <c r="AR103" s="36"/>
      <c r="BA103" s="36"/>
    </row>
    <row r="104" spans="6:53" ht="12.75">
      <c r="R104" s="81"/>
      <c r="AL104" s="9">
        <v>0</v>
      </c>
      <c r="AM104" s="9">
        <v>0</v>
      </c>
      <c r="AN104" s="9">
        <v>-0.5</v>
      </c>
      <c r="AO104" s="9">
        <v>-0.5</v>
      </c>
      <c r="AP104" s="9">
        <v>0</v>
      </c>
      <c r="AR104" s="36"/>
      <c r="BA104" s="36"/>
    </row>
    <row r="105" spans="6:53" ht="12.75">
      <c r="R105" s="81"/>
      <c r="AL105" s="9">
        <v>0</v>
      </c>
      <c r="AM105" s="9">
        <v>0</v>
      </c>
      <c r="AN105" s="9">
        <v>-0.5</v>
      </c>
      <c r="AO105" s="9">
        <v>-0.5</v>
      </c>
      <c r="AP105" s="9">
        <v>0</v>
      </c>
      <c r="AR105" s="36"/>
      <c r="BA105" s="36"/>
    </row>
    <row r="106" spans="6:53" ht="12.75">
      <c r="R106" s="81"/>
      <c r="AL106" s="9">
        <v>0</v>
      </c>
      <c r="AM106" s="9">
        <v>0</v>
      </c>
      <c r="AN106" s="9">
        <v>-0.5</v>
      </c>
      <c r="AO106" s="9">
        <v>-0.5</v>
      </c>
      <c r="AP106" s="9">
        <v>0</v>
      </c>
      <c r="AR106" s="36"/>
      <c r="BA106" s="36"/>
    </row>
    <row r="107" spans="6:53" ht="12.75">
      <c r="R107" s="81"/>
      <c r="AL107" s="9">
        <v>0</v>
      </c>
      <c r="AM107" s="9">
        <v>0</v>
      </c>
      <c r="AN107" s="9">
        <v>-0.5</v>
      </c>
      <c r="AO107" s="9">
        <v>-0.5</v>
      </c>
      <c r="AP107" s="9">
        <v>0</v>
      </c>
      <c r="AR107" s="36"/>
      <c r="BA107" s="36"/>
    </row>
    <row r="108" spans="6:53" ht="12.75">
      <c r="R108" s="81"/>
      <c r="AL108" s="9">
        <v>0</v>
      </c>
      <c r="AM108" s="9">
        <v>0</v>
      </c>
      <c r="AN108" s="9">
        <v>-0.5</v>
      </c>
      <c r="AO108" s="9">
        <v>-0.5</v>
      </c>
      <c r="AP108" s="9">
        <v>0</v>
      </c>
      <c r="AR108" s="36"/>
      <c r="BA108" s="36"/>
    </row>
    <row r="109" spans="6:53" ht="12.75">
      <c r="R109" s="81"/>
      <c r="AL109" s="9">
        <v>0</v>
      </c>
      <c r="AM109" s="9">
        <v>0</v>
      </c>
      <c r="AN109" s="9">
        <v>-0.5</v>
      </c>
      <c r="AO109" s="9">
        <v>-0.5</v>
      </c>
      <c r="AP109" s="9">
        <v>0</v>
      </c>
      <c r="AR109" s="36"/>
      <c r="BA109" s="36"/>
    </row>
    <row r="110" spans="6:53" ht="12.75">
      <c r="R110" s="81"/>
      <c r="AL110" s="9">
        <v>0</v>
      </c>
      <c r="AM110" s="9">
        <v>0</v>
      </c>
      <c r="AN110" s="9">
        <v>-0.5</v>
      </c>
      <c r="AO110" s="9">
        <v>-0.5</v>
      </c>
      <c r="AP110" s="9">
        <v>0</v>
      </c>
      <c r="AR110" s="36"/>
      <c r="BA110" s="36"/>
    </row>
    <row r="111" spans="6:53" ht="12.75">
      <c r="R111" s="81"/>
      <c r="AL111" s="9">
        <v>0</v>
      </c>
      <c r="AM111" s="9">
        <v>0</v>
      </c>
      <c r="AN111" s="9">
        <v>-0.5</v>
      </c>
      <c r="AO111" s="9">
        <v>-0.5</v>
      </c>
      <c r="AP111" s="9">
        <v>0</v>
      </c>
      <c r="AR111" s="36"/>
      <c r="BA111" s="36"/>
    </row>
    <row r="112" spans="6:53" ht="12.75">
      <c r="R112" s="81"/>
      <c r="AL112" s="9">
        <v>0</v>
      </c>
      <c r="AM112" s="9">
        <v>0</v>
      </c>
      <c r="AN112" s="9">
        <v>-0.5</v>
      </c>
      <c r="AO112" s="9">
        <v>-0.5</v>
      </c>
      <c r="AP112" s="9">
        <v>0</v>
      </c>
      <c r="AR112" s="36"/>
      <c r="BA112" s="36"/>
    </row>
    <row r="113" spans="18:53" ht="12.75">
      <c r="R113" s="81"/>
      <c r="AL113" s="9">
        <v>0</v>
      </c>
      <c r="AM113" s="9">
        <v>0</v>
      </c>
      <c r="AN113" s="9">
        <v>-0.5</v>
      </c>
      <c r="AO113" s="9">
        <v>-0.5</v>
      </c>
      <c r="AP113" s="9">
        <v>0</v>
      </c>
      <c r="AR113" s="36"/>
      <c r="BA113" s="36"/>
    </row>
    <row r="114" spans="18:53" ht="12.75">
      <c r="R114" s="81"/>
      <c r="AL114" s="9">
        <v>0</v>
      </c>
      <c r="AM114" s="9">
        <v>0</v>
      </c>
      <c r="AN114" s="9">
        <v>-0.5</v>
      </c>
      <c r="AO114" s="9">
        <v>-0.5</v>
      </c>
      <c r="AP114" s="9">
        <v>0</v>
      </c>
      <c r="AR114" s="36"/>
      <c r="BA114" s="36"/>
    </row>
    <row r="115" spans="18:53" ht="12.75">
      <c r="R115" s="81"/>
      <c r="AL115" s="9">
        <v>0</v>
      </c>
      <c r="AM115" s="9">
        <v>0</v>
      </c>
      <c r="AN115" s="9">
        <v>-0.5</v>
      </c>
      <c r="AO115" s="9">
        <v>-0.5</v>
      </c>
      <c r="AP115" s="9">
        <v>0</v>
      </c>
      <c r="AR115" s="36"/>
      <c r="BA115" s="36"/>
    </row>
    <row r="116" spans="18:53" ht="12.75">
      <c r="R116" s="81"/>
      <c r="AL116" s="9">
        <v>0</v>
      </c>
      <c r="AM116" s="9">
        <v>0</v>
      </c>
      <c r="AN116" s="9">
        <v>-0.5</v>
      </c>
      <c r="AO116" s="9">
        <v>-0.5</v>
      </c>
      <c r="AP116" s="9">
        <v>0</v>
      </c>
      <c r="AR116" s="36"/>
      <c r="BA116" s="36"/>
    </row>
    <row r="117" spans="18:53" ht="12.75">
      <c r="R117" s="81"/>
      <c r="AL117" s="9">
        <v>0</v>
      </c>
      <c r="AM117" s="9">
        <v>0</v>
      </c>
      <c r="AN117" s="9">
        <v>-0.5</v>
      </c>
      <c r="AO117" s="9">
        <v>-0.5</v>
      </c>
      <c r="AP117" s="9">
        <v>0</v>
      </c>
      <c r="AR117" s="36"/>
      <c r="BA117" s="36"/>
    </row>
    <row r="118" spans="18:53" ht="12.75">
      <c r="R118" s="81"/>
      <c r="AL118" s="9">
        <v>0</v>
      </c>
      <c r="AM118" s="9">
        <v>0</v>
      </c>
      <c r="AN118" s="9">
        <v>-0.5</v>
      </c>
      <c r="AO118" s="9">
        <v>-0.5</v>
      </c>
      <c r="AP118" s="9">
        <v>0</v>
      </c>
      <c r="AR118" s="36"/>
      <c r="BA118" s="36"/>
    </row>
    <row r="119" spans="18:53" ht="12.75">
      <c r="R119" s="81"/>
      <c r="AL119" s="9">
        <v>0</v>
      </c>
      <c r="AM119" s="9">
        <v>0</v>
      </c>
      <c r="AN119" s="9">
        <v>-0.5</v>
      </c>
      <c r="AO119" s="9">
        <v>-0.5</v>
      </c>
      <c r="AP119" s="9">
        <v>0</v>
      </c>
      <c r="AR119" s="36"/>
      <c r="BA119" s="36"/>
    </row>
    <row r="120" spans="18:53" ht="12.75">
      <c r="R120" s="81"/>
      <c r="AL120" s="9">
        <v>0</v>
      </c>
      <c r="AM120" s="9">
        <v>0</v>
      </c>
      <c r="AN120" s="9">
        <v>-0.5</v>
      </c>
      <c r="AO120" s="9">
        <v>-0.5</v>
      </c>
      <c r="AP120" s="9">
        <v>0</v>
      </c>
      <c r="AR120" s="36"/>
      <c r="BA120" s="36"/>
    </row>
    <row r="121" spans="18:53" ht="12.75">
      <c r="R121" s="81"/>
      <c r="AL121" s="9">
        <v>0</v>
      </c>
      <c r="AM121" s="9">
        <v>0</v>
      </c>
      <c r="AN121" s="9">
        <v>-0.5</v>
      </c>
      <c r="AO121" s="9">
        <v>-0.5</v>
      </c>
      <c r="AP121" s="9">
        <v>0</v>
      </c>
      <c r="AR121" s="36"/>
      <c r="BA121" s="36"/>
    </row>
    <row r="122" spans="18:53" ht="12.75">
      <c r="R122" s="81"/>
      <c r="AL122" s="9">
        <v>0</v>
      </c>
      <c r="AM122" s="9">
        <v>0</v>
      </c>
      <c r="AN122" s="9">
        <v>-0.5</v>
      </c>
      <c r="AO122" s="9">
        <v>-0.5</v>
      </c>
      <c r="AP122" s="9">
        <v>0</v>
      </c>
      <c r="AR122" s="36"/>
      <c r="BA122" s="36"/>
    </row>
    <row r="123" spans="18:53" ht="12.75">
      <c r="R123" s="81"/>
      <c r="AL123" s="9">
        <v>0</v>
      </c>
      <c r="AM123" s="9">
        <v>0</v>
      </c>
      <c r="AN123" s="9">
        <v>-0.5</v>
      </c>
      <c r="AO123" s="9">
        <v>-0.5</v>
      </c>
      <c r="AP123" s="9">
        <v>0</v>
      </c>
      <c r="AR123" s="36"/>
      <c r="BA123" s="36"/>
    </row>
    <row r="124" spans="18:53" ht="12.75">
      <c r="R124" s="81"/>
      <c r="AL124" s="9">
        <v>0</v>
      </c>
      <c r="AM124" s="9">
        <v>0</v>
      </c>
      <c r="AN124" s="9">
        <v>-0.5</v>
      </c>
      <c r="AO124" s="9">
        <v>-0.5</v>
      </c>
      <c r="AP124" s="9">
        <v>0</v>
      </c>
      <c r="AR124" s="36"/>
      <c r="BA124" s="36"/>
    </row>
    <row r="125" spans="18:53" ht="12.75">
      <c r="R125" s="81"/>
      <c r="AL125" s="9">
        <v>0</v>
      </c>
      <c r="AM125" s="9">
        <v>0</v>
      </c>
      <c r="AN125" s="9">
        <v>-0.5</v>
      </c>
      <c r="AO125" s="9">
        <v>-0.5</v>
      </c>
      <c r="AP125" s="9">
        <v>0</v>
      </c>
      <c r="AR125" s="36"/>
      <c r="BA125" s="36"/>
    </row>
    <row r="126" spans="18:53" ht="12.75">
      <c r="R126" s="81"/>
      <c r="AL126" s="9">
        <v>0</v>
      </c>
      <c r="AM126" s="9">
        <v>0</v>
      </c>
      <c r="AN126" s="9">
        <v>-0.5</v>
      </c>
      <c r="AO126" s="9">
        <v>-0.5</v>
      </c>
      <c r="AP126" s="9">
        <v>0</v>
      </c>
      <c r="AR126" s="36"/>
      <c r="BA126" s="36"/>
    </row>
    <row r="127" spans="18:53" ht="12.75">
      <c r="R127" s="81"/>
      <c r="AL127" s="9">
        <v>0</v>
      </c>
      <c r="AM127" s="9">
        <v>0</v>
      </c>
      <c r="AN127" s="9">
        <v>-0.5</v>
      </c>
      <c r="AO127" s="9">
        <v>-0.5</v>
      </c>
      <c r="AP127" s="9">
        <v>0</v>
      </c>
      <c r="AR127" s="36"/>
      <c r="BA127" s="36"/>
    </row>
    <row r="128" spans="18:53" ht="12.75">
      <c r="R128" s="81"/>
      <c r="AL128" s="9">
        <v>0</v>
      </c>
      <c r="AM128" s="9">
        <v>0</v>
      </c>
      <c r="AN128" s="9">
        <v>-0.5</v>
      </c>
      <c r="AO128" s="9">
        <v>-0.5</v>
      </c>
      <c r="AP128" s="9">
        <v>0</v>
      </c>
      <c r="AR128" s="36"/>
      <c r="BA128" s="36"/>
    </row>
    <row r="129" spans="18:53" ht="12.75">
      <c r="R129" s="81"/>
      <c r="AL129" s="9">
        <v>0</v>
      </c>
      <c r="AM129" s="9">
        <v>0</v>
      </c>
      <c r="AN129" s="9">
        <v>-0.5</v>
      </c>
      <c r="AO129" s="9">
        <v>-0.5</v>
      </c>
      <c r="AP129" s="9">
        <v>0</v>
      </c>
      <c r="AR129" s="36"/>
      <c r="BA129" s="36"/>
    </row>
    <row r="130" spans="18:53" ht="12.75">
      <c r="R130" s="81"/>
      <c r="AL130" s="9">
        <v>0</v>
      </c>
      <c r="AM130" s="9">
        <v>0</v>
      </c>
      <c r="AN130" s="9">
        <v>-0.5</v>
      </c>
      <c r="AO130" s="9">
        <v>-0.5</v>
      </c>
      <c r="AP130" s="9">
        <v>0</v>
      </c>
      <c r="AR130" s="36"/>
      <c r="BA130" s="36"/>
    </row>
    <row r="131" spans="18:53" ht="12.75">
      <c r="R131" s="81"/>
      <c r="AL131" s="9">
        <v>0</v>
      </c>
      <c r="AM131" s="9">
        <v>0</v>
      </c>
      <c r="AN131" s="9">
        <v>-0.5</v>
      </c>
      <c r="AO131" s="9">
        <v>-0.5</v>
      </c>
      <c r="AP131" s="9">
        <v>0</v>
      </c>
      <c r="AR131" s="36"/>
      <c r="BA131" s="36"/>
    </row>
    <row r="132" spans="18:53" ht="12.75">
      <c r="R132" s="81"/>
      <c r="AL132" s="9">
        <v>0</v>
      </c>
      <c r="AM132" s="9">
        <v>0</v>
      </c>
      <c r="AN132" s="9">
        <v>-0.5</v>
      </c>
      <c r="AO132" s="9">
        <v>-0.5</v>
      </c>
      <c r="AP132" s="9">
        <v>0</v>
      </c>
      <c r="AR132" s="36"/>
      <c r="BA132" s="36"/>
    </row>
    <row r="133" spans="18:53" ht="12.75">
      <c r="R133" s="81"/>
      <c r="AL133" s="9">
        <v>0</v>
      </c>
      <c r="AM133" s="9">
        <v>0</v>
      </c>
      <c r="AN133" s="9">
        <v>-0.5</v>
      </c>
      <c r="AO133" s="9">
        <v>-0.5</v>
      </c>
      <c r="AP133" s="9">
        <v>0</v>
      </c>
      <c r="AR133" s="36"/>
      <c r="BA133" s="36"/>
    </row>
    <row r="134" spans="18:53" ht="12.75">
      <c r="R134" s="81"/>
      <c r="AL134" s="9">
        <v>0</v>
      </c>
      <c r="AM134" s="9">
        <v>0</v>
      </c>
      <c r="AN134" s="9">
        <v>-0.5</v>
      </c>
      <c r="AO134" s="9">
        <v>-0.5</v>
      </c>
      <c r="AP134" s="9">
        <v>0</v>
      </c>
      <c r="AR134" s="36"/>
      <c r="BA134" s="36"/>
    </row>
    <row r="135" spans="18:53" ht="12.75">
      <c r="R135" s="81"/>
      <c r="AL135" s="9">
        <v>0</v>
      </c>
      <c r="AM135" s="9">
        <v>0</v>
      </c>
      <c r="AN135" s="9">
        <v>-0.5</v>
      </c>
      <c r="AO135" s="9">
        <v>-0.5</v>
      </c>
      <c r="AP135" s="9">
        <v>0</v>
      </c>
      <c r="AR135" s="36"/>
      <c r="BA135" s="36"/>
    </row>
    <row r="136" spans="18:53" ht="12.75">
      <c r="R136" s="81"/>
      <c r="AL136" s="9">
        <v>0</v>
      </c>
      <c r="AM136" s="9">
        <v>0</v>
      </c>
      <c r="AN136" s="9">
        <v>-0.5</v>
      </c>
      <c r="AO136" s="9">
        <v>-0.5</v>
      </c>
      <c r="AP136" s="9">
        <v>0</v>
      </c>
      <c r="AR136" s="36"/>
      <c r="BA136" s="36"/>
    </row>
    <row r="137" spans="18:53" ht="12.75">
      <c r="R137" s="81"/>
      <c r="AL137" s="9">
        <v>0</v>
      </c>
      <c r="AM137" s="9">
        <v>0</v>
      </c>
      <c r="AN137" s="9">
        <v>-0.5</v>
      </c>
      <c r="AO137" s="9">
        <v>-0.5</v>
      </c>
      <c r="AP137" s="9">
        <v>0</v>
      </c>
      <c r="AR137" s="36"/>
      <c r="BA137" s="36"/>
    </row>
    <row r="138" spans="18:53" ht="12.75">
      <c r="R138" s="81"/>
      <c r="AL138" s="9">
        <v>0</v>
      </c>
      <c r="AM138" s="9">
        <v>0</v>
      </c>
      <c r="AN138" s="9">
        <v>-0.5</v>
      </c>
      <c r="AO138" s="9">
        <v>-0.5</v>
      </c>
      <c r="AP138" s="9">
        <v>0</v>
      </c>
      <c r="AR138" s="36"/>
      <c r="BA138" s="36"/>
    </row>
    <row r="139" spans="18:53" ht="12.75">
      <c r="R139" s="81"/>
      <c r="AL139" s="9">
        <v>0</v>
      </c>
      <c r="AM139" s="9">
        <v>0</v>
      </c>
      <c r="AN139" s="9">
        <v>-0.5</v>
      </c>
      <c r="AO139" s="9">
        <v>-0.5</v>
      </c>
      <c r="AP139" s="9">
        <v>0</v>
      </c>
      <c r="AR139" s="36"/>
      <c r="BA139" s="36"/>
    </row>
    <row r="140" spans="18:53" ht="12.75">
      <c r="R140" s="81"/>
      <c r="AL140" s="9">
        <v>0</v>
      </c>
      <c r="AM140" s="9">
        <v>0</v>
      </c>
      <c r="AN140" s="9">
        <v>-0.5</v>
      </c>
      <c r="AO140" s="9">
        <v>-0.5</v>
      </c>
      <c r="AP140" s="9">
        <v>0</v>
      </c>
      <c r="AR140" s="36"/>
      <c r="BA140" s="36"/>
    </row>
    <row r="141" spans="18:53" ht="12.75">
      <c r="R141" s="81"/>
      <c r="AL141" s="9">
        <v>0</v>
      </c>
      <c r="AM141" s="9">
        <v>0</v>
      </c>
      <c r="AN141" s="9">
        <v>-0.5</v>
      </c>
      <c r="AO141" s="9">
        <v>-0.5</v>
      </c>
      <c r="AP141" s="9">
        <v>0</v>
      </c>
      <c r="AR141" s="36"/>
      <c r="BA141" s="36"/>
    </row>
    <row r="142" spans="18:53" ht="12.75">
      <c r="R142" s="81"/>
      <c r="AL142" s="9">
        <v>0</v>
      </c>
      <c r="AM142" s="9">
        <v>0</v>
      </c>
      <c r="AN142" s="9">
        <v>-0.5</v>
      </c>
      <c r="AO142" s="9">
        <v>-0.5</v>
      </c>
      <c r="AP142" s="9">
        <v>0</v>
      </c>
      <c r="AR142" s="36"/>
      <c r="BA142" s="36"/>
    </row>
    <row r="143" spans="18:53" ht="12.75">
      <c r="R143" s="81"/>
      <c r="AL143" s="9">
        <v>0</v>
      </c>
      <c r="AM143" s="9">
        <v>0</v>
      </c>
      <c r="AN143" s="9">
        <v>-0.5</v>
      </c>
      <c r="AO143" s="9">
        <v>-0.5</v>
      </c>
      <c r="AP143" s="9">
        <v>0</v>
      </c>
      <c r="AR143" s="36"/>
      <c r="BA143" s="36"/>
    </row>
    <row r="144" spans="18:53" ht="12.75">
      <c r="R144" s="81"/>
      <c r="AL144" s="9">
        <v>0</v>
      </c>
      <c r="AM144" s="9">
        <v>0</v>
      </c>
      <c r="AN144" s="9">
        <v>-0.5</v>
      </c>
      <c r="AO144" s="9">
        <v>-0.5</v>
      </c>
      <c r="AP144" s="9">
        <v>0</v>
      </c>
      <c r="AR144" s="36"/>
      <c r="BA144" s="36"/>
    </row>
    <row r="145" spans="18:53" ht="12.75">
      <c r="R145" s="81"/>
      <c r="AL145" s="9">
        <v>0</v>
      </c>
      <c r="AM145" s="9">
        <v>0</v>
      </c>
      <c r="AN145" s="9">
        <v>-0.5</v>
      </c>
      <c r="AO145" s="9">
        <v>-0.5</v>
      </c>
      <c r="AP145" s="9">
        <v>0</v>
      </c>
      <c r="AR145" s="36"/>
      <c r="BA145" s="36"/>
    </row>
    <row r="146" spans="18:53" ht="12.75">
      <c r="R146" s="81"/>
      <c r="AL146" s="9">
        <v>0</v>
      </c>
      <c r="AM146" s="9">
        <v>0</v>
      </c>
      <c r="AN146" s="9">
        <v>-0.5</v>
      </c>
      <c r="AO146" s="9">
        <v>-0.5</v>
      </c>
      <c r="AP146" s="9">
        <v>0</v>
      </c>
      <c r="AR146" s="36"/>
      <c r="BA146" s="36"/>
    </row>
    <row r="147" spans="18:53" ht="12.75">
      <c r="R147" s="81"/>
      <c r="AL147" s="9">
        <v>0</v>
      </c>
      <c r="AM147" s="9">
        <v>0</v>
      </c>
      <c r="AN147" s="9">
        <v>-0.5</v>
      </c>
      <c r="AO147" s="9">
        <v>-0.5</v>
      </c>
      <c r="AP147" s="9">
        <v>0</v>
      </c>
      <c r="AR147" s="36"/>
      <c r="BA147" s="36"/>
    </row>
    <row r="148" spans="18:53" ht="12.75">
      <c r="R148" s="81"/>
      <c r="AL148" s="9">
        <v>0</v>
      </c>
      <c r="AM148" s="9">
        <v>0</v>
      </c>
      <c r="AN148" s="9">
        <v>-0.5</v>
      </c>
      <c r="AO148" s="9">
        <v>-0.5</v>
      </c>
      <c r="AP148" s="9">
        <v>0</v>
      </c>
      <c r="AR148" s="36"/>
      <c r="BA148" s="36"/>
    </row>
    <row r="149" spans="18:53" ht="12.75">
      <c r="R149" s="81"/>
      <c r="AL149" s="9">
        <v>0</v>
      </c>
      <c r="AM149" s="9">
        <v>0</v>
      </c>
      <c r="AN149" s="9">
        <v>-0.5</v>
      </c>
      <c r="AO149" s="9">
        <v>-0.5</v>
      </c>
      <c r="AP149" s="9">
        <v>0</v>
      </c>
      <c r="AR149" s="36"/>
      <c r="BA149" s="36"/>
    </row>
    <row r="150" spans="18:53" ht="12.75">
      <c r="R150" s="81"/>
      <c r="AL150" s="9">
        <v>0</v>
      </c>
      <c r="AM150" s="9">
        <v>0</v>
      </c>
      <c r="AN150" s="9">
        <v>-0.5</v>
      </c>
      <c r="AO150" s="9">
        <v>-0.5</v>
      </c>
      <c r="AP150" s="9">
        <v>0</v>
      </c>
      <c r="AR150" s="36"/>
      <c r="BA150" s="36"/>
    </row>
    <row r="151" spans="18:53" ht="12.75">
      <c r="R151" s="81"/>
      <c r="AL151" s="9">
        <v>0</v>
      </c>
      <c r="AM151" s="9">
        <v>0</v>
      </c>
      <c r="AN151" s="9">
        <v>-0.5</v>
      </c>
      <c r="AO151" s="9">
        <v>-0.5</v>
      </c>
      <c r="AP151" s="9">
        <v>0</v>
      </c>
      <c r="AR151" s="36"/>
      <c r="BA151" s="36"/>
    </row>
    <row r="152" spans="18:53" ht="12.75">
      <c r="R152" s="81"/>
      <c r="AL152" s="9">
        <v>0</v>
      </c>
      <c r="AM152" s="9">
        <v>0</v>
      </c>
      <c r="AN152" s="9">
        <v>-0.5</v>
      </c>
      <c r="AO152" s="9">
        <v>-0.5</v>
      </c>
      <c r="AP152" s="9">
        <v>0</v>
      </c>
      <c r="AR152" s="36"/>
      <c r="BA152" s="36"/>
    </row>
    <row r="153" spans="18:53" ht="12.75">
      <c r="R153" s="81"/>
      <c r="AL153" s="9">
        <v>0</v>
      </c>
      <c r="AM153" s="9">
        <v>0</v>
      </c>
      <c r="AN153" s="9">
        <v>-0.5</v>
      </c>
      <c r="AO153" s="9">
        <v>-0.5</v>
      </c>
      <c r="AP153" s="9">
        <v>0</v>
      </c>
      <c r="AR153" s="36"/>
      <c r="BA153" s="36"/>
    </row>
    <row r="154" spans="18:53" ht="12.75">
      <c r="R154" s="81"/>
      <c r="AL154" s="9">
        <v>0</v>
      </c>
      <c r="AM154" s="9">
        <v>0</v>
      </c>
      <c r="AN154" s="9">
        <v>-0.5</v>
      </c>
      <c r="AO154" s="9">
        <v>-0.5</v>
      </c>
      <c r="AP154" s="9">
        <v>0</v>
      </c>
      <c r="AR154" s="36"/>
      <c r="BA154" s="36"/>
    </row>
    <row r="155" spans="18:53" ht="12.75">
      <c r="R155" s="81"/>
      <c r="AL155" s="9">
        <v>0</v>
      </c>
      <c r="AM155" s="9">
        <v>0</v>
      </c>
      <c r="AN155" s="9">
        <v>-0.5</v>
      </c>
      <c r="AO155" s="9">
        <v>-0.5</v>
      </c>
      <c r="AP155" s="9">
        <v>0</v>
      </c>
      <c r="AR155" s="36"/>
      <c r="BA155" s="36"/>
    </row>
    <row r="156" spans="18:53" ht="12.75">
      <c r="R156" s="81"/>
      <c r="AL156" s="9">
        <v>0</v>
      </c>
      <c r="AM156" s="9">
        <v>0</v>
      </c>
      <c r="AN156" s="9">
        <v>-0.5</v>
      </c>
      <c r="AO156" s="9">
        <v>-0.5</v>
      </c>
      <c r="AP156" s="9">
        <v>0</v>
      </c>
      <c r="AR156" s="36"/>
      <c r="BA156" s="36"/>
    </row>
    <row r="157" spans="18:53" ht="12.75">
      <c r="R157" s="81"/>
      <c r="AL157" s="9">
        <v>0</v>
      </c>
      <c r="AM157" s="9">
        <v>0</v>
      </c>
      <c r="AN157" s="9">
        <v>-0.5</v>
      </c>
      <c r="AO157" s="9">
        <v>-0.5</v>
      </c>
      <c r="AP157" s="9">
        <v>0</v>
      </c>
      <c r="AR157" s="36"/>
      <c r="BA157" s="36"/>
    </row>
    <row r="158" spans="18:53" ht="12.75">
      <c r="R158" s="81"/>
      <c r="AL158" s="9">
        <v>0</v>
      </c>
      <c r="AM158" s="9">
        <v>0</v>
      </c>
      <c r="AN158" s="9">
        <v>-0.5</v>
      </c>
      <c r="AO158" s="9">
        <v>-0.5</v>
      </c>
      <c r="AP158" s="9">
        <v>0</v>
      </c>
      <c r="AR158" s="36"/>
      <c r="BA158" s="36"/>
    </row>
    <row r="159" spans="18:53" ht="12.75">
      <c r="R159" s="81"/>
      <c r="AL159" s="9">
        <v>0</v>
      </c>
      <c r="AM159" s="9">
        <v>0</v>
      </c>
      <c r="AN159" s="9">
        <v>-0.5</v>
      </c>
      <c r="AO159" s="9">
        <v>-0.5</v>
      </c>
      <c r="AP159" s="9">
        <v>0</v>
      </c>
      <c r="AR159" s="36"/>
      <c r="BA159" s="36"/>
    </row>
    <row r="160" spans="18:53" ht="12.75">
      <c r="R160" s="81"/>
      <c r="AL160" s="9">
        <v>0</v>
      </c>
      <c r="AM160" s="9">
        <v>0</v>
      </c>
      <c r="AN160" s="9">
        <v>-0.5</v>
      </c>
      <c r="AO160" s="9">
        <v>-0.5</v>
      </c>
      <c r="AP160" s="9">
        <v>0</v>
      </c>
      <c r="AR160" s="36"/>
      <c r="BA160" s="36"/>
    </row>
    <row r="161" spans="18:53" ht="12.75">
      <c r="R161" s="81"/>
      <c r="AL161" s="9">
        <v>0</v>
      </c>
      <c r="AM161" s="9">
        <v>0</v>
      </c>
      <c r="AN161" s="9">
        <v>-0.5</v>
      </c>
      <c r="AO161" s="9">
        <v>-0.5</v>
      </c>
      <c r="AP161" s="9">
        <v>0</v>
      </c>
      <c r="AR161" s="36"/>
      <c r="BA161" s="36"/>
    </row>
    <row r="162" spans="18:53" ht="12.75">
      <c r="R162" s="81"/>
      <c r="AL162" s="9">
        <v>0</v>
      </c>
      <c r="AM162" s="9">
        <v>0</v>
      </c>
      <c r="AN162" s="9">
        <v>-0.5</v>
      </c>
      <c r="AO162" s="9">
        <v>-0.5</v>
      </c>
      <c r="AP162" s="9">
        <v>0</v>
      </c>
      <c r="AR162" s="36"/>
      <c r="BA162" s="36"/>
    </row>
    <row r="163" spans="18:53" ht="12.75">
      <c r="R163" s="81"/>
      <c r="AL163" s="9">
        <v>0</v>
      </c>
      <c r="AM163" s="9">
        <v>0</v>
      </c>
      <c r="AN163" s="9">
        <v>-0.5</v>
      </c>
      <c r="AO163" s="9">
        <v>-0.5</v>
      </c>
      <c r="AP163" s="9">
        <v>0</v>
      </c>
      <c r="AR163" s="36"/>
      <c r="BA163" s="36"/>
    </row>
    <row r="164" spans="18:53" ht="12.75">
      <c r="R164" s="81"/>
      <c r="AL164" s="9">
        <v>0</v>
      </c>
      <c r="AM164" s="9">
        <v>0</v>
      </c>
      <c r="AN164" s="9">
        <v>-0.5</v>
      </c>
      <c r="AO164" s="9">
        <v>-0.5</v>
      </c>
      <c r="AP164" s="9">
        <v>0</v>
      </c>
      <c r="AR164" s="36"/>
      <c r="BA164" s="36"/>
    </row>
    <row r="165" spans="18:53" ht="12.75">
      <c r="R165" s="81"/>
      <c r="AL165" s="9">
        <v>0</v>
      </c>
      <c r="AM165" s="9">
        <v>0</v>
      </c>
      <c r="AN165" s="9">
        <v>-0.5</v>
      </c>
      <c r="AO165" s="9">
        <v>-0.5</v>
      </c>
      <c r="AP165" s="9">
        <v>0</v>
      </c>
      <c r="AR165" s="36"/>
      <c r="BA165" s="36"/>
    </row>
    <row r="166" spans="18:53" ht="12.75">
      <c r="R166" s="81"/>
      <c r="AL166" s="9">
        <v>0</v>
      </c>
      <c r="AM166" s="9">
        <v>0</v>
      </c>
      <c r="AN166" s="9">
        <v>-0.5</v>
      </c>
      <c r="AO166" s="9">
        <v>-0.5</v>
      </c>
      <c r="AP166" s="9">
        <v>0</v>
      </c>
      <c r="AR166" s="36"/>
      <c r="BA166" s="36"/>
    </row>
    <row r="167" spans="18:53" ht="12.75">
      <c r="R167" s="81"/>
      <c r="AL167" s="9">
        <v>0</v>
      </c>
      <c r="AM167" s="9">
        <v>0</v>
      </c>
      <c r="AN167" s="9">
        <v>-0.5</v>
      </c>
      <c r="AO167" s="9">
        <v>-0.5</v>
      </c>
      <c r="AP167" s="9">
        <v>0</v>
      </c>
      <c r="AR167" s="36"/>
      <c r="BA167" s="36"/>
    </row>
    <row r="168" spans="18:53" ht="12.75">
      <c r="R168" s="81"/>
      <c r="AL168" s="9">
        <v>0</v>
      </c>
      <c r="AM168" s="9">
        <v>0</v>
      </c>
      <c r="AN168" s="9">
        <v>-0.5</v>
      </c>
      <c r="AO168" s="9">
        <v>-0.5</v>
      </c>
      <c r="AP168" s="9">
        <v>0</v>
      </c>
      <c r="AR168" s="36"/>
      <c r="BA168" s="36"/>
    </row>
    <row r="169" spans="18:53" ht="12.75">
      <c r="R169" s="81"/>
      <c r="AL169" s="9">
        <v>0</v>
      </c>
      <c r="AM169" s="9">
        <v>0</v>
      </c>
      <c r="AN169" s="9">
        <v>-0.5</v>
      </c>
      <c r="AO169" s="9">
        <v>-0.5</v>
      </c>
      <c r="AP169" s="9">
        <v>0</v>
      </c>
      <c r="AR169" s="36"/>
      <c r="BA169" s="36"/>
    </row>
    <row r="170" spans="18:53" ht="12.75">
      <c r="R170" s="81"/>
      <c r="AL170" s="9">
        <v>0</v>
      </c>
      <c r="AM170" s="9">
        <v>0</v>
      </c>
      <c r="AN170" s="9">
        <v>-0.5</v>
      </c>
      <c r="AO170" s="9">
        <v>-0.5</v>
      </c>
      <c r="AP170" s="9">
        <v>0</v>
      </c>
      <c r="AR170" s="36"/>
      <c r="BA170" s="36"/>
    </row>
    <row r="171" spans="18:53" ht="12.75">
      <c r="R171" s="81"/>
      <c r="AL171" s="9">
        <v>0</v>
      </c>
      <c r="AM171" s="9">
        <v>0</v>
      </c>
      <c r="AN171" s="9">
        <v>-0.5</v>
      </c>
      <c r="AO171" s="9">
        <v>-0.5</v>
      </c>
      <c r="AP171" s="9">
        <v>0</v>
      </c>
      <c r="AR171" s="36"/>
      <c r="BA171" s="36"/>
    </row>
    <row r="172" spans="18:53" ht="12.75">
      <c r="R172" s="81"/>
      <c r="AL172" s="9">
        <v>0</v>
      </c>
      <c r="AM172" s="9">
        <v>0</v>
      </c>
      <c r="AN172" s="9">
        <v>-0.5</v>
      </c>
      <c r="AO172" s="9">
        <v>-0.5</v>
      </c>
      <c r="AP172" s="9">
        <v>0</v>
      </c>
      <c r="AR172" s="36"/>
      <c r="BA172" s="36"/>
    </row>
    <row r="173" spans="18:53" ht="12.75">
      <c r="R173" s="81"/>
      <c r="AL173" s="9">
        <v>0</v>
      </c>
      <c r="AM173" s="9">
        <v>0</v>
      </c>
      <c r="AN173" s="9">
        <v>-0.5</v>
      </c>
      <c r="AO173" s="9">
        <v>-0.5</v>
      </c>
      <c r="AP173" s="9">
        <v>0</v>
      </c>
      <c r="AR173" s="36"/>
      <c r="BA173" s="36"/>
    </row>
    <row r="174" spans="18:53" ht="12.75">
      <c r="R174" s="81"/>
      <c r="AL174" s="9">
        <v>0</v>
      </c>
      <c r="AM174" s="9">
        <v>0</v>
      </c>
      <c r="AN174" s="9">
        <v>-0.5</v>
      </c>
      <c r="AO174" s="9">
        <v>-0.5</v>
      </c>
      <c r="AP174" s="9">
        <v>0</v>
      </c>
      <c r="AR174" s="36"/>
      <c r="BA174" s="36"/>
    </row>
    <row r="175" spans="18:53" ht="12.75">
      <c r="R175" s="81"/>
      <c r="AL175" s="9">
        <v>0</v>
      </c>
      <c r="AM175" s="9">
        <v>0</v>
      </c>
      <c r="AN175" s="9">
        <v>-0.5</v>
      </c>
      <c r="AO175" s="9">
        <v>-0.5</v>
      </c>
      <c r="AP175" s="9">
        <v>0</v>
      </c>
      <c r="AR175" s="36"/>
      <c r="BA175" s="36"/>
    </row>
    <row r="176" spans="18:53" ht="12.75">
      <c r="R176" s="81"/>
      <c r="AL176" s="9">
        <v>0</v>
      </c>
      <c r="AM176" s="9">
        <v>0</v>
      </c>
      <c r="AN176" s="9">
        <v>-0.5</v>
      </c>
      <c r="AO176" s="9">
        <v>-0.5</v>
      </c>
      <c r="AP176" s="9">
        <v>0</v>
      </c>
      <c r="AR176" s="36"/>
      <c r="BA176" s="36"/>
    </row>
    <row r="177" spans="18:53" ht="12.75">
      <c r="R177" s="81"/>
      <c r="AL177" s="9">
        <v>0</v>
      </c>
      <c r="AM177" s="9">
        <v>0</v>
      </c>
      <c r="AN177" s="9">
        <v>-0.5</v>
      </c>
      <c r="AO177" s="9">
        <v>-0.5</v>
      </c>
      <c r="AP177" s="9">
        <v>0</v>
      </c>
      <c r="AR177" s="36"/>
      <c r="BA177" s="36"/>
    </row>
    <row r="178" spans="18:53" ht="12.75">
      <c r="R178" s="81"/>
      <c r="AL178" s="9">
        <v>0</v>
      </c>
      <c r="AM178" s="9">
        <v>0</v>
      </c>
      <c r="AN178" s="9">
        <v>-0.5</v>
      </c>
      <c r="AO178" s="9">
        <v>-0.5</v>
      </c>
      <c r="AP178" s="9">
        <v>0</v>
      </c>
      <c r="AR178" s="36"/>
      <c r="BA178" s="36"/>
    </row>
    <row r="179" spans="18:53" ht="12.75">
      <c r="R179" s="81"/>
      <c r="AL179" s="9">
        <v>0</v>
      </c>
      <c r="AM179" s="9">
        <v>0</v>
      </c>
      <c r="AN179" s="9">
        <v>-0.5</v>
      </c>
      <c r="AO179" s="9">
        <v>-0.5</v>
      </c>
      <c r="AP179" s="9">
        <v>0</v>
      </c>
      <c r="AR179" s="36"/>
      <c r="BA179" s="36"/>
    </row>
    <row r="180" spans="18:53" ht="12.75">
      <c r="R180" s="81"/>
      <c r="AL180" s="9">
        <v>0</v>
      </c>
      <c r="AM180" s="9">
        <v>0</v>
      </c>
      <c r="AN180" s="9">
        <v>-0.5</v>
      </c>
      <c r="AO180" s="9">
        <v>-0.5</v>
      </c>
      <c r="AP180" s="9">
        <v>0</v>
      </c>
      <c r="AR180" s="36"/>
      <c r="BA180" s="36"/>
    </row>
    <row r="181" spans="18:53" ht="12.75">
      <c r="R181" s="81"/>
      <c r="AL181" s="9">
        <v>0</v>
      </c>
      <c r="AM181" s="9">
        <v>0</v>
      </c>
      <c r="AN181" s="9">
        <v>-0.5</v>
      </c>
      <c r="AO181" s="9">
        <v>-0.5</v>
      </c>
      <c r="AP181" s="9">
        <v>0</v>
      </c>
      <c r="AR181" s="36"/>
      <c r="BA181" s="36"/>
    </row>
    <row r="182" spans="18:53" ht="12.75">
      <c r="R182" s="81"/>
      <c r="AL182" s="9">
        <v>0</v>
      </c>
      <c r="AM182" s="9">
        <v>0</v>
      </c>
      <c r="AN182" s="9">
        <v>-0.5</v>
      </c>
      <c r="AO182" s="9">
        <v>-0.5</v>
      </c>
      <c r="AP182" s="9">
        <v>0</v>
      </c>
      <c r="AR182" s="36"/>
      <c r="BA182" s="36"/>
    </row>
    <row r="183" spans="18:53" ht="12.75">
      <c r="R183" s="81"/>
      <c r="AL183" s="9">
        <v>0</v>
      </c>
      <c r="AM183" s="9">
        <v>0</v>
      </c>
      <c r="AN183" s="9">
        <v>-0.5</v>
      </c>
      <c r="AO183" s="9">
        <v>-0.5</v>
      </c>
      <c r="AP183" s="9">
        <v>0</v>
      </c>
      <c r="AR183" s="36"/>
      <c r="BA183" s="36"/>
    </row>
    <row r="184" spans="18:53" ht="12.75">
      <c r="R184" s="81"/>
      <c r="AL184" s="9">
        <v>0</v>
      </c>
      <c r="AM184" s="9">
        <v>0</v>
      </c>
      <c r="AN184" s="9">
        <v>-0.5</v>
      </c>
      <c r="AO184" s="9">
        <v>-0.5</v>
      </c>
      <c r="AP184" s="9">
        <v>0</v>
      </c>
      <c r="AR184" s="36"/>
      <c r="BA184" s="36"/>
    </row>
    <row r="185" spans="18:53" ht="12.75">
      <c r="R185" s="81"/>
      <c r="AL185" s="9">
        <v>0</v>
      </c>
      <c r="AM185" s="9">
        <v>0</v>
      </c>
      <c r="AN185" s="9">
        <v>-0.5</v>
      </c>
      <c r="AO185" s="9">
        <v>-0.5</v>
      </c>
      <c r="AP185" s="9">
        <v>0</v>
      </c>
      <c r="AR185" s="36"/>
      <c r="BA185" s="36"/>
    </row>
    <row r="186" spans="18:53" ht="12.75">
      <c r="R186" s="81"/>
      <c r="AL186" s="9">
        <v>0</v>
      </c>
      <c r="AM186" s="9">
        <v>0</v>
      </c>
      <c r="AN186" s="9">
        <v>-0.5</v>
      </c>
      <c r="AO186" s="9">
        <v>-0.5</v>
      </c>
      <c r="AP186" s="9">
        <v>0</v>
      </c>
      <c r="AR186" s="36"/>
      <c r="BA186" s="36"/>
    </row>
    <row r="187" spans="18:53" ht="12.75">
      <c r="R187" s="81"/>
      <c r="AL187" s="9">
        <v>0</v>
      </c>
      <c r="AM187" s="9">
        <v>0</v>
      </c>
      <c r="AN187" s="9">
        <v>-0.5</v>
      </c>
      <c r="AO187" s="9">
        <v>-0.5</v>
      </c>
      <c r="AP187" s="9">
        <v>0</v>
      </c>
      <c r="AR187" s="36"/>
      <c r="BA187" s="36"/>
    </row>
    <row r="188" spans="18:53" ht="12.75">
      <c r="R188" s="81"/>
      <c r="AL188" s="9">
        <v>0</v>
      </c>
      <c r="AM188" s="9">
        <v>0</v>
      </c>
      <c r="AN188" s="9">
        <v>-0.5</v>
      </c>
      <c r="AO188" s="9">
        <v>-0.5</v>
      </c>
      <c r="AP188" s="9">
        <v>0</v>
      </c>
      <c r="AR188" s="36"/>
      <c r="BA188" s="36"/>
    </row>
    <row r="189" spans="18:53" ht="12.75">
      <c r="R189" s="81"/>
      <c r="AL189" s="9">
        <v>0</v>
      </c>
      <c r="AM189" s="9">
        <v>0</v>
      </c>
      <c r="AN189" s="9">
        <v>-0.5</v>
      </c>
      <c r="AO189" s="9">
        <v>-0.5</v>
      </c>
      <c r="AP189" s="9">
        <v>0</v>
      </c>
      <c r="AR189" s="36"/>
      <c r="BA189" s="36"/>
    </row>
    <row r="190" spans="18:53" ht="12.75">
      <c r="R190" s="81"/>
      <c r="AL190" s="9">
        <v>0</v>
      </c>
      <c r="AM190" s="9">
        <v>0</v>
      </c>
      <c r="AN190" s="9">
        <v>-0.5</v>
      </c>
      <c r="AO190" s="9">
        <v>-0.5</v>
      </c>
      <c r="AP190" s="9">
        <v>0</v>
      </c>
      <c r="AR190" s="36"/>
      <c r="BA190" s="36"/>
    </row>
    <row r="191" spans="18:53" ht="12.75">
      <c r="R191" s="81"/>
      <c r="AL191" s="9">
        <v>0</v>
      </c>
      <c r="AM191" s="9">
        <v>0</v>
      </c>
      <c r="AN191" s="9">
        <v>-0.5</v>
      </c>
      <c r="AO191" s="9">
        <v>-0.5</v>
      </c>
      <c r="AP191" s="9">
        <v>0</v>
      </c>
      <c r="AR191" s="36"/>
      <c r="BA191" s="36"/>
    </row>
    <row r="192" spans="18:53" ht="12.75">
      <c r="R192" s="81"/>
      <c r="AL192" s="9">
        <v>0</v>
      </c>
      <c r="AM192" s="9">
        <v>0</v>
      </c>
      <c r="AN192" s="9">
        <v>-0.5</v>
      </c>
      <c r="AO192" s="9">
        <v>-0.5</v>
      </c>
      <c r="AP192" s="9">
        <v>0</v>
      </c>
      <c r="AR192" s="36"/>
      <c r="BA192" s="36"/>
    </row>
    <row r="193" spans="18:53" ht="12.75">
      <c r="R193" s="81"/>
      <c r="AL193" s="9">
        <v>0</v>
      </c>
      <c r="AM193" s="9">
        <v>0</v>
      </c>
      <c r="AN193" s="9">
        <v>-0.5</v>
      </c>
      <c r="AO193" s="9">
        <v>-0.5</v>
      </c>
      <c r="AP193" s="9">
        <v>0</v>
      </c>
      <c r="AR193" s="36"/>
      <c r="BA193" s="36"/>
    </row>
    <row r="194" spans="18:53" ht="12.75">
      <c r="R194" s="81"/>
      <c r="AL194" s="9">
        <v>0</v>
      </c>
      <c r="AM194" s="9">
        <v>0</v>
      </c>
      <c r="AN194" s="9">
        <v>-0.5</v>
      </c>
      <c r="AO194" s="9">
        <v>-0.5</v>
      </c>
      <c r="AP194" s="9">
        <v>0</v>
      </c>
      <c r="AR194" s="36"/>
      <c r="BA194" s="36"/>
    </row>
    <row r="195" spans="18:53" ht="12.75">
      <c r="R195" s="81"/>
      <c r="AL195" s="9">
        <v>0</v>
      </c>
      <c r="AM195" s="9">
        <v>0</v>
      </c>
      <c r="AN195" s="9">
        <v>-0.5</v>
      </c>
      <c r="AO195" s="9">
        <v>-0.5</v>
      </c>
      <c r="AP195" s="9">
        <v>0</v>
      </c>
      <c r="AR195" s="36"/>
      <c r="BA195" s="36"/>
    </row>
    <row r="196" spans="18:53" ht="12.75">
      <c r="R196" s="81"/>
      <c r="AL196" s="9">
        <v>0</v>
      </c>
      <c r="AM196" s="9">
        <v>0</v>
      </c>
      <c r="AN196" s="9">
        <v>-0.5</v>
      </c>
      <c r="AO196" s="9">
        <v>-0.5</v>
      </c>
      <c r="AP196" s="9">
        <v>0</v>
      </c>
      <c r="AR196" s="36"/>
      <c r="BA196" s="36"/>
    </row>
    <row r="197" spans="18:53" ht="12.75">
      <c r="R197" s="81"/>
      <c r="AL197" s="9">
        <v>0</v>
      </c>
      <c r="AM197" s="9">
        <v>0</v>
      </c>
      <c r="AN197" s="9">
        <v>-0.5</v>
      </c>
      <c r="AO197" s="9">
        <v>-0.5</v>
      </c>
      <c r="AP197" s="9">
        <v>0</v>
      </c>
      <c r="AR197" s="36"/>
      <c r="BA197" s="36"/>
    </row>
    <row r="198" spans="18:53" ht="12.75">
      <c r="R198" s="81"/>
      <c r="AL198" s="9">
        <v>0</v>
      </c>
      <c r="AM198" s="9">
        <v>0</v>
      </c>
      <c r="AN198" s="9">
        <v>-0.5</v>
      </c>
      <c r="AO198" s="9">
        <v>-0.5</v>
      </c>
      <c r="AP198" s="9">
        <v>0</v>
      </c>
      <c r="AR198" s="36"/>
      <c r="BA198" s="36"/>
    </row>
    <row r="199" spans="18:53" ht="12.75">
      <c r="R199" s="81"/>
      <c r="AL199" s="9">
        <v>0</v>
      </c>
      <c r="AM199" s="9">
        <v>0</v>
      </c>
      <c r="AN199" s="9">
        <v>-0.5</v>
      </c>
      <c r="AO199" s="9">
        <v>-0.5</v>
      </c>
      <c r="AP199" s="9">
        <v>0</v>
      </c>
      <c r="AR199" s="36"/>
      <c r="BA199" s="36"/>
    </row>
    <row r="200" spans="18:53" ht="12.75">
      <c r="R200" s="81"/>
      <c r="AL200" s="9">
        <v>0</v>
      </c>
      <c r="AM200" s="9">
        <v>0</v>
      </c>
      <c r="AN200" s="9">
        <v>-0.5</v>
      </c>
      <c r="AO200" s="9">
        <v>-0.5</v>
      </c>
      <c r="AP200" s="9">
        <v>0</v>
      </c>
      <c r="AR200" s="36"/>
      <c r="BA200" s="36"/>
    </row>
    <row r="201" spans="18:53" ht="12.75">
      <c r="R201" s="81"/>
      <c r="AL201" s="9">
        <v>0</v>
      </c>
      <c r="AM201" s="9">
        <v>0</v>
      </c>
      <c r="AN201" s="9">
        <v>-0.5</v>
      </c>
      <c r="AO201" s="9">
        <v>-0.5</v>
      </c>
      <c r="AP201" s="9">
        <v>0</v>
      </c>
      <c r="AR201" s="36"/>
      <c r="BA201" s="36"/>
    </row>
    <row r="202" spans="18:53" ht="12.75">
      <c r="R202" s="81"/>
      <c r="AL202" s="9">
        <v>0</v>
      </c>
      <c r="AM202" s="9">
        <v>0</v>
      </c>
      <c r="AN202" s="9">
        <v>-0.5</v>
      </c>
      <c r="AO202" s="9">
        <v>-0.5</v>
      </c>
      <c r="AP202" s="9">
        <v>0</v>
      </c>
      <c r="AR202" s="36"/>
      <c r="BA202" s="36"/>
    </row>
    <row r="203" spans="18:53" ht="12.75">
      <c r="R203" s="81"/>
      <c r="AL203" s="9">
        <v>0</v>
      </c>
      <c r="AM203" s="9">
        <v>0</v>
      </c>
      <c r="AN203" s="9">
        <v>-0.5</v>
      </c>
      <c r="AO203" s="9">
        <v>-0.5</v>
      </c>
      <c r="AP203" s="9">
        <v>0</v>
      </c>
      <c r="AR203" s="36"/>
      <c r="BA203" s="36"/>
    </row>
    <row r="204" spans="18:53" ht="12.75">
      <c r="R204" s="81"/>
      <c r="AL204" s="9">
        <v>0</v>
      </c>
      <c r="AM204" s="9">
        <v>0</v>
      </c>
      <c r="AN204" s="9">
        <v>-0.5</v>
      </c>
      <c r="AO204" s="9">
        <v>-0.5</v>
      </c>
      <c r="AP204" s="9">
        <v>0</v>
      </c>
      <c r="AR204" s="36"/>
      <c r="BA204" s="36"/>
    </row>
    <row r="205" spans="18:53" ht="12.75">
      <c r="R205" s="81"/>
      <c r="AL205" s="9">
        <v>0</v>
      </c>
      <c r="AM205" s="9">
        <v>0</v>
      </c>
      <c r="AN205" s="9">
        <v>-0.5</v>
      </c>
      <c r="AO205" s="9">
        <v>-0.5</v>
      </c>
      <c r="AP205" s="9">
        <v>0</v>
      </c>
      <c r="AR205" s="36"/>
      <c r="BA205" s="36"/>
    </row>
    <row r="206" spans="18:53" ht="12.75">
      <c r="R206" s="81"/>
      <c r="AL206" s="9">
        <v>0</v>
      </c>
      <c r="AM206" s="9">
        <v>0</v>
      </c>
      <c r="AN206" s="9">
        <v>-0.5</v>
      </c>
      <c r="AO206" s="9">
        <v>-0.5</v>
      </c>
      <c r="AP206" s="9">
        <v>0</v>
      </c>
      <c r="AR206" s="36"/>
      <c r="BA206" s="36"/>
    </row>
    <row r="207" spans="18:53" ht="12.75">
      <c r="R207" s="81"/>
      <c r="AL207" s="9">
        <v>0</v>
      </c>
      <c r="AM207" s="9">
        <v>0</v>
      </c>
      <c r="AN207" s="9">
        <v>-0.5</v>
      </c>
      <c r="AO207" s="9">
        <v>-0.5</v>
      </c>
      <c r="AP207" s="9">
        <v>0</v>
      </c>
      <c r="AR207" s="36"/>
      <c r="BA207" s="36"/>
    </row>
    <row r="208" spans="18:53" ht="12.75">
      <c r="R208" s="81"/>
      <c r="AL208" s="9">
        <v>0</v>
      </c>
      <c r="AM208" s="9">
        <v>0</v>
      </c>
      <c r="AN208" s="9">
        <v>-0.5</v>
      </c>
      <c r="AO208" s="9">
        <v>-0.5</v>
      </c>
      <c r="AP208" s="9">
        <v>0</v>
      </c>
      <c r="AR208" s="36"/>
      <c r="BA208" s="36"/>
    </row>
    <row r="209" spans="18:53" ht="12.75">
      <c r="R209" s="81"/>
      <c r="AL209" s="9">
        <v>0</v>
      </c>
      <c r="AM209" s="9">
        <v>0</v>
      </c>
      <c r="AN209" s="9">
        <v>-0.5</v>
      </c>
      <c r="AO209" s="9">
        <v>-0.5</v>
      </c>
      <c r="AP209" s="9">
        <v>0</v>
      </c>
      <c r="AR209" s="36"/>
      <c r="BA209" s="36"/>
    </row>
    <row r="210" spans="18:53" ht="12.75">
      <c r="R210" s="81"/>
      <c r="AL210" s="9">
        <v>0</v>
      </c>
      <c r="AM210" s="9">
        <v>0</v>
      </c>
      <c r="AN210" s="9">
        <v>-0.5</v>
      </c>
      <c r="AO210" s="9">
        <v>-0.5</v>
      </c>
      <c r="AP210" s="9">
        <v>0</v>
      </c>
      <c r="AR210" s="36"/>
      <c r="BA210" s="36"/>
    </row>
    <row r="211" spans="18:53" ht="12.75">
      <c r="R211" s="81"/>
      <c r="AL211" s="9">
        <v>0</v>
      </c>
      <c r="AM211" s="9">
        <v>0</v>
      </c>
      <c r="AN211" s="9">
        <v>-0.5</v>
      </c>
      <c r="AO211" s="9">
        <v>-0.5</v>
      </c>
      <c r="AP211" s="9">
        <v>0</v>
      </c>
      <c r="AR211" s="36"/>
      <c r="BA211" s="36"/>
    </row>
    <row r="212" spans="18:53" ht="12.75">
      <c r="R212" s="81"/>
      <c r="AL212" s="9">
        <v>0</v>
      </c>
      <c r="AM212" s="9">
        <v>0</v>
      </c>
      <c r="AN212" s="9">
        <v>-0.5</v>
      </c>
      <c r="AO212" s="9">
        <v>-0.5</v>
      </c>
      <c r="AP212" s="9">
        <v>0</v>
      </c>
      <c r="AR212" s="36"/>
      <c r="BA212" s="36"/>
    </row>
    <row r="213" spans="18:53" ht="12.75">
      <c r="R213" s="81"/>
      <c r="AL213" s="9">
        <v>0</v>
      </c>
      <c r="AM213" s="9">
        <v>0</v>
      </c>
      <c r="AN213" s="9">
        <v>-0.5</v>
      </c>
      <c r="AO213" s="9">
        <v>-0.5</v>
      </c>
      <c r="AP213" s="9">
        <v>0</v>
      </c>
      <c r="AR213" s="36"/>
      <c r="BA213" s="36"/>
    </row>
    <row r="214" spans="18:53" ht="12.75">
      <c r="R214" s="81"/>
      <c r="AL214" s="9">
        <v>0</v>
      </c>
      <c r="AM214" s="9">
        <v>0</v>
      </c>
      <c r="AN214" s="9">
        <v>-0.5</v>
      </c>
      <c r="AO214" s="9">
        <v>-0.5</v>
      </c>
      <c r="AP214" s="9">
        <v>0</v>
      </c>
      <c r="AR214" s="36"/>
      <c r="BA214" s="36"/>
    </row>
    <row r="215" spans="18:53" ht="12.75">
      <c r="R215" s="81"/>
      <c r="AL215" s="9">
        <v>0</v>
      </c>
      <c r="AM215" s="9">
        <v>0</v>
      </c>
      <c r="AN215" s="9">
        <v>-0.5</v>
      </c>
      <c r="AO215" s="9">
        <v>-0.5</v>
      </c>
      <c r="AP215" s="9">
        <v>0</v>
      </c>
      <c r="AR215" s="36"/>
      <c r="BA215" s="36"/>
    </row>
    <row r="216" spans="18:53" ht="12.75">
      <c r="R216" s="81"/>
      <c r="AL216" s="9">
        <v>0</v>
      </c>
      <c r="AM216" s="9">
        <v>0</v>
      </c>
      <c r="AN216" s="9">
        <v>-0.5</v>
      </c>
      <c r="AO216" s="9">
        <v>-0.5</v>
      </c>
      <c r="AP216" s="9">
        <v>0</v>
      </c>
      <c r="AR216" s="36"/>
      <c r="BA216" s="36"/>
    </row>
    <row r="217" spans="18:53" ht="12.75">
      <c r="R217" s="81"/>
      <c r="AL217" s="9">
        <v>0</v>
      </c>
      <c r="AM217" s="9">
        <v>0</v>
      </c>
      <c r="AN217" s="9">
        <v>-0.5</v>
      </c>
      <c r="AO217" s="9">
        <v>-0.5</v>
      </c>
      <c r="AP217" s="9">
        <v>0</v>
      </c>
      <c r="AR217" s="36"/>
      <c r="BA217" s="36"/>
    </row>
    <row r="218" spans="18:53" ht="12.75">
      <c r="R218" s="81"/>
      <c r="AL218" s="9">
        <v>0</v>
      </c>
      <c r="AM218" s="9">
        <v>0</v>
      </c>
      <c r="AN218" s="9">
        <v>-0.5</v>
      </c>
      <c r="AO218" s="9">
        <v>-0.5</v>
      </c>
      <c r="AP218" s="9">
        <v>0</v>
      </c>
      <c r="AR218" s="36"/>
      <c r="BA218" s="36"/>
    </row>
    <row r="219" spans="18:53" ht="12.75">
      <c r="R219" s="81"/>
      <c r="AL219" s="9">
        <v>0</v>
      </c>
      <c r="AM219" s="9">
        <v>0</v>
      </c>
      <c r="AN219" s="9">
        <v>-0.5</v>
      </c>
      <c r="AO219" s="9">
        <v>-0.5</v>
      </c>
      <c r="AP219" s="9">
        <v>0</v>
      </c>
      <c r="AR219" s="36"/>
      <c r="BA219" s="36"/>
    </row>
    <row r="220" spans="18:53" ht="12.75">
      <c r="R220" s="81"/>
      <c r="AL220" s="9">
        <v>0</v>
      </c>
      <c r="AM220" s="9">
        <v>0</v>
      </c>
      <c r="AN220" s="9">
        <v>-0.5</v>
      </c>
      <c r="AO220" s="9">
        <v>-0.5</v>
      </c>
      <c r="AP220" s="9">
        <v>0</v>
      </c>
      <c r="AR220" s="36"/>
      <c r="BA220" s="36"/>
    </row>
    <row r="221" spans="18:53" ht="12.75">
      <c r="R221" s="81"/>
      <c r="AL221" s="9">
        <v>0</v>
      </c>
      <c r="AM221" s="9">
        <v>0</v>
      </c>
      <c r="AN221" s="9">
        <v>-0.5</v>
      </c>
      <c r="AO221" s="9">
        <v>-0.5</v>
      </c>
      <c r="AP221" s="9">
        <v>0</v>
      </c>
      <c r="AR221" s="36"/>
      <c r="BA221" s="36"/>
    </row>
    <row r="222" spans="18:53" ht="12.75">
      <c r="R222" s="81"/>
      <c r="AL222" s="9">
        <v>0</v>
      </c>
      <c r="AM222" s="9">
        <v>0</v>
      </c>
      <c r="AN222" s="9">
        <v>-0.5</v>
      </c>
      <c r="AO222" s="9">
        <v>-0.5</v>
      </c>
      <c r="AP222" s="9">
        <v>0</v>
      </c>
      <c r="AR222" s="36"/>
      <c r="BA222" s="36"/>
    </row>
    <row r="223" spans="18:53" ht="12.75">
      <c r="R223" s="81"/>
      <c r="AL223" s="9">
        <v>0</v>
      </c>
      <c r="AM223" s="9">
        <v>0</v>
      </c>
      <c r="AN223" s="9">
        <v>-0.5</v>
      </c>
      <c r="AO223" s="9">
        <v>-0.5</v>
      </c>
      <c r="AP223" s="9">
        <v>0</v>
      </c>
      <c r="AR223" s="36"/>
      <c r="BA223" s="36"/>
    </row>
    <row r="224" spans="18:53" ht="12.75">
      <c r="R224" s="81"/>
      <c r="AL224" s="9">
        <v>0</v>
      </c>
      <c r="AM224" s="9">
        <v>0</v>
      </c>
      <c r="AN224" s="9">
        <v>-0.5</v>
      </c>
      <c r="AO224" s="9">
        <v>-0.5</v>
      </c>
      <c r="AP224" s="9">
        <v>0</v>
      </c>
      <c r="AR224" s="36"/>
      <c r="BA224" s="36"/>
    </row>
    <row r="225" spans="18:53" ht="12.75">
      <c r="R225" s="81"/>
      <c r="AL225" s="9">
        <v>0</v>
      </c>
      <c r="AM225" s="9">
        <v>0</v>
      </c>
      <c r="AN225" s="9">
        <v>-0.5</v>
      </c>
      <c r="AO225" s="9">
        <v>-0.5</v>
      </c>
      <c r="AP225" s="9">
        <v>0</v>
      </c>
      <c r="AR225" s="36"/>
      <c r="BA225" s="36"/>
    </row>
    <row r="226" spans="18:53" ht="12.75">
      <c r="R226" s="81"/>
      <c r="AL226" s="9">
        <v>0</v>
      </c>
      <c r="AM226" s="9">
        <v>0</v>
      </c>
      <c r="AN226" s="9">
        <v>-0.5</v>
      </c>
      <c r="AO226" s="9">
        <v>-0.5</v>
      </c>
      <c r="AP226" s="9">
        <v>0</v>
      </c>
      <c r="AR226" s="36"/>
      <c r="BA226" s="36"/>
    </row>
    <row r="227" spans="18:53" ht="12.75">
      <c r="R227" s="81"/>
      <c r="AL227" s="9">
        <v>0</v>
      </c>
      <c r="AM227" s="9">
        <v>0</v>
      </c>
      <c r="AN227" s="9">
        <v>-0.5</v>
      </c>
      <c r="AO227" s="9">
        <v>-0.5</v>
      </c>
      <c r="AP227" s="9">
        <v>0</v>
      </c>
      <c r="AR227" s="36"/>
      <c r="BA227" s="36"/>
    </row>
    <row r="228" spans="18:53" ht="12.75">
      <c r="R228" s="81"/>
      <c r="AL228" s="9">
        <v>0</v>
      </c>
      <c r="AM228" s="9">
        <v>0</v>
      </c>
      <c r="AN228" s="9">
        <v>-0.5</v>
      </c>
      <c r="AO228" s="9">
        <v>-0.5</v>
      </c>
      <c r="AP228" s="9">
        <v>0</v>
      </c>
      <c r="AR228" s="36"/>
      <c r="BA228" s="36"/>
    </row>
    <row r="229" spans="18:53" ht="12.75">
      <c r="R229" s="81"/>
      <c r="AL229" s="9">
        <v>0</v>
      </c>
      <c r="AM229" s="9">
        <v>0</v>
      </c>
      <c r="AN229" s="9">
        <v>-0.5</v>
      </c>
      <c r="AO229" s="9">
        <v>-0.5</v>
      </c>
      <c r="AP229" s="9">
        <v>0</v>
      </c>
      <c r="AR229" s="36"/>
      <c r="BA229" s="36"/>
    </row>
    <row r="230" spans="18:53" ht="12.75">
      <c r="R230" s="81"/>
      <c r="AL230" s="9">
        <v>0</v>
      </c>
      <c r="AM230" s="9">
        <v>0</v>
      </c>
      <c r="AN230" s="9">
        <v>-0.5</v>
      </c>
      <c r="AO230" s="9">
        <v>-0.5</v>
      </c>
      <c r="AP230" s="9">
        <v>0</v>
      </c>
      <c r="AR230" s="36"/>
      <c r="BA230" s="36"/>
    </row>
    <row r="231" spans="18:53" ht="12.75">
      <c r="R231" s="81"/>
      <c r="AL231" s="9">
        <v>0</v>
      </c>
      <c r="AM231" s="9">
        <v>0</v>
      </c>
      <c r="AN231" s="9">
        <v>-0.5</v>
      </c>
      <c r="AO231" s="9">
        <v>-0.5</v>
      </c>
      <c r="AP231" s="9">
        <v>0</v>
      </c>
      <c r="AR231" s="36"/>
      <c r="BA231" s="36"/>
    </row>
    <row r="232" spans="18:53" ht="12.75">
      <c r="R232" s="81"/>
      <c r="AL232" s="9">
        <v>0</v>
      </c>
      <c r="AM232" s="9">
        <v>0</v>
      </c>
      <c r="AN232" s="9">
        <v>-0.5</v>
      </c>
      <c r="AO232" s="9">
        <v>-0.5</v>
      </c>
      <c r="AP232" s="9">
        <v>0</v>
      </c>
      <c r="AR232" s="36"/>
      <c r="BA232" s="36"/>
    </row>
    <row r="233" spans="18:53" ht="12.75">
      <c r="R233" s="81"/>
      <c r="AL233" s="9">
        <v>0</v>
      </c>
      <c r="AM233" s="9">
        <v>0</v>
      </c>
      <c r="AN233" s="9">
        <v>-0.5</v>
      </c>
      <c r="AO233" s="9">
        <v>-0.5</v>
      </c>
      <c r="AP233" s="9">
        <v>0</v>
      </c>
      <c r="AR233" s="36"/>
      <c r="BA233" s="36"/>
    </row>
    <row r="234" spans="18:53" ht="12.75">
      <c r="R234" s="81"/>
      <c r="AL234" s="9">
        <v>0</v>
      </c>
      <c r="AM234" s="9">
        <v>0</v>
      </c>
      <c r="AN234" s="9">
        <v>-0.5</v>
      </c>
      <c r="AO234" s="9">
        <v>-0.5</v>
      </c>
      <c r="AP234" s="9">
        <v>0</v>
      </c>
      <c r="AR234" s="36"/>
      <c r="BA234" s="36"/>
    </row>
    <row r="235" spans="18:53" ht="12.75">
      <c r="R235" s="81"/>
      <c r="AL235" s="9">
        <v>0</v>
      </c>
      <c r="AM235" s="9">
        <v>0</v>
      </c>
      <c r="AN235" s="9">
        <v>-0.5</v>
      </c>
      <c r="AO235" s="9">
        <v>-0.5</v>
      </c>
      <c r="AP235" s="9">
        <v>0</v>
      </c>
      <c r="AR235" s="36"/>
      <c r="BA235" s="36"/>
    </row>
    <row r="236" spans="18:53" ht="12.75">
      <c r="R236" s="81"/>
      <c r="AL236" s="9">
        <v>0</v>
      </c>
      <c r="AM236" s="9">
        <v>0</v>
      </c>
      <c r="AN236" s="9">
        <v>-0.5</v>
      </c>
      <c r="AO236" s="9">
        <v>-0.5</v>
      </c>
      <c r="AP236" s="9">
        <v>0</v>
      </c>
      <c r="AR236" s="36"/>
      <c r="BA236" s="36"/>
    </row>
    <row r="237" spans="18:53" ht="12.75">
      <c r="R237" s="81"/>
      <c r="AL237" s="9">
        <v>0</v>
      </c>
      <c r="AM237" s="9">
        <v>0</v>
      </c>
      <c r="AN237" s="9">
        <v>-0.5</v>
      </c>
      <c r="AO237" s="9">
        <v>-0.5</v>
      </c>
      <c r="AP237" s="9">
        <v>0</v>
      </c>
      <c r="AR237" s="36"/>
      <c r="BA237" s="36"/>
    </row>
    <row r="238" spans="18:53" ht="12.75">
      <c r="R238" s="81"/>
      <c r="AL238" s="9">
        <v>0</v>
      </c>
      <c r="AM238" s="9">
        <v>0</v>
      </c>
      <c r="AN238" s="9">
        <v>-0.5</v>
      </c>
      <c r="AO238" s="9">
        <v>-0.5</v>
      </c>
      <c r="AP238" s="9">
        <v>0</v>
      </c>
      <c r="AR238" s="36"/>
      <c r="BA238" s="36"/>
    </row>
    <row r="239" spans="18:53" ht="12.75">
      <c r="R239" s="81"/>
      <c r="AL239" s="9">
        <v>0</v>
      </c>
      <c r="AM239" s="9">
        <v>0</v>
      </c>
      <c r="AN239" s="9">
        <v>-0.5</v>
      </c>
      <c r="AO239" s="9">
        <v>-0.5</v>
      </c>
      <c r="AP239" s="9">
        <v>0</v>
      </c>
      <c r="AR239" s="36"/>
      <c r="BA239" s="36"/>
    </row>
    <row r="240" spans="18:53" ht="12.75">
      <c r="R240" s="81"/>
      <c r="AL240" s="9">
        <v>0</v>
      </c>
      <c r="AM240" s="9">
        <v>0</v>
      </c>
      <c r="AN240" s="9">
        <v>-0.5</v>
      </c>
      <c r="AO240" s="9">
        <v>-0.5</v>
      </c>
      <c r="AP240" s="9">
        <v>0</v>
      </c>
      <c r="AR240" s="36"/>
      <c r="BA240" s="36"/>
    </row>
    <row r="241" spans="18:53" ht="12.75">
      <c r="R241" s="81"/>
      <c r="AL241" s="9">
        <v>0</v>
      </c>
      <c r="AM241" s="9">
        <v>0</v>
      </c>
      <c r="AN241" s="9">
        <v>-0.5</v>
      </c>
      <c r="AO241" s="9">
        <v>-0.5</v>
      </c>
      <c r="AP241" s="9">
        <v>0</v>
      </c>
      <c r="AR241" s="36"/>
      <c r="BA241" s="36"/>
    </row>
    <row r="242" spans="18:53" ht="12.75">
      <c r="R242" s="81"/>
      <c r="AL242" s="9">
        <v>0</v>
      </c>
      <c r="AM242" s="9">
        <v>0</v>
      </c>
      <c r="AN242" s="9">
        <v>-0.5</v>
      </c>
      <c r="AO242" s="9">
        <v>-0.5</v>
      </c>
      <c r="AP242" s="9">
        <v>0</v>
      </c>
      <c r="AR242" s="36"/>
      <c r="BA242" s="36"/>
    </row>
    <row r="243" spans="18:53" ht="12.75">
      <c r="R243" s="81"/>
      <c r="AL243" s="9">
        <v>0</v>
      </c>
      <c r="AM243" s="9">
        <v>0</v>
      </c>
      <c r="AN243" s="9">
        <v>-0.5</v>
      </c>
      <c r="AO243" s="9">
        <v>-0.5</v>
      </c>
      <c r="AP243" s="9">
        <v>0</v>
      </c>
      <c r="AR243" s="36"/>
      <c r="BA243" s="36"/>
    </row>
    <row r="244" spans="18:53" ht="12.75">
      <c r="R244" s="81"/>
      <c r="AL244" s="9">
        <v>0</v>
      </c>
      <c r="AM244" s="9">
        <v>0</v>
      </c>
      <c r="AN244" s="9">
        <v>-0.5</v>
      </c>
      <c r="AO244" s="9">
        <v>-0.5</v>
      </c>
      <c r="AP244" s="9">
        <v>0</v>
      </c>
      <c r="AR244" s="36"/>
      <c r="BA244" s="36"/>
    </row>
    <row r="245" spans="18:53" ht="12.75">
      <c r="R245" s="81"/>
      <c r="AL245" s="9">
        <v>0</v>
      </c>
      <c r="AM245" s="9">
        <v>0</v>
      </c>
      <c r="AN245" s="9">
        <v>-0.5</v>
      </c>
      <c r="AO245" s="9">
        <v>-0.5</v>
      </c>
      <c r="AP245" s="9">
        <v>0</v>
      </c>
      <c r="AR245" s="36"/>
      <c r="BA245" s="36"/>
    </row>
    <row r="246" spans="18:53" ht="12.75">
      <c r="R246" s="81"/>
      <c r="AL246" s="9">
        <v>0</v>
      </c>
      <c r="AM246" s="9">
        <v>0</v>
      </c>
      <c r="AN246" s="9">
        <v>-0.5</v>
      </c>
      <c r="AO246" s="9">
        <v>-0.5</v>
      </c>
      <c r="AP246" s="9">
        <v>0</v>
      </c>
      <c r="AR246" s="36"/>
      <c r="BA246" s="36"/>
    </row>
    <row r="247" spans="18:53" ht="12.75">
      <c r="R247" s="81"/>
      <c r="AL247" s="9">
        <v>0</v>
      </c>
      <c r="AM247" s="9">
        <v>0</v>
      </c>
      <c r="AN247" s="9">
        <v>-0.5</v>
      </c>
      <c r="AO247" s="9">
        <v>-0.5</v>
      </c>
      <c r="AP247" s="9">
        <v>0</v>
      </c>
      <c r="AR247" s="36"/>
      <c r="BA247" s="36"/>
    </row>
    <row r="248" spans="18:53" ht="12.75">
      <c r="R248" s="81"/>
      <c r="AL248" s="9">
        <v>0</v>
      </c>
      <c r="AM248" s="9">
        <v>0</v>
      </c>
      <c r="AN248" s="9">
        <v>-0.5</v>
      </c>
      <c r="AO248" s="9">
        <v>-0.5</v>
      </c>
      <c r="AP248" s="9">
        <v>0</v>
      </c>
      <c r="AR248" s="36"/>
      <c r="BA248" s="36"/>
    </row>
    <row r="249" spans="18:53" ht="12.75">
      <c r="R249" s="81"/>
      <c r="AL249" s="9">
        <v>0</v>
      </c>
      <c r="AM249" s="9">
        <v>0</v>
      </c>
      <c r="AN249" s="9">
        <v>-0.5</v>
      </c>
      <c r="AO249" s="9">
        <v>-0.5</v>
      </c>
      <c r="AP249" s="9">
        <v>0</v>
      </c>
      <c r="AR249" s="36"/>
      <c r="BA249" s="36"/>
    </row>
    <row r="250" spans="18:53" ht="12.75">
      <c r="R250" s="81"/>
      <c r="AL250" s="9">
        <v>0</v>
      </c>
      <c r="AM250" s="9">
        <v>0</v>
      </c>
      <c r="AN250" s="9">
        <v>-0.5</v>
      </c>
      <c r="AO250" s="9">
        <v>-0.5</v>
      </c>
      <c r="AP250" s="9">
        <v>0</v>
      </c>
      <c r="AR250" s="36"/>
      <c r="BA250" s="36"/>
    </row>
    <row r="251" spans="18:53" ht="12.75">
      <c r="R251" s="81"/>
      <c r="AL251" s="9">
        <v>0</v>
      </c>
      <c r="AM251" s="9">
        <v>0</v>
      </c>
      <c r="AN251" s="9">
        <v>-0.5</v>
      </c>
      <c r="AO251" s="9">
        <v>-0.5</v>
      </c>
      <c r="AP251" s="9">
        <v>0</v>
      </c>
      <c r="AR251" s="36"/>
      <c r="BA251" s="36"/>
    </row>
    <row r="252" spans="18:53" ht="12.75">
      <c r="R252" s="81"/>
      <c r="AL252" s="9">
        <v>0</v>
      </c>
      <c r="AM252" s="9">
        <v>0</v>
      </c>
      <c r="AN252" s="9">
        <v>-0.5</v>
      </c>
      <c r="AO252" s="9">
        <v>-0.5</v>
      </c>
      <c r="AP252" s="9">
        <v>0</v>
      </c>
      <c r="AR252" s="36"/>
      <c r="BA252" s="36"/>
    </row>
    <row r="253" spans="18:53" ht="12.75">
      <c r="R253" s="81"/>
      <c r="AL253" s="9">
        <v>0</v>
      </c>
      <c r="AM253" s="9">
        <v>0</v>
      </c>
      <c r="AN253" s="9">
        <v>-0.5</v>
      </c>
      <c r="AO253" s="9">
        <v>-0.5</v>
      </c>
      <c r="AP253" s="9">
        <v>0</v>
      </c>
      <c r="AR253" s="36"/>
      <c r="BA253" s="36"/>
    </row>
    <row r="254" spans="18:53" ht="12.75">
      <c r="R254" s="81"/>
      <c r="AL254" s="9">
        <v>0</v>
      </c>
      <c r="AM254" s="9">
        <v>0</v>
      </c>
      <c r="AN254" s="9">
        <v>-0.5</v>
      </c>
      <c r="AO254" s="9">
        <v>-0.5</v>
      </c>
      <c r="AP254" s="9">
        <v>0</v>
      </c>
      <c r="AR254" s="36"/>
      <c r="BA254" s="36"/>
    </row>
    <row r="255" spans="18:53" ht="12.75">
      <c r="R255" s="81"/>
      <c r="AL255" s="9">
        <v>0</v>
      </c>
      <c r="AM255" s="9">
        <v>0</v>
      </c>
      <c r="AN255" s="9">
        <v>-0.5</v>
      </c>
      <c r="AO255" s="9">
        <v>-0.5</v>
      </c>
      <c r="AP255" s="9">
        <v>0</v>
      </c>
      <c r="AR255" s="36"/>
      <c r="BA255" s="36"/>
    </row>
    <row r="256" spans="18:53" ht="12.75">
      <c r="R256" s="81"/>
      <c r="AL256" s="9">
        <v>0</v>
      </c>
      <c r="AM256" s="9">
        <v>0</v>
      </c>
      <c r="AN256" s="9">
        <v>-0.5</v>
      </c>
      <c r="AO256" s="9">
        <v>-0.5</v>
      </c>
      <c r="AP256" s="9">
        <v>0</v>
      </c>
      <c r="AR256" s="36"/>
      <c r="BA256" s="36"/>
    </row>
    <row r="257" spans="18:53" ht="12.75">
      <c r="R257" s="81"/>
      <c r="AL257" s="9">
        <v>0</v>
      </c>
      <c r="AM257" s="9">
        <v>0</v>
      </c>
      <c r="AN257" s="9">
        <v>-0.5</v>
      </c>
      <c r="AO257" s="9">
        <v>-0.5</v>
      </c>
      <c r="AP257" s="9">
        <v>0</v>
      </c>
      <c r="AR257" s="36"/>
      <c r="BA257" s="36"/>
    </row>
    <row r="258" spans="18:53" ht="12.75">
      <c r="R258" s="81"/>
      <c r="AL258" s="9">
        <v>0</v>
      </c>
      <c r="AM258" s="9">
        <v>0</v>
      </c>
      <c r="AN258" s="9">
        <v>-0.5</v>
      </c>
      <c r="AO258" s="9">
        <v>-0.5</v>
      </c>
      <c r="AP258" s="9">
        <v>0</v>
      </c>
      <c r="AR258" s="36"/>
      <c r="BA258" s="36"/>
    </row>
    <row r="259" spans="18:53" ht="12.75">
      <c r="R259" s="81"/>
      <c r="AL259" s="9">
        <v>0</v>
      </c>
      <c r="AM259" s="9">
        <v>0</v>
      </c>
      <c r="AN259" s="9">
        <v>-0.5</v>
      </c>
      <c r="AO259" s="9">
        <v>-0.5</v>
      </c>
      <c r="AP259" s="9">
        <v>0</v>
      </c>
      <c r="AR259" s="36"/>
      <c r="BA259" s="36"/>
    </row>
    <row r="260" spans="18:53" ht="12.75">
      <c r="R260" s="81"/>
      <c r="AL260" s="9">
        <v>0</v>
      </c>
      <c r="AM260" s="9">
        <v>0</v>
      </c>
      <c r="AN260" s="9">
        <v>-0.5</v>
      </c>
      <c r="AO260" s="9">
        <v>-0.5</v>
      </c>
      <c r="AP260" s="9">
        <v>0</v>
      </c>
      <c r="AR260" s="36"/>
      <c r="BA260" s="36"/>
    </row>
    <row r="261" spans="18:53" ht="12.75">
      <c r="R261" s="81"/>
      <c r="AL261" s="9">
        <v>0</v>
      </c>
      <c r="AM261" s="9">
        <v>0</v>
      </c>
      <c r="AN261" s="9">
        <v>-0.5</v>
      </c>
      <c r="AO261" s="9">
        <v>-0.5</v>
      </c>
      <c r="AP261" s="9">
        <v>0</v>
      </c>
      <c r="AR261" s="36"/>
      <c r="BA261" s="36"/>
    </row>
    <row r="262" spans="18:53" ht="12.75">
      <c r="R262" s="81"/>
      <c r="AL262" s="9">
        <v>0</v>
      </c>
      <c r="AM262" s="9">
        <v>0</v>
      </c>
      <c r="AN262" s="9">
        <v>-0.5</v>
      </c>
      <c r="AO262" s="9">
        <v>-0.5</v>
      </c>
      <c r="AP262" s="9">
        <v>0</v>
      </c>
      <c r="AR262" s="36"/>
      <c r="BA262" s="36"/>
    </row>
    <row r="263" spans="18:53" ht="12.75">
      <c r="R263" s="81"/>
      <c r="AL263" s="9">
        <v>0</v>
      </c>
      <c r="AM263" s="9">
        <v>0</v>
      </c>
      <c r="AN263" s="9">
        <v>-0.5</v>
      </c>
      <c r="AO263" s="9">
        <v>-0.5</v>
      </c>
      <c r="AP263" s="9">
        <v>0</v>
      </c>
      <c r="AR263" s="36"/>
      <c r="BA263" s="36"/>
    </row>
    <row r="264" spans="18:53" ht="12.75">
      <c r="R264" s="81"/>
      <c r="AL264" s="9">
        <v>0</v>
      </c>
      <c r="AM264" s="9">
        <v>0</v>
      </c>
      <c r="AN264" s="9">
        <v>-0.5</v>
      </c>
      <c r="AO264" s="9">
        <v>-0.5</v>
      </c>
      <c r="AP264" s="9">
        <v>0</v>
      </c>
      <c r="AR264" s="36"/>
      <c r="BA264" s="36"/>
    </row>
    <row r="265" spans="18:53" ht="12.75">
      <c r="R265" s="81"/>
      <c r="AL265" s="9">
        <v>0</v>
      </c>
      <c r="AM265" s="9">
        <v>0</v>
      </c>
      <c r="AN265" s="9">
        <v>-0.5</v>
      </c>
      <c r="AO265" s="9">
        <v>-0.5</v>
      </c>
      <c r="AP265" s="9">
        <v>0</v>
      </c>
      <c r="AR265" s="36"/>
      <c r="BA265" s="36"/>
    </row>
    <row r="266" spans="18:53" ht="12.75">
      <c r="R266" s="81"/>
      <c r="AL266" s="9">
        <v>0</v>
      </c>
      <c r="AM266" s="9">
        <v>0</v>
      </c>
      <c r="AN266" s="9">
        <v>-0.5</v>
      </c>
      <c r="AO266" s="9">
        <v>-0.5</v>
      </c>
      <c r="AP266" s="9">
        <v>0</v>
      </c>
      <c r="AR266" s="36"/>
      <c r="BA266" s="36"/>
    </row>
    <row r="267" spans="18:53" ht="12.75">
      <c r="R267" s="81"/>
      <c r="AL267" s="9">
        <v>0</v>
      </c>
      <c r="AM267" s="9">
        <v>0</v>
      </c>
      <c r="AN267" s="9">
        <v>-0.5</v>
      </c>
      <c r="AO267" s="9">
        <v>-0.5</v>
      </c>
      <c r="AP267" s="9">
        <v>0</v>
      </c>
      <c r="AR267" s="36"/>
      <c r="BA267" s="36"/>
    </row>
    <row r="268" spans="18:53" ht="12.75">
      <c r="R268" s="81"/>
      <c r="AL268" s="9">
        <v>0</v>
      </c>
      <c r="AM268" s="9">
        <v>0</v>
      </c>
      <c r="AN268" s="9">
        <v>-0.5</v>
      </c>
      <c r="AO268" s="9">
        <v>-0.5</v>
      </c>
      <c r="AP268" s="9">
        <v>0</v>
      </c>
      <c r="AR268" s="36"/>
      <c r="BA268" s="36"/>
    </row>
    <row r="269" spans="18:53" ht="12.75">
      <c r="R269" s="81"/>
      <c r="AL269" s="9">
        <v>0</v>
      </c>
      <c r="AM269" s="9">
        <v>0</v>
      </c>
      <c r="AN269" s="9">
        <v>-0.5</v>
      </c>
      <c r="AO269" s="9">
        <v>-0.5</v>
      </c>
      <c r="AP269" s="9">
        <v>0</v>
      </c>
      <c r="AR269" s="36"/>
      <c r="BA269" s="36"/>
    </row>
    <row r="270" spans="18:53" ht="12.75">
      <c r="R270" s="81"/>
      <c r="AL270" s="9">
        <v>0</v>
      </c>
      <c r="AM270" s="9">
        <v>0</v>
      </c>
      <c r="AN270" s="9">
        <v>-0.5</v>
      </c>
      <c r="AO270" s="9">
        <v>-0.5</v>
      </c>
      <c r="AP270" s="9">
        <v>0</v>
      </c>
      <c r="AR270" s="36"/>
      <c r="BA270" s="36"/>
    </row>
    <row r="271" spans="18:53" ht="12.75">
      <c r="R271" s="81"/>
      <c r="AL271" s="9">
        <v>0</v>
      </c>
      <c r="AM271" s="9">
        <v>0</v>
      </c>
      <c r="AN271" s="9">
        <v>-0.5</v>
      </c>
      <c r="AO271" s="9">
        <v>-0.5</v>
      </c>
      <c r="AP271" s="9">
        <v>0</v>
      </c>
      <c r="AR271" s="36"/>
      <c r="BA271" s="36"/>
    </row>
    <row r="272" spans="18:53" ht="12.75">
      <c r="R272" s="81"/>
      <c r="AL272" s="9">
        <v>0</v>
      </c>
      <c r="AM272" s="9">
        <v>0</v>
      </c>
      <c r="AN272" s="9">
        <v>-0.5</v>
      </c>
      <c r="AO272" s="9">
        <v>-0.5</v>
      </c>
      <c r="AP272" s="9">
        <v>0</v>
      </c>
      <c r="AR272" s="36"/>
      <c r="BA272" s="36"/>
    </row>
    <row r="273" spans="18:53" ht="12.75">
      <c r="R273" s="81"/>
      <c r="AL273" s="9">
        <v>0</v>
      </c>
      <c r="AM273" s="9">
        <v>0</v>
      </c>
      <c r="AN273" s="9">
        <v>-0.5</v>
      </c>
      <c r="AO273" s="9">
        <v>-0.5</v>
      </c>
      <c r="AP273" s="9">
        <v>0</v>
      </c>
      <c r="AR273" s="36"/>
      <c r="BA273" s="36"/>
    </row>
    <row r="274" spans="18:53" ht="12.75">
      <c r="R274" s="81"/>
      <c r="AL274" s="9">
        <v>0</v>
      </c>
      <c r="AM274" s="9">
        <v>0</v>
      </c>
      <c r="AN274" s="9">
        <v>-0.5</v>
      </c>
      <c r="AO274" s="9">
        <v>-0.5</v>
      </c>
      <c r="AP274" s="9">
        <v>0</v>
      </c>
      <c r="AR274" s="36"/>
      <c r="BA274" s="36"/>
    </row>
    <row r="275" spans="18:53" ht="12.75">
      <c r="R275" s="81"/>
      <c r="AL275" s="9">
        <v>0</v>
      </c>
      <c r="AM275" s="9">
        <v>0</v>
      </c>
      <c r="AN275" s="9">
        <v>-0.5</v>
      </c>
      <c r="AO275" s="9">
        <v>-0.5</v>
      </c>
      <c r="AP275" s="9">
        <v>0</v>
      </c>
      <c r="AR275" s="36"/>
      <c r="BA275" s="36"/>
    </row>
    <row r="276" spans="18:53" ht="12.75">
      <c r="R276" s="81"/>
      <c r="AL276" s="9">
        <v>0</v>
      </c>
      <c r="AM276" s="9">
        <v>0</v>
      </c>
      <c r="AN276" s="9">
        <v>-0.5</v>
      </c>
      <c r="AO276" s="9">
        <v>-0.5</v>
      </c>
      <c r="AP276" s="9">
        <v>0</v>
      </c>
      <c r="AR276" s="36"/>
      <c r="BA276" s="36"/>
    </row>
    <row r="277" spans="18:53" ht="12.75">
      <c r="R277" s="81"/>
      <c r="AL277" s="9">
        <v>0</v>
      </c>
      <c r="AM277" s="9">
        <v>0</v>
      </c>
      <c r="AN277" s="9">
        <v>-0.5</v>
      </c>
      <c r="AO277" s="9">
        <v>-0.5</v>
      </c>
      <c r="AP277" s="9">
        <v>0</v>
      </c>
      <c r="AR277" s="36"/>
      <c r="BA277" s="36"/>
    </row>
    <row r="278" spans="18:53" ht="12.75">
      <c r="R278" s="81"/>
      <c r="AL278" s="9">
        <v>0</v>
      </c>
      <c r="AM278" s="9">
        <v>0</v>
      </c>
      <c r="AN278" s="9">
        <v>-0.5</v>
      </c>
      <c r="AO278" s="9">
        <v>-0.5</v>
      </c>
      <c r="AP278" s="9">
        <v>0</v>
      </c>
      <c r="AR278" s="36"/>
      <c r="BA278" s="36"/>
    </row>
    <row r="279" spans="18:53" ht="12.75">
      <c r="R279" s="81"/>
      <c r="AL279" s="9">
        <v>0</v>
      </c>
      <c r="AM279" s="9">
        <v>0</v>
      </c>
      <c r="AN279" s="9">
        <v>-0.5</v>
      </c>
      <c r="AO279" s="9">
        <v>-0.5</v>
      </c>
      <c r="AP279" s="9">
        <v>0</v>
      </c>
      <c r="AR279" s="36"/>
      <c r="BA279" s="36"/>
    </row>
    <row r="280" spans="18:53" ht="12.75">
      <c r="R280" s="81"/>
      <c r="AL280" s="9">
        <v>0</v>
      </c>
      <c r="AM280" s="9">
        <v>0</v>
      </c>
      <c r="AN280" s="9">
        <v>-0.5</v>
      </c>
      <c r="AO280" s="9">
        <v>-0.5</v>
      </c>
      <c r="AP280" s="9">
        <v>0</v>
      </c>
      <c r="AR280" s="36"/>
      <c r="BA280" s="36"/>
    </row>
    <row r="281" spans="18:53" ht="12.75">
      <c r="R281" s="81"/>
      <c r="AL281" s="9">
        <v>0</v>
      </c>
      <c r="AM281" s="9">
        <v>0</v>
      </c>
      <c r="AN281" s="9">
        <v>-0.5</v>
      </c>
      <c r="AO281" s="9">
        <v>-0.5</v>
      </c>
      <c r="AP281" s="9">
        <v>0</v>
      </c>
      <c r="AR281" s="36"/>
      <c r="BA281" s="36"/>
    </row>
    <row r="282" spans="18:53" ht="12.75">
      <c r="R282" s="81"/>
      <c r="AL282" s="9">
        <v>0</v>
      </c>
      <c r="AM282" s="9">
        <v>0</v>
      </c>
      <c r="AN282" s="9">
        <v>-0.5</v>
      </c>
      <c r="AO282" s="9">
        <v>-0.5</v>
      </c>
      <c r="AP282" s="9">
        <v>0</v>
      </c>
      <c r="AR282" s="36"/>
      <c r="BA282" s="36"/>
    </row>
    <row r="283" spans="18:53" ht="12.75">
      <c r="R283" s="81"/>
      <c r="AL283" s="9">
        <v>0</v>
      </c>
      <c r="AM283" s="9">
        <v>0</v>
      </c>
      <c r="AN283" s="9">
        <v>-0.5</v>
      </c>
      <c r="AO283" s="9">
        <v>-0.5</v>
      </c>
      <c r="AP283" s="9">
        <v>0</v>
      </c>
      <c r="AR283" s="36"/>
      <c r="BA283" s="36"/>
    </row>
    <row r="284" spans="18:53" ht="12.75">
      <c r="R284" s="81"/>
      <c r="AL284" s="9">
        <v>0</v>
      </c>
      <c r="AM284" s="9">
        <v>0</v>
      </c>
      <c r="AN284" s="9">
        <v>-0.5</v>
      </c>
      <c r="AO284" s="9">
        <v>-0.5</v>
      </c>
      <c r="AP284" s="9">
        <v>0</v>
      </c>
      <c r="AR284" s="36"/>
      <c r="BA284" s="36"/>
    </row>
    <row r="285" spans="18:53" ht="12.75">
      <c r="R285" s="81"/>
      <c r="AL285" s="9">
        <v>0</v>
      </c>
      <c r="AM285" s="9">
        <v>0</v>
      </c>
      <c r="AN285" s="9">
        <v>-0.5</v>
      </c>
      <c r="AO285" s="9">
        <v>-0.5</v>
      </c>
      <c r="AP285" s="9">
        <v>0</v>
      </c>
      <c r="AR285" s="36"/>
      <c r="BA285" s="36"/>
    </row>
    <row r="286" spans="18:53" ht="12.75">
      <c r="R286" s="81"/>
      <c r="AL286" s="9">
        <v>0</v>
      </c>
      <c r="AM286" s="9">
        <v>0</v>
      </c>
      <c r="AN286" s="9">
        <v>-0.5</v>
      </c>
      <c r="AO286" s="9">
        <v>-0.5</v>
      </c>
      <c r="AP286" s="9">
        <v>0</v>
      </c>
      <c r="AR286" s="36"/>
      <c r="BA286" s="36"/>
    </row>
    <row r="287" spans="18:53" ht="12.75">
      <c r="R287" s="81"/>
      <c r="AL287" s="9">
        <v>0</v>
      </c>
      <c r="AM287" s="9">
        <v>0</v>
      </c>
      <c r="AN287" s="9">
        <v>-0.5</v>
      </c>
      <c r="AO287" s="9">
        <v>-0.5</v>
      </c>
      <c r="AP287" s="9">
        <v>0</v>
      </c>
      <c r="AR287" s="36"/>
      <c r="BA287" s="36"/>
    </row>
    <row r="288" spans="18:53" ht="12.75">
      <c r="R288" s="81"/>
      <c r="AL288" s="9">
        <v>0</v>
      </c>
      <c r="AM288" s="9">
        <v>0</v>
      </c>
      <c r="AN288" s="9">
        <v>-0.5</v>
      </c>
      <c r="AO288" s="9">
        <v>-0.5</v>
      </c>
      <c r="AP288" s="9">
        <v>0</v>
      </c>
      <c r="AR288" s="36"/>
      <c r="BA288" s="36"/>
    </row>
    <row r="289" spans="18:53" ht="12.75">
      <c r="R289" s="81"/>
      <c r="AL289" s="9">
        <v>0</v>
      </c>
      <c r="AM289" s="9">
        <v>0</v>
      </c>
      <c r="AN289" s="9">
        <v>-0.5</v>
      </c>
      <c r="AO289" s="9">
        <v>-0.5</v>
      </c>
      <c r="AP289" s="9">
        <v>0</v>
      </c>
      <c r="AR289" s="36"/>
      <c r="BA289" s="36"/>
    </row>
    <row r="290" spans="18:53" ht="12.75">
      <c r="R290" s="81"/>
      <c r="AL290" s="9">
        <v>0</v>
      </c>
      <c r="AM290" s="9">
        <v>0</v>
      </c>
      <c r="AN290" s="9">
        <v>-0.5</v>
      </c>
      <c r="AO290" s="9">
        <v>-0.5</v>
      </c>
      <c r="AP290" s="9">
        <v>0</v>
      </c>
      <c r="AR290" s="36"/>
      <c r="BA290" s="36"/>
    </row>
    <row r="291" spans="18:53" ht="12.75">
      <c r="R291" s="81"/>
      <c r="AL291" s="9">
        <v>0</v>
      </c>
      <c r="AM291" s="9">
        <v>0</v>
      </c>
      <c r="AN291" s="9">
        <v>-0.5</v>
      </c>
      <c r="AO291" s="9">
        <v>-0.5</v>
      </c>
      <c r="AP291" s="9">
        <v>0</v>
      </c>
      <c r="AR291" s="36"/>
      <c r="BA291" s="36"/>
    </row>
    <row r="292" spans="18:53" ht="12.75">
      <c r="R292" s="81"/>
      <c r="AL292" s="9">
        <v>0</v>
      </c>
      <c r="AM292" s="9">
        <v>0</v>
      </c>
      <c r="AN292" s="9">
        <v>-0.5</v>
      </c>
      <c r="AO292" s="9">
        <v>-0.5</v>
      </c>
      <c r="AP292" s="9">
        <v>0</v>
      </c>
      <c r="AR292" s="36"/>
      <c r="BA292" s="36"/>
    </row>
    <row r="293" spans="18:53" ht="12.75">
      <c r="R293" s="81"/>
      <c r="AL293" s="9">
        <v>0</v>
      </c>
      <c r="AM293" s="9">
        <v>0</v>
      </c>
      <c r="AN293" s="9">
        <v>-0.5</v>
      </c>
      <c r="AO293" s="9">
        <v>-0.5</v>
      </c>
      <c r="AP293" s="9">
        <v>0</v>
      </c>
      <c r="AR293" s="36"/>
      <c r="BA293" s="36"/>
    </row>
    <row r="294" spans="18:53" ht="12.75">
      <c r="R294" s="81"/>
      <c r="AL294" s="9">
        <v>0</v>
      </c>
      <c r="AM294" s="9">
        <v>0</v>
      </c>
      <c r="AN294" s="9">
        <v>-0.5</v>
      </c>
      <c r="AO294" s="9">
        <v>-0.5</v>
      </c>
      <c r="AP294" s="9">
        <v>0</v>
      </c>
      <c r="AR294" s="36"/>
      <c r="BA294" s="36"/>
    </row>
    <row r="295" spans="18:53" ht="12.75">
      <c r="R295" s="81"/>
      <c r="AL295" s="9">
        <v>0</v>
      </c>
      <c r="AM295" s="9">
        <v>0</v>
      </c>
      <c r="AN295" s="9">
        <v>-0.5</v>
      </c>
      <c r="AO295" s="9">
        <v>-0.5</v>
      </c>
      <c r="AP295" s="9">
        <v>0</v>
      </c>
      <c r="AR295" s="36"/>
      <c r="BA295" s="36"/>
    </row>
    <row r="296" spans="18:53" ht="12.75">
      <c r="R296" s="81"/>
      <c r="AL296" s="9">
        <v>0</v>
      </c>
      <c r="AM296" s="9">
        <v>0</v>
      </c>
      <c r="AN296" s="9">
        <v>-0.5</v>
      </c>
      <c r="AO296" s="9">
        <v>-0.5</v>
      </c>
      <c r="AP296" s="9">
        <v>0</v>
      </c>
      <c r="AR296" s="36"/>
      <c r="BA296" s="36"/>
    </row>
    <row r="297" spans="18:53" ht="12.75">
      <c r="R297" s="81"/>
      <c r="AL297" s="9">
        <v>0</v>
      </c>
      <c r="AM297" s="9">
        <v>0</v>
      </c>
      <c r="AN297" s="9">
        <v>-0.5</v>
      </c>
      <c r="AO297" s="9">
        <v>-0.5</v>
      </c>
      <c r="AP297" s="9">
        <v>0</v>
      </c>
      <c r="AR297" s="36"/>
      <c r="BA297" s="36"/>
    </row>
    <row r="298" spans="18:53" ht="12.75">
      <c r="R298" s="81"/>
      <c r="AL298" s="9">
        <v>0</v>
      </c>
      <c r="AM298" s="9">
        <v>0</v>
      </c>
      <c r="AN298" s="9">
        <v>-0.5</v>
      </c>
      <c r="AO298" s="9">
        <v>-0.5</v>
      </c>
      <c r="AP298" s="9">
        <v>0</v>
      </c>
      <c r="AR298" s="36"/>
      <c r="BA298" s="36"/>
    </row>
    <row r="299" spans="18:53" ht="12.75">
      <c r="R299" s="81"/>
      <c r="AL299" s="9">
        <v>0</v>
      </c>
      <c r="AM299" s="9">
        <v>0</v>
      </c>
      <c r="AN299" s="9">
        <v>-0.5</v>
      </c>
      <c r="AO299" s="9">
        <v>-0.5</v>
      </c>
      <c r="AP299" s="9">
        <v>0</v>
      </c>
      <c r="AR299" s="36"/>
      <c r="BA299" s="36"/>
    </row>
    <row r="300" spans="18:53" ht="12.75">
      <c r="R300" s="81"/>
      <c r="AL300" s="9">
        <v>0</v>
      </c>
      <c r="AM300" s="9">
        <v>0</v>
      </c>
      <c r="AN300" s="9">
        <v>-0.5</v>
      </c>
      <c r="AO300" s="9">
        <v>-0.5</v>
      </c>
      <c r="AP300" s="9">
        <v>0</v>
      </c>
      <c r="AR300" s="36"/>
      <c r="BA300" s="36"/>
    </row>
    <row r="301" spans="18:53" ht="12.75">
      <c r="R301" s="81"/>
      <c r="AL301" s="9">
        <v>0</v>
      </c>
      <c r="AM301" s="9">
        <v>0</v>
      </c>
      <c r="AN301" s="9">
        <v>-0.5</v>
      </c>
      <c r="AO301" s="9">
        <v>-0.5</v>
      </c>
      <c r="AP301" s="9">
        <v>0</v>
      </c>
      <c r="AR301" s="36"/>
      <c r="BA301" s="36"/>
    </row>
    <row r="302" spans="18:53" ht="12.75">
      <c r="R302" s="81"/>
      <c r="AL302" s="9">
        <v>0</v>
      </c>
      <c r="AM302" s="9">
        <v>0</v>
      </c>
      <c r="AN302" s="9">
        <v>-0.5</v>
      </c>
      <c r="AO302" s="9">
        <v>-0.5</v>
      </c>
      <c r="AP302" s="9">
        <v>0</v>
      </c>
      <c r="AR302" s="36"/>
      <c r="BA302" s="36"/>
    </row>
    <row r="303" spans="18:53" ht="12.75">
      <c r="R303" s="81"/>
      <c r="AL303" s="9">
        <v>0</v>
      </c>
      <c r="AM303" s="9">
        <v>0</v>
      </c>
      <c r="AN303" s="9">
        <v>-0.5</v>
      </c>
      <c r="AO303" s="9">
        <v>-0.5</v>
      </c>
      <c r="AP303" s="9">
        <v>0</v>
      </c>
      <c r="AR303" s="36"/>
      <c r="BA303" s="36"/>
    </row>
    <row r="304" spans="18:53" ht="12.75">
      <c r="R304" s="81"/>
      <c r="AL304" s="9">
        <v>0</v>
      </c>
      <c r="AM304" s="9">
        <v>0</v>
      </c>
      <c r="AN304" s="9">
        <v>-0.5</v>
      </c>
      <c r="AO304" s="9">
        <v>-0.5</v>
      </c>
      <c r="AP304" s="9">
        <v>0</v>
      </c>
      <c r="AR304" s="36"/>
      <c r="BA304" s="36"/>
    </row>
    <row r="305" spans="18:53" ht="12.75">
      <c r="R305" s="81"/>
      <c r="AL305" s="9">
        <v>0</v>
      </c>
      <c r="AM305" s="9">
        <v>0</v>
      </c>
      <c r="AN305" s="9">
        <v>-0.5</v>
      </c>
      <c r="AO305" s="9">
        <v>-0.5</v>
      </c>
      <c r="AP305" s="9">
        <v>0</v>
      </c>
      <c r="AR305" s="36"/>
      <c r="BA305" s="36"/>
    </row>
    <row r="306" spans="18:53" ht="12.75">
      <c r="R306" s="81"/>
      <c r="AL306" s="9">
        <v>0</v>
      </c>
      <c r="AM306" s="9">
        <v>0</v>
      </c>
      <c r="AN306" s="9">
        <v>-0.5</v>
      </c>
      <c r="AO306" s="9">
        <v>-0.5</v>
      </c>
      <c r="AP306" s="9">
        <v>0</v>
      </c>
      <c r="AR306" s="36"/>
      <c r="BA306" s="36"/>
    </row>
    <row r="307" spans="18:53" ht="12.75">
      <c r="R307" s="81"/>
      <c r="AL307" s="9">
        <v>0</v>
      </c>
      <c r="AM307" s="9">
        <v>0</v>
      </c>
      <c r="AN307" s="9">
        <v>-0.5</v>
      </c>
      <c r="AO307" s="9">
        <v>-0.5</v>
      </c>
      <c r="AP307" s="9">
        <v>0</v>
      </c>
      <c r="AR307" s="36"/>
      <c r="BA307" s="36"/>
    </row>
    <row r="308" spans="18:53" ht="12.75">
      <c r="R308" s="81"/>
      <c r="AL308" s="9">
        <v>0</v>
      </c>
      <c r="AM308" s="9">
        <v>0</v>
      </c>
      <c r="AN308" s="9">
        <v>-0.5</v>
      </c>
      <c r="AO308" s="9">
        <v>-0.5</v>
      </c>
      <c r="AP308" s="9">
        <v>0</v>
      </c>
      <c r="AR308" s="36"/>
      <c r="BA308" s="36"/>
    </row>
    <row r="309" spans="18:53" ht="12.75">
      <c r="R309" s="81"/>
      <c r="AL309" s="9">
        <v>0</v>
      </c>
      <c r="AM309" s="9">
        <v>0</v>
      </c>
      <c r="AN309" s="9">
        <v>-0.5</v>
      </c>
      <c r="AO309" s="9">
        <v>-0.5</v>
      </c>
      <c r="AP309" s="9">
        <v>0</v>
      </c>
      <c r="AR309" s="36"/>
      <c r="BA309" s="36"/>
    </row>
    <row r="310" spans="18:53" ht="12.75">
      <c r="R310" s="81"/>
      <c r="AL310" s="9">
        <v>0</v>
      </c>
      <c r="AM310" s="9">
        <v>0</v>
      </c>
      <c r="AN310" s="9">
        <v>-0.5</v>
      </c>
      <c r="AO310" s="9">
        <v>-0.5</v>
      </c>
      <c r="AP310" s="9">
        <v>0</v>
      </c>
      <c r="AR310" s="36"/>
      <c r="BA310" s="36"/>
    </row>
    <row r="311" spans="18:53" ht="12.75">
      <c r="R311" s="81"/>
      <c r="AL311" s="9">
        <v>0</v>
      </c>
      <c r="AM311" s="9">
        <v>0</v>
      </c>
      <c r="AN311" s="9">
        <v>-0.5</v>
      </c>
      <c r="AO311" s="9">
        <v>-0.5</v>
      </c>
      <c r="AP311" s="9">
        <v>0</v>
      </c>
      <c r="AR311" s="36"/>
      <c r="BA311" s="36"/>
    </row>
    <row r="312" spans="18:53" ht="12.75">
      <c r="R312" s="81"/>
      <c r="AL312" s="9">
        <v>0</v>
      </c>
      <c r="AM312" s="9">
        <v>0</v>
      </c>
      <c r="AN312" s="9">
        <v>-0.5</v>
      </c>
      <c r="AO312" s="9">
        <v>-0.5</v>
      </c>
      <c r="AP312" s="9">
        <v>0</v>
      </c>
      <c r="AR312" s="36"/>
      <c r="BA312" s="36"/>
    </row>
    <row r="313" spans="18:53" ht="12.75">
      <c r="R313" s="81"/>
      <c r="AL313" s="9">
        <v>0</v>
      </c>
      <c r="AM313" s="9">
        <v>0</v>
      </c>
      <c r="AN313" s="9">
        <v>-0.5</v>
      </c>
      <c r="AO313" s="9">
        <v>-0.5</v>
      </c>
      <c r="AP313" s="9">
        <v>0</v>
      </c>
      <c r="AR313" s="36"/>
      <c r="BA313" s="36"/>
    </row>
    <row r="314" spans="18:53" ht="12.75">
      <c r="R314" s="81"/>
      <c r="AL314" s="9">
        <v>0</v>
      </c>
      <c r="AM314" s="9">
        <v>0</v>
      </c>
      <c r="AN314" s="9">
        <v>-0.5</v>
      </c>
      <c r="AO314" s="9">
        <v>-0.5</v>
      </c>
      <c r="AP314" s="9">
        <v>0</v>
      </c>
      <c r="AR314" s="36"/>
      <c r="BA314" s="36"/>
    </row>
    <row r="315" spans="18:53" ht="12.75">
      <c r="R315" s="81"/>
      <c r="AL315" s="9">
        <v>0</v>
      </c>
      <c r="AM315" s="9">
        <v>0</v>
      </c>
      <c r="AN315" s="9">
        <v>-0.5</v>
      </c>
      <c r="AO315" s="9">
        <v>-0.5</v>
      </c>
      <c r="AP315" s="9">
        <v>0</v>
      </c>
      <c r="AR315" s="36"/>
      <c r="BA315" s="36"/>
    </row>
    <row r="316" spans="18:53" ht="12.75">
      <c r="R316" s="81"/>
      <c r="AL316" s="9">
        <v>0</v>
      </c>
      <c r="AM316" s="9">
        <v>0</v>
      </c>
      <c r="AN316" s="9">
        <v>-0.5</v>
      </c>
      <c r="AO316" s="9">
        <v>-0.5</v>
      </c>
      <c r="AP316" s="9">
        <v>0</v>
      </c>
      <c r="AR316" s="36"/>
      <c r="BA316" s="36"/>
    </row>
    <row r="317" spans="18:53" ht="12.75">
      <c r="R317" s="81"/>
      <c r="AL317" s="9">
        <v>0</v>
      </c>
      <c r="AM317" s="9">
        <v>0</v>
      </c>
      <c r="AN317" s="9">
        <v>-0.5</v>
      </c>
      <c r="AO317" s="9">
        <v>-0.5</v>
      </c>
      <c r="AP317" s="9">
        <v>0</v>
      </c>
      <c r="AR317" s="36"/>
      <c r="BA317" s="36"/>
    </row>
    <row r="318" spans="18:53" ht="12.75">
      <c r="R318" s="81"/>
      <c r="AL318" s="9">
        <v>0</v>
      </c>
      <c r="AM318" s="9">
        <v>0</v>
      </c>
      <c r="AN318" s="9">
        <v>-0.5</v>
      </c>
      <c r="AO318" s="9">
        <v>-0.5</v>
      </c>
      <c r="AP318" s="9">
        <v>0</v>
      </c>
      <c r="AR318" s="36"/>
      <c r="BA318" s="36"/>
    </row>
    <row r="319" spans="18:53" ht="12.75">
      <c r="R319" s="81"/>
      <c r="AL319" s="9">
        <v>0</v>
      </c>
      <c r="AM319" s="9">
        <v>0</v>
      </c>
      <c r="AN319" s="9">
        <v>-0.5</v>
      </c>
      <c r="AO319" s="9">
        <v>-0.5</v>
      </c>
      <c r="AP319" s="9">
        <v>0</v>
      </c>
      <c r="AR319" s="36"/>
      <c r="BA319" s="36"/>
    </row>
    <row r="320" spans="18:53" ht="12.75">
      <c r="R320" s="81"/>
      <c r="AL320" s="9">
        <v>0</v>
      </c>
      <c r="AM320" s="9">
        <v>0</v>
      </c>
      <c r="AN320" s="9">
        <v>-0.5</v>
      </c>
      <c r="AO320" s="9">
        <v>-0.5</v>
      </c>
      <c r="AP320" s="9">
        <v>0</v>
      </c>
      <c r="AR320" s="36"/>
      <c r="BA320" s="36"/>
    </row>
    <row r="321" spans="18:53" ht="12.75">
      <c r="R321" s="81"/>
      <c r="AL321" s="9">
        <v>0</v>
      </c>
      <c r="AM321" s="9">
        <v>0</v>
      </c>
      <c r="AN321" s="9">
        <v>-0.5</v>
      </c>
      <c r="AO321" s="9">
        <v>-0.5</v>
      </c>
      <c r="AP321" s="9">
        <v>0</v>
      </c>
      <c r="AR321" s="36"/>
      <c r="BA321" s="36"/>
    </row>
    <row r="322" spans="18:53" ht="12.75">
      <c r="R322" s="81"/>
      <c r="AL322" s="9">
        <v>0</v>
      </c>
      <c r="AM322" s="9">
        <v>0</v>
      </c>
      <c r="AN322" s="9">
        <v>-0.5</v>
      </c>
      <c r="AO322" s="9">
        <v>-0.5</v>
      </c>
      <c r="AP322" s="9">
        <v>0</v>
      </c>
      <c r="AR322" s="36"/>
      <c r="BA322" s="36"/>
    </row>
    <row r="323" spans="18:53" ht="12.75">
      <c r="R323" s="81"/>
      <c r="AL323" s="9">
        <v>0</v>
      </c>
      <c r="AM323" s="9">
        <v>0</v>
      </c>
      <c r="AN323" s="9">
        <v>-0.5</v>
      </c>
      <c r="AO323" s="9">
        <v>-0.5</v>
      </c>
      <c r="AP323" s="9">
        <v>0</v>
      </c>
      <c r="AR323" s="36"/>
      <c r="BA323" s="36"/>
    </row>
    <row r="324" spans="18:53" ht="12.75">
      <c r="R324" s="81"/>
      <c r="AL324" s="9">
        <v>0</v>
      </c>
      <c r="AM324" s="9">
        <v>0</v>
      </c>
      <c r="AN324" s="9">
        <v>-0.5</v>
      </c>
      <c r="AO324" s="9">
        <v>-0.5</v>
      </c>
      <c r="AP324" s="9">
        <v>0</v>
      </c>
      <c r="AR324" s="36"/>
      <c r="BA324" s="36"/>
    </row>
    <row r="325" spans="18:53" ht="12.75">
      <c r="R325" s="81"/>
      <c r="AL325" s="9">
        <v>0</v>
      </c>
      <c r="AM325" s="9">
        <v>0</v>
      </c>
      <c r="AN325" s="9">
        <v>-0.5</v>
      </c>
      <c r="AO325" s="9">
        <v>-0.5</v>
      </c>
      <c r="AP325" s="9">
        <v>0</v>
      </c>
      <c r="AR325" s="36"/>
      <c r="BA325" s="36"/>
    </row>
    <row r="326" spans="18:53" ht="12.75">
      <c r="R326" s="81"/>
      <c r="AL326" s="9">
        <v>0</v>
      </c>
      <c r="AM326" s="9">
        <v>0</v>
      </c>
      <c r="AN326" s="9">
        <v>-0.5</v>
      </c>
      <c r="AO326" s="9">
        <v>-0.5</v>
      </c>
      <c r="AP326" s="9">
        <v>0</v>
      </c>
      <c r="AR326" s="36"/>
      <c r="BA326" s="36"/>
    </row>
    <row r="327" spans="18:53" ht="12.75">
      <c r="R327" s="81"/>
      <c r="AL327" s="9">
        <v>0</v>
      </c>
      <c r="AM327" s="9">
        <v>0</v>
      </c>
      <c r="AN327" s="9">
        <v>-0.5</v>
      </c>
      <c r="AO327" s="9">
        <v>-0.5</v>
      </c>
      <c r="AP327" s="9">
        <v>0</v>
      </c>
      <c r="AR327" s="36"/>
      <c r="BA327" s="36"/>
    </row>
    <row r="328" spans="18:53" ht="12.75">
      <c r="R328" s="81"/>
      <c r="AL328" s="9">
        <v>0</v>
      </c>
      <c r="AM328" s="9">
        <v>0</v>
      </c>
      <c r="AN328" s="9">
        <v>-0.5</v>
      </c>
      <c r="AO328" s="9">
        <v>-0.5</v>
      </c>
      <c r="AP328" s="9">
        <v>0</v>
      </c>
      <c r="AR328" s="36"/>
      <c r="BA328" s="36"/>
    </row>
    <row r="329" spans="18:53" ht="12.75">
      <c r="R329" s="81"/>
      <c r="AL329" s="9">
        <v>0</v>
      </c>
      <c r="AM329" s="9">
        <v>0</v>
      </c>
      <c r="AN329" s="9">
        <v>-0.5</v>
      </c>
      <c r="AO329" s="9">
        <v>-0.5</v>
      </c>
      <c r="AP329" s="9">
        <v>0</v>
      </c>
      <c r="AR329" s="36"/>
      <c r="BA329" s="36"/>
    </row>
    <row r="330" spans="18:53" ht="12.75">
      <c r="R330" s="81"/>
      <c r="AL330" s="9">
        <v>0</v>
      </c>
      <c r="AM330" s="9">
        <v>0</v>
      </c>
      <c r="AN330" s="9">
        <v>-0.5</v>
      </c>
      <c r="AO330" s="9">
        <v>-0.5</v>
      </c>
      <c r="AP330" s="9">
        <v>0</v>
      </c>
      <c r="AR330" s="36"/>
      <c r="BA330" s="36"/>
    </row>
    <row r="331" spans="18:53" ht="12.75">
      <c r="R331" s="81"/>
      <c r="AL331" s="9">
        <v>0</v>
      </c>
      <c r="AM331" s="9">
        <v>0</v>
      </c>
      <c r="AN331" s="9">
        <v>-0.5</v>
      </c>
      <c r="AO331" s="9">
        <v>-0.5</v>
      </c>
      <c r="AP331" s="9">
        <v>0</v>
      </c>
      <c r="AR331" s="36"/>
      <c r="BA331" s="36"/>
    </row>
    <row r="332" spans="18:53" ht="12.75">
      <c r="R332" s="81"/>
      <c r="AL332" s="9">
        <v>0</v>
      </c>
      <c r="AM332" s="9">
        <v>0</v>
      </c>
      <c r="AN332" s="9">
        <v>-0.5</v>
      </c>
      <c r="AO332" s="9">
        <v>-0.5</v>
      </c>
      <c r="AP332" s="9">
        <v>0</v>
      </c>
      <c r="AR332" s="36"/>
      <c r="BA332" s="36"/>
    </row>
    <row r="333" spans="18:53" ht="12.75">
      <c r="R333" s="81"/>
      <c r="AL333" s="9">
        <v>0</v>
      </c>
      <c r="AM333" s="9">
        <v>0</v>
      </c>
      <c r="AN333" s="9">
        <v>-0.5</v>
      </c>
      <c r="AO333" s="9">
        <v>-0.5</v>
      </c>
      <c r="AP333" s="9">
        <v>0</v>
      </c>
      <c r="AR333" s="36"/>
      <c r="BA333" s="36"/>
    </row>
    <row r="334" spans="18:53" ht="12.75">
      <c r="R334" s="81"/>
      <c r="AL334" s="9">
        <v>0</v>
      </c>
      <c r="AM334" s="9">
        <v>0</v>
      </c>
      <c r="AN334" s="9">
        <v>-0.5</v>
      </c>
      <c r="AO334" s="9">
        <v>-0.5</v>
      </c>
      <c r="AP334" s="9">
        <v>0</v>
      </c>
      <c r="AR334" s="36"/>
      <c r="BA334" s="36"/>
    </row>
    <row r="335" spans="18:53" ht="12.75">
      <c r="R335" s="81"/>
      <c r="AL335" s="9">
        <v>0</v>
      </c>
      <c r="AM335" s="9">
        <v>0</v>
      </c>
      <c r="AN335" s="9">
        <v>-0.5</v>
      </c>
      <c r="AO335" s="9">
        <v>-0.5</v>
      </c>
      <c r="AP335" s="9">
        <v>0</v>
      </c>
      <c r="AR335" s="36"/>
      <c r="BA335" s="36"/>
    </row>
    <row r="336" spans="18:53" ht="12.75">
      <c r="R336" s="81"/>
      <c r="AL336" s="9">
        <v>0</v>
      </c>
      <c r="AM336" s="9">
        <v>0</v>
      </c>
      <c r="AN336" s="9">
        <v>-0.5</v>
      </c>
      <c r="AO336" s="9">
        <v>-0.5</v>
      </c>
      <c r="AP336" s="9">
        <v>0</v>
      </c>
      <c r="AR336" s="36"/>
      <c r="BA336" s="36"/>
    </row>
    <row r="337" spans="18:53" ht="12.75">
      <c r="R337" s="81"/>
      <c r="AL337" s="9">
        <v>0</v>
      </c>
      <c r="AM337" s="9">
        <v>0</v>
      </c>
      <c r="AN337" s="9">
        <v>-0.5</v>
      </c>
      <c r="AO337" s="9">
        <v>-0.5</v>
      </c>
      <c r="AP337" s="9">
        <v>0</v>
      </c>
      <c r="AR337" s="36"/>
      <c r="BA337" s="36"/>
    </row>
    <row r="338" spans="18:53" ht="12.75">
      <c r="R338" s="81"/>
      <c r="AL338" s="9">
        <v>0</v>
      </c>
      <c r="AM338" s="9">
        <v>0</v>
      </c>
      <c r="AN338" s="9">
        <v>-0.5</v>
      </c>
      <c r="AO338" s="9">
        <v>-0.5</v>
      </c>
      <c r="AP338" s="9">
        <v>0</v>
      </c>
      <c r="AR338" s="36"/>
      <c r="BA338" s="36"/>
    </row>
    <row r="339" spans="18:53" ht="12.75">
      <c r="R339" s="81"/>
      <c r="AL339" s="9">
        <v>0</v>
      </c>
      <c r="AM339" s="9">
        <v>0</v>
      </c>
      <c r="AN339" s="9">
        <v>-0.5</v>
      </c>
      <c r="AO339" s="9">
        <v>-0.5</v>
      </c>
      <c r="AP339" s="9">
        <v>0</v>
      </c>
      <c r="AR339" s="36"/>
      <c r="BA339" s="36"/>
    </row>
    <row r="340" spans="18:53" ht="12.75">
      <c r="R340" s="81"/>
      <c r="AL340" s="9">
        <v>0</v>
      </c>
      <c r="AM340" s="9">
        <v>0</v>
      </c>
      <c r="AN340" s="9">
        <v>-0.5</v>
      </c>
      <c r="AO340" s="9">
        <v>-0.5</v>
      </c>
      <c r="AP340" s="9">
        <v>0</v>
      </c>
      <c r="AR340" s="36"/>
      <c r="BA340" s="36"/>
    </row>
    <row r="341" spans="18:53" ht="12.75">
      <c r="R341" s="81"/>
      <c r="AL341" s="9">
        <v>0</v>
      </c>
      <c r="AM341" s="9">
        <v>0</v>
      </c>
      <c r="AN341" s="9">
        <v>-0.5</v>
      </c>
      <c r="AO341" s="9">
        <v>-0.5</v>
      </c>
      <c r="AP341" s="9">
        <v>0</v>
      </c>
      <c r="AR341" s="36"/>
      <c r="BA341" s="36"/>
    </row>
    <row r="342" spans="18:53" ht="12.75">
      <c r="R342" s="81"/>
      <c r="AL342" s="9">
        <v>0</v>
      </c>
      <c r="AM342" s="9">
        <v>0</v>
      </c>
      <c r="AN342" s="9">
        <v>-0.5</v>
      </c>
      <c r="AO342" s="9">
        <v>-0.5</v>
      </c>
      <c r="AP342" s="9">
        <v>0</v>
      </c>
      <c r="AR342" s="36"/>
      <c r="BA342" s="36"/>
    </row>
    <row r="343" spans="18:53" ht="12.75">
      <c r="R343" s="81"/>
      <c r="AL343" s="9">
        <v>0</v>
      </c>
      <c r="AM343" s="9">
        <v>0</v>
      </c>
      <c r="AN343" s="9">
        <v>-0.5</v>
      </c>
      <c r="AO343" s="9">
        <v>-0.5</v>
      </c>
      <c r="AP343" s="9">
        <v>0</v>
      </c>
      <c r="AR343" s="36"/>
      <c r="BA343" s="36"/>
    </row>
    <row r="344" spans="18:53" ht="12.75">
      <c r="R344" s="81"/>
      <c r="AL344" s="9">
        <v>0</v>
      </c>
      <c r="AM344" s="9">
        <v>0</v>
      </c>
      <c r="AN344" s="9">
        <v>-0.5</v>
      </c>
      <c r="AO344" s="9">
        <v>-0.5</v>
      </c>
      <c r="AP344" s="9">
        <v>0</v>
      </c>
      <c r="AR344" s="36"/>
      <c r="BA344" s="36"/>
    </row>
    <row r="345" spans="18:53" ht="12.75">
      <c r="R345" s="81"/>
      <c r="AL345" s="9">
        <v>0</v>
      </c>
      <c r="AM345" s="9">
        <v>0</v>
      </c>
      <c r="AN345" s="9">
        <v>-0.5</v>
      </c>
      <c r="AO345" s="9">
        <v>-0.5</v>
      </c>
      <c r="AP345" s="9">
        <v>0</v>
      </c>
      <c r="AR345" s="36"/>
      <c r="BA345" s="36"/>
    </row>
    <row r="346" spans="18:53" ht="12.75">
      <c r="R346" s="81"/>
      <c r="AL346" s="9">
        <v>0</v>
      </c>
      <c r="AM346" s="9">
        <v>0</v>
      </c>
      <c r="AN346" s="9">
        <v>-0.5</v>
      </c>
      <c r="AO346" s="9">
        <v>-0.5</v>
      </c>
      <c r="AP346" s="9">
        <v>0</v>
      </c>
      <c r="AR346" s="36"/>
      <c r="BA346" s="36"/>
    </row>
    <row r="347" spans="18:53" ht="12.75">
      <c r="R347" s="81"/>
      <c r="AL347" s="9">
        <v>0</v>
      </c>
      <c r="AM347" s="9">
        <v>0</v>
      </c>
      <c r="AN347" s="9">
        <v>-0.5</v>
      </c>
      <c r="AO347" s="9">
        <v>-0.5</v>
      </c>
      <c r="AP347" s="9">
        <v>0</v>
      </c>
      <c r="AR347" s="36"/>
      <c r="BA347" s="36"/>
    </row>
    <row r="348" spans="18:53" ht="12.75">
      <c r="R348" s="81"/>
      <c r="AL348" s="9">
        <v>0</v>
      </c>
      <c r="AM348" s="9">
        <v>0</v>
      </c>
      <c r="AN348" s="9">
        <v>-0.5</v>
      </c>
      <c r="AO348" s="9">
        <v>-0.5</v>
      </c>
      <c r="AP348" s="9">
        <v>0</v>
      </c>
      <c r="AR348" s="36"/>
      <c r="BA348" s="36"/>
    </row>
    <row r="349" spans="18:53" ht="12.75">
      <c r="R349" s="81"/>
      <c r="AL349" s="9">
        <v>0</v>
      </c>
      <c r="AM349" s="9">
        <v>0</v>
      </c>
      <c r="AN349" s="9">
        <v>-0.5</v>
      </c>
      <c r="AO349" s="9">
        <v>-0.5</v>
      </c>
      <c r="AP349" s="9">
        <v>0</v>
      </c>
      <c r="AR349" s="36"/>
      <c r="BA349" s="36"/>
    </row>
    <row r="350" spans="18:53" ht="12.75">
      <c r="R350" s="81"/>
      <c r="AL350" s="9">
        <v>0</v>
      </c>
      <c r="AM350" s="9">
        <v>0</v>
      </c>
      <c r="AN350" s="9">
        <v>-0.5</v>
      </c>
      <c r="AO350" s="9">
        <v>-0.5</v>
      </c>
      <c r="AP350" s="9">
        <v>0</v>
      </c>
      <c r="AR350" s="36"/>
      <c r="BA350" s="36"/>
    </row>
    <row r="351" spans="18:53" ht="12.75">
      <c r="R351" s="81"/>
      <c r="AL351" s="9">
        <v>0</v>
      </c>
      <c r="AM351" s="9">
        <v>0</v>
      </c>
      <c r="AN351" s="9">
        <v>-0.5</v>
      </c>
      <c r="AO351" s="9">
        <v>-0.5</v>
      </c>
      <c r="AP351" s="9">
        <v>0</v>
      </c>
      <c r="AR351" s="36"/>
      <c r="BA351" s="36"/>
    </row>
    <row r="352" spans="18:53" ht="12.75">
      <c r="R352" s="81"/>
      <c r="AL352" s="9">
        <v>0</v>
      </c>
      <c r="AM352" s="9">
        <v>0</v>
      </c>
      <c r="AN352" s="9">
        <v>-0.5</v>
      </c>
      <c r="AO352" s="9">
        <v>-0.5</v>
      </c>
      <c r="AP352" s="9">
        <v>0</v>
      </c>
      <c r="AR352" s="36"/>
      <c r="BA352" s="36"/>
    </row>
    <row r="353" spans="18:53" ht="12.75">
      <c r="R353" s="81"/>
      <c r="AL353" s="9">
        <v>0</v>
      </c>
      <c r="AM353" s="9">
        <v>0</v>
      </c>
      <c r="AN353" s="9">
        <v>-0.5</v>
      </c>
      <c r="AO353" s="9">
        <v>-0.5</v>
      </c>
      <c r="AP353" s="9">
        <v>0</v>
      </c>
      <c r="AR353" s="36"/>
      <c r="BA353" s="36"/>
    </row>
    <row r="354" spans="18:53" ht="12.75">
      <c r="R354" s="81"/>
      <c r="AL354" s="9">
        <v>0</v>
      </c>
      <c r="AM354" s="9">
        <v>0</v>
      </c>
      <c r="AN354" s="9">
        <v>-0.5</v>
      </c>
      <c r="AO354" s="9">
        <v>-0.5</v>
      </c>
      <c r="AP354" s="9">
        <v>0</v>
      </c>
      <c r="AR354" s="36"/>
      <c r="BA354" s="36"/>
    </row>
    <row r="355" spans="18:53" ht="12.75">
      <c r="R355" s="81"/>
      <c r="AL355" s="9">
        <v>0</v>
      </c>
      <c r="AM355" s="9">
        <v>0</v>
      </c>
      <c r="AN355" s="9">
        <v>-0.5</v>
      </c>
      <c r="AO355" s="9">
        <v>-0.5</v>
      </c>
      <c r="AP355" s="9">
        <v>0</v>
      </c>
      <c r="AR355" s="36"/>
      <c r="BA355" s="36"/>
    </row>
    <row r="356" spans="18:53" ht="12.75">
      <c r="R356" s="81"/>
      <c r="AL356" s="9">
        <v>0</v>
      </c>
      <c r="AM356" s="9">
        <v>0</v>
      </c>
      <c r="AN356" s="9">
        <v>-0.5</v>
      </c>
      <c r="AO356" s="9">
        <v>-0.5</v>
      </c>
      <c r="AP356" s="9">
        <v>0</v>
      </c>
      <c r="AR356" s="36"/>
      <c r="BA356" s="36"/>
    </row>
    <row r="357" spans="18:53" ht="12.75">
      <c r="R357" s="81"/>
      <c r="AL357" s="9">
        <v>0</v>
      </c>
      <c r="AM357" s="9">
        <v>0</v>
      </c>
      <c r="AN357" s="9">
        <v>-0.5</v>
      </c>
      <c r="AO357" s="9">
        <v>-0.5</v>
      </c>
      <c r="AP357" s="9">
        <v>0</v>
      </c>
      <c r="AR357" s="36"/>
      <c r="BA357" s="36"/>
    </row>
    <row r="358" spans="18:53" ht="12.75">
      <c r="R358" s="81"/>
      <c r="AL358" s="9">
        <v>0</v>
      </c>
      <c r="AM358" s="9">
        <v>0</v>
      </c>
      <c r="AN358" s="9">
        <v>-0.5</v>
      </c>
      <c r="AO358" s="9">
        <v>-0.5</v>
      </c>
      <c r="AP358" s="9">
        <v>0</v>
      </c>
      <c r="AR358" s="36"/>
      <c r="BA358" s="36"/>
    </row>
    <row r="359" spans="18:53" ht="12.75">
      <c r="R359" s="81"/>
      <c r="AL359" s="9">
        <v>0</v>
      </c>
      <c r="AM359" s="9">
        <v>0</v>
      </c>
      <c r="AN359" s="9">
        <v>-0.5</v>
      </c>
      <c r="AO359" s="9">
        <v>-0.5</v>
      </c>
      <c r="AP359" s="9">
        <v>0</v>
      </c>
      <c r="AR359" s="36"/>
      <c r="BA359" s="36"/>
    </row>
    <row r="360" spans="18:53" ht="12.75">
      <c r="R360" s="81"/>
      <c r="AL360" s="9">
        <v>0</v>
      </c>
      <c r="AM360" s="9">
        <v>0</v>
      </c>
      <c r="AN360" s="9">
        <v>-0.5</v>
      </c>
      <c r="AO360" s="9">
        <v>-0.5</v>
      </c>
      <c r="AP360" s="9">
        <v>0</v>
      </c>
      <c r="AR360" s="36"/>
      <c r="BA360" s="36"/>
    </row>
    <row r="361" spans="18:53" ht="12.75">
      <c r="R361" s="81"/>
      <c r="AL361" s="9">
        <v>0</v>
      </c>
      <c r="AM361" s="9">
        <v>0</v>
      </c>
      <c r="AN361" s="9">
        <v>-0.5</v>
      </c>
      <c r="AO361" s="9">
        <v>-0.5</v>
      </c>
      <c r="AP361" s="9">
        <v>0</v>
      </c>
      <c r="AR361" s="36"/>
      <c r="BA361" s="36"/>
    </row>
    <row r="362" spans="18:53" ht="12.75">
      <c r="R362" s="81"/>
      <c r="AL362" s="9">
        <v>0</v>
      </c>
      <c r="AM362" s="9">
        <v>0</v>
      </c>
      <c r="AN362" s="9">
        <v>-0.5</v>
      </c>
      <c r="AO362" s="9">
        <v>-0.5</v>
      </c>
      <c r="AP362" s="9">
        <v>0</v>
      </c>
      <c r="AR362" s="36"/>
      <c r="BA362" s="36"/>
    </row>
    <row r="363" spans="18:53" ht="12.75">
      <c r="R363" s="81"/>
      <c r="AL363" s="9">
        <v>0</v>
      </c>
      <c r="AM363" s="9">
        <v>0</v>
      </c>
      <c r="AN363" s="9">
        <v>-0.5</v>
      </c>
      <c r="AO363" s="9">
        <v>-0.5</v>
      </c>
      <c r="AP363" s="9">
        <v>0</v>
      </c>
      <c r="AR363" s="36"/>
      <c r="BA363" s="36"/>
    </row>
    <row r="364" spans="18:53" ht="12.75">
      <c r="R364" s="81"/>
      <c r="AL364" s="9">
        <v>0</v>
      </c>
      <c r="AM364" s="9">
        <v>0</v>
      </c>
      <c r="AN364" s="9">
        <v>-0.5</v>
      </c>
      <c r="AO364" s="9">
        <v>-0.5</v>
      </c>
      <c r="AP364" s="9">
        <v>0</v>
      </c>
      <c r="AR364" s="36"/>
      <c r="BA364" s="36"/>
    </row>
    <row r="365" spans="18:53" ht="12.75">
      <c r="R365" s="81"/>
      <c r="AL365" s="9">
        <v>0</v>
      </c>
      <c r="AM365" s="9">
        <v>0</v>
      </c>
      <c r="AN365" s="9">
        <v>-0.5</v>
      </c>
      <c r="AO365" s="9">
        <v>-0.5</v>
      </c>
      <c r="AP365" s="9">
        <v>0</v>
      </c>
      <c r="AR365" s="36"/>
      <c r="BA365" s="36"/>
    </row>
    <row r="366" spans="18:53" ht="12.75">
      <c r="R366" s="81"/>
      <c r="AL366" s="9">
        <v>0</v>
      </c>
      <c r="AM366" s="9">
        <v>0</v>
      </c>
      <c r="AN366" s="9">
        <v>-0.5</v>
      </c>
      <c r="AO366" s="9">
        <v>-0.5</v>
      </c>
      <c r="AP366" s="9">
        <v>0</v>
      </c>
      <c r="AR366" s="36"/>
      <c r="BA366" s="36"/>
    </row>
    <row r="367" spans="18:53" ht="12.75">
      <c r="R367" s="81"/>
      <c r="AL367" s="9">
        <v>0</v>
      </c>
      <c r="AM367" s="9">
        <v>0</v>
      </c>
      <c r="AN367" s="9">
        <v>-0.5</v>
      </c>
      <c r="AO367" s="9">
        <v>-0.5</v>
      </c>
      <c r="AP367" s="9">
        <v>0</v>
      </c>
      <c r="AR367" s="36"/>
      <c r="BA367" s="36"/>
    </row>
    <row r="368" spans="18:53" ht="12.75">
      <c r="R368" s="81"/>
      <c r="AL368" s="9">
        <v>0</v>
      </c>
      <c r="AM368" s="9">
        <v>0</v>
      </c>
      <c r="AN368" s="9">
        <v>-0.5</v>
      </c>
      <c r="AO368" s="9">
        <v>-0.5</v>
      </c>
      <c r="AP368" s="9">
        <v>0</v>
      </c>
      <c r="AR368" s="36"/>
      <c r="BA368" s="36"/>
    </row>
    <row r="369" spans="18:53" ht="12.75">
      <c r="R369" s="81"/>
      <c r="AL369" s="9">
        <v>0</v>
      </c>
      <c r="AM369" s="9">
        <v>0</v>
      </c>
      <c r="AN369" s="9">
        <v>-0.5</v>
      </c>
      <c r="AO369" s="9">
        <v>-0.5</v>
      </c>
      <c r="AP369" s="9">
        <v>0</v>
      </c>
      <c r="AR369" s="36"/>
      <c r="BA369" s="36"/>
    </row>
    <row r="370" spans="18:53" ht="12.75">
      <c r="R370" s="81"/>
      <c r="AL370" s="9">
        <v>0</v>
      </c>
      <c r="AM370" s="9">
        <v>0</v>
      </c>
      <c r="AN370" s="9">
        <v>-0.5</v>
      </c>
      <c r="AO370" s="9">
        <v>-0.5</v>
      </c>
      <c r="AP370" s="9">
        <v>0</v>
      </c>
      <c r="AR370" s="36"/>
      <c r="BA370" s="36"/>
    </row>
    <row r="371" spans="18:53" ht="12.75">
      <c r="R371" s="81"/>
      <c r="AL371" s="9">
        <v>0</v>
      </c>
      <c r="AM371" s="9">
        <v>0</v>
      </c>
      <c r="AN371" s="9">
        <v>-0.5</v>
      </c>
      <c r="AO371" s="9">
        <v>-0.5</v>
      </c>
      <c r="AP371" s="9">
        <v>0</v>
      </c>
      <c r="AR371" s="36"/>
      <c r="BA371" s="36"/>
    </row>
    <row r="372" spans="18:53" ht="12.75">
      <c r="R372" s="81"/>
      <c r="AL372" s="9">
        <v>0</v>
      </c>
      <c r="AM372" s="9">
        <v>0</v>
      </c>
      <c r="AN372" s="9">
        <v>-0.5</v>
      </c>
      <c r="AO372" s="9">
        <v>-0.5</v>
      </c>
      <c r="AP372" s="9">
        <v>0</v>
      </c>
      <c r="AR372" s="36"/>
      <c r="BA372" s="36"/>
    </row>
    <row r="373" spans="18:53" ht="12.75">
      <c r="R373" s="81"/>
      <c r="AL373" s="9">
        <v>0</v>
      </c>
      <c r="AM373" s="9">
        <v>0</v>
      </c>
      <c r="AN373" s="9">
        <v>-0.5</v>
      </c>
      <c r="AO373" s="9">
        <v>-0.5</v>
      </c>
      <c r="AP373" s="9">
        <v>0</v>
      </c>
      <c r="AR373" s="36"/>
      <c r="BA373" s="36"/>
    </row>
    <row r="374" spans="18:53" ht="12.75">
      <c r="R374" s="81"/>
      <c r="AL374" s="9">
        <v>0</v>
      </c>
      <c r="AM374" s="9">
        <v>0</v>
      </c>
      <c r="AN374" s="9">
        <v>-0.5</v>
      </c>
      <c r="AO374" s="9">
        <v>-0.5</v>
      </c>
      <c r="AP374" s="9">
        <v>0</v>
      </c>
      <c r="AR374" s="36"/>
      <c r="BA374" s="36"/>
    </row>
    <row r="375" spans="18:53" ht="12.75">
      <c r="R375" s="81"/>
      <c r="AL375" s="9">
        <v>0</v>
      </c>
      <c r="AM375" s="9">
        <v>0</v>
      </c>
      <c r="AN375" s="9">
        <v>-0.5</v>
      </c>
      <c r="AO375" s="9">
        <v>-0.5</v>
      </c>
      <c r="AP375" s="9">
        <v>0</v>
      </c>
      <c r="AR375" s="36"/>
      <c r="BA375" s="36"/>
    </row>
    <row r="376" spans="18:53" ht="12.75">
      <c r="R376" s="81"/>
      <c r="AL376" s="9">
        <v>0</v>
      </c>
      <c r="AM376" s="9">
        <v>0</v>
      </c>
      <c r="AN376" s="9">
        <v>-0.5</v>
      </c>
      <c r="AO376" s="9">
        <v>-0.5</v>
      </c>
      <c r="AP376" s="9">
        <v>0</v>
      </c>
      <c r="AR376" s="36"/>
      <c r="BA376" s="36"/>
    </row>
    <row r="377" spans="18:53" ht="12.75">
      <c r="R377" s="81"/>
      <c r="AL377" s="9">
        <v>0</v>
      </c>
      <c r="AM377" s="9">
        <v>0</v>
      </c>
      <c r="AN377" s="9">
        <v>-0.5</v>
      </c>
      <c r="AO377" s="9">
        <v>-0.5</v>
      </c>
      <c r="AP377" s="9">
        <v>0</v>
      </c>
      <c r="AR377" s="36"/>
      <c r="BA377" s="36"/>
    </row>
    <row r="378" spans="18:53" ht="12.75">
      <c r="R378" s="81"/>
      <c r="AL378" s="9">
        <v>0</v>
      </c>
      <c r="AM378" s="9">
        <v>0</v>
      </c>
      <c r="AN378" s="9">
        <v>-0.5</v>
      </c>
      <c r="AO378" s="9">
        <v>-0.5</v>
      </c>
      <c r="AP378" s="9">
        <v>0</v>
      </c>
      <c r="AR378" s="36"/>
      <c r="BA378" s="36"/>
    </row>
    <row r="379" spans="18:53" ht="12.75">
      <c r="R379" s="81"/>
      <c r="AL379" s="9">
        <v>0</v>
      </c>
      <c r="AM379" s="9">
        <v>0</v>
      </c>
      <c r="AN379" s="9">
        <v>-0.5</v>
      </c>
      <c r="AO379" s="9">
        <v>-0.5</v>
      </c>
      <c r="AP379" s="9">
        <v>0</v>
      </c>
      <c r="AR379" s="36"/>
      <c r="BA379" s="36"/>
    </row>
    <row r="380" spans="18:53" ht="12.75">
      <c r="R380" s="81"/>
      <c r="AL380" s="9">
        <v>0</v>
      </c>
      <c r="AM380" s="9">
        <v>0</v>
      </c>
      <c r="AN380" s="9">
        <v>-0.5</v>
      </c>
      <c r="AO380" s="9">
        <v>-0.5</v>
      </c>
      <c r="AP380" s="9">
        <v>0</v>
      </c>
      <c r="AR380" s="36"/>
      <c r="BA380" s="36"/>
    </row>
    <row r="381" spans="18:53" ht="12.75">
      <c r="R381" s="81"/>
      <c r="AL381" s="9">
        <v>0</v>
      </c>
      <c r="AM381" s="9">
        <v>0</v>
      </c>
      <c r="AN381" s="9">
        <v>-0.5</v>
      </c>
      <c r="AO381" s="9">
        <v>-0.5</v>
      </c>
      <c r="AP381" s="9">
        <v>0</v>
      </c>
      <c r="AR381" s="36"/>
      <c r="BA381" s="36"/>
    </row>
    <row r="382" spans="18:53" ht="12.75">
      <c r="R382" s="81"/>
      <c r="AL382" s="9">
        <v>0</v>
      </c>
      <c r="AM382" s="9">
        <v>0</v>
      </c>
      <c r="AN382" s="9">
        <v>-0.5</v>
      </c>
      <c r="AO382" s="9">
        <v>-0.5</v>
      </c>
      <c r="AP382" s="9">
        <v>0</v>
      </c>
      <c r="AR382" s="36"/>
      <c r="BA382" s="36"/>
    </row>
    <row r="383" spans="18:53" ht="12.75">
      <c r="R383" s="81"/>
      <c r="AL383" s="9">
        <v>0</v>
      </c>
      <c r="AM383" s="9">
        <v>0</v>
      </c>
      <c r="AN383" s="9">
        <v>-0.5</v>
      </c>
      <c r="AO383" s="9">
        <v>-0.5</v>
      </c>
      <c r="AP383" s="9">
        <v>0</v>
      </c>
      <c r="AR383" s="36"/>
      <c r="BA383" s="36"/>
    </row>
    <row r="384" spans="18:53" ht="12.75">
      <c r="R384" s="81"/>
      <c r="AL384" s="9">
        <v>0</v>
      </c>
      <c r="AM384" s="9">
        <v>0</v>
      </c>
      <c r="AN384" s="9">
        <v>-0.5</v>
      </c>
      <c r="AO384" s="9">
        <v>-0.5</v>
      </c>
      <c r="AP384" s="9">
        <v>0</v>
      </c>
      <c r="AR384" s="36"/>
      <c r="BA384" s="36"/>
    </row>
    <row r="385" spans="18:53" ht="12.75">
      <c r="R385" s="81"/>
      <c r="AL385" s="9">
        <v>0</v>
      </c>
      <c r="AM385" s="9">
        <v>0</v>
      </c>
      <c r="AN385" s="9">
        <v>-0.5</v>
      </c>
      <c r="AO385" s="9">
        <v>-0.5</v>
      </c>
      <c r="AP385" s="9">
        <v>0</v>
      </c>
      <c r="AR385" s="36"/>
      <c r="BA385" s="36"/>
    </row>
    <row r="386" spans="18:53" ht="12.75">
      <c r="R386" s="81"/>
      <c r="AL386" s="9">
        <v>0</v>
      </c>
      <c r="AM386" s="9">
        <v>0</v>
      </c>
      <c r="AN386" s="9">
        <v>-0.5</v>
      </c>
      <c r="AO386" s="9">
        <v>-0.5</v>
      </c>
      <c r="AP386" s="9">
        <v>0</v>
      </c>
      <c r="AR386" s="36"/>
      <c r="BA386" s="36"/>
    </row>
    <row r="387" spans="18:53" ht="12.75">
      <c r="R387" s="81"/>
      <c r="AL387" s="9">
        <v>0</v>
      </c>
      <c r="AM387" s="9">
        <v>0</v>
      </c>
      <c r="AN387" s="9">
        <v>-0.5</v>
      </c>
      <c r="AO387" s="9">
        <v>-0.5</v>
      </c>
      <c r="AP387" s="9">
        <v>0</v>
      </c>
      <c r="AR387" s="36"/>
      <c r="BA387" s="36"/>
    </row>
    <row r="388" spans="18:53" ht="12.75">
      <c r="R388" s="81"/>
      <c r="AL388" s="9">
        <v>0</v>
      </c>
      <c r="AM388" s="9">
        <v>0</v>
      </c>
      <c r="AN388" s="9">
        <v>-0.5</v>
      </c>
      <c r="AO388" s="9">
        <v>-0.5</v>
      </c>
      <c r="AP388" s="9">
        <v>0</v>
      </c>
      <c r="AR388" s="36"/>
      <c r="BA388" s="36"/>
    </row>
    <row r="389" spans="18:53" ht="12.75">
      <c r="R389" s="81"/>
      <c r="AL389" s="9">
        <v>0</v>
      </c>
      <c r="AM389" s="9">
        <v>0</v>
      </c>
      <c r="AN389" s="9">
        <v>-0.5</v>
      </c>
      <c r="AO389" s="9">
        <v>-0.5</v>
      </c>
      <c r="AP389" s="9">
        <v>0</v>
      </c>
      <c r="AR389" s="36"/>
      <c r="BA389" s="36"/>
    </row>
    <row r="390" spans="18:53" ht="12.75">
      <c r="R390" s="81"/>
      <c r="AL390" s="9">
        <v>0</v>
      </c>
      <c r="AM390" s="9">
        <v>0</v>
      </c>
      <c r="AN390" s="9">
        <v>-0.5</v>
      </c>
      <c r="AO390" s="9">
        <v>-0.5</v>
      </c>
      <c r="AP390" s="9">
        <v>0</v>
      </c>
      <c r="AR390" s="36"/>
      <c r="BA390" s="36"/>
    </row>
    <row r="391" spans="18:53" ht="12.75">
      <c r="R391" s="81"/>
      <c r="AL391" s="9">
        <v>0</v>
      </c>
      <c r="AM391" s="9">
        <v>0</v>
      </c>
      <c r="AN391" s="9">
        <v>-0.5</v>
      </c>
      <c r="AO391" s="9">
        <v>-0.5</v>
      </c>
      <c r="AP391" s="9">
        <v>0</v>
      </c>
      <c r="AR391" s="36"/>
      <c r="BA391" s="36"/>
    </row>
    <row r="392" spans="18:53" ht="12.75">
      <c r="R392" s="81"/>
      <c r="AL392" s="9">
        <v>0</v>
      </c>
      <c r="AM392" s="9">
        <v>0</v>
      </c>
      <c r="AN392" s="9">
        <v>-0.5</v>
      </c>
      <c r="AO392" s="9">
        <v>-0.5</v>
      </c>
      <c r="AP392" s="9">
        <v>0</v>
      </c>
      <c r="AR392" s="36"/>
      <c r="BA392" s="36"/>
    </row>
    <row r="393" spans="18:53" ht="12.75">
      <c r="R393" s="81"/>
      <c r="AL393" s="9">
        <v>0</v>
      </c>
      <c r="AM393" s="9">
        <v>0</v>
      </c>
      <c r="AN393" s="9">
        <v>-0.5</v>
      </c>
      <c r="AO393" s="9">
        <v>-0.5</v>
      </c>
      <c r="AP393" s="9">
        <v>0</v>
      </c>
      <c r="AR393" s="36"/>
      <c r="BA393" s="36"/>
    </row>
    <row r="394" spans="18:53" ht="12.75">
      <c r="R394" s="81"/>
      <c r="AL394" s="9">
        <v>0</v>
      </c>
      <c r="AM394" s="9">
        <v>0</v>
      </c>
      <c r="AN394" s="9">
        <v>-0.5</v>
      </c>
      <c r="AO394" s="9">
        <v>-0.5</v>
      </c>
      <c r="AP394" s="9">
        <v>0</v>
      </c>
      <c r="AR394" s="36"/>
      <c r="BA394" s="36"/>
    </row>
    <row r="395" spans="18:53" ht="12.75">
      <c r="R395" s="81"/>
      <c r="AL395" s="9">
        <v>0</v>
      </c>
      <c r="AM395" s="9">
        <v>0</v>
      </c>
      <c r="AN395" s="9">
        <v>-0.5</v>
      </c>
      <c r="AO395" s="9">
        <v>-0.5</v>
      </c>
      <c r="AP395" s="9">
        <v>0</v>
      </c>
      <c r="AR395" s="36"/>
      <c r="BA395" s="36"/>
    </row>
    <row r="396" spans="18:53" ht="12.75">
      <c r="R396" s="81"/>
      <c r="AL396" s="9">
        <v>0</v>
      </c>
      <c r="AM396" s="9">
        <v>0</v>
      </c>
      <c r="AN396" s="9">
        <v>-0.5</v>
      </c>
      <c r="AO396" s="9">
        <v>-0.5</v>
      </c>
      <c r="AP396" s="9">
        <v>0</v>
      </c>
      <c r="AR396" s="36"/>
      <c r="BA396" s="36"/>
    </row>
    <row r="397" spans="18:53" ht="12.75">
      <c r="R397" s="81"/>
      <c r="AL397" s="9">
        <v>0</v>
      </c>
      <c r="AM397" s="9">
        <v>0</v>
      </c>
      <c r="AN397" s="9">
        <v>-0.5</v>
      </c>
      <c r="AO397" s="9">
        <v>-0.5</v>
      </c>
      <c r="AP397" s="9">
        <v>0</v>
      </c>
      <c r="AR397" s="36"/>
      <c r="BA397" s="36"/>
    </row>
    <row r="398" spans="18:53" ht="12.75">
      <c r="R398" s="81"/>
      <c r="AL398" s="9">
        <v>0</v>
      </c>
      <c r="AM398" s="9">
        <v>0</v>
      </c>
      <c r="AN398" s="9">
        <v>-0.5</v>
      </c>
      <c r="AO398" s="9">
        <v>-0.5</v>
      </c>
      <c r="AP398" s="9">
        <v>0</v>
      </c>
      <c r="AR398" s="36"/>
      <c r="BA398" s="36"/>
    </row>
    <row r="399" spans="18:53" ht="12.75">
      <c r="R399" s="81"/>
      <c r="AL399" s="9">
        <v>0</v>
      </c>
      <c r="AM399" s="9">
        <v>0</v>
      </c>
      <c r="AN399" s="9">
        <v>-0.5</v>
      </c>
      <c r="AO399" s="9">
        <v>-0.5</v>
      </c>
      <c r="AP399" s="9">
        <v>0</v>
      </c>
      <c r="AR399" s="36"/>
      <c r="BA399" s="36"/>
    </row>
    <row r="400" spans="18:53" ht="12.75">
      <c r="R400" s="81"/>
      <c r="AL400" s="9">
        <v>0</v>
      </c>
      <c r="AM400" s="9">
        <v>0</v>
      </c>
      <c r="AN400" s="9">
        <v>-0.5</v>
      </c>
      <c r="AO400" s="9">
        <v>-0.5</v>
      </c>
      <c r="AP400" s="9">
        <v>0</v>
      </c>
      <c r="AR400" s="36"/>
      <c r="BA400" s="36"/>
    </row>
    <row r="401" spans="18:53" ht="12.75">
      <c r="R401" s="81"/>
      <c r="AL401" s="9">
        <v>0</v>
      </c>
      <c r="AM401" s="9">
        <v>0</v>
      </c>
      <c r="AN401" s="9">
        <v>-0.5</v>
      </c>
      <c r="AO401" s="9">
        <v>-0.5</v>
      </c>
      <c r="AP401" s="9">
        <v>0</v>
      </c>
      <c r="AR401" s="36"/>
      <c r="BA401" s="36"/>
    </row>
    <row r="402" spans="18:53" ht="12.75">
      <c r="R402" s="81"/>
      <c r="AL402" s="9">
        <v>0</v>
      </c>
      <c r="AM402" s="9">
        <v>0</v>
      </c>
      <c r="AN402" s="9">
        <v>-0.5</v>
      </c>
      <c r="AO402" s="9">
        <v>-0.5</v>
      </c>
      <c r="AP402" s="9">
        <v>0</v>
      </c>
      <c r="AR402" s="36"/>
      <c r="BA402" s="36"/>
    </row>
    <row r="403" spans="18:53" ht="12.75">
      <c r="R403" s="81"/>
      <c r="AL403" s="9">
        <v>0</v>
      </c>
      <c r="AM403" s="9">
        <v>0</v>
      </c>
      <c r="AN403" s="9">
        <v>-0.5</v>
      </c>
      <c r="AO403" s="9">
        <v>-0.5</v>
      </c>
      <c r="AP403" s="9">
        <v>0</v>
      </c>
      <c r="AR403" s="36"/>
      <c r="BA403" s="36"/>
    </row>
    <row r="404" spans="18:53" ht="12.75">
      <c r="R404" s="81"/>
      <c r="AL404" s="9">
        <v>0</v>
      </c>
      <c r="AM404" s="9">
        <v>0</v>
      </c>
      <c r="AN404" s="9">
        <v>-0.5</v>
      </c>
      <c r="AO404" s="9">
        <v>-0.5</v>
      </c>
      <c r="AP404" s="9">
        <v>0</v>
      </c>
      <c r="AR404" s="36"/>
      <c r="BA404" s="36"/>
    </row>
    <row r="405" spans="18:53" ht="12.75">
      <c r="R405" s="81"/>
      <c r="AL405" s="9">
        <v>0</v>
      </c>
      <c r="AM405" s="9">
        <v>0</v>
      </c>
      <c r="AN405" s="9">
        <v>-0.5</v>
      </c>
      <c r="AO405" s="9">
        <v>-0.5</v>
      </c>
      <c r="AP405" s="9">
        <v>0</v>
      </c>
      <c r="AR405" s="36"/>
      <c r="BA405" s="36"/>
    </row>
    <row r="406" spans="18:53" ht="12.75">
      <c r="R406" s="81"/>
      <c r="AL406" s="9">
        <v>0</v>
      </c>
      <c r="AM406" s="9">
        <v>0</v>
      </c>
      <c r="AN406" s="9">
        <v>-0.5</v>
      </c>
      <c r="AO406" s="9">
        <v>-0.5</v>
      </c>
      <c r="AP406" s="9">
        <v>0</v>
      </c>
      <c r="AR406" s="36"/>
      <c r="BA406" s="36"/>
    </row>
    <row r="407" spans="18:53" ht="12.75">
      <c r="R407" s="81"/>
      <c r="AL407" s="9">
        <v>0</v>
      </c>
      <c r="AM407" s="9">
        <v>0</v>
      </c>
      <c r="AN407" s="9">
        <v>-0.5</v>
      </c>
      <c r="AO407" s="9">
        <v>-0.5</v>
      </c>
      <c r="AP407" s="9">
        <v>0</v>
      </c>
      <c r="AR407" s="36"/>
      <c r="BA407" s="36"/>
    </row>
    <row r="408" spans="18:53" ht="12.75">
      <c r="R408" s="81"/>
      <c r="AL408" s="9">
        <v>0</v>
      </c>
      <c r="AM408" s="9">
        <v>0</v>
      </c>
      <c r="AN408" s="9">
        <v>-0.5</v>
      </c>
      <c r="AO408" s="9">
        <v>-0.5</v>
      </c>
      <c r="AP408" s="9">
        <v>0</v>
      </c>
      <c r="AR408" s="36"/>
      <c r="BA408" s="36"/>
    </row>
    <row r="409" spans="18:53" ht="12.75">
      <c r="R409" s="81"/>
      <c r="AL409" s="9">
        <v>0</v>
      </c>
      <c r="AM409" s="9">
        <v>0</v>
      </c>
      <c r="AN409" s="9">
        <v>-0.5</v>
      </c>
      <c r="AO409" s="9">
        <v>-0.5</v>
      </c>
      <c r="AP409" s="9">
        <v>0</v>
      </c>
      <c r="AR409" s="36"/>
      <c r="BA409" s="36"/>
    </row>
    <row r="410" spans="18:53" ht="12.75">
      <c r="R410" s="81"/>
      <c r="AL410" s="9">
        <v>0</v>
      </c>
      <c r="AM410" s="9">
        <v>0</v>
      </c>
      <c r="AN410" s="9">
        <v>-0.5</v>
      </c>
      <c r="AO410" s="9">
        <v>-0.5</v>
      </c>
      <c r="AP410" s="9">
        <v>0</v>
      </c>
      <c r="AR410" s="36"/>
      <c r="BA410" s="36"/>
    </row>
    <row r="411" spans="18:53" ht="12.75">
      <c r="R411" s="81"/>
      <c r="AL411" s="9">
        <v>0</v>
      </c>
      <c r="AM411" s="9">
        <v>0</v>
      </c>
      <c r="AN411" s="9">
        <v>-0.5</v>
      </c>
      <c r="AO411" s="9">
        <v>-0.5</v>
      </c>
      <c r="AP411" s="9">
        <v>0</v>
      </c>
      <c r="AR411" s="36"/>
      <c r="BA411" s="36"/>
    </row>
    <row r="412" spans="18:53" ht="12.75">
      <c r="R412" s="81"/>
      <c r="AL412" s="9">
        <v>0</v>
      </c>
      <c r="AM412" s="9">
        <v>0</v>
      </c>
      <c r="AN412" s="9">
        <v>-0.5</v>
      </c>
      <c r="AO412" s="9">
        <v>-0.5</v>
      </c>
      <c r="AP412" s="9">
        <v>0</v>
      </c>
      <c r="AR412" s="36"/>
      <c r="BA412" s="36"/>
    </row>
    <row r="413" spans="18:53" ht="12.75">
      <c r="R413" s="81"/>
      <c r="AL413" s="9">
        <v>0</v>
      </c>
      <c r="AM413" s="9">
        <v>0</v>
      </c>
      <c r="AN413" s="9">
        <v>-0.5</v>
      </c>
      <c r="AO413" s="9">
        <v>-0.5</v>
      </c>
      <c r="AP413" s="9">
        <v>0</v>
      </c>
      <c r="AR413" s="36"/>
      <c r="BA413" s="36"/>
    </row>
    <row r="414" spans="18:53" ht="12.75">
      <c r="R414" s="81"/>
      <c r="AL414" s="9">
        <v>0</v>
      </c>
      <c r="AM414" s="9">
        <v>0</v>
      </c>
      <c r="AN414" s="9">
        <v>-0.5</v>
      </c>
      <c r="AO414" s="9">
        <v>-0.5</v>
      </c>
      <c r="AP414" s="9">
        <v>0</v>
      </c>
      <c r="AR414" s="36"/>
      <c r="BA414" s="36"/>
    </row>
    <row r="415" spans="18:53" ht="12.75">
      <c r="R415" s="81"/>
      <c r="AL415" s="9">
        <v>0</v>
      </c>
      <c r="AM415" s="9">
        <v>0</v>
      </c>
      <c r="AN415" s="9">
        <v>-0.5</v>
      </c>
      <c r="AO415" s="9">
        <v>-0.5</v>
      </c>
      <c r="AP415" s="9">
        <v>0</v>
      </c>
      <c r="AR415" s="36"/>
      <c r="BA415" s="36"/>
    </row>
    <row r="416" spans="18:53" ht="12.75">
      <c r="R416" s="81"/>
      <c r="AL416" s="9">
        <v>0</v>
      </c>
      <c r="AM416" s="9">
        <v>0</v>
      </c>
      <c r="AN416" s="9">
        <v>-0.5</v>
      </c>
      <c r="AO416" s="9">
        <v>-0.5</v>
      </c>
      <c r="AP416" s="9">
        <v>0</v>
      </c>
      <c r="AR416" s="36"/>
      <c r="BA416" s="36"/>
    </row>
    <row r="417" spans="18:53" ht="12.75">
      <c r="R417" s="81"/>
      <c r="AL417" s="9">
        <v>0</v>
      </c>
      <c r="AM417" s="9">
        <v>0</v>
      </c>
      <c r="AN417" s="9">
        <v>-0.5</v>
      </c>
      <c r="AO417" s="9">
        <v>-0.5</v>
      </c>
      <c r="AP417" s="9">
        <v>0</v>
      </c>
      <c r="AR417" s="36"/>
      <c r="BA417" s="36"/>
    </row>
    <row r="418" spans="18:53" ht="12.75">
      <c r="R418" s="81"/>
      <c r="AL418" s="9">
        <v>0</v>
      </c>
      <c r="AM418" s="9">
        <v>0</v>
      </c>
      <c r="AN418" s="9">
        <v>-0.5</v>
      </c>
      <c r="AO418" s="9">
        <v>-0.5</v>
      </c>
      <c r="AP418" s="9">
        <v>0</v>
      </c>
      <c r="AR418" s="36"/>
      <c r="BA418" s="36"/>
    </row>
    <row r="419" spans="18:53" ht="12.75">
      <c r="R419" s="81"/>
      <c r="AL419" s="9">
        <v>0</v>
      </c>
      <c r="AM419" s="9">
        <v>0</v>
      </c>
      <c r="AN419" s="9">
        <v>-0.5</v>
      </c>
      <c r="AO419" s="9">
        <v>-0.5</v>
      </c>
      <c r="AP419" s="9">
        <v>0</v>
      </c>
      <c r="AR419" s="36"/>
      <c r="BA419" s="36"/>
    </row>
    <row r="420" spans="18:53" ht="12.75">
      <c r="R420" s="81"/>
      <c r="AL420" s="9">
        <v>0</v>
      </c>
      <c r="AM420" s="9">
        <v>0</v>
      </c>
      <c r="AN420" s="9">
        <v>-0.5</v>
      </c>
      <c r="AO420" s="9">
        <v>-0.5</v>
      </c>
      <c r="AP420" s="9">
        <v>0</v>
      </c>
      <c r="AR420" s="36"/>
      <c r="BA420" s="36"/>
    </row>
    <row r="421" spans="18:53" ht="12.75">
      <c r="R421" s="81"/>
      <c r="AL421" s="9">
        <v>0</v>
      </c>
      <c r="AM421" s="9">
        <v>0</v>
      </c>
      <c r="AN421" s="9">
        <v>-0.5</v>
      </c>
      <c r="AO421" s="9">
        <v>-0.5</v>
      </c>
      <c r="AP421" s="9">
        <v>0</v>
      </c>
      <c r="AR421" s="36"/>
      <c r="BA421" s="36"/>
    </row>
    <row r="422" spans="18:53" ht="12.75">
      <c r="R422" s="81"/>
      <c r="AL422" s="9">
        <v>0</v>
      </c>
      <c r="AM422" s="9">
        <v>0</v>
      </c>
      <c r="AN422" s="9">
        <v>-0.5</v>
      </c>
      <c r="AO422" s="9">
        <v>-0.5</v>
      </c>
      <c r="AP422" s="9">
        <v>0</v>
      </c>
      <c r="AR422" s="36"/>
      <c r="BA422" s="36"/>
    </row>
    <row r="423" spans="18:53" ht="12.75">
      <c r="R423" s="81"/>
      <c r="AL423" s="9">
        <v>0</v>
      </c>
      <c r="AM423" s="9">
        <v>0</v>
      </c>
      <c r="AN423" s="9">
        <v>-0.5</v>
      </c>
      <c r="AO423" s="9">
        <v>-0.5</v>
      </c>
      <c r="AP423" s="9">
        <v>0</v>
      </c>
      <c r="AR423" s="36"/>
      <c r="BA423" s="36"/>
    </row>
    <row r="424" spans="18:53" ht="12.75">
      <c r="R424" s="81"/>
      <c r="AL424" s="9">
        <v>0</v>
      </c>
      <c r="AM424" s="9">
        <v>0</v>
      </c>
      <c r="AN424" s="9">
        <v>-0.5</v>
      </c>
      <c r="AO424" s="9">
        <v>-0.5</v>
      </c>
      <c r="AP424" s="9">
        <v>0</v>
      </c>
      <c r="AR424" s="36"/>
      <c r="BA424" s="36"/>
    </row>
    <row r="425" spans="18:53" ht="12.75">
      <c r="R425" s="81"/>
      <c r="AL425" s="9">
        <v>0</v>
      </c>
      <c r="AM425" s="9">
        <v>0</v>
      </c>
      <c r="AN425" s="9">
        <v>-0.5</v>
      </c>
      <c r="AO425" s="9">
        <v>-0.5</v>
      </c>
      <c r="AP425" s="9">
        <v>0</v>
      </c>
      <c r="AR425" s="36"/>
      <c r="BA425" s="36"/>
    </row>
    <row r="426" spans="18:53" ht="12.75">
      <c r="R426" s="81"/>
      <c r="AL426" s="9">
        <v>0</v>
      </c>
      <c r="AM426" s="9">
        <v>0</v>
      </c>
      <c r="AN426" s="9">
        <v>-0.5</v>
      </c>
      <c r="AO426" s="9">
        <v>-0.5</v>
      </c>
      <c r="AP426" s="9">
        <v>0</v>
      </c>
      <c r="AR426" s="36"/>
      <c r="BA426" s="36"/>
    </row>
    <row r="427" spans="18:53" ht="12.75">
      <c r="R427" s="81"/>
      <c r="AL427" s="9">
        <v>0</v>
      </c>
      <c r="AM427" s="9">
        <v>0</v>
      </c>
      <c r="AN427" s="9">
        <v>-0.5</v>
      </c>
      <c r="AO427" s="9">
        <v>-0.5</v>
      </c>
      <c r="AP427" s="9">
        <v>0</v>
      </c>
      <c r="AR427" s="36"/>
      <c r="BA427" s="36"/>
    </row>
    <row r="428" spans="18:53" ht="12.75">
      <c r="R428" s="81"/>
      <c r="AL428" s="9">
        <v>0</v>
      </c>
      <c r="AM428" s="9">
        <v>0</v>
      </c>
      <c r="AN428" s="9">
        <v>-0.5</v>
      </c>
      <c r="AO428" s="9">
        <v>-0.5</v>
      </c>
      <c r="AP428" s="9">
        <v>0</v>
      </c>
      <c r="AR428" s="36"/>
      <c r="BA428" s="36"/>
    </row>
    <row r="429" spans="18:53" ht="12.75">
      <c r="R429" s="81"/>
      <c r="AL429" s="9">
        <v>0</v>
      </c>
      <c r="AM429" s="9">
        <v>0</v>
      </c>
      <c r="AN429" s="9">
        <v>-0.5</v>
      </c>
      <c r="AO429" s="9">
        <v>-0.5</v>
      </c>
      <c r="AP429" s="9">
        <v>0</v>
      </c>
      <c r="AR429" s="36"/>
      <c r="BA429" s="36"/>
    </row>
    <row r="430" spans="18:53" ht="12.75">
      <c r="R430" s="81"/>
      <c r="AL430" s="9">
        <v>0</v>
      </c>
      <c r="AM430" s="9">
        <v>0</v>
      </c>
      <c r="AN430" s="9">
        <v>-0.5</v>
      </c>
      <c r="AO430" s="9">
        <v>-0.5</v>
      </c>
      <c r="AP430" s="9">
        <v>0</v>
      </c>
      <c r="AR430" s="36"/>
      <c r="BA430" s="36"/>
    </row>
    <row r="431" spans="18:53" ht="12.75">
      <c r="R431" s="81"/>
      <c r="AL431" s="9">
        <v>0</v>
      </c>
      <c r="AM431" s="9">
        <v>0</v>
      </c>
      <c r="AN431" s="9">
        <v>-0.5</v>
      </c>
      <c r="AO431" s="9">
        <v>-0.5</v>
      </c>
      <c r="AP431" s="9">
        <v>0</v>
      </c>
      <c r="AR431" s="36"/>
      <c r="BA431" s="36"/>
    </row>
    <row r="432" spans="18:53" ht="12.75">
      <c r="R432" s="81"/>
      <c r="AL432" s="9">
        <v>0</v>
      </c>
      <c r="AM432" s="9">
        <v>0</v>
      </c>
      <c r="AN432" s="9">
        <v>-0.5</v>
      </c>
      <c r="AO432" s="9">
        <v>-0.5</v>
      </c>
      <c r="AP432" s="9">
        <v>0</v>
      </c>
      <c r="AR432" s="36"/>
      <c r="BA432" s="36"/>
    </row>
    <row r="433" spans="18:53" ht="12.75">
      <c r="R433" s="81"/>
      <c r="AL433" s="9">
        <v>0</v>
      </c>
      <c r="AM433" s="9">
        <v>0</v>
      </c>
      <c r="AN433" s="9">
        <v>-0.5</v>
      </c>
      <c r="AO433" s="9">
        <v>-0.5</v>
      </c>
      <c r="AP433" s="9">
        <v>0</v>
      </c>
      <c r="AR433" s="36"/>
      <c r="BA433" s="36"/>
    </row>
    <row r="434" spans="18:53" ht="12.75">
      <c r="R434" s="81"/>
      <c r="AL434" s="9">
        <v>0</v>
      </c>
      <c r="AM434" s="9">
        <v>0</v>
      </c>
      <c r="AN434" s="9">
        <v>-0.5</v>
      </c>
      <c r="AO434" s="9">
        <v>-0.5</v>
      </c>
      <c r="AP434" s="9">
        <v>0</v>
      </c>
      <c r="AR434" s="36"/>
      <c r="BA434" s="36"/>
    </row>
    <row r="435" spans="18:53" ht="12.75">
      <c r="R435" s="81"/>
      <c r="AL435" s="9">
        <v>0</v>
      </c>
      <c r="AM435" s="9">
        <v>0</v>
      </c>
      <c r="AN435" s="9">
        <v>-0.5</v>
      </c>
      <c r="AO435" s="9">
        <v>-0.5</v>
      </c>
      <c r="AP435" s="9">
        <v>0</v>
      </c>
      <c r="AR435" s="36"/>
      <c r="BA435" s="36"/>
    </row>
    <row r="436" spans="18:53" ht="12.75">
      <c r="R436" s="81"/>
      <c r="AL436" s="9">
        <v>0</v>
      </c>
      <c r="AM436" s="9">
        <v>0</v>
      </c>
      <c r="AN436" s="9">
        <v>-0.5</v>
      </c>
      <c r="AO436" s="9">
        <v>-0.5</v>
      </c>
      <c r="AP436" s="9">
        <v>0</v>
      </c>
      <c r="AR436" s="36"/>
      <c r="BA436" s="36"/>
    </row>
    <row r="437" spans="18:53" ht="12.75">
      <c r="R437" s="81"/>
      <c r="AL437" s="9">
        <v>0</v>
      </c>
      <c r="AM437" s="9">
        <v>0</v>
      </c>
      <c r="AN437" s="9">
        <v>-0.5</v>
      </c>
      <c r="AO437" s="9">
        <v>-0.5</v>
      </c>
      <c r="AP437" s="9">
        <v>0</v>
      </c>
      <c r="AR437" s="36"/>
      <c r="BA437" s="36"/>
    </row>
    <row r="438" spans="18:53" ht="12.75">
      <c r="R438" s="81"/>
      <c r="AL438" s="9">
        <v>0</v>
      </c>
      <c r="AM438" s="9">
        <v>0</v>
      </c>
      <c r="AN438" s="9">
        <v>-0.5</v>
      </c>
      <c r="AO438" s="9">
        <v>-0.5</v>
      </c>
      <c r="AP438" s="9">
        <v>0</v>
      </c>
      <c r="AR438" s="36"/>
      <c r="BA438" s="36"/>
    </row>
    <row r="439" spans="18:53" ht="12.75">
      <c r="R439" s="81"/>
      <c r="AL439" s="9">
        <v>0</v>
      </c>
      <c r="AM439" s="9">
        <v>0</v>
      </c>
      <c r="AN439" s="9">
        <v>-0.5</v>
      </c>
      <c r="AO439" s="9">
        <v>-0.5</v>
      </c>
      <c r="AP439" s="9">
        <v>0</v>
      </c>
      <c r="AR439" s="36"/>
      <c r="BA439" s="36"/>
    </row>
    <row r="440" spans="18:53" ht="12.75">
      <c r="R440" s="81"/>
      <c r="AL440" s="9">
        <v>0</v>
      </c>
      <c r="AM440" s="9">
        <v>0</v>
      </c>
      <c r="AN440" s="9">
        <v>-0.5</v>
      </c>
      <c r="AO440" s="9">
        <v>-0.5</v>
      </c>
      <c r="AP440" s="9">
        <v>0</v>
      </c>
      <c r="AR440" s="36"/>
      <c r="BA440" s="36"/>
    </row>
    <row r="441" spans="18:53" ht="12.75">
      <c r="R441" s="81"/>
      <c r="AL441" s="9">
        <v>0</v>
      </c>
      <c r="AM441" s="9">
        <v>0</v>
      </c>
      <c r="AN441" s="9">
        <v>-0.5</v>
      </c>
      <c r="AO441" s="9">
        <v>-0.5</v>
      </c>
      <c r="AP441" s="9">
        <v>0</v>
      </c>
      <c r="AR441" s="36"/>
      <c r="BA441" s="36"/>
    </row>
    <row r="442" spans="18:53" ht="12.75">
      <c r="R442" s="81"/>
      <c r="AL442" s="9">
        <v>0</v>
      </c>
      <c r="AM442" s="9">
        <v>0</v>
      </c>
      <c r="AN442" s="9">
        <v>-0.5</v>
      </c>
      <c r="AO442" s="9">
        <v>-0.5</v>
      </c>
      <c r="AP442" s="9">
        <v>0</v>
      </c>
      <c r="AR442" s="36"/>
      <c r="BA442" s="36"/>
    </row>
    <row r="443" spans="18:53" ht="12.75">
      <c r="R443" s="81"/>
      <c r="AL443" s="9">
        <v>0</v>
      </c>
      <c r="AM443" s="9">
        <v>0</v>
      </c>
      <c r="AN443" s="9">
        <v>-0.5</v>
      </c>
      <c r="AO443" s="9">
        <v>-0.5</v>
      </c>
      <c r="AP443" s="9">
        <v>0</v>
      </c>
      <c r="AR443" s="36"/>
      <c r="BA443" s="36"/>
    </row>
    <row r="444" spans="18:53" ht="12.75">
      <c r="R444" s="81"/>
      <c r="AL444" s="9">
        <v>0</v>
      </c>
      <c r="AM444" s="9">
        <v>0</v>
      </c>
      <c r="AN444" s="9">
        <v>-0.5</v>
      </c>
      <c r="AO444" s="9">
        <v>-0.5</v>
      </c>
      <c r="AP444" s="9">
        <v>0</v>
      </c>
      <c r="AR444" s="36"/>
      <c r="BA444" s="36"/>
    </row>
    <row r="445" spans="18:53" ht="12.75">
      <c r="R445" s="81"/>
      <c r="AL445" s="9">
        <v>0</v>
      </c>
      <c r="AM445" s="9">
        <v>0</v>
      </c>
      <c r="AN445" s="9">
        <v>-0.5</v>
      </c>
      <c r="AO445" s="9">
        <v>-0.5</v>
      </c>
      <c r="AP445" s="9">
        <v>0</v>
      </c>
      <c r="AR445" s="36"/>
      <c r="BA445" s="36"/>
    </row>
    <row r="446" spans="18:53" ht="12.75">
      <c r="R446" s="81"/>
      <c r="AL446" s="9">
        <v>0</v>
      </c>
      <c r="AM446" s="9">
        <v>0</v>
      </c>
      <c r="AN446" s="9">
        <v>-0.5</v>
      </c>
      <c r="AO446" s="9">
        <v>-0.5</v>
      </c>
      <c r="AP446" s="9">
        <v>0</v>
      </c>
      <c r="AR446" s="36"/>
      <c r="BA446" s="36"/>
    </row>
    <row r="447" spans="18:53" ht="12.75">
      <c r="R447" s="81"/>
      <c r="AL447" s="9">
        <v>0</v>
      </c>
      <c r="AM447" s="9">
        <v>0</v>
      </c>
      <c r="AN447" s="9">
        <v>-0.5</v>
      </c>
      <c r="AO447" s="9">
        <v>-0.5</v>
      </c>
      <c r="AP447" s="9">
        <v>0</v>
      </c>
      <c r="AR447" s="36"/>
      <c r="BA447" s="36"/>
    </row>
    <row r="448" spans="18:53" ht="12.75">
      <c r="R448" s="81"/>
      <c r="AL448" s="9">
        <v>0</v>
      </c>
      <c r="AM448" s="9">
        <v>0</v>
      </c>
      <c r="AN448" s="9">
        <v>-0.5</v>
      </c>
      <c r="AO448" s="9">
        <v>-0.5</v>
      </c>
      <c r="AP448" s="9">
        <v>0</v>
      </c>
      <c r="AR448" s="36"/>
      <c r="BA448" s="36"/>
    </row>
    <row r="449" spans="18:53" ht="12.75">
      <c r="R449" s="81"/>
      <c r="AL449" s="9">
        <v>0</v>
      </c>
      <c r="AM449" s="9">
        <v>0</v>
      </c>
      <c r="AN449" s="9">
        <v>-0.5</v>
      </c>
      <c r="AO449" s="9">
        <v>-0.5</v>
      </c>
      <c r="AP449" s="9">
        <v>0</v>
      </c>
      <c r="AR449" s="36"/>
      <c r="BA449" s="36"/>
    </row>
    <row r="450" spans="18:53" ht="12.75">
      <c r="R450" s="81"/>
      <c r="AL450" s="9">
        <v>0</v>
      </c>
      <c r="AM450" s="9">
        <v>0</v>
      </c>
      <c r="AN450" s="9">
        <v>-0.5</v>
      </c>
      <c r="AO450" s="9">
        <v>-0.5</v>
      </c>
      <c r="AP450" s="9">
        <v>0</v>
      </c>
      <c r="AR450" s="36"/>
      <c r="BA450" s="36"/>
    </row>
    <row r="451" spans="18:53" ht="12.75">
      <c r="R451" s="81"/>
      <c r="AL451" s="9">
        <v>0</v>
      </c>
      <c r="AM451" s="9">
        <v>0</v>
      </c>
      <c r="AN451" s="9">
        <v>-0.5</v>
      </c>
      <c r="AO451" s="9">
        <v>-0.5</v>
      </c>
      <c r="AP451" s="9">
        <v>0</v>
      </c>
      <c r="AR451" s="36"/>
      <c r="BA451" s="36"/>
    </row>
    <row r="452" spans="18:53" ht="12.75">
      <c r="R452" s="81"/>
      <c r="AL452" s="9">
        <v>0</v>
      </c>
      <c r="AM452" s="9">
        <v>0</v>
      </c>
      <c r="AN452" s="9">
        <v>-0.5</v>
      </c>
      <c r="AO452" s="9">
        <v>-0.5</v>
      </c>
      <c r="AP452" s="9">
        <v>0</v>
      </c>
      <c r="AR452" s="36"/>
      <c r="BA452" s="36"/>
    </row>
    <row r="453" spans="18:53" ht="12.75">
      <c r="R453" s="81"/>
      <c r="AL453" s="9">
        <v>0</v>
      </c>
      <c r="AM453" s="9">
        <v>0</v>
      </c>
      <c r="AN453" s="9">
        <v>-0.5</v>
      </c>
      <c r="AO453" s="9">
        <v>-0.5</v>
      </c>
      <c r="AP453" s="9">
        <v>0</v>
      </c>
      <c r="AR453" s="36"/>
      <c r="BA453" s="36"/>
    </row>
    <row r="454" spans="18:53" ht="12.75">
      <c r="R454" s="81"/>
      <c r="AL454" s="9">
        <v>0</v>
      </c>
      <c r="AM454" s="9">
        <v>0</v>
      </c>
      <c r="AN454" s="9">
        <v>-0.5</v>
      </c>
      <c r="AO454" s="9">
        <v>-0.5</v>
      </c>
      <c r="AP454" s="9">
        <v>0</v>
      </c>
      <c r="AR454" s="36"/>
      <c r="BA454" s="36"/>
    </row>
    <row r="455" spans="18:53" ht="12.75">
      <c r="R455" s="81"/>
      <c r="AL455" s="9">
        <v>0</v>
      </c>
      <c r="AM455" s="9">
        <v>0</v>
      </c>
      <c r="AN455" s="9">
        <v>-0.5</v>
      </c>
      <c r="AO455" s="9">
        <v>-0.5</v>
      </c>
      <c r="AP455" s="9">
        <v>0</v>
      </c>
      <c r="AR455" s="36"/>
      <c r="BA455" s="36"/>
    </row>
    <row r="456" spans="18:53" ht="12.75">
      <c r="R456" s="81"/>
      <c r="AL456" s="9">
        <v>0</v>
      </c>
      <c r="AM456" s="9">
        <v>0</v>
      </c>
      <c r="AN456" s="9">
        <v>-0.5</v>
      </c>
      <c r="AO456" s="9">
        <v>-0.5</v>
      </c>
      <c r="AP456" s="9">
        <v>0</v>
      </c>
      <c r="AR456" s="36"/>
      <c r="BA456" s="36"/>
    </row>
    <row r="457" spans="18:53" ht="12.75">
      <c r="R457" s="81"/>
      <c r="AL457" s="9">
        <v>0</v>
      </c>
      <c r="AM457" s="9">
        <v>0</v>
      </c>
      <c r="AN457" s="9">
        <v>-0.5</v>
      </c>
      <c r="AO457" s="9">
        <v>-0.5</v>
      </c>
      <c r="AP457" s="9">
        <v>0</v>
      </c>
      <c r="AR457" s="36"/>
      <c r="BA457" s="36"/>
    </row>
    <row r="458" spans="18:53" ht="12.75">
      <c r="R458" s="81"/>
      <c r="AL458" s="9">
        <v>0</v>
      </c>
      <c r="AM458" s="9">
        <v>0</v>
      </c>
      <c r="AN458" s="9">
        <v>-0.5</v>
      </c>
      <c r="AO458" s="9">
        <v>-0.5</v>
      </c>
      <c r="AP458" s="9">
        <v>0</v>
      </c>
      <c r="AR458" s="36"/>
      <c r="BA458" s="36"/>
    </row>
    <row r="459" spans="18:53" ht="12.75">
      <c r="R459" s="81"/>
      <c r="AL459" s="9">
        <v>0</v>
      </c>
      <c r="AM459" s="9">
        <v>0</v>
      </c>
      <c r="AN459" s="9">
        <v>-0.5</v>
      </c>
      <c r="AO459" s="9">
        <v>-0.5</v>
      </c>
      <c r="AP459" s="9">
        <v>0</v>
      </c>
      <c r="AR459" s="36"/>
      <c r="BA459" s="36"/>
    </row>
    <row r="460" spans="18:53" ht="12.75">
      <c r="R460" s="81"/>
      <c r="AL460" s="9">
        <v>0</v>
      </c>
      <c r="AM460" s="9">
        <v>0</v>
      </c>
      <c r="AN460" s="9">
        <v>-0.5</v>
      </c>
      <c r="AO460" s="9">
        <v>-0.5</v>
      </c>
      <c r="AP460" s="9">
        <v>0</v>
      </c>
      <c r="AR460" s="36"/>
      <c r="BA460" s="36"/>
    </row>
    <row r="461" spans="18:53" ht="12.75">
      <c r="R461" s="81"/>
      <c r="AL461" s="9">
        <v>0</v>
      </c>
      <c r="AM461" s="9">
        <v>0</v>
      </c>
      <c r="AN461" s="9">
        <v>-0.5</v>
      </c>
      <c r="AO461" s="9">
        <v>-0.5</v>
      </c>
      <c r="AP461" s="9">
        <v>0</v>
      </c>
      <c r="AR461" s="36"/>
      <c r="BA461" s="36"/>
    </row>
    <row r="462" spans="18:53" ht="12.75">
      <c r="R462" s="81"/>
      <c r="AL462" s="9">
        <v>0</v>
      </c>
      <c r="AM462" s="9">
        <v>0</v>
      </c>
      <c r="AN462" s="9">
        <v>-0.5</v>
      </c>
      <c r="AO462" s="9">
        <v>-0.5</v>
      </c>
      <c r="AP462" s="9">
        <v>0</v>
      </c>
      <c r="AR462" s="36"/>
      <c r="BA462" s="36"/>
    </row>
    <row r="463" spans="18:53" ht="12.75">
      <c r="R463" s="81"/>
      <c r="AL463" s="9">
        <v>0</v>
      </c>
      <c r="AM463" s="9">
        <v>0</v>
      </c>
      <c r="AN463" s="9">
        <v>-0.5</v>
      </c>
      <c r="AO463" s="9">
        <v>-0.5</v>
      </c>
      <c r="AP463" s="9">
        <v>0</v>
      </c>
      <c r="AR463" s="36"/>
      <c r="BA463" s="36"/>
    </row>
    <row r="464" spans="18:53" ht="12.75">
      <c r="R464" s="81"/>
      <c r="AL464" s="9">
        <v>0</v>
      </c>
      <c r="AM464" s="9">
        <v>0</v>
      </c>
      <c r="AN464" s="9">
        <v>-0.5</v>
      </c>
      <c r="AO464" s="9">
        <v>-0.5</v>
      </c>
      <c r="AP464" s="9">
        <v>0</v>
      </c>
      <c r="AR464" s="36"/>
      <c r="BA464" s="36"/>
    </row>
    <row r="465" spans="18:53" ht="12.75">
      <c r="R465" s="81"/>
      <c r="AL465" s="9">
        <v>0</v>
      </c>
      <c r="AM465" s="9">
        <v>0</v>
      </c>
      <c r="AN465" s="9">
        <v>-0.5</v>
      </c>
      <c r="AO465" s="9">
        <v>-0.5</v>
      </c>
      <c r="AP465" s="9">
        <v>0</v>
      </c>
      <c r="AR465" s="36"/>
      <c r="BA465" s="36"/>
    </row>
    <row r="466" spans="18:53" ht="12.75">
      <c r="R466" s="81"/>
      <c r="AL466" s="9">
        <v>0</v>
      </c>
      <c r="AM466" s="9">
        <v>0</v>
      </c>
      <c r="AN466" s="9">
        <v>-0.5</v>
      </c>
      <c r="AO466" s="9">
        <v>-0.5</v>
      </c>
      <c r="AP466" s="9">
        <v>0</v>
      </c>
      <c r="AR466" s="36"/>
      <c r="BA466" s="36"/>
    </row>
    <row r="467" spans="18:53" ht="12.75">
      <c r="R467" s="81"/>
      <c r="AL467" s="9">
        <v>0</v>
      </c>
      <c r="AM467" s="9">
        <v>0</v>
      </c>
      <c r="AN467" s="9">
        <v>-0.5</v>
      </c>
      <c r="AO467" s="9">
        <v>-0.5</v>
      </c>
      <c r="AP467" s="9">
        <v>0</v>
      </c>
      <c r="AR467" s="36"/>
      <c r="BA467" s="36"/>
    </row>
    <row r="468" spans="18:53" ht="12.75">
      <c r="R468" s="81"/>
      <c r="AL468" s="9">
        <v>0</v>
      </c>
      <c r="AM468" s="9">
        <v>0</v>
      </c>
      <c r="AN468" s="9">
        <v>-0.5</v>
      </c>
      <c r="AO468" s="9">
        <v>-0.5</v>
      </c>
      <c r="AP468" s="9">
        <v>0</v>
      </c>
      <c r="AR468" s="36"/>
      <c r="BA468" s="36"/>
    </row>
    <row r="469" spans="18:53" ht="12.75">
      <c r="R469" s="81"/>
      <c r="AL469" s="9">
        <v>0</v>
      </c>
      <c r="AM469" s="9">
        <v>0</v>
      </c>
      <c r="AN469" s="9">
        <v>-0.5</v>
      </c>
      <c r="AO469" s="9">
        <v>-0.5</v>
      </c>
      <c r="AP469" s="9">
        <v>0</v>
      </c>
      <c r="AR469" s="36"/>
      <c r="BA469" s="36"/>
    </row>
    <row r="470" spans="18:53" ht="12.75">
      <c r="R470" s="81"/>
      <c r="AL470" s="9">
        <v>0</v>
      </c>
      <c r="AM470" s="9">
        <v>0</v>
      </c>
      <c r="AN470" s="9">
        <v>-0.5</v>
      </c>
      <c r="AO470" s="9">
        <v>-0.5</v>
      </c>
      <c r="AP470" s="9">
        <v>0</v>
      </c>
      <c r="AR470" s="36"/>
      <c r="BA470" s="36"/>
    </row>
    <row r="471" spans="18:53" ht="12.75">
      <c r="R471" s="81"/>
      <c r="AL471" s="9">
        <v>0</v>
      </c>
      <c r="AM471" s="9">
        <v>0</v>
      </c>
      <c r="AN471" s="9">
        <v>-0.5</v>
      </c>
      <c r="AO471" s="9">
        <v>-0.5</v>
      </c>
      <c r="AP471" s="9">
        <v>0</v>
      </c>
      <c r="AR471" s="36"/>
      <c r="BA471" s="36"/>
    </row>
    <row r="472" spans="18:53" ht="12.75">
      <c r="R472" s="81"/>
      <c r="AL472" s="9">
        <v>0</v>
      </c>
      <c r="AM472" s="9">
        <v>0</v>
      </c>
      <c r="AN472" s="9">
        <v>-0.5</v>
      </c>
      <c r="AO472" s="9">
        <v>-0.5</v>
      </c>
      <c r="AP472" s="9">
        <v>0</v>
      </c>
      <c r="AR472" s="36"/>
      <c r="BA472" s="36"/>
    </row>
    <row r="473" spans="18:53" ht="12.75">
      <c r="R473" s="81"/>
      <c r="AL473" s="9">
        <v>0</v>
      </c>
      <c r="AM473" s="9">
        <v>0</v>
      </c>
      <c r="AN473" s="9">
        <v>-0.5</v>
      </c>
      <c r="AO473" s="9">
        <v>-0.5</v>
      </c>
      <c r="AP473" s="9">
        <v>0</v>
      </c>
      <c r="AR473" s="36"/>
      <c r="BA473" s="36"/>
    </row>
    <row r="474" spans="18:53" ht="12.75">
      <c r="R474" s="81"/>
      <c r="AL474" s="9">
        <v>0</v>
      </c>
      <c r="AM474" s="9">
        <v>0</v>
      </c>
      <c r="AN474" s="9">
        <v>-0.5</v>
      </c>
      <c r="AO474" s="9">
        <v>-0.5</v>
      </c>
      <c r="AP474" s="9">
        <v>0</v>
      </c>
      <c r="AR474" s="36"/>
      <c r="BA474" s="36"/>
    </row>
    <row r="475" spans="18:53" ht="12.75">
      <c r="R475" s="81"/>
      <c r="AL475" s="9">
        <v>0</v>
      </c>
      <c r="AM475" s="9">
        <v>0</v>
      </c>
      <c r="AN475" s="9">
        <v>-0.5</v>
      </c>
      <c r="AO475" s="9">
        <v>-0.5</v>
      </c>
      <c r="AP475" s="9">
        <v>0</v>
      </c>
      <c r="AR475" s="36"/>
      <c r="BA475" s="36"/>
    </row>
    <row r="476" spans="18:53" ht="12.75">
      <c r="R476" s="81"/>
      <c r="AL476" s="9">
        <v>0</v>
      </c>
      <c r="AM476" s="9">
        <v>0</v>
      </c>
      <c r="AN476" s="9">
        <v>-0.5</v>
      </c>
      <c r="AO476" s="9">
        <v>-0.5</v>
      </c>
      <c r="AP476" s="9">
        <v>0</v>
      </c>
      <c r="AR476" s="36"/>
      <c r="BA476" s="36"/>
    </row>
    <row r="477" spans="18:53" ht="12.75">
      <c r="R477" s="81"/>
      <c r="AL477" s="9">
        <v>0</v>
      </c>
      <c r="AM477" s="9">
        <v>0</v>
      </c>
      <c r="AN477" s="9">
        <v>-0.5</v>
      </c>
      <c r="AO477" s="9">
        <v>-0.5</v>
      </c>
      <c r="AP477" s="9">
        <v>0</v>
      </c>
      <c r="AR477" s="36"/>
      <c r="BA477" s="36"/>
    </row>
    <row r="478" spans="18:53" ht="12.75">
      <c r="R478" s="81"/>
      <c r="AL478" s="9">
        <v>0</v>
      </c>
      <c r="AM478" s="9">
        <v>0</v>
      </c>
      <c r="AN478" s="9">
        <v>-0.5</v>
      </c>
      <c r="AO478" s="9">
        <v>-0.5</v>
      </c>
      <c r="AP478" s="9">
        <v>0</v>
      </c>
      <c r="AR478" s="36"/>
      <c r="BA478" s="36"/>
    </row>
    <row r="479" spans="18:53" ht="12.75">
      <c r="R479" s="81"/>
      <c r="AL479" s="9">
        <v>0</v>
      </c>
      <c r="AM479" s="9">
        <v>0</v>
      </c>
      <c r="AN479" s="9">
        <v>-0.5</v>
      </c>
      <c r="AO479" s="9">
        <v>-0.5</v>
      </c>
      <c r="AP479" s="9">
        <v>0</v>
      </c>
      <c r="AR479" s="36"/>
      <c r="BA479" s="36"/>
    </row>
    <row r="480" spans="18:53" ht="12.75">
      <c r="R480" s="81"/>
      <c r="AL480" s="9">
        <v>0</v>
      </c>
      <c r="AM480" s="9">
        <v>0</v>
      </c>
      <c r="AN480" s="9">
        <v>-0.5</v>
      </c>
      <c r="AO480" s="9">
        <v>-0.5</v>
      </c>
      <c r="AP480" s="9">
        <v>0</v>
      </c>
      <c r="AR480" s="36"/>
      <c r="BA480" s="36"/>
    </row>
    <row r="481" spans="18:53" ht="12.75">
      <c r="R481" s="81"/>
      <c r="AL481" s="9">
        <v>0</v>
      </c>
      <c r="AM481" s="9">
        <v>0</v>
      </c>
      <c r="AN481" s="9">
        <v>-0.5</v>
      </c>
      <c r="AO481" s="9">
        <v>-0.5</v>
      </c>
      <c r="AP481" s="9">
        <v>0</v>
      </c>
      <c r="AR481" s="36"/>
      <c r="BA481" s="36"/>
    </row>
    <row r="482" spans="18:53" ht="12.75">
      <c r="R482" s="81"/>
      <c r="AL482" s="9">
        <v>0</v>
      </c>
      <c r="AM482" s="9">
        <v>0</v>
      </c>
      <c r="AN482" s="9">
        <v>-0.5</v>
      </c>
      <c r="AO482" s="9">
        <v>-0.5</v>
      </c>
      <c r="AP482" s="9">
        <v>0</v>
      </c>
      <c r="AR482" s="36"/>
      <c r="BA482" s="36"/>
    </row>
    <row r="483" spans="18:53" ht="12.75">
      <c r="R483" s="81"/>
      <c r="AL483" s="9">
        <v>0</v>
      </c>
      <c r="AM483" s="9">
        <v>0</v>
      </c>
      <c r="AN483" s="9">
        <v>-0.5</v>
      </c>
      <c r="AO483" s="9">
        <v>-0.5</v>
      </c>
      <c r="AP483" s="9">
        <v>0</v>
      </c>
      <c r="AR483" s="36"/>
      <c r="BA483" s="36"/>
    </row>
    <row r="484" spans="18:53" ht="12.75">
      <c r="R484" s="81"/>
      <c r="AL484" s="9">
        <v>0</v>
      </c>
      <c r="AM484" s="9">
        <v>0</v>
      </c>
      <c r="AN484" s="9">
        <v>-0.5</v>
      </c>
      <c r="AO484" s="9">
        <v>-0.5</v>
      </c>
      <c r="AP484" s="9">
        <v>0</v>
      </c>
      <c r="AR484" s="36"/>
      <c r="BA484" s="36"/>
    </row>
    <row r="485" spans="18:53" ht="12.75">
      <c r="R485" s="81"/>
      <c r="AL485" s="9">
        <v>0</v>
      </c>
      <c r="AM485" s="9">
        <v>0</v>
      </c>
      <c r="AN485" s="9">
        <v>-0.5</v>
      </c>
      <c r="AO485" s="9">
        <v>-0.5</v>
      </c>
      <c r="AP485" s="9">
        <v>0</v>
      </c>
      <c r="AR485" s="36"/>
      <c r="BA485" s="36"/>
    </row>
    <row r="486" spans="18:53" ht="12.75">
      <c r="R486" s="81"/>
      <c r="AL486" s="9">
        <v>0</v>
      </c>
      <c r="AM486" s="9">
        <v>0</v>
      </c>
      <c r="AN486" s="9">
        <v>-0.5</v>
      </c>
      <c r="AO486" s="9">
        <v>-0.5</v>
      </c>
      <c r="AP486" s="9">
        <v>0</v>
      </c>
      <c r="AR486" s="36"/>
      <c r="BA486" s="36"/>
    </row>
    <row r="487" spans="18:53" ht="12.75">
      <c r="R487" s="81"/>
      <c r="AL487" s="9">
        <v>0</v>
      </c>
      <c r="AM487" s="9">
        <v>0</v>
      </c>
      <c r="AN487" s="9">
        <v>-0.5</v>
      </c>
      <c r="AO487" s="9">
        <v>-0.5</v>
      </c>
      <c r="AP487" s="9">
        <v>0</v>
      </c>
      <c r="AR487" s="36"/>
      <c r="BA487" s="36"/>
    </row>
    <row r="488" spans="18:53" ht="12.75">
      <c r="R488" s="81"/>
      <c r="AL488" s="9">
        <v>0</v>
      </c>
      <c r="AM488" s="9">
        <v>0</v>
      </c>
      <c r="AN488" s="9">
        <v>-0.5</v>
      </c>
      <c r="AO488" s="9">
        <v>-0.5</v>
      </c>
      <c r="AP488" s="9">
        <v>0</v>
      </c>
      <c r="AR488" s="36"/>
      <c r="BA488" s="36"/>
    </row>
    <row r="489" spans="18:53" ht="12.75">
      <c r="R489" s="81"/>
      <c r="AL489" s="9">
        <v>0</v>
      </c>
      <c r="AM489" s="9">
        <v>0</v>
      </c>
      <c r="AN489" s="9">
        <v>-0.5</v>
      </c>
      <c r="AO489" s="9">
        <v>-0.5</v>
      </c>
      <c r="AP489" s="9">
        <v>0</v>
      </c>
      <c r="AR489" s="36"/>
      <c r="BA489" s="36"/>
    </row>
    <row r="490" spans="18:53" ht="12.75">
      <c r="R490" s="81"/>
      <c r="AL490" s="9">
        <v>0</v>
      </c>
      <c r="AM490" s="9">
        <v>0</v>
      </c>
      <c r="AN490" s="9">
        <v>-0.5</v>
      </c>
      <c r="AO490" s="9">
        <v>-0.5</v>
      </c>
      <c r="AP490" s="9">
        <v>0</v>
      </c>
      <c r="AR490" s="36"/>
      <c r="BA490" s="36"/>
    </row>
    <row r="491" spans="18:53" ht="12.75">
      <c r="R491" s="81"/>
      <c r="AL491" s="9">
        <v>0</v>
      </c>
      <c r="AM491" s="9">
        <v>0</v>
      </c>
      <c r="AN491" s="9">
        <v>-0.5</v>
      </c>
      <c r="AO491" s="9">
        <v>-0.5</v>
      </c>
      <c r="AP491" s="9">
        <v>0</v>
      </c>
      <c r="AR491" s="36"/>
      <c r="BA491" s="36"/>
    </row>
    <row r="492" spans="18:53" ht="12.75">
      <c r="R492" s="81"/>
      <c r="AL492" s="9">
        <v>0</v>
      </c>
      <c r="AM492" s="9">
        <v>0</v>
      </c>
      <c r="AN492" s="9">
        <v>-0.5</v>
      </c>
      <c r="AO492" s="9">
        <v>-0.5</v>
      </c>
      <c r="AP492" s="9">
        <v>0</v>
      </c>
      <c r="AR492" s="36"/>
      <c r="BA492" s="36"/>
    </row>
    <row r="493" spans="18:53" ht="12.75">
      <c r="R493" s="81"/>
      <c r="AL493" s="9">
        <v>0</v>
      </c>
      <c r="AM493" s="9">
        <v>0</v>
      </c>
      <c r="AN493" s="9">
        <v>-0.5</v>
      </c>
      <c r="AO493" s="9">
        <v>-0.5</v>
      </c>
      <c r="AP493" s="9">
        <v>0</v>
      </c>
      <c r="AR493" s="36"/>
      <c r="BA493" s="36"/>
    </row>
    <row r="494" spans="18:53" ht="12.75">
      <c r="R494" s="81"/>
      <c r="AL494" s="9">
        <v>0</v>
      </c>
      <c r="AM494" s="9">
        <v>0</v>
      </c>
      <c r="AN494" s="9">
        <v>-0.5</v>
      </c>
      <c r="AO494" s="9">
        <v>-0.5</v>
      </c>
      <c r="AP494" s="9">
        <v>0</v>
      </c>
      <c r="AR494" s="36"/>
      <c r="BA494" s="36"/>
    </row>
    <row r="495" spans="18:53" ht="12.75">
      <c r="R495" s="81"/>
      <c r="AL495" s="9">
        <v>0</v>
      </c>
      <c r="AM495" s="9">
        <v>0</v>
      </c>
      <c r="AN495" s="9">
        <v>-0.5</v>
      </c>
      <c r="AO495" s="9">
        <v>-0.5</v>
      </c>
      <c r="AP495" s="9">
        <v>0</v>
      </c>
      <c r="AR495" s="36"/>
      <c r="BA495" s="36"/>
    </row>
    <row r="496" spans="18:53" ht="12.75">
      <c r="R496" s="81"/>
      <c r="AL496" s="9">
        <v>0</v>
      </c>
      <c r="AM496" s="9">
        <v>0</v>
      </c>
      <c r="AN496" s="9">
        <v>-0.5</v>
      </c>
      <c r="AO496" s="9">
        <v>-0.5</v>
      </c>
      <c r="AP496" s="9">
        <v>0</v>
      </c>
      <c r="AR496" s="36"/>
      <c r="BA496" s="36"/>
    </row>
    <row r="497" spans="18:53" ht="12.75">
      <c r="R497" s="81"/>
      <c r="AL497" s="9">
        <v>0</v>
      </c>
      <c r="AM497" s="9">
        <v>0</v>
      </c>
      <c r="AN497" s="9">
        <v>-0.5</v>
      </c>
      <c r="AO497" s="9">
        <v>-0.5</v>
      </c>
      <c r="AP497" s="9">
        <v>0</v>
      </c>
      <c r="AR497" s="36"/>
      <c r="BA497" s="36"/>
    </row>
    <row r="498" spans="18:53" ht="12.75">
      <c r="R498" s="81"/>
      <c r="AL498" s="9">
        <v>0</v>
      </c>
      <c r="AM498" s="9">
        <v>0</v>
      </c>
      <c r="AN498" s="9">
        <v>-0.5</v>
      </c>
      <c r="AO498" s="9">
        <v>-0.5</v>
      </c>
      <c r="AP498" s="9">
        <v>0</v>
      </c>
      <c r="AR498" s="36"/>
      <c r="BA498" s="36"/>
    </row>
    <row r="499" spans="18:53" ht="12.75">
      <c r="R499" s="81"/>
      <c r="AL499" s="9">
        <v>0</v>
      </c>
      <c r="AM499" s="9">
        <v>0</v>
      </c>
      <c r="AN499" s="9">
        <v>-0.5</v>
      </c>
      <c r="AO499" s="9">
        <v>-0.5</v>
      </c>
      <c r="AP499" s="9">
        <v>0</v>
      </c>
      <c r="AR499" s="36"/>
      <c r="BA499" s="36"/>
    </row>
    <row r="500" spans="18:53" ht="12.75">
      <c r="R500" s="81"/>
      <c r="AL500" s="9">
        <v>0</v>
      </c>
      <c r="AM500" s="9">
        <v>0</v>
      </c>
      <c r="AN500" s="9">
        <v>-0.5</v>
      </c>
      <c r="AO500" s="9">
        <v>-0.5</v>
      </c>
      <c r="AP500" s="9">
        <v>0</v>
      </c>
      <c r="AR500" s="36"/>
      <c r="BA500" s="36"/>
    </row>
    <row r="501" spans="18:53" ht="12.75">
      <c r="R501" s="81"/>
      <c r="AL501" s="9">
        <v>0</v>
      </c>
      <c r="AM501" s="9">
        <v>0</v>
      </c>
      <c r="AN501" s="9">
        <v>-0.5</v>
      </c>
      <c r="AO501" s="9">
        <v>-0.5</v>
      </c>
      <c r="AP501" s="9">
        <v>0</v>
      </c>
      <c r="AR501" s="36"/>
      <c r="BA501" s="36"/>
    </row>
    <row r="502" spans="18:53" ht="12.75">
      <c r="R502" s="81"/>
      <c r="AL502" s="9">
        <v>0</v>
      </c>
      <c r="AM502" s="9">
        <v>0</v>
      </c>
      <c r="AN502" s="9">
        <v>-0.5</v>
      </c>
      <c r="AO502" s="9">
        <v>-0.5</v>
      </c>
      <c r="AP502" s="9">
        <v>0</v>
      </c>
      <c r="AR502" s="36"/>
      <c r="BA502" s="36"/>
    </row>
    <row r="503" spans="18:53" ht="12.75">
      <c r="R503" s="81"/>
      <c r="AL503" s="9">
        <v>0</v>
      </c>
      <c r="AM503" s="9">
        <v>0</v>
      </c>
      <c r="AN503" s="9">
        <v>-0.5</v>
      </c>
      <c r="AO503" s="9">
        <v>-0.5</v>
      </c>
      <c r="AP503" s="9">
        <v>0</v>
      </c>
      <c r="AR503" s="36"/>
      <c r="BA503" s="36"/>
    </row>
    <row r="504" spans="18:53" ht="12.75">
      <c r="R504" s="81"/>
      <c r="AL504" s="9">
        <v>0</v>
      </c>
      <c r="AM504" s="9">
        <v>0</v>
      </c>
      <c r="AN504" s="9">
        <v>-0.5</v>
      </c>
      <c r="AO504" s="9">
        <v>-0.5</v>
      </c>
      <c r="AP504" s="9">
        <v>0</v>
      </c>
      <c r="AR504" s="36"/>
      <c r="BA504" s="36"/>
    </row>
    <row r="505" spans="18:53" ht="12.75">
      <c r="R505" s="81"/>
      <c r="AL505" s="9">
        <v>0</v>
      </c>
      <c r="AM505" s="9">
        <v>0</v>
      </c>
      <c r="AN505" s="9">
        <v>-0.5</v>
      </c>
      <c r="AO505" s="9">
        <v>-0.5</v>
      </c>
      <c r="AP505" s="9">
        <v>0</v>
      </c>
      <c r="AR505" s="36"/>
      <c r="BA505" s="36"/>
    </row>
    <row r="506" spans="18:53" ht="12.75">
      <c r="R506" s="81"/>
      <c r="AL506" s="9">
        <v>0</v>
      </c>
      <c r="AM506" s="9">
        <v>0</v>
      </c>
      <c r="AN506" s="9">
        <v>-0.5</v>
      </c>
      <c r="AO506" s="9">
        <v>-0.5</v>
      </c>
      <c r="AP506" s="9">
        <v>0</v>
      </c>
      <c r="AR506" s="36"/>
      <c r="BA506" s="36"/>
    </row>
    <row r="507" spans="18:53" ht="12.75">
      <c r="R507" s="81"/>
      <c r="AL507" s="9">
        <v>0</v>
      </c>
      <c r="AM507" s="9">
        <v>0</v>
      </c>
      <c r="AN507" s="9">
        <v>-0.5</v>
      </c>
      <c r="AO507" s="9">
        <v>-0.5</v>
      </c>
      <c r="AP507" s="9">
        <v>0</v>
      </c>
      <c r="AR507" s="36"/>
      <c r="BA507" s="36"/>
    </row>
    <row r="508" spans="18:53" ht="12.75">
      <c r="R508" s="81"/>
      <c r="AL508" s="9">
        <v>0</v>
      </c>
      <c r="AM508" s="9">
        <v>0</v>
      </c>
      <c r="AN508" s="9">
        <v>-0.5</v>
      </c>
      <c r="AO508" s="9">
        <v>-0.5</v>
      </c>
      <c r="AP508" s="9">
        <v>0</v>
      </c>
      <c r="AR508" s="36"/>
      <c r="BA508" s="36"/>
    </row>
    <row r="509" spans="18:53" ht="12.75">
      <c r="R509" s="81"/>
      <c r="AL509" s="9">
        <v>0</v>
      </c>
      <c r="AM509" s="9">
        <v>0</v>
      </c>
      <c r="AN509" s="9">
        <v>-0.5</v>
      </c>
      <c r="AO509" s="9">
        <v>-0.5</v>
      </c>
      <c r="AP509" s="9">
        <v>0</v>
      </c>
      <c r="AR509" s="36"/>
      <c r="BA509" s="36"/>
    </row>
    <row r="510" spans="18:53" ht="12.75">
      <c r="R510" s="81"/>
      <c r="AL510" s="9">
        <v>0</v>
      </c>
      <c r="AM510" s="9">
        <v>0</v>
      </c>
      <c r="AN510" s="9">
        <v>-0.5</v>
      </c>
      <c r="AO510" s="9">
        <v>-0.5</v>
      </c>
      <c r="AP510" s="9">
        <v>0</v>
      </c>
      <c r="AR510" s="36"/>
      <c r="BA510" s="36"/>
    </row>
    <row r="511" spans="18:53" ht="12.75">
      <c r="R511" s="81"/>
      <c r="AL511" s="9">
        <v>0</v>
      </c>
      <c r="AM511" s="9">
        <v>0</v>
      </c>
      <c r="AN511" s="9">
        <v>-0.5</v>
      </c>
      <c r="AO511" s="9">
        <v>-0.5</v>
      </c>
      <c r="AP511" s="9">
        <v>0</v>
      </c>
      <c r="AR511" s="36"/>
      <c r="BA511" s="36"/>
    </row>
    <row r="512" spans="18:53" ht="12.75">
      <c r="R512" s="81"/>
      <c r="AL512" s="9">
        <v>0</v>
      </c>
      <c r="AM512" s="9">
        <v>0</v>
      </c>
      <c r="AN512" s="9">
        <v>-0.5</v>
      </c>
      <c r="AO512" s="9">
        <v>-0.5</v>
      </c>
      <c r="AP512" s="9">
        <v>0</v>
      </c>
      <c r="AR512" s="36"/>
      <c r="BA512" s="36"/>
    </row>
    <row r="513" spans="18:53" ht="12.75">
      <c r="R513" s="81"/>
      <c r="AL513" s="9">
        <v>0</v>
      </c>
      <c r="AM513" s="9">
        <v>0</v>
      </c>
      <c r="AN513" s="9">
        <v>-0.5</v>
      </c>
      <c r="AO513" s="9">
        <v>-0.5</v>
      </c>
      <c r="AP513" s="9">
        <v>0</v>
      </c>
      <c r="AR513" s="36"/>
      <c r="BA513" s="36"/>
    </row>
    <row r="514" spans="18:53" ht="12.75">
      <c r="R514" s="81"/>
      <c r="AL514" s="9">
        <v>0</v>
      </c>
      <c r="AM514" s="9">
        <v>0</v>
      </c>
      <c r="AN514" s="9">
        <v>-0.5</v>
      </c>
      <c r="AO514" s="9">
        <v>-0.5</v>
      </c>
      <c r="AP514" s="9">
        <v>0</v>
      </c>
      <c r="AR514" s="36"/>
      <c r="BA514" s="36"/>
    </row>
    <row r="515" spans="18:53" ht="12.75">
      <c r="R515" s="81"/>
      <c r="AL515" s="9">
        <v>0</v>
      </c>
      <c r="AM515" s="9">
        <v>0</v>
      </c>
      <c r="AN515" s="9">
        <v>-0.5</v>
      </c>
      <c r="AO515" s="9">
        <v>-0.5</v>
      </c>
      <c r="AP515" s="9">
        <v>0</v>
      </c>
      <c r="AR515" s="36"/>
      <c r="BA515" s="36"/>
    </row>
    <row r="516" spans="18:53" ht="12.75">
      <c r="R516" s="81"/>
      <c r="AL516" s="9">
        <v>0</v>
      </c>
      <c r="AM516" s="9">
        <v>0</v>
      </c>
      <c r="AN516" s="9">
        <v>-0.5</v>
      </c>
      <c r="AO516" s="9">
        <v>-0.5</v>
      </c>
      <c r="AP516" s="9">
        <v>0</v>
      </c>
      <c r="AR516" s="36"/>
      <c r="BA516" s="36"/>
    </row>
    <row r="517" spans="18:53" ht="12.75">
      <c r="R517" s="81"/>
      <c r="AL517" s="9">
        <v>0</v>
      </c>
      <c r="AM517" s="9">
        <v>0</v>
      </c>
      <c r="AN517" s="9">
        <v>-0.5</v>
      </c>
      <c r="AO517" s="9">
        <v>-0.5</v>
      </c>
      <c r="AP517" s="9">
        <v>0</v>
      </c>
      <c r="AR517" s="36"/>
      <c r="BA517" s="36"/>
    </row>
    <row r="518" spans="18:53" ht="12.75">
      <c r="R518" s="81"/>
      <c r="AL518" s="9">
        <v>0</v>
      </c>
      <c r="AM518" s="9">
        <v>0</v>
      </c>
      <c r="AN518" s="9">
        <v>-0.5</v>
      </c>
      <c r="AO518" s="9">
        <v>-0.5</v>
      </c>
      <c r="AP518" s="9">
        <v>0</v>
      </c>
      <c r="AR518" s="36"/>
      <c r="BA518" s="36"/>
    </row>
    <row r="519" spans="18:53" ht="12.75">
      <c r="R519" s="81"/>
      <c r="AL519" s="9">
        <v>0</v>
      </c>
      <c r="AM519" s="9">
        <v>0</v>
      </c>
      <c r="AN519" s="9">
        <v>-0.5</v>
      </c>
      <c r="AO519" s="9">
        <v>-0.5</v>
      </c>
      <c r="AP519" s="9">
        <v>0</v>
      </c>
      <c r="AR519" s="36"/>
      <c r="BA519" s="36"/>
    </row>
    <row r="520" spans="18:53" ht="12.75">
      <c r="R520" s="81"/>
      <c r="AL520" s="9">
        <v>0</v>
      </c>
      <c r="AM520" s="9">
        <v>0</v>
      </c>
      <c r="AN520" s="9">
        <v>-0.5</v>
      </c>
      <c r="AO520" s="9">
        <v>-0.5</v>
      </c>
      <c r="AP520" s="9">
        <v>0</v>
      </c>
      <c r="AR520" s="36"/>
      <c r="BA520" s="36"/>
    </row>
    <row r="521" spans="18:53" ht="12.75">
      <c r="R521" s="81"/>
      <c r="AL521" s="9">
        <v>0</v>
      </c>
      <c r="AM521" s="9">
        <v>0</v>
      </c>
      <c r="AN521" s="9">
        <v>-0.5</v>
      </c>
      <c r="AO521" s="9">
        <v>-0.5</v>
      </c>
      <c r="AP521" s="9">
        <v>0</v>
      </c>
      <c r="AR521" s="36"/>
      <c r="BA521" s="36"/>
    </row>
    <row r="522" spans="18:53" ht="12.75">
      <c r="R522" s="81"/>
      <c r="AL522" s="9">
        <v>0</v>
      </c>
      <c r="AM522" s="9">
        <v>0</v>
      </c>
      <c r="AN522" s="9">
        <v>-0.5</v>
      </c>
      <c r="AO522" s="9">
        <v>-0.5</v>
      </c>
      <c r="AP522" s="9">
        <v>0</v>
      </c>
      <c r="AR522" s="36"/>
      <c r="BA522" s="36"/>
    </row>
    <row r="523" spans="18:53" ht="12.75">
      <c r="R523" s="81"/>
      <c r="AL523" s="9">
        <v>0</v>
      </c>
      <c r="AM523" s="9">
        <v>0</v>
      </c>
      <c r="AN523" s="9">
        <v>-0.5</v>
      </c>
      <c r="AO523" s="9">
        <v>-0.5</v>
      </c>
      <c r="AP523" s="9">
        <v>0</v>
      </c>
      <c r="AR523" s="36"/>
      <c r="BA523" s="36"/>
    </row>
    <row r="524" spans="18:53" ht="12.75">
      <c r="R524" s="81"/>
      <c r="AL524" s="9">
        <v>0</v>
      </c>
      <c r="AM524" s="9">
        <v>0</v>
      </c>
      <c r="AN524" s="9">
        <v>-0.5</v>
      </c>
      <c r="AO524" s="9">
        <v>-0.5</v>
      </c>
      <c r="AP524" s="9">
        <v>0</v>
      </c>
      <c r="AR524" s="36"/>
      <c r="BA524" s="36"/>
    </row>
    <row r="525" spans="18:53" ht="12.75">
      <c r="R525" s="81"/>
      <c r="AL525" s="9">
        <v>0</v>
      </c>
      <c r="AM525" s="9">
        <v>0</v>
      </c>
      <c r="AN525" s="9">
        <v>-0.5</v>
      </c>
      <c r="AO525" s="9">
        <v>-0.5</v>
      </c>
      <c r="AP525" s="9">
        <v>0</v>
      </c>
      <c r="AR525" s="36"/>
      <c r="BA525" s="36"/>
    </row>
    <row r="526" spans="18:53" ht="12.75">
      <c r="R526" s="81"/>
      <c r="AL526" s="9">
        <v>0</v>
      </c>
      <c r="AM526" s="9">
        <v>0</v>
      </c>
      <c r="AN526" s="9">
        <v>-0.5</v>
      </c>
      <c r="AO526" s="9">
        <v>-0.5</v>
      </c>
      <c r="AP526" s="9">
        <v>0</v>
      </c>
      <c r="AR526" s="36"/>
      <c r="BA526" s="36"/>
    </row>
    <row r="527" spans="18:53" ht="12.75">
      <c r="R527" s="81"/>
      <c r="AL527" s="9">
        <v>0</v>
      </c>
      <c r="AM527" s="9">
        <v>0</v>
      </c>
      <c r="AN527" s="9">
        <v>-0.5</v>
      </c>
      <c r="AO527" s="9">
        <v>-0.5</v>
      </c>
      <c r="AP527" s="9">
        <v>0</v>
      </c>
      <c r="AR527" s="36"/>
      <c r="BA527" s="36"/>
    </row>
    <row r="528" spans="18:53" ht="12.75">
      <c r="R528" s="81"/>
      <c r="AL528" s="9">
        <v>0</v>
      </c>
      <c r="AM528" s="9">
        <v>0</v>
      </c>
      <c r="AN528" s="9">
        <v>-0.5</v>
      </c>
      <c r="AO528" s="9">
        <v>-0.5</v>
      </c>
      <c r="AP528" s="9">
        <v>0</v>
      </c>
      <c r="AR528" s="36"/>
      <c r="BA528" s="36"/>
    </row>
    <row r="529" spans="18:53" ht="12.75">
      <c r="R529" s="81"/>
      <c r="AL529" s="9">
        <v>0</v>
      </c>
      <c r="AM529" s="9">
        <v>0</v>
      </c>
      <c r="AN529" s="9">
        <v>-0.5</v>
      </c>
      <c r="AO529" s="9">
        <v>-0.5</v>
      </c>
      <c r="AP529" s="9">
        <v>0</v>
      </c>
      <c r="AR529" s="36"/>
      <c r="BA529" s="36"/>
    </row>
    <row r="530" spans="18:53" ht="12.75">
      <c r="R530" s="81"/>
      <c r="AL530" s="9">
        <v>0</v>
      </c>
      <c r="AM530" s="9">
        <v>0</v>
      </c>
      <c r="AN530" s="9">
        <v>-0.5</v>
      </c>
      <c r="AO530" s="9">
        <v>-0.5</v>
      </c>
      <c r="AP530" s="9">
        <v>0</v>
      </c>
      <c r="AR530" s="36"/>
      <c r="BA530" s="36"/>
    </row>
    <row r="531" spans="18:53" ht="12.75">
      <c r="R531" s="81"/>
      <c r="AL531" s="9">
        <v>0</v>
      </c>
      <c r="AM531" s="9">
        <v>0</v>
      </c>
      <c r="AN531" s="9">
        <v>-0.5</v>
      </c>
      <c r="AO531" s="9">
        <v>-0.5</v>
      </c>
      <c r="AP531" s="9">
        <v>0</v>
      </c>
      <c r="AR531" s="36"/>
      <c r="BA531" s="36"/>
    </row>
    <row r="532" spans="18:53" ht="12.75">
      <c r="R532" s="81"/>
      <c r="AL532" s="9">
        <v>0</v>
      </c>
      <c r="AM532" s="9">
        <v>0</v>
      </c>
      <c r="AN532" s="9">
        <v>-0.5</v>
      </c>
      <c r="AO532" s="9">
        <v>-0.5</v>
      </c>
      <c r="AP532" s="9">
        <v>0</v>
      </c>
      <c r="AR532" s="36"/>
      <c r="BA532" s="36"/>
    </row>
    <row r="533" spans="18:53" ht="12.75">
      <c r="R533" s="81"/>
      <c r="AL533" s="9">
        <v>0</v>
      </c>
      <c r="AM533" s="9">
        <v>0</v>
      </c>
      <c r="AN533" s="9">
        <v>-0.5</v>
      </c>
      <c r="AO533" s="9">
        <v>-0.5</v>
      </c>
      <c r="AP533" s="9">
        <v>0</v>
      </c>
      <c r="AR533" s="36"/>
      <c r="BA533" s="36"/>
    </row>
    <row r="534" spans="18:53" ht="12.75">
      <c r="R534" s="81"/>
      <c r="AL534" s="9">
        <v>0</v>
      </c>
      <c r="AM534" s="9">
        <v>0</v>
      </c>
      <c r="AN534" s="9">
        <v>-0.5</v>
      </c>
      <c r="AO534" s="9">
        <v>-0.5</v>
      </c>
      <c r="AP534" s="9">
        <v>0</v>
      </c>
      <c r="AR534" s="36"/>
      <c r="BA534" s="36"/>
    </row>
    <row r="535" spans="18:53" ht="12.75">
      <c r="R535" s="81"/>
      <c r="AL535" s="9">
        <v>0</v>
      </c>
      <c r="AM535" s="9">
        <v>0</v>
      </c>
      <c r="AN535" s="9">
        <v>-0.5</v>
      </c>
      <c r="AO535" s="9">
        <v>-0.5</v>
      </c>
      <c r="AP535" s="9">
        <v>0</v>
      </c>
      <c r="AR535" s="36"/>
      <c r="BA535" s="36"/>
    </row>
    <row r="536" spans="18:53" ht="12.75">
      <c r="R536" s="81"/>
      <c r="AL536" s="9">
        <v>0</v>
      </c>
      <c r="AM536" s="9">
        <v>0</v>
      </c>
      <c r="AN536" s="9">
        <v>-0.5</v>
      </c>
      <c r="AO536" s="9">
        <v>-0.5</v>
      </c>
      <c r="AP536" s="9">
        <v>0</v>
      </c>
      <c r="AR536" s="36"/>
      <c r="BA536" s="36"/>
    </row>
    <row r="537" spans="18:53" ht="12.75">
      <c r="R537" s="81"/>
      <c r="AL537" s="9">
        <v>0</v>
      </c>
      <c r="AM537" s="9">
        <v>0</v>
      </c>
      <c r="AN537" s="9">
        <v>-0.5</v>
      </c>
      <c r="AO537" s="9">
        <v>-0.5</v>
      </c>
      <c r="AP537" s="9">
        <v>0</v>
      </c>
      <c r="AR537" s="36"/>
      <c r="BA537" s="36"/>
    </row>
    <row r="538" spans="18:53" ht="12.75">
      <c r="R538" s="81"/>
      <c r="AL538" s="9">
        <v>0</v>
      </c>
      <c r="AM538" s="9">
        <v>0</v>
      </c>
      <c r="AN538" s="9">
        <v>-0.5</v>
      </c>
      <c r="AO538" s="9">
        <v>-0.5</v>
      </c>
      <c r="AP538" s="9">
        <v>0</v>
      </c>
      <c r="AR538" s="36"/>
      <c r="BA538" s="36"/>
    </row>
    <row r="539" spans="18:53" ht="12.75">
      <c r="R539" s="81"/>
      <c r="AL539" s="9">
        <v>0</v>
      </c>
      <c r="AM539" s="9">
        <v>0</v>
      </c>
      <c r="AN539" s="9">
        <v>-0.5</v>
      </c>
      <c r="AO539" s="9">
        <v>-0.5</v>
      </c>
      <c r="AP539" s="9">
        <v>0</v>
      </c>
      <c r="AR539" s="36"/>
      <c r="BA539" s="36"/>
    </row>
    <row r="540" spans="18:53" ht="12.75">
      <c r="R540" s="81"/>
      <c r="AL540" s="9">
        <v>0</v>
      </c>
      <c r="AM540" s="9">
        <v>0</v>
      </c>
      <c r="AN540" s="9">
        <v>-0.5</v>
      </c>
      <c r="AO540" s="9">
        <v>-0.5</v>
      </c>
      <c r="AP540" s="9">
        <v>0</v>
      </c>
      <c r="AR540" s="36"/>
      <c r="BA540" s="36"/>
    </row>
    <row r="541" spans="18:53" ht="12.75">
      <c r="R541" s="81"/>
      <c r="AL541" s="9">
        <v>0</v>
      </c>
      <c r="AM541" s="9">
        <v>0</v>
      </c>
      <c r="AN541" s="9">
        <v>-0.5</v>
      </c>
      <c r="AO541" s="9">
        <v>-0.5</v>
      </c>
      <c r="AP541" s="9">
        <v>0</v>
      </c>
      <c r="AR541" s="36"/>
      <c r="BA541" s="36"/>
    </row>
    <row r="542" spans="18:53" ht="12.75">
      <c r="R542" s="81"/>
      <c r="AL542" s="9">
        <v>0</v>
      </c>
      <c r="AM542" s="9">
        <v>0</v>
      </c>
      <c r="AN542" s="9">
        <v>-0.5</v>
      </c>
      <c r="AO542" s="9">
        <v>-0.5</v>
      </c>
      <c r="AP542" s="9">
        <v>0</v>
      </c>
      <c r="AR542" s="36"/>
      <c r="BA542" s="36"/>
    </row>
    <row r="543" spans="18:53" ht="12.75">
      <c r="R543" s="81"/>
      <c r="AL543" s="9">
        <v>0</v>
      </c>
      <c r="AM543" s="9">
        <v>0</v>
      </c>
      <c r="AN543" s="9">
        <v>-0.5</v>
      </c>
      <c r="AO543" s="9">
        <v>-0.5</v>
      </c>
      <c r="AP543" s="9">
        <v>0</v>
      </c>
      <c r="AR543" s="36"/>
      <c r="BA543" s="36"/>
    </row>
    <row r="544" spans="18:53" ht="12.75">
      <c r="R544" s="81"/>
      <c r="AL544" s="9">
        <v>0</v>
      </c>
      <c r="AM544" s="9">
        <v>0</v>
      </c>
      <c r="AN544" s="9">
        <v>-0.5</v>
      </c>
      <c r="AO544" s="9">
        <v>-0.5</v>
      </c>
      <c r="AP544" s="9">
        <v>0</v>
      </c>
      <c r="AR544" s="36"/>
      <c r="BA544" s="36"/>
    </row>
    <row r="545" spans="18:53" ht="12.75">
      <c r="R545" s="81"/>
      <c r="AL545" s="9">
        <v>0</v>
      </c>
      <c r="AM545" s="9">
        <v>0</v>
      </c>
      <c r="AN545" s="9">
        <v>-0.5</v>
      </c>
      <c r="AO545" s="9">
        <v>-0.5</v>
      </c>
      <c r="AP545" s="9">
        <v>0</v>
      </c>
      <c r="AR545" s="36"/>
      <c r="BA545" s="36"/>
    </row>
    <row r="546" spans="18:53" ht="12.75">
      <c r="R546" s="81"/>
      <c r="AL546" s="9">
        <v>0</v>
      </c>
      <c r="AM546" s="9">
        <v>0</v>
      </c>
      <c r="AN546" s="9">
        <v>-0.5</v>
      </c>
      <c r="AO546" s="9">
        <v>-0.5</v>
      </c>
      <c r="AP546" s="9">
        <v>0</v>
      </c>
      <c r="AR546" s="36"/>
      <c r="BA546" s="36"/>
    </row>
    <row r="547" spans="18:53" ht="12.75">
      <c r="R547" s="81"/>
      <c r="AL547" s="9">
        <v>0</v>
      </c>
      <c r="AM547" s="9">
        <v>0</v>
      </c>
      <c r="AN547" s="9">
        <v>-0.5</v>
      </c>
      <c r="AO547" s="9">
        <v>-0.5</v>
      </c>
      <c r="AP547" s="9">
        <v>0</v>
      </c>
      <c r="AR547" s="36"/>
      <c r="BA547" s="36"/>
    </row>
    <row r="548" spans="18:53" ht="12.75">
      <c r="R548" s="81"/>
      <c r="AL548" s="9">
        <v>0</v>
      </c>
      <c r="AM548" s="9">
        <v>0</v>
      </c>
      <c r="AN548" s="9">
        <v>-0.5</v>
      </c>
      <c r="AO548" s="9">
        <v>-0.5</v>
      </c>
      <c r="AP548" s="9">
        <v>0</v>
      </c>
      <c r="AR548" s="36"/>
      <c r="BA548" s="36"/>
    </row>
    <row r="549" spans="18:53" ht="12.75">
      <c r="R549" s="81"/>
      <c r="AL549" s="9">
        <v>0</v>
      </c>
      <c r="AM549" s="9">
        <v>0</v>
      </c>
      <c r="AN549" s="9">
        <v>-0.5</v>
      </c>
      <c r="AO549" s="9">
        <v>-0.5</v>
      </c>
      <c r="AP549" s="9">
        <v>0</v>
      </c>
      <c r="AR549" s="36"/>
      <c r="BA549" s="36"/>
    </row>
    <row r="550" spans="18:53" ht="12.75">
      <c r="R550" s="81"/>
      <c r="AL550" s="9">
        <v>0</v>
      </c>
      <c r="AM550" s="9">
        <v>0</v>
      </c>
      <c r="AN550" s="9">
        <v>-0.5</v>
      </c>
      <c r="AO550" s="9">
        <v>-0.5</v>
      </c>
      <c r="AP550" s="9">
        <v>0</v>
      </c>
      <c r="AR550" s="36"/>
      <c r="BA550" s="36"/>
    </row>
    <row r="551" spans="18:53" ht="12.75">
      <c r="R551" s="81"/>
      <c r="AL551" s="9">
        <v>0</v>
      </c>
      <c r="AM551" s="9">
        <v>0</v>
      </c>
      <c r="AN551" s="9">
        <v>-0.5</v>
      </c>
      <c r="AO551" s="9">
        <v>-0.5</v>
      </c>
      <c r="AP551" s="9">
        <v>0</v>
      </c>
      <c r="AR551" s="36"/>
      <c r="BA551" s="36"/>
    </row>
    <row r="552" spans="18:53" ht="12.75">
      <c r="R552" s="81"/>
      <c r="AL552" s="9">
        <v>0</v>
      </c>
      <c r="AM552" s="9">
        <v>0</v>
      </c>
      <c r="AN552" s="9">
        <v>-0.5</v>
      </c>
      <c r="AO552" s="9">
        <v>-0.5</v>
      </c>
      <c r="AP552" s="9">
        <v>0</v>
      </c>
      <c r="AR552" s="36"/>
      <c r="BA552" s="36"/>
    </row>
    <row r="553" spans="18:53" ht="12.75">
      <c r="R553" s="81"/>
      <c r="AL553" s="9">
        <v>0</v>
      </c>
      <c r="AM553" s="9">
        <v>0</v>
      </c>
      <c r="AN553" s="9">
        <v>-0.5</v>
      </c>
      <c r="AO553" s="9">
        <v>-0.5</v>
      </c>
      <c r="AP553" s="9">
        <v>0</v>
      </c>
      <c r="AR553" s="36"/>
      <c r="BA553" s="36"/>
    </row>
    <row r="554" spans="18:53" ht="12.75">
      <c r="R554" s="81"/>
      <c r="AL554" s="9">
        <v>0</v>
      </c>
      <c r="AM554" s="9">
        <v>0</v>
      </c>
      <c r="AN554" s="9">
        <v>-0.5</v>
      </c>
      <c r="AO554" s="9">
        <v>-0.5</v>
      </c>
      <c r="AP554" s="9">
        <v>0</v>
      </c>
      <c r="AR554" s="36"/>
      <c r="BA554" s="36"/>
    </row>
    <row r="555" spans="18:53" ht="12.75">
      <c r="R555" s="81"/>
      <c r="AL555" s="9">
        <v>0</v>
      </c>
      <c r="AM555" s="9">
        <v>0</v>
      </c>
      <c r="AN555" s="9">
        <v>-0.5</v>
      </c>
      <c r="AO555" s="9">
        <v>-0.5</v>
      </c>
      <c r="AP555" s="9">
        <v>0</v>
      </c>
      <c r="AR555" s="36"/>
      <c r="BA555" s="36"/>
    </row>
    <row r="556" spans="18:53" ht="12.75">
      <c r="R556" s="81"/>
      <c r="AL556" s="9">
        <v>0</v>
      </c>
      <c r="AM556" s="9">
        <v>0</v>
      </c>
      <c r="AN556" s="9">
        <v>-0.5</v>
      </c>
      <c r="AO556" s="9">
        <v>-0.5</v>
      </c>
      <c r="AP556" s="9">
        <v>0</v>
      </c>
      <c r="AR556" s="36"/>
      <c r="BA556" s="36"/>
    </row>
    <row r="557" spans="18:53" ht="12.75">
      <c r="R557" s="81"/>
      <c r="AL557" s="9">
        <v>0</v>
      </c>
      <c r="AM557" s="9">
        <v>0</v>
      </c>
      <c r="AN557" s="9">
        <v>-0.5</v>
      </c>
      <c r="AO557" s="9">
        <v>-0.5</v>
      </c>
      <c r="AP557" s="9">
        <v>0</v>
      </c>
      <c r="AR557" s="36"/>
      <c r="BA557" s="36"/>
    </row>
    <row r="558" spans="18:53" ht="12.75">
      <c r="R558" s="81"/>
      <c r="AL558" s="9">
        <v>0</v>
      </c>
      <c r="AM558" s="9">
        <v>0</v>
      </c>
      <c r="AN558" s="9">
        <v>-0.5</v>
      </c>
      <c r="AO558" s="9">
        <v>-0.5</v>
      </c>
      <c r="AP558" s="9">
        <v>0</v>
      </c>
      <c r="AR558" s="36"/>
      <c r="BA558" s="36"/>
    </row>
    <row r="559" spans="18:53" ht="12.75">
      <c r="R559" s="81"/>
      <c r="AL559" s="9">
        <v>0</v>
      </c>
      <c r="AM559" s="9">
        <v>0</v>
      </c>
      <c r="AN559" s="9">
        <v>-0.5</v>
      </c>
      <c r="AO559" s="9">
        <v>-0.5</v>
      </c>
      <c r="AP559" s="9">
        <v>0</v>
      </c>
      <c r="AR559" s="36"/>
      <c r="BA559" s="36"/>
    </row>
    <row r="560" spans="18:53" ht="12.75">
      <c r="R560" s="81"/>
      <c r="AL560" s="9">
        <v>0</v>
      </c>
      <c r="AM560" s="9">
        <v>0</v>
      </c>
      <c r="AN560" s="9">
        <v>-0.5</v>
      </c>
      <c r="AO560" s="9">
        <v>-0.5</v>
      </c>
      <c r="AP560" s="9">
        <v>0</v>
      </c>
      <c r="AR560" s="36"/>
      <c r="BA560" s="36"/>
    </row>
    <row r="561" spans="18:53" ht="12.75">
      <c r="R561" s="81"/>
      <c r="AL561" s="9">
        <v>0</v>
      </c>
      <c r="AM561" s="9">
        <v>0</v>
      </c>
      <c r="AN561" s="9">
        <v>-0.5</v>
      </c>
      <c r="AO561" s="9">
        <v>-0.5</v>
      </c>
      <c r="AP561" s="9">
        <v>0</v>
      </c>
      <c r="AR561" s="36"/>
      <c r="BA561" s="36"/>
    </row>
    <row r="562" spans="18:53" ht="12.75">
      <c r="R562" s="81"/>
      <c r="AL562" s="9">
        <v>0</v>
      </c>
      <c r="AM562" s="9">
        <v>0</v>
      </c>
      <c r="AN562" s="9">
        <v>-0.5</v>
      </c>
      <c r="AO562" s="9">
        <v>-0.5</v>
      </c>
      <c r="AP562" s="9">
        <v>0</v>
      </c>
      <c r="AR562" s="36"/>
      <c r="BA562" s="36"/>
    </row>
    <row r="563" spans="18:53" ht="12.75">
      <c r="R563" s="81"/>
      <c r="AL563" s="9">
        <v>0</v>
      </c>
      <c r="AM563" s="9">
        <v>0</v>
      </c>
      <c r="AN563" s="9">
        <v>-0.5</v>
      </c>
      <c r="AO563" s="9">
        <v>-0.5</v>
      </c>
      <c r="AP563" s="9">
        <v>0</v>
      </c>
      <c r="AR563" s="36"/>
      <c r="BA563" s="36"/>
    </row>
    <row r="564" spans="18:53" ht="12.75">
      <c r="R564" s="81"/>
      <c r="AL564" s="9">
        <v>0</v>
      </c>
      <c r="AM564" s="9">
        <v>0</v>
      </c>
      <c r="AN564" s="9">
        <v>-0.5</v>
      </c>
      <c r="AO564" s="9">
        <v>-0.5</v>
      </c>
      <c r="AP564" s="9">
        <v>0</v>
      </c>
      <c r="AR564" s="36"/>
      <c r="BA564" s="36"/>
    </row>
    <row r="565" spans="18:53" ht="12.75">
      <c r="R565" s="81"/>
      <c r="AL565" s="9">
        <v>0</v>
      </c>
      <c r="AM565" s="9">
        <v>0</v>
      </c>
      <c r="AN565" s="9">
        <v>-0.5</v>
      </c>
      <c r="AO565" s="9">
        <v>-0.5</v>
      </c>
      <c r="AP565" s="9">
        <v>0</v>
      </c>
      <c r="AR565" s="36"/>
      <c r="BA565" s="36"/>
    </row>
    <row r="566" spans="18:53" ht="12.75">
      <c r="R566" s="81"/>
      <c r="AL566" s="9">
        <v>0</v>
      </c>
      <c r="AM566" s="9">
        <v>0</v>
      </c>
      <c r="AN566" s="9">
        <v>-0.5</v>
      </c>
      <c r="AO566" s="9">
        <v>-0.5</v>
      </c>
      <c r="AP566" s="9">
        <v>0</v>
      </c>
      <c r="AR566" s="36"/>
      <c r="BA566" s="36"/>
    </row>
    <row r="567" spans="18:53" ht="12.75">
      <c r="R567" s="81"/>
      <c r="AL567" s="9">
        <v>0</v>
      </c>
      <c r="AM567" s="9">
        <v>0</v>
      </c>
      <c r="AN567" s="9">
        <v>-0.5</v>
      </c>
      <c r="AO567" s="9">
        <v>-0.5</v>
      </c>
      <c r="AP567" s="9">
        <v>0</v>
      </c>
      <c r="AR567" s="36"/>
      <c r="BA567" s="36"/>
    </row>
    <row r="568" spans="18:53" ht="12.75">
      <c r="R568" s="81"/>
      <c r="AL568" s="9">
        <v>0</v>
      </c>
      <c r="AM568" s="9">
        <v>0</v>
      </c>
      <c r="AN568" s="9">
        <v>-0.5</v>
      </c>
      <c r="AO568" s="9">
        <v>-0.5</v>
      </c>
      <c r="AP568" s="9">
        <v>0</v>
      </c>
      <c r="AR568" s="36"/>
      <c r="BA568" s="36"/>
    </row>
    <row r="569" spans="18:53" ht="12.75">
      <c r="R569" s="81"/>
      <c r="AL569" s="9">
        <v>0</v>
      </c>
      <c r="AM569" s="9">
        <v>0</v>
      </c>
      <c r="AN569" s="9">
        <v>-0.5</v>
      </c>
      <c r="AO569" s="9">
        <v>-0.5</v>
      </c>
      <c r="AP569" s="9">
        <v>0</v>
      </c>
      <c r="AR569" s="36"/>
      <c r="BA569" s="36"/>
    </row>
    <row r="570" spans="18:53" ht="12.75">
      <c r="R570" s="81"/>
      <c r="AL570" s="9">
        <v>0</v>
      </c>
      <c r="AM570" s="9">
        <v>0</v>
      </c>
      <c r="AN570" s="9">
        <v>-0.5</v>
      </c>
      <c r="AO570" s="9">
        <v>-0.5</v>
      </c>
      <c r="AP570" s="9">
        <v>0</v>
      </c>
      <c r="AR570" s="36"/>
      <c r="BA570" s="36"/>
    </row>
    <row r="571" spans="18:53" ht="12.75">
      <c r="R571" s="81"/>
      <c r="AL571" s="9">
        <v>0</v>
      </c>
      <c r="AM571" s="9">
        <v>0</v>
      </c>
      <c r="AN571" s="9">
        <v>-0.5</v>
      </c>
      <c r="AO571" s="9">
        <v>-0.5</v>
      </c>
      <c r="AP571" s="9">
        <v>0</v>
      </c>
      <c r="AR571" s="36"/>
      <c r="BA571" s="36"/>
    </row>
    <row r="572" spans="18:53" ht="12.75">
      <c r="R572" s="81"/>
      <c r="AL572" s="9">
        <v>0</v>
      </c>
      <c r="AM572" s="9">
        <v>0</v>
      </c>
      <c r="AN572" s="9">
        <v>-0.5</v>
      </c>
      <c r="AO572" s="9">
        <v>-0.5</v>
      </c>
      <c r="AP572" s="9">
        <v>0</v>
      </c>
      <c r="AR572" s="36"/>
      <c r="BA572" s="36"/>
    </row>
    <row r="573" spans="18:53" ht="12.75">
      <c r="R573" s="81"/>
      <c r="AL573" s="9">
        <v>0</v>
      </c>
      <c r="AM573" s="9">
        <v>0</v>
      </c>
      <c r="AN573" s="9">
        <v>-0.5</v>
      </c>
      <c r="AO573" s="9">
        <v>-0.5</v>
      </c>
      <c r="AP573" s="9">
        <v>0</v>
      </c>
      <c r="AR573" s="36"/>
      <c r="BA573" s="36"/>
    </row>
    <row r="574" spans="18:53" ht="12.75">
      <c r="R574" s="81"/>
      <c r="AL574" s="9">
        <v>0</v>
      </c>
      <c r="AM574" s="9">
        <v>0</v>
      </c>
      <c r="AN574" s="9">
        <v>-0.5</v>
      </c>
      <c r="AO574" s="9">
        <v>-0.5</v>
      </c>
      <c r="AP574" s="9">
        <v>0</v>
      </c>
      <c r="AR574" s="36"/>
      <c r="BA574" s="36"/>
    </row>
    <row r="575" spans="18:53" ht="12.75">
      <c r="R575" s="81"/>
      <c r="AL575" s="9">
        <v>0</v>
      </c>
      <c r="AM575" s="9">
        <v>0</v>
      </c>
      <c r="AN575" s="9">
        <v>-0.5</v>
      </c>
      <c r="AO575" s="9">
        <v>-0.5</v>
      </c>
      <c r="AP575" s="9">
        <v>0</v>
      </c>
      <c r="AR575" s="36"/>
      <c r="BA575" s="36"/>
    </row>
    <row r="576" spans="18:53" ht="12.75">
      <c r="R576" s="81"/>
      <c r="AL576" s="9">
        <v>0</v>
      </c>
      <c r="AM576" s="9">
        <v>0</v>
      </c>
      <c r="AN576" s="9">
        <v>-0.5</v>
      </c>
      <c r="AO576" s="9">
        <v>-0.5</v>
      </c>
      <c r="AP576" s="9">
        <v>0</v>
      </c>
      <c r="AR576" s="36"/>
      <c r="BA576" s="36"/>
    </row>
    <row r="577" spans="18:53" ht="12.75">
      <c r="R577" s="81"/>
      <c r="AL577" s="9">
        <v>0</v>
      </c>
      <c r="AM577" s="9">
        <v>0</v>
      </c>
      <c r="AN577" s="9">
        <v>-0.5</v>
      </c>
      <c r="AO577" s="9">
        <v>-0.5</v>
      </c>
      <c r="AP577" s="9">
        <v>0</v>
      </c>
      <c r="AR577" s="36"/>
      <c r="BA577" s="36"/>
    </row>
    <row r="578" spans="18:53" ht="12.75">
      <c r="R578" s="81"/>
      <c r="AL578" s="9">
        <v>0</v>
      </c>
      <c r="AM578" s="9">
        <v>0</v>
      </c>
      <c r="AN578" s="9">
        <v>-0.5</v>
      </c>
      <c r="AO578" s="9">
        <v>-0.5</v>
      </c>
      <c r="AP578" s="9">
        <v>0</v>
      </c>
      <c r="AR578" s="36"/>
      <c r="BA578" s="36"/>
    </row>
    <row r="579" spans="18:53" ht="12.75">
      <c r="R579" s="81"/>
      <c r="AL579" s="9">
        <v>0</v>
      </c>
      <c r="AM579" s="9">
        <v>0</v>
      </c>
      <c r="AN579" s="9">
        <v>-0.5</v>
      </c>
      <c r="AO579" s="9">
        <v>-0.5</v>
      </c>
      <c r="AP579" s="9">
        <v>0</v>
      </c>
      <c r="AR579" s="36"/>
      <c r="BA579" s="36"/>
    </row>
    <row r="580" spans="18:53" ht="12.75">
      <c r="R580" s="81"/>
      <c r="AL580" s="9">
        <v>0</v>
      </c>
      <c r="AM580" s="9">
        <v>0</v>
      </c>
      <c r="AN580" s="9">
        <v>-0.5</v>
      </c>
      <c r="AO580" s="9">
        <v>-0.5</v>
      </c>
      <c r="AP580" s="9">
        <v>0</v>
      </c>
      <c r="AR580" s="36"/>
      <c r="BA580" s="36"/>
    </row>
    <row r="581" spans="18:53" ht="12.75">
      <c r="R581" s="81"/>
      <c r="AL581" s="9">
        <v>0</v>
      </c>
      <c r="AM581" s="9">
        <v>0</v>
      </c>
      <c r="AN581" s="9">
        <v>-0.5</v>
      </c>
      <c r="AO581" s="9">
        <v>-0.5</v>
      </c>
      <c r="AP581" s="9">
        <v>0</v>
      </c>
      <c r="AR581" s="36"/>
      <c r="BA581" s="36"/>
    </row>
    <row r="582" spans="18:53" ht="12.75">
      <c r="R582" s="81"/>
      <c r="AL582" s="9">
        <v>0</v>
      </c>
      <c r="AM582" s="9">
        <v>0</v>
      </c>
      <c r="AN582" s="9">
        <v>-0.5</v>
      </c>
      <c r="AO582" s="9">
        <v>-0.5</v>
      </c>
      <c r="AP582" s="9">
        <v>0</v>
      </c>
      <c r="AR582" s="36"/>
      <c r="BA582" s="36"/>
    </row>
    <row r="583" spans="18:53" ht="12.75">
      <c r="R583" s="81"/>
      <c r="AL583" s="9">
        <v>0</v>
      </c>
      <c r="AM583" s="9">
        <v>0</v>
      </c>
      <c r="AN583" s="9">
        <v>-0.5</v>
      </c>
      <c r="AO583" s="9">
        <v>-0.5</v>
      </c>
      <c r="AP583" s="9">
        <v>0</v>
      </c>
      <c r="AR583" s="36"/>
      <c r="BA583" s="36"/>
    </row>
    <row r="584" spans="18:53" ht="12.75">
      <c r="R584" s="81"/>
      <c r="AL584" s="9">
        <v>0</v>
      </c>
      <c r="AM584" s="9">
        <v>0</v>
      </c>
      <c r="AN584" s="9">
        <v>-0.5</v>
      </c>
      <c r="AO584" s="9">
        <v>-0.5</v>
      </c>
      <c r="AP584" s="9">
        <v>0</v>
      </c>
      <c r="AR584" s="36"/>
      <c r="BA584" s="36"/>
    </row>
    <row r="585" spans="18:53" ht="12.75">
      <c r="R585" s="81"/>
      <c r="AL585" s="9">
        <v>0</v>
      </c>
      <c r="AM585" s="9">
        <v>0</v>
      </c>
      <c r="AN585" s="9">
        <v>-0.5</v>
      </c>
      <c r="AO585" s="9">
        <v>-0.5</v>
      </c>
      <c r="AP585" s="9">
        <v>0</v>
      </c>
      <c r="AR585" s="36"/>
      <c r="BA585" s="36"/>
    </row>
    <row r="586" spans="18:53" ht="12.75">
      <c r="R586" s="81"/>
      <c r="AL586" s="9">
        <v>0</v>
      </c>
      <c r="AM586" s="9">
        <v>0</v>
      </c>
      <c r="AN586" s="9">
        <v>-0.5</v>
      </c>
      <c r="AO586" s="9">
        <v>-0.5</v>
      </c>
      <c r="AP586" s="9">
        <v>0</v>
      </c>
      <c r="AR586" s="36"/>
      <c r="BA586" s="36"/>
    </row>
    <row r="587" spans="18:53" ht="12.75">
      <c r="R587" s="81"/>
      <c r="AL587" s="9">
        <v>0</v>
      </c>
      <c r="AM587" s="9">
        <v>0</v>
      </c>
      <c r="AN587" s="9">
        <v>-0.5</v>
      </c>
      <c r="AO587" s="9">
        <v>-0.5</v>
      </c>
      <c r="AP587" s="9">
        <v>0</v>
      </c>
      <c r="AR587" s="36"/>
      <c r="BA587" s="36"/>
    </row>
    <row r="588" spans="18:53" ht="12.75">
      <c r="R588" s="81"/>
      <c r="AL588" s="9">
        <v>0</v>
      </c>
      <c r="AM588" s="9">
        <v>0</v>
      </c>
      <c r="AN588" s="9">
        <v>-0.5</v>
      </c>
      <c r="AO588" s="9">
        <v>-0.5</v>
      </c>
      <c r="AP588" s="9">
        <v>0</v>
      </c>
      <c r="AR588" s="36"/>
      <c r="BA588" s="36"/>
    </row>
    <row r="589" spans="18:53" ht="12.75">
      <c r="R589" s="81"/>
      <c r="AL589" s="9">
        <v>0</v>
      </c>
      <c r="AM589" s="9">
        <v>0</v>
      </c>
      <c r="AN589" s="9">
        <v>-0.5</v>
      </c>
      <c r="AO589" s="9">
        <v>-0.5</v>
      </c>
      <c r="AP589" s="9">
        <v>0</v>
      </c>
      <c r="AR589" s="36"/>
      <c r="BA589" s="36"/>
    </row>
    <row r="590" spans="18:53" ht="12.75">
      <c r="R590" s="81"/>
      <c r="AL590" s="9">
        <v>0</v>
      </c>
      <c r="AM590" s="9">
        <v>0</v>
      </c>
      <c r="AN590" s="9">
        <v>-0.5</v>
      </c>
      <c r="AO590" s="9">
        <v>-0.5</v>
      </c>
      <c r="AP590" s="9">
        <v>0</v>
      </c>
      <c r="AR590" s="36"/>
      <c r="BA590" s="36"/>
    </row>
    <row r="591" spans="18:53" ht="12.75">
      <c r="R591" s="81"/>
      <c r="AL591" s="9">
        <v>0</v>
      </c>
      <c r="AM591" s="9">
        <v>0</v>
      </c>
      <c r="AN591" s="9">
        <v>-0.5</v>
      </c>
      <c r="AO591" s="9">
        <v>-0.5</v>
      </c>
      <c r="AP591" s="9">
        <v>0</v>
      </c>
      <c r="AR591" s="36"/>
      <c r="BA591" s="36"/>
    </row>
    <row r="592" spans="18:53" ht="12.75">
      <c r="R592" s="81"/>
      <c r="AL592" s="9">
        <v>0</v>
      </c>
      <c r="AM592" s="9">
        <v>0</v>
      </c>
      <c r="AN592" s="9">
        <v>-0.5</v>
      </c>
      <c r="AO592" s="9">
        <v>-0.5</v>
      </c>
      <c r="AP592" s="9">
        <v>0</v>
      </c>
      <c r="AR592" s="36"/>
      <c r="BA592" s="36"/>
    </row>
    <row r="593" spans="18:53" ht="12.75">
      <c r="R593" s="81"/>
      <c r="AL593" s="9">
        <v>0</v>
      </c>
      <c r="AM593" s="9">
        <v>0</v>
      </c>
      <c r="AN593" s="9">
        <v>-0.5</v>
      </c>
      <c r="AO593" s="9">
        <v>-0.5</v>
      </c>
      <c r="AP593" s="9">
        <v>0</v>
      </c>
      <c r="AR593" s="36"/>
      <c r="BA593" s="36"/>
    </row>
    <row r="594" spans="18:53" ht="12.75">
      <c r="R594" s="81"/>
      <c r="AL594" s="9">
        <v>0</v>
      </c>
      <c r="AM594" s="9">
        <v>0</v>
      </c>
      <c r="AN594" s="9">
        <v>-0.5</v>
      </c>
      <c r="AO594" s="9">
        <v>-0.5</v>
      </c>
      <c r="AP594" s="9">
        <v>0</v>
      </c>
      <c r="AR594" s="36"/>
      <c r="BA594" s="36"/>
    </row>
    <row r="595" spans="18:53" ht="12.75">
      <c r="R595" s="81"/>
      <c r="AL595" s="9">
        <v>0</v>
      </c>
      <c r="AM595" s="9">
        <v>0</v>
      </c>
      <c r="AN595" s="9">
        <v>-0.5</v>
      </c>
      <c r="AO595" s="9">
        <v>-0.5</v>
      </c>
      <c r="AP595" s="9">
        <v>0</v>
      </c>
      <c r="AR595" s="36"/>
      <c r="BA595" s="36"/>
    </row>
    <row r="596" spans="18:53" ht="12.75">
      <c r="R596" s="81"/>
      <c r="AL596" s="9">
        <v>0</v>
      </c>
      <c r="AM596" s="9">
        <v>0</v>
      </c>
      <c r="AN596" s="9">
        <v>-0.5</v>
      </c>
      <c r="AO596" s="9">
        <v>-0.5</v>
      </c>
      <c r="AP596" s="9">
        <v>0</v>
      </c>
      <c r="AR596" s="36"/>
      <c r="BA596" s="36"/>
    </row>
    <row r="597" spans="18:53" ht="12.75">
      <c r="R597" s="81"/>
      <c r="AL597" s="9">
        <v>0</v>
      </c>
      <c r="AM597" s="9">
        <v>0</v>
      </c>
      <c r="AN597" s="9">
        <v>-0.5</v>
      </c>
      <c r="AO597" s="9">
        <v>-0.5</v>
      </c>
      <c r="AP597" s="9">
        <v>0</v>
      </c>
      <c r="AR597" s="36"/>
      <c r="BA597" s="36"/>
    </row>
    <row r="598" spans="18:53" ht="12.75">
      <c r="R598" s="81"/>
      <c r="AL598" s="9">
        <v>0</v>
      </c>
      <c r="AM598" s="9">
        <v>0</v>
      </c>
      <c r="AN598" s="9">
        <v>-0.5</v>
      </c>
      <c r="AO598" s="9">
        <v>-0.5</v>
      </c>
      <c r="AP598" s="9">
        <v>0</v>
      </c>
      <c r="AR598" s="36"/>
      <c r="BA598" s="36"/>
    </row>
    <row r="599" spans="18:53" ht="12.75">
      <c r="R599" s="81"/>
      <c r="AL599" s="9">
        <v>0</v>
      </c>
      <c r="AM599" s="9">
        <v>0</v>
      </c>
      <c r="AN599" s="9">
        <v>-0.5</v>
      </c>
      <c r="AO599" s="9">
        <v>-0.5</v>
      </c>
      <c r="AP599" s="9">
        <v>0</v>
      </c>
      <c r="AR599" s="36"/>
      <c r="BA599" s="36"/>
    </row>
    <row r="600" spans="18:53" ht="12.75">
      <c r="R600" s="81"/>
      <c r="AL600" s="9">
        <v>0</v>
      </c>
      <c r="AM600" s="9">
        <v>0</v>
      </c>
      <c r="AN600" s="9">
        <v>-0.5</v>
      </c>
      <c r="AO600" s="9">
        <v>-0.5</v>
      </c>
      <c r="AP600" s="9">
        <v>0</v>
      </c>
      <c r="AR600" s="36"/>
      <c r="BA600" s="36"/>
    </row>
    <row r="601" spans="18:53" ht="12.75">
      <c r="R601" s="81"/>
      <c r="AL601" s="9">
        <v>0</v>
      </c>
      <c r="AM601" s="9">
        <v>0</v>
      </c>
      <c r="AN601" s="9">
        <v>-0.5</v>
      </c>
      <c r="AO601" s="9">
        <v>-0.5</v>
      </c>
      <c r="AP601" s="9">
        <v>0</v>
      </c>
      <c r="AR601" s="36"/>
      <c r="BA601" s="36"/>
    </row>
    <row r="602" spans="18:53" ht="12.75">
      <c r="R602" s="81"/>
      <c r="AL602" s="9">
        <v>0</v>
      </c>
      <c r="AM602" s="9">
        <v>0</v>
      </c>
      <c r="AN602" s="9">
        <v>-0.5</v>
      </c>
      <c r="AO602" s="9">
        <v>-0.5</v>
      </c>
      <c r="AP602" s="9">
        <v>0</v>
      </c>
      <c r="AR602" s="36"/>
      <c r="BA602" s="36"/>
    </row>
    <row r="603" spans="18:53" ht="12.75">
      <c r="R603" s="81"/>
      <c r="AL603" s="9">
        <v>0</v>
      </c>
      <c r="AM603" s="9">
        <v>0</v>
      </c>
      <c r="AN603" s="9">
        <v>-0.5</v>
      </c>
      <c r="AO603" s="9">
        <v>-0.5</v>
      </c>
      <c r="AP603" s="9">
        <v>0</v>
      </c>
      <c r="AR603" s="36"/>
      <c r="BA603" s="36"/>
    </row>
    <row r="604" spans="18:53" ht="12.75">
      <c r="R604" s="81"/>
      <c r="AL604" s="9">
        <v>0</v>
      </c>
      <c r="AM604" s="9">
        <v>0</v>
      </c>
      <c r="AN604" s="9">
        <v>-0.5</v>
      </c>
      <c r="AO604" s="9">
        <v>-0.5</v>
      </c>
      <c r="AP604" s="9">
        <v>0</v>
      </c>
      <c r="AR604" s="36"/>
      <c r="BA604" s="36"/>
    </row>
    <row r="605" spans="18:53" ht="12.75">
      <c r="R605" s="81"/>
      <c r="AL605" s="9">
        <v>0</v>
      </c>
      <c r="AM605" s="9">
        <v>0</v>
      </c>
      <c r="AN605" s="9">
        <v>-0.5</v>
      </c>
      <c r="AO605" s="9">
        <v>-0.5</v>
      </c>
      <c r="AP605" s="9">
        <v>0</v>
      </c>
      <c r="AR605" s="36"/>
      <c r="BA605" s="36"/>
    </row>
    <row r="606" spans="18:53" ht="12.75">
      <c r="R606" s="81"/>
      <c r="AL606" s="9">
        <v>0</v>
      </c>
      <c r="AM606" s="9">
        <v>0</v>
      </c>
      <c r="AN606" s="9">
        <v>-0.5</v>
      </c>
      <c r="AO606" s="9">
        <v>-0.5</v>
      </c>
      <c r="AP606" s="9">
        <v>0</v>
      </c>
      <c r="AR606" s="36"/>
      <c r="BA606" s="36"/>
    </row>
    <row r="607" spans="18:53" ht="12.75">
      <c r="R607" s="81"/>
      <c r="AL607" s="9">
        <v>0</v>
      </c>
      <c r="AM607" s="9">
        <v>0</v>
      </c>
      <c r="AN607" s="9">
        <v>-0.5</v>
      </c>
      <c r="AO607" s="9">
        <v>-0.5</v>
      </c>
      <c r="AP607" s="9">
        <v>0</v>
      </c>
      <c r="AR607" s="36"/>
      <c r="BA607" s="36"/>
    </row>
    <row r="608" spans="18:53" ht="12.75">
      <c r="R608" s="81"/>
      <c r="AL608" s="9">
        <v>0</v>
      </c>
      <c r="AM608" s="9">
        <v>0</v>
      </c>
      <c r="AN608" s="9">
        <v>-0.5</v>
      </c>
      <c r="AO608" s="9">
        <v>-0.5</v>
      </c>
      <c r="AP608" s="9">
        <v>0</v>
      </c>
      <c r="AR608" s="36"/>
      <c r="BA608" s="36"/>
    </row>
    <row r="609" spans="18:53" ht="12.75">
      <c r="R609" s="81"/>
      <c r="AL609" s="9">
        <v>0</v>
      </c>
      <c r="AM609" s="9">
        <v>0</v>
      </c>
      <c r="AN609" s="9">
        <v>-0.5</v>
      </c>
      <c r="AO609" s="9">
        <v>-0.5</v>
      </c>
      <c r="AP609" s="9">
        <v>0</v>
      </c>
      <c r="AR609" s="36"/>
      <c r="BA609" s="36"/>
    </row>
    <row r="610" spans="18:53" ht="12.75">
      <c r="R610" s="81"/>
      <c r="AL610" s="9">
        <v>0</v>
      </c>
      <c r="AM610" s="9">
        <v>0</v>
      </c>
      <c r="AN610" s="9">
        <v>-0.5</v>
      </c>
      <c r="AO610" s="9">
        <v>-0.5</v>
      </c>
      <c r="AP610" s="9">
        <v>0</v>
      </c>
      <c r="AR610" s="36"/>
      <c r="BA610" s="36"/>
    </row>
    <row r="611" spans="18:53" ht="12.75">
      <c r="R611" s="81"/>
      <c r="AL611" s="9">
        <v>0</v>
      </c>
      <c r="AM611" s="9">
        <v>0</v>
      </c>
      <c r="AN611" s="9">
        <v>-0.5</v>
      </c>
      <c r="AO611" s="9">
        <v>-0.5</v>
      </c>
      <c r="AP611" s="9">
        <v>0</v>
      </c>
      <c r="AR611" s="36"/>
      <c r="BA611" s="36"/>
    </row>
    <row r="612" spans="18:53" ht="12.75">
      <c r="R612" s="81"/>
      <c r="AL612" s="9">
        <v>0</v>
      </c>
      <c r="AM612" s="9">
        <v>0</v>
      </c>
      <c r="AN612" s="9">
        <v>-0.5</v>
      </c>
      <c r="AO612" s="9">
        <v>-0.5</v>
      </c>
      <c r="AP612" s="9">
        <v>0</v>
      </c>
      <c r="AR612" s="36"/>
      <c r="BA612" s="36"/>
    </row>
    <row r="613" spans="18:53" ht="12.75">
      <c r="R613" s="81"/>
      <c r="AL613" s="9">
        <v>0</v>
      </c>
      <c r="AM613" s="9">
        <v>0</v>
      </c>
      <c r="AN613" s="9">
        <v>-0.5</v>
      </c>
      <c r="AO613" s="9">
        <v>-0.5</v>
      </c>
      <c r="AP613" s="9">
        <v>0</v>
      </c>
      <c r="AR613" s="36"/>
      <c r="BA613" s="36"/>
    </row>
    <row r="614" spans="18:53" ht="12.75">
      <c r="R614" s="81"/>
      <c r="AL614" s="9">
        <v>0</v>
      </c>
      <c r="AM614" s="9">
        <v>0</v>
      </c>
      <c r="AN614" s="9">
        <v>-0.5</v>
      </c>
      <c r="AO614" s="9">
        <v>-0.5</v>
      </c>
      <c r="AP614" s="9">
        <v>0</v>
      </c>
      <c r="AR614" s="36"/>
      <c r="BA614" s="36"/>
    </row>
    <row r="615" spans="18:53" ht="12.75">
      <c r="R615" s="81"/>
      <c r="AL615" s="9">
        <v>0</v>
      </c>
      <c r="AM615" s="9">
        <v>0</v>
      </c>
      <c r="AN615" s="9">
        <v>-0.5</v>
      </c>
      <c r="AO615" s="9">
        <v>-0.5</v>
      </c>
      <c r="AP615" s="9">
        <v>0</v>
      </c>
      <c r="AR615" s="36"/>
      <c r="BA615" s="36"/>
    </row>
    <row r="616" spans="18:53" ht="12.75">
      <c r="R616" s="81"/>
      <c r="AL616" s="9">
        <v>0</v>
      </c>
      <c r="AM616" s="9">
        <v>0</v>
      </c>
      <c r="AN616" s="9">
        <v>-0.5</v>
      </c>
      <c r="AO616" s="9">
        <v>-0.5</v>
      </c>
      <c r="AP616" s="9">
        <v>0</v>
      </c>
      <c r="AR616" s="36"/>
      <c r="BA616" s="36"/>
    </row>
    <row r="617" spans="18:53" ht="12.75">
      <c r="R617" s="81"/>
      <c r="AL617" s="9">
        <v>0</v>
      </c>
      <c r="AM617" s="9">
        <v>0</v>
      </c>
      <c r="AN617" s="9">
        <v>-0.5</v>
      </c>
      <c r="AO617" s="9">
        <v>-0.5</v>
      </c>
      <c r="AP617" s="9">
        <v>0</v>
      </c>
      <c r="AR617" s="36"/>
      <c r="BA617" s="36"/>
    </row>
    <row r="618" spans="18:53" ht="12.75">
      <c r="R618" s="81"/>
      <c r="AL618" s="9">
        <v>0</v>
      </c>
      <c r="AM618" s="9">
        <v>0</v>
      </c>
      <c r="AN618" s="9">
        <v>-0.5</v>
      </c>
      <c r="AO618" s="9">
        <v>-0.5</v>
      </c>
      <c r="AP618" s="9">
        <v>0</v>
      </c>
      <c r="AR618" s="36"/>
      <c r="BA618" s="36"/>
    </row>
    <row r="619" spans="18:53" ht="12.75">
      <c r="R619" s="81"/>
      <c r="AL619" s="9">
        <v>0</v>
      </c>
      <c r="AM619" s="9">
        <v>0</v>
      </c>
      <c r="AN619" s="9">
        <v>-0.5</v>
      </c>
      <c r="AO619" s="9">
        <v>-0.5</v>
      </c>
      <c r="AP619" s="9">
        <v>0</v>
      </c>
      <c r="AR619" s="36"/>
      <c r="BA619" s="36"/>
    </row>
    <row r="620" spans="18:53" ht="12.75">
      <c r="R620" s="81"/>
      <c r="AL620" s="9">
        <v>0</v>
      </c>
      <c r="AM620" s="9">
        <v>0</v>
      </c>
      <c r="AN620" s="9">
        <v>-0.5</v>
      </c>
      <c r="AO620" s="9">
        <v>-0.5</v>
      </c>
      <c r="AP620" s="9">
        <v>0</v>
      </c>
      <c r="AR620" s="36"/>
      <c r="BA620" s="36"/>
    </row>
    <row r="621" spans="18:53" ht="12.75">
      <c r="R621" s="81"/>
      <c r="AL621" s="9">
        <v>0</v>
      </c>
      <c r="AM621" s="9">
        <v>0</v>
      </c>
      <c r="AN621" s="9">
        <v>-0.5</v>
      </c>
      <c r="AO621" s="9">
        <v>-0.5</v>
      </c>
      <c r="AP621" s="9">
        <v>0</v>
      </c>
      <c r="AR621" s="36"/>
      <c r="BA621" s="36"/>
    </row>
    <row r="622" spans="18:53" ht="12.75">
      <c r="R622" s="81"/>
      <c r="AL622" s="9">
        <v>0</v>
      </c>
      <c r="AM622" s="9">
        <v>0</v>
      </c>
      <c r="AN622" s="9">
        <v>-0.5</v>
      </c>
      <c r="AO622" s="9">
        <v>-0.5</v>
      </c>
      <c r="AP622" s="9">
        <v>0</v>
      </c>
      <c r="AR622" s="36"/>
      <c r="BA622" s="36"/>
    </row>
    <row r="623" spans="18:53" ht="12.75">
      <c r="R623" s="81"/>
      <c r="AL623" s="9">
        <v>0</v>
      </c>
      <c r="AM623" s="9">
        <v>0</v>
      </c>
      <c r="AN623" s="9">
        <v>-0.5</v>
      </c>
      <c r="AO623" s="9">
        <v>-0.5</v>
      </c>
      <c r="AP623" s="9">
        <v>0</v>
      </c>
      <c r="AR623" s="36"/>
      <c r="BA623" s="36"/>
    </row>
    <row r="624" spans="18:53" ht="12.75">
      <c r="R624" s="81"/>
      <c r="AL624" s="9">
        <v>0</v>
      </c>
      <c r="AM624" s="9">
        <v>0</v>
      </c>
      <c r="AN624" s="9">
        <v>-0.5</v>
      </c>
      <c r="AO624" s="9">
        <v>-0.5</v>
      </c>
      <c r="AP624" s="9">
        <v>0</v>
      </c>
      <c r="AR624" s="36"/>
      <c r="BA624" s="36"/>
    </row>
    <row r="625" spans="18:53" ht="12.75">
      <c r="R625" s="81"/>
      <c r="AL625" s="9">
        <v>0</v>
      </c>
      <c r="AM625" s="9">
        <v>0</v>
      </c>
      <c r="AN625" s="9">
        <v>-0.5</v>
      </c>
      <c r="AO625" s="9">
        <v>-0.5</v>
      </c>
      <c r="AP625" s="9">
        <v>0</v>
      </c>
      <c r="AR625" s="36"/>
      <c r="BA625" s="36"/>
    </row>
    <row r="626" spans="18:53" ht="12.75">
      <c r="R626" s="81"/>
      <c r="AL626" s="9">
        <v>0</v>
      </c>
      <c r="AM626" s="9">
        <v>0</v>
      </c>
      <c r="AN626" s="9">
        <v>-0.5</v>
      </c>
      <c r="AO626" s="9">
        <v>-0.5</v>
      </c>
      <c r="AP626" s="9">
        <v>0</v>
      </c>
      <c r="AR626" s="36"/>
      <c r="BA626" s="36"/>
    </row>
    <row r="627" spans="18:53" ht="12.75">
      <c r="R627" s="81"/>
      <c r="AL627" s="9">
        <v>0</v>
      </c>
      <c r="AM627" s="9">
        <v>0</v>
      </c>
      <c r="AN627" s="9">
        <v>-0.5</v>
      </c>
      <c r="AO627" s="9">
        <v>-0.5</v>
      </c>
      <c r="AP627" s="9">
        <v>0</v>
      </c>
      <c r="AR627" s="36"/>
      <c r="BA627" s="36"/>
    </row>
    <row r="628" spans="18:53" ht="12.75">
      <c r="R628" s="81"/>
      <c r="AL628" s="9">
        <v>0</v>
      </c>
      <c r="AM628" s="9">
        <v>0</v>
      </c>
      <c r="AN628" s="9">
        <v>-0.5</v>
      </c>
      <c r="AO628" s="9">
        <v>-0.5</v>
      </c>
      <c r="AP628" s="9">
        <v>0</v>
      </c>
      <c r="AR628" s="36"/>
      <c r="BA628" s="36"/>
    </row>
    <row r="629" spans="18:53" ht="12.75">
      <c r="R629" s="81"/>
      <c r="AL629" s="9">
        <v>0</v>
      </c>
      <c r="AM629" s="9">
        <v>0</v>
      </c>
      <c r="AN629" s="9">
        <v>-0.5</v>
      </c>
      <c r="AO629" s="9">
        <v>-0.5</v>
      </c>
      <c r="AP629" s="9">
        <v>0</v>
      </c>
      <c r="AR629" s="36"/>
      <c r="BA629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K1030"/>
  <sheetViews>
    <sheetView workbookViewId="0"/>
  </sheetViews>
  <sheetFormatPr defaultColWidth="12.7109375" defaultRowHeight="15.75" customHeight="1"/>
  <cols>
    <col min="45" max="45" width="13.7109375" customWidth="1"/>
  </cols>
  <sheetData>
    <row r="1" spans="1:63" ht="15.75" customHeight="1">
      <c r="A1" s="66"/>
      <c r="B1" s="66" t="e">
        <f>#REF!</f>
        <v>#REF!</v>
      </c>
      <c r="C1" s="66" t="e">
        <f>#REF!</f>
        <v>#REF!</v>
      </c>
      <c r="D1" s="66" t="e">
        <f>#REF!</f>
        <v>#REF!</v>
      </c>
      <c r="E1" s="62" t="e">
        <f>#REF!</f>
        <v>#REF!</v>
      </c>
      <c r="F1" s="66" t="e">
        <f>#REF!</f>
        <v>#REF!</v>
      </c>
      <c r="G1" s="66" t="e">
        <f>#REF!</f>
        <v>#REF!</v>
      </c>
      <c r="H1" s="66" t="e">
        <f>#REF!</f>
        <v>#REF!</v>
      </c>
      <c r="I1" s="66" t="e">
        <f>#REF!</f>
        <v>#REF!</v>
      </c>
      <c r="J1" s="65" t="e">
        <f>#REF!</f>
        <v>#REF!</v>
      </c>
      <c r="K1" s="65" t="e">
        <f>#REF!</f>
        <v>#REF!</v>
      </c>
      <c r="L1" s="65" t="e">
        <f>#REF!</f>
        <v>#REF!</v>
      </c>
      <c r="M1" s="65" t="e">
        <f>#REF!</f>
        <v>#REF!</v>
      </c>
      <c r="N1" s="65" t="e">
        <f>#REF!</f>
        <v>#REF!</v>
      </c>
      <c r="O1" s="65" t="e">
        <f>#REF!</f>
        <v>#REF!</v>
      </c>
      <c r="P1" s="65" t="e">
        <f>#REF!</f>
        <v>#REF!</v>
      </c>
      <c r="Q1" s="65" t="e">
        <f>#REF!</f>
        <v>#REF!</v>
      </c>
      <c r="R1" s="65" t="e">
        <f>#REF!</f>
        <v>#REF!</v>
      </c>
      <c r="S1" s="65" t="e">
        <f>#REF!</f>
        <v>#REF!</v>
      </c>
      <c r="T1" s="65" t="e">
        <f>#REF!</f>
        <v>#REF!</v>
      </c>
      <c r="U1" s="65" t="e">
        <f>#REF!</f>
        <v>#REF!</v>
      </c>
      <c r="V1" s="66" t="s">
        <v>53</v>
      </c>
      <c r="W1" s="66"/>
      <c r="X1" s="11"/>
      <c r="Y1" s="11"/>
      <c r="Z1" s="11"/>
      <c r="AA1" s="13"/>
      <c r="AB1" s="13"/>
      <c r="AC1" s="13"/>
      <c r="AD1" s="13"/>
      <c r="AE1" s="13"/>
      <c r="AF1" s="67" t="s">
        <v>28</v>
      </c>
      <c r="AG1" s="24" t="s">
        <v>29</v>
      </c>
      <c r="AH1" s="24" t="s">
        <v>30</v>
      </c>
      <c r="AI1" s="24" t="s">
        <v>56</v>
      </c>
      <c r="AJ1" s="24" t="s">
        <v>57</v>
      </c>
      <c r="AK1" s="24" t="s">
        <v>33</v>
      </c>
      <c r="AL1" s="66" t="s">
        <v>53</v>
      </c>
      <c r="AS1" s="9" t="str">
        <f>B2</f>
        <v>Bakery</v>
      </c>
      <c r="AT1" s="9" t="s">
        <v>102</v>
      </c>
      <c r="AU1" s="9" t="s">
        <v>2</v>
      </c>
    </row>
    <row r="2" spans="1:63" ht="15.75" customHeight="1">
      <c r="A2" s="68"/>
      <c r="B2" s="11" t="str">
        <f>Quotation!A22</f>
        <v>Bakery</v>
      </c>
      <c r="C2" s="11" t="str">
        <f>Quotation!A23</f>
        <v>Brownie 2</v>
      </c>
      <c r="D2" s="11">
        <f>Quotation!D22</f>
        <v>0</v>
      </c>
      <c r="E2" s="33">
        <f>AF16</f>
        <v>0</v>
      </c>
      <c r="F2" s="33">
        <f>V16</f>
        <v>0</v>
      </c>
      <c r="G2" s="11" t="e">
        <f>'[1]Custom Quote'!C22</f>
        <v>#REF!</v>
      </c>
      <c r="H2" s="20" t="e">
        <f>'[1]Custom Quote'!E21</f>
        <v>#REF!</v>
      </c>
      <c r="I2" s="20" t="e">
        <f>#REF!</f>
        <v>#REF!</v>
      </c>
      <c r="J2" s="69" t="e">
        <f>#REF!</f>
        <v>#REF!</v>
      </c>
      <c r="K2" s="69" t="e">
        <f>J2</f>
        <v>#REF!</v>
      </c>
      <c r="L2" s="69" t="e">
        <f>J2</f>
        <v>#REF!</v>
      </c>
      <c r="M2" s="69" t="e">
        <f>J2</f>
        <v>#REF!</v>
      </c>
      <c r="N2" s="69" t="e">
        <f>J2</f>
        <v>#REF!</v>
      </c>
      <c r="O2" s="69" t="e">
        <f>#REF!</f>
        <v>#REF!</v>
      </c>
      <c r="P2" s="69" t="e">
        <f>#REF!</f>
        <v>#REF!</v>
      </c>
      <c r="Q2" s="69" t="e">
        <f>#REF!</f>
        <v>#REF!</v>
      </c>
      <c r="R2" s="69" t="e">
        <f>#REF!</f>
        <v>#REF!</v>
      </c>
      <c r="S2" s="69" t="e">
        <f>#REF!</f>
        <v>#REF!</v>
      </c>
      <c r="T2" s="69" t="e">
        <f>#REF!</f>
        <v>#REF!</v>
      </c>
      <c r="U2" s="69" t="e">
        <f>#REF!</f>
        <v>#REF!</v>
      </c>
      <c r="V2" s="20">
        <v>0</v>
      </c>
      <c r="W2" s="20"/>
      <c r="X2" s="11"/>
      <c r="Y2" s="11"/>
      <c r="Z2" s="11"/>
      <c r="AA2" s="13"/>
      <c r="AB2" s="13"/>
      <c r="AC2" s="13"/>
      <c r="AD2" s="13"/>
      <c r="AE2" s="13"/>
      <c r="AF2" s="63" t="e">
        <f>#REF!</f>
        <v>#REF!</v>
      </c>
      <c r="AG2" s="63" t="e">
        <f>#REF!</f>
        <v>#REF!</v>
      </c>
      <c r="AH2" s="63" t="e">
        <f>#REF!</f>
        <v>#REF!</v>
      </c>
      <c r="AI2" s="63" t="e">
        <f>#REF!</f>
        <v>#REF!</v>
      </c>
      <c r="AJ2" s="63" t="e">
        <f>#REF!</f>
        <v>#REF!</v>
      </c>
      <c r="AK2" s="63" t="e">
        <f>#REF!</f>
        <v>#REF!</v>
      </c>
      <c r="AL2" s="20">
        <v>0</v>
      </c>
      <c r="AT2" s="9" t="e">
        <f t="array" aca="1" ref="AT2:AT8" ca="1">_xludf.UNIQUE(INDEX(#REF!,0))</f>
        <v>#NAME?</v>
      </c>
      <c r="AU2" s="6" t="e">
        <f t="array" aca="1" ref="AU2:AU15" ca="1">_xludf.UNIQUE(INDEX(#REF!,0))</f>
        <v>#NAME?</v>
      </c>
    </row>
    <row r="3" spans="1:63" ht="15.75" customHeight="1">
      <c r="A3" s="70"/>
      <c r="B3" s="70" t="e">
        <f t="shared" ref="B3:V3" si="0">B1</f>
        <v>#REF!</v>
      </c>
      <c r="C3" s="70" t="e">
        <f t="shared" si="0"/>
        <v>#REF!</v>
      </c>
      <c r="D3" s="70" t="e">
        <f t="shared" si="0"/>
        <v>#REF!</v>
      </c>
      <c r="E3" s="70" t="e">
        <f t="shared" si="0"/>
        <v>#REF!</v>
      </c>
      <c r="F3" s="70" t="e">
        <f t="shared" si="0"/>
        <v>#REF!</v>
      </c>
      <c r="G3" s="70" t="e">
        <f t="shared" si="0"/>
        <v>#REF!</v>
      </c>
      <c r="H3" s="70" t="e">
        <f t="shared" si="0"/>
        <v>#REF!</v>
      </c>
      <c r="I3" s="70" t="e">
        <f t="shared" si="0"/>
        <v>#REF!</v>
      </c>
      <c r="J3" s="70" t="e">
        <f t="shared" si="0"/>
        <v>#REF!</v>
      </c>
      <c r="K3" s="66" t="e">
        <f t="shared" si="0"/>
        <v>#REF!</v>
      </c>
      <c r="L3" s="66" t="e">
        <f t="shared" si="0"/>
        <v>#REF!</v>
      </c>
      <c r="M3" s="66" t="e">
        <f t="shared" si="0"/>
        <v>#REF!</v>
      </c>
      <c r="N3" s="66" t="e">
        <f t="shared" si="0"/>
        <v>#REF!</v>
      </c>
      <c r="O3" s="70" t="e">
        <f t="shared" si="0"/>
        <v>#REF!</v>
      </c>
      <c r="P3" s="70" t="e">
        <f t="shared" si="0"/>
        <v>#REF!</v>
      </c>
      <c r="Q3" s="70" t="e">
        <f t="shared" si="0"/>
        <v>#REF!</v>
      </c>
      <c r="R3" s="70" t="e">
        <f t="shared" si="0"/>
        <v>#REF!</v>
      </c>
      <c r="S3" s="70" t="e">
        <f t="shared" si="0"/>
        <v>#REF!</v>
      </c>
      <c r="T3" s="70" t="e">
        <f t="shared" si="0"/>
        <v>#REF!</v>
      </c>
      <c r="U3" s="70" t="e">
        <f t="shared" si="0"/>
        <v>#REF!</v>
      </c>
      <c r="V3" s="70" t="str">
        <f t="shared" si="0"/>
        <v>Plain</v>
      </c>
      <c r="W3" s="70"/>
      <c r="X3" s="11"/>
      <c r="Y3" s="11"/>
      <c r="Z3" s="11"/>
      <c r="AA3" s="13"/>
      <c r="AB3" s="13"/>
      <c r="AC3" s="13"/>
      <c r="AD3" s="13"/>
      <c r="AE3" s="13"/>
      <c r="AF3" s="67" t="s">
        <v>28</v>
      </c>
      <c r="AG3" s="24" t="s">
        <v>29</v>
      </c>
      <c r="AH3" s="24" t="s">
        <v>30</v>
      </c>
      <c r="AI3" s="24" t="s">
        <v>56</v>
      </c>
      <c r="AJ3" s="24" t="s">
        <v>57</v>
      </c>
      <c r="AK3" s="24" t="s">
        <v>33</v>
      </c>
      <c r="AL3" s="66" t="s">
        <v>53</v>
      </c>
      <c r="AT3" s="9" t="e">
        <f ca="1"/>
        <v>#NAME?</v>
      </c>
      <c r="AU3" s="9" t="e">
        <f ca="1"/>
        <v>#NAME?</v>
      </c>
    </row>
    <row r="4" spans="1:63" ht="15.75" customHeight="1">
      <c r="A4" s="11"/>
      <c r="B4" s="11" t="str">
        <f t="shared" ref="B4:G4" si="1">B2</f>
        <v>Bakery</v>
      </c>
      <c r="C4" s="11" t="str">
        <f t="shared" si="1"/>
        <v>Brownie 2</v>
      </c>
      <c r="D4" s="11">
        <f t="shared" si="1"/>
        <v>0</v>
      </c>
      <c r="E4" s="33">
        <f t="shared" si="1"/>
        <v>0</v>
      </c>
      <c r="F4" s="33">
        <f t="shared" si="1"/>
        <v>0</v>
      </c>
      <c r="G4" s="33" t="e">
        <f t="shared" si="1"/>
        <v>#REF!</v>
      </c>
      <c r="H4" s="20" t="e">
        <f>'[1]Custom Quote'!E22</f>
        <v>#REF!</v>
      </c>
      <c r="I4" s="20" t="e">
        <f>#REF!</f>
        <v>#REF!</v>
      </c>
      <c r="J4" s="69" t="e">
        <f>#REF!</f>
        <v>#REF!</v>
      </c>
      <c r="K4" s="69" t="e">
        <f>J4</f>
        <v>#REF!</v>
      </c>
      <c r="L4" s="10" t="e">
        <f>J4</f>
        <v>#REF!</v>
      </c>
      <c r="M4" s="10" t="e">
        <f>J4</f>
        <v>#REF!</v>
      </c>
      <c r="N4" s="10" t="e">
        <f>J4</f>
        <v>#REF!</v>
      </c>
      <c r="O4" s="69" t="e">
        <f>#REF!</f>
        <v>#REF!</v>
      </c>
      <c r="P4" s="69" t="e">
        <f>#REF!</f>
        <v>#REF!</v>
      </c>
      <c r="Q4" s="69" t="e">
        <f>#REF!</f>
        <v>#REF!</v>
      </c>
      <c r="R4" s="69" t="e">
        <f>#REF!</f>
        <v>#REF!</v>
      </c>
      <c r="S4" s="69" t="e">
        <f>#REF!</f>
        <v>#REF!</v>
      </c>
      <c r="T4" s="69" t="e">
        <f>#REF!</f>
        <v>#REF!</v>
      </c>
      <c r="U4" s="69" t="e">
        <f>#REF!</f>
        <v>#REF!</v>
      </c>
      <c r="V4" s="20">
        <v>0</v>
      </c>
      <c r="W4" s="20"/>
      <c r="X4" s="11"/>
      <c r="Y4" s="11"/>
      <c r="Z4" s="11"/>
      <c r="AA4" s="13"/>
      <c r="AB4" s="13"/>
      <c r="AC4" s="13"/>
      <c r="AD4" s="13"/>
      <c r="AE4" s="13"/>
      <c r="AF4" s="63" t="e">
        <f>#REF!</f>
        <v>#REF!</v>
      </c>
      <c r="AG4" s="63" t="e">
        <f>#REF!</f>
        <v>#REF!</v>
      </c>
      <c r="AH4" s="63" t="e">
        <f>#REF!</f>
        <v>#REF!</v>
      </c>
      <c r="AI4" s="63" t="e">
        <f>#REF!</f>
        <v>#REF!</v>
      </c>
      <c r="AJ4" s="63" t="e">
        <f>#REF!</f>
        <v>#REF!</v>
      </c>
      <c r="AK4" s="63" t="e">
        <f>#REF!</f>
        <v>#REF!</v>
      </c>
      <c r="AL4" s="20">
        <v>0</v>
      </c>
      <c r="AT4" s="9" t="e">
        <f ca="1"/>
        <v>#NAME?</v>
      </c>
      <c r="AU4" s="9" t="e">
        <f ca="1"/>
        <v>#NAME?</v>
      </c>
    </row>
    <row r="5" spans="1:63" ht="15.75" customHeight="1">
      <c r="A5" s="70"/>
      <c r="B5" s="70" t="e">
        <f t="shared" ref="B5:J5" si="2">B3</f>
        <v>#REF!</v>
      </c>
      <c r="C5" s="70" t="e">
        <f t="shared" si="2"/>
        <v>#REF!</v>
      </c>
      <c r="D5" s="70" t="e">
        <f t="shared" si="2"/>
        <v>#REF!</v>
      </c>
      <c r="E5" s="70" t="e">
        <f t="shared" si="2"/>
        <v>#REF!</v>
      </c>
      <c r="F5" s="70" t="e">
        <f t="shared" si="2"/>
        <v>#REF!</v>
      </c>
      <c r="G5" s="70" t="e">
        <f t="shared" si="2"/>
        <v>#REF!</v>
      </c>
      <c r="H5" s="70" t="e">
        <f t="shared" si="2"/>
        <v>#REF!</v>
      </c>
      <c r="I5" s="70" t="e">
        <f t="shared" si="2"/>
        <v>#REF!</v>
      </c>
      <c r="J5" s="70" t="e">
        <f t="shared" si="2"/>
        <v>#REF!</v>
      </c>
      <c r="K5" s="66" t="e">
        <f t="shared" ref="K5:N5" si="3">K1</f>
        <v>#REF!</v>
      </c>
      <c r="L5" s="66" t="e">
        <f t="shared" si="3"/>
        <v>#REF!</v>
      </c>
      <c r="M5" s="66" t="e">
        <f t="shared" si="3"/>
        <v>#REF!</v>
      </c>
      <c r="N5" s="66" t="e">
        <f t="shared" si="3"/>
        <v>#REF!</v>
      </c>
      <c r="O5" s="70" t="e">
        <f t="shared" ref="O5:V5" si="4">O3</f>
        <v>#REF!</v>
      </c>
      <c r="P5" s="70" t="e">
        <f t="shared" si="4"/>
        <v>#REF!</v>
      </c>
      <c r="Q5" s="70" t="e">
        <f t="shared" si="4"/>
        <v>#REF!</v>
      </c>
      <c r="R5" s="70" t="e">
        <f t="shared" si="4"/>
        <v>#REF!</v>
      </c>
      <c r="S5" s="70" t="e">
        <f t="shared" si="4"/>
        <v>#REF!</v>
      </c>
      <c r="T5" s="70" t="e">
        <f t="shared" si="4"/>
        <v>#REF!</v>
      </c>
      <c r="U5" s="70" t="e">
        <f t="shared" si="4"/>
        <v>#REF!</v>
      </c>
      <c r="V5" s="70" t="str">
        <f t="shared" si="4"/>
        <v>Plain</v>
      </c>
      <c r="W5" s="70"/>
      <c r="X5" s="11"/>
      <c r="Y5" s="11"/>
      <c r="Z5" s="11"/>
      <c r="AA5" s="13"/>
      <c r="AB5" s="13"/>
      <c r="AC5" s="13"/>
      <c r="AD5" s="13"/>
      <c r="AE5" s="13"/>
      <c r="AF5" s="67" t="s">
        <v>28</v>
      </c>
      <c r="AG5" s="24" t="s">
        <v>29</v>
      </c>
      <c r="AH5" s="24" t="s">
        <v>30</v>
      </c>
      <c r="AI5" s="24" t="s">
        <v>56</v>
      </c>
      <c r="AJ5" s="24" t="s">
        <v>57</v>
      </c>
      <c r="AK5" s="24" t="s">
        <v>33</v>
      </c>
      <c r="AL5" s="66" t="s">
        <v>53</v>
      </c>
      <c r="AT5" s="9" t="e">
        <f ca="1"/>
        <v>#NAME?</v>
      </c>
      <c r="AU5" s="9" t="e">
        <f ca="1"/>
        <v>#NAME?</v>
      </c>
    </row>
    <row r="6" spans="1:63" ht="15.75" customHeight="1">
      <c r="A6" s="11"/>
      <c r="B6" s="11" t="str">
        <f t="shared" ref="B6:G6" si="5">B4</f>
        <v>Bakery</v>
      </c>
      <c r="C6" s="11" t="str">
        <f t="shared" si="5"/>
        <v>Brownie 2</v>
      </c>
      <c r="D6" s="11">
        <f t="shared" si="5"/>
        <v>0</v>
      </c>
      <c r="E6" s="33">
        <f t="shared" si="5"/>
        <v>0</v>
      </c>
      <c r="F6" s="33">
        <f t="shared" si="5"/>
        <v>0</v>
      </c>
      <c r="G6" s="33" t="e">
        <f t="shared" si="5"/>
        <v>#REF!</v>
      </c>
      <c r="H6" s="20" t="e">
        <f>'[1]Custom Quote'!E23</f>
        <v>#REF!</v>
      </c>
      <c r="I6" s="20" t="e">
        <f>#REF!</f>
        <v>#REF!</v>
      </c>
      <c r="J6" s="69" t="e">
        <f>#REF!</f>
        <v>#REF!</v>
      </c>
      <c r="K6" s="69" t="e">
        <f>J6</f>
        <v>#REF!</v>
      </c>
      <c r="L6" s="10" t="e">
        <f>J6</f>
        <v>#REF!</v>
      </c>
      <c r="M6" s="10" t="e">
        <f>J6</f>
        <v>#REF!</v>
      </c>
      <c r="N6" s="10" t="e">
        <f>J6</f>
        <v>#REF!</v>
      </c>
      <c r="O6" s="69" t="e">
        <f>#REF!</f>
        <v>#REF!</v>
      </c>
      <c r="P6" s="69" t="e">
        <f>#REF!</f>
        <v>#REF!</v>
      </c>
      <c r="Q6" s="69" t="e">
        <f>#REF!</f>
        <v>#REF!</v>
      </c>
      <c r="R6" s="69" t="e">
        <f>#REF!</f>
        <v>#REF!</v>
      </c>
      <c r="S6" s="69" t="e">
        <f>#REF!</f>
        <v>#REF!</v>
      </c>
      <c r="T6" s="69" t="e">
        <f>#REF!</f>
        <v>#REF!</v>
      </c>
      <c r="U6" s="69" t="e">
        <f>#REF!</f>
        <v>#REF!</v>
      </c>
      <c r="V6" s="20">
        <v>0</v>
      </c>
      <c r="W6" s="20"/>
      <c r="X6" s="11"/>
      <c r="Y6" s="11"/>
      <c r="Z6" s="11"/>
      <c r="AA6" s="13"/>
      <c r="AB6" s="13"/>
      <c r="AC6" s="13"/>
      <c r="AD6" s="13"/>
      <c r="AE6" s="13"/>
      <c r="AF6" s="63" t="e">
        <f>#REF!</f>
        <v>#REF!</v>
      </c>
      <c r="AG6" s="63" t="e">
        <f>#REF!</f>
        <v>#REF!</v>
      </c>
      <c r="AH6" s="63" t="e">
        <f>#REF!</f>
        <v>#REF!</v>
      </c>
      <c r="AI6" s="63" t="e">
        <f>#REF!</f>
        <v>#REF!</v>
      </c>
      <c r="AJ6" s="63" t="e">
        <f>#REF!</f>
        <v>#REF!</v>
      </c>
      <c r="AK6" s="63" t="e">
        <f>#REF!</f>
        <v>#REF!</v>
      </c>
      <c r="AL6" s="20">
        <v>0</v>
      </c>
      <c r="AT6" s="9" t="e">
        <f ca="1"/>
        <v>#NAME?</v>
      </c>
      <c r="AU6" s="9" t="e">
        <f ca="1"/>
        <v>#NAME?</v>
      </c>
    </row>
    <row r="7" spans="1:63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45"/>
      <c r="Q7" s="45"/>
      <c r="R7" s="15"/>
      <c r="S7" s="13"/>
      <c r="T7" s="13"/>
      <c r="U7" s="13"/>
      <c r="V7" s="13"/>
      <c r="W7" s="9" t="e">
        <f>#REF!</f>
        <v>#REF!</v>
      </c>
      <c r="X7" s="6" t="e">
        <f>IF(W7="","","and AM = "&amp;W7&amp;"")</f>
        <v>#REF!</v>
      </c>
      <c r="AT7" s="9" t="e">
        <f ca="1"/>
        <v>#NAME?</v>
      </c>
      <c r="AU7" s="9" t="e">
        <f ca="1"/>
        <v>#NAME?</v>
      </c>
    </row>
    <row r="8" spans="1:63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45"/>
      <c r="R8" s="15"/>
      <c r="X8" s="6" t="e">
        <f>CONCATENATE("select * where 1=1",X7)</f>
        <v>#REF!</v>
      </c>
      <c r="AT8" s="9" t="e">
        <f ca="1"/>
        <v>#NAME?</v>
      </c>
      <c r="AU8" s="9" t="e">
        <f ca="1"/>
        <v>#NAME?</v>
      </c>
    </row>
    <row r="9" spans="1:63" ht="15.75" customHeight="1">
      <c r="A9" s="46" t="s">
        <v>104</v>
      </c>
      <c r="B9" s="71" t="s">
        <v>105</v>
      </c>
      <c r="C9" s="71" t="s">
        <v>106</v>
      </c>
      <c r="D9" s="71" t="s">
        <v>107</v>
      </c>
      <c r="E9" s="71" t="s">
        <v>5</v>
      </c>
      <c r="F9" s="17" t="s">
        <v>108</v>
      </c>
      <c r="G9" s="17" t="s">
        <v>109</v>
      </c>
      <c r="H9" s="72" t="s">
        <v>110</v>
      </c>
      <c r="I9" s="1" t="s">
        <v>111</v>
      </c>
      <c r="J9" s="1" t="s">
        <v>112</v>
      </c>
      <c r="K9" s="1" t="s">
        <v>113</v>
      </c>
      <c r="L9" s="1" t="s">
        <v>114</v>
      </c>
      <c r="M9" s="1" t="s">
        <v>115</v>
      </c>
      <c r="N9" s="1" t="s">
        <v>116</v>
      </c>
      <c r="O9" s="4" t="s">
        <v>117</v>
      </c>
      <c r="P9" s="73" t="s">
        <v>118</v>
      </c>
      <c r="Q9" s="74"/>
      <c r="R9" s="75" t="s">
        <v>119</v>
      </c>
      <c r="U9" s="6" t="str">
        <f ca="1">IF(T12="All","","and U = "&amp;T12&amp;"")</f>
        <v>and U = 0</v>
      </c>
      <c r="X9" s="76" t="str">
        <f>IF(B2="","","and F = '"&amp;B2&amp;"'")</f>
        <v>and F = 'Bakery'</v>
      </c>
      <c r="Z9" s="6" t="str">
        <f>IF(C2="","","and A = '"&amp;C2&amp;"'")</f>
        <v>and A = 'Brownie 2'</v>
      </c>
      <c r="AU9" s="9" t="e">
        <f ca="1"/>
        <v>#NAME?</v>
      </c>
    </row>
    <row r="10" spans="1:63" ht="15.75" customHeight="1">
      <c r="A10" s="15"/>
      <c r="B10" s="15" t="str">
        <f ca="1">IFERROR(__xludf.DUMMYFUNCTION("SPLIT(Quotation!D22,""*"")"),"#VALUE!")</f>
        <v>#VALUE!</v>
      </c>
      <c r="C10" s="15"/>
      <c r="D10" s="6" t="str">
        <f ca="1">IFERROR(__xludf.DUMMYFUNCTION("QUERY(AL16:AP1030,X8)"),"#N/A")</f>
        <v>#N/A</v>
      </c>
      <c r="E10" s="15"/>
      <c r="F10" s="15"/>
      <c r="G10" s="15"/>
      <c r="H10" s="15"/>
      <c r="I10" s="15" t="e">
        <f t="shared" ref="I10:I69" ca="1" si="6">ROUNDDOWN(F10/$B$10,0)</f>
        <v>#VALUE!</v>
      </c>
      <c r="J10" s="15" t="e">
        <f t="shared" ref="J10:J69" si="7">ROUNDDOWN(G10/$C$10,0)</f>
        <v>#DIV/0!</v>
      </c>
      <c r="K10" s="16" t="e">
        <f t="shared" ref="K10:K69" ca="1" si="8">ROUNDDOWN(G10/$B$10,0)</f>
        <v>#VALUE!</v>
      </c>
      <c r="L10" s="16" t="e">
        <f t="shared" ref="L10:L69" si="9">ROUNDDOWN(F10/$C$10,0)</f>
        <v>#DIV/0!</v>
      </c>
      <c r="M10" s="15" t="e">
        <f t="shared" ref="M10:M69" ca="1" si="10">(I10*J10)+(MAX((ROUNDDOWN((F10-(I10*$B$10))/$B$10,0)),(ROUNDDOWN((G10-(J10*$C$10))/$B$10,0)))*L10)</f>
        <v>#VALUE!</v>
      </c>
      <c r="N10" s="15" t="e">
        <f t="shared" ref="N10:N69" ca="1" si="11">(K10*L10)+((MAX((ROUNDDOWN((G10-(K10*$B$10))/$B$10,0)),(ROUNDDOWN((F10-(L10*$C$10))/$B$10,0)))*J10))</f>
        <v>#VALUE!</v>
      </c>
      <c r="O10" s="15" t="s">
        <v>287</v>
      </c>
      <c r="P10" s="7" t="e">
        <f t="shared" ref="P10:P11" si="12">H10/O10</f>
        <v>#VALUE!</v>
      </c>
      <c r="Q10" s="77"/>
      <c r="R10" s="15" t="e">
        <f t="shared" ref="R10:R69" si="13">ROUNDUP(Q10/O10,0)</f>
        <v>#VALUE!</v>
      </c>
      <c r="S10" s="78" t="e">
        <f t="shared" ref="S10:S21" si="14">((F10+0.5)*G10)/O10</f>
        <v>#VALUE!</v>
      </c>
      <c r="T10" s="9" t="e">
        <f>MIN(S10:S13)</f>
        <v>#VALUE!</v>
      </c>
      <c r="U10" s="6" t="e">
        <f t="shared" ref="U10:U11" si="15">IF(T10="All","","and O = "&amp;T10&amp;"")</f>
        <v>#VALUE!</v>
      </c>
      <c r="X10" s="76" t="str">
        <f>IF(A10="","","and A = '"&amp;A10&amp;"'")</f>
        <v/>
      </c>
      <c r="AG10" s="6" t="e">
        <f>IF(J10="","","and A = '"&amp;J10&amp;"'")</f>
        <v>#DIV/0!</v>
      </c>
      <c r="AU10" s="9" t="e">
        <f ca="1"/>
        <v>#NAME?</v>
      </c>
    </row>
    <row r="11" spans="1:63" ht="15.75" customHeight="1">
      <c r="A11" s="13"/>
      <c r="B11" s="13"/>
      <c r="C11" s="13"/>
      <c r="D11" s="15"/>
      <c r="E11" s="15"/>
      <c r="F11" s="15"/>
      <c r="G11" s="15"/>
      <c r="H11" s="15"/>
      <c r="I11" s="15" t="e">
        <f t="shared" ca="1" si="6"/>
        <v>#VALUE!</v>
      </c>
      <c r="J11" s="15" t="e">
        <f t="shared" si="7"/>
        <v>#DIV/0!</v>
      </c>
      <c r="K11" s="16" t="e">
        <f t="shared" ca="1" si="8"/>
        <v>#VALUE!</v>
      </c>
      <c r="L11" s="16" t="e">
        <f t="shared" si="9"/>
        <v>#DIV/0!</v>
      </c>
      <c r="M11" s="15" t="e">
        <f t="shared" ca="1" si="10"/>
        <v>#VALUE!</v>
      </c>
      <c r="N11" s="15" t="e">
        <f t="shared" ca="1" si="11"/>
        <v>#VALUE!</v>
      </c>
      <c r="O11" s="15" t="s">
        <v>287</v>
      </c>
      <c r="P11" s="7" t="e">
        <f t="shared" si="12"/>
        <v>#VALUE!</v>
      </c>
      <c r="Q11" s="77"/>
      <c r="R11" s="15" t="e">
        <f t="shared" si="13"/>
        <v>#VALUE!</v>
      </c>
      <c r="S11" s="78" t="e">
        <f t="shared" si="14"/>
        <v>#VALUE!</v>
      </c>
      <c r="T11" s="9">
        <f>MAX(O10:O13)</f>
        <v>0</v>
      </c>
      <c r="U11" s="6" t="str">
        <f t="shared" si="15"/>
        <v>and O = 0</v>
      </c>
      <c r="X11" s="76" t="str">
        <f>CONCATENATE("select * where 1=1",X9,Z9)</f>
        <v>select * where 1=1and F = 'Bakery'and A = 'Brownie 2'</v>
      </c>
      <c r="AU11" s="9" t="e">
        <f ca="1"/>
        <v>#NAME?</v>
      </c>
    </row>
    <row r="12" spans="1:63" ht="15.75" customHeight="1">
      <c r="A12" s="13"/>
      <c r="B12" s="13"/>
      <c r="C12" s="13"/>
      <c r="D12" s="15"/>
      <c r="E12" s="15"/>
      <c r="F12" s="15"/>
      <c r="G12" s="15"/>
      <c r="I12" s="15" t="e">
        <f t="shared" ca="1" si="6"/>
        <v>#VALUE!</v>
      </c>
      <c r="J12" s="15" t="e">
        <f t="shared" si="7"/>
        <v>#DIV/0!</v>
      </c>
      <c r="K12" s="16" t="e">
        <f t="shared" ca="1" si="8"/>
        <v>#VALUE!</v>
      </c>
      <c r="L12" s="16" t="e">
        <f t="shared" si="9"/>
        <v>#DIV/0!</v>
      </c>
      <c r="M12" s="15" t="e">
        <f t="shared" ca="1" si="10"/>
        <v>#VALUE!</v>
      </c>
      <c r="N12" s="15" t="e">
        <f t="shared" ca="1" si="11"/>
        <v>#VALUE!</v>
      </c>
      <c r="O12" s="15" t="s">
        <v>287</v>
      </c>
      <c r="P12" s="7" t="e">
        <f>H11/O12</f>
        <v>#VALUE!</v>
      </c>
      <c r="Q12" s="45"/>
      <c r="R12" s="15" t="e">
        <f t="shared" si="13"/>
        <v>#VALUE!</v>
      </c>
      <c r="S12" s="78" t="e">
        <f t="shared" si="14"/>
        <v>#VALUE!</v>
      </c>
      <c r="T12" s="9">
        <f ca="1">MIN(U29:U1030)</f>
        <v>0</v>
      </c>
      <c r="U12" s="6" t="str">
        <f>CONCATENATE("select * where 1=1",U11)</f>
        <v>select * where 1=1and O = 0</v>
      </c>
      <c r="AU12" s="9" t="e">
        <f ca="1"/>
        <v>#NAME?</v>
      </c>
    </row>
    <row r="13" spans="1:63" ht="15.75" customHeight="1">
      <c r="A13" s="13"/>
      <c r="B13" s="13"/>
      <c r="C13" s="13"/>
      <c r="D13" s="15"/>
      <c r="E13" s="15"/>
      <c r="F13" s="15"/>
      <c r="G13" s="15"/>
      <c r="H13" s="15"/>
      <c r="I13" s="15" t="e">
        <f t="shared" ca="1" si="6"/>
        <v>#VALUE!</v>
      </c>
      <c r="J13" s="15" t="e">
        <f t="shared" si="7"/>
        <v>#DIV/0!</v>
      </c>
      <c r="K13" s="16" t="e">
        <f t="shared" ca="1" si="8"/>
        <v>#VALUE!</v>
      </c>
      <c r="L13" s="16" t="e">
        <f t="shared" si="9"/>
        <v>#DIV/0!</v>
      </c>
      <c r="M13" s="15" t="e">
        <f t="shared" ca="1" si="10"/>
        <v>#VALUE!</v>
      </c>
      <c r="N13" s="15" t="e">
        <f t="shared" ca="1" si="11"/>
        <v>#VALUE!</v>
      </c>
      <c r="O13" s="15" t="s">
        <v>287</v>
      </c>
      <c r="P13" s="7" t="e">
        <f t="shared" ref="P13:P69" si="16">H13/O13</f>
        <v>#VALUE!</v>
      </c>
      <c r="Q13" s="45"/>
      <c r="R13" s="15" t="e">
        <f t="shared" si="13"/>
        <v>#VALUE!</v>
      </c>
      <c r="S13" s="78" t="e">
        <f t="shared" si="14"/>
        <v>#VALUE!</v>
      </c>
      <c r="U13" s="6" t="str">
        <f ca="1">CONCATENATE("select * where 1=1",U9)</f>
        <v>select * where 1=1and U = 0</v>
      </c>
      <c r="AU13" s="9" t="e">
        <f ca="1"/>
        <v>#NAME?</v>
      </c>
    </row>
    <row r="14" spans="1:63" ht="15.75" customHeight="1">
      <c r="A14" s="13"/>
      <c r="B14" s="13"/>
      <c r="C14" s="13"/>
      <c r="D14" s="13"/>
      <c r="E14" s="13"/>
      <c r="F14" s="15"/>
      <c r="G14" s="15"/>
      <c r="H14" s="13"/>
      <c r="I14" s="15" t="e">
        <f t="shared" ca="1" si="6"/>
        <v>#VALUE!</v>
      </c>
      <c r="J14" s="15" t="e">
        <f t="shared" si="7"/>
        <v>#DIV/0!</v>
      </c>
      <c r="K14" s="16" t="e">
        <f t="shared" ca="1" si="8"/>
        <v>#VALUE!</v>
      </c>
      <c r="L14" s="16" t="e">
        <f t="shared" si="9"/>
        <v>#DIV/0!</v>
      </c>
      <c r="M14" s="15" t="e">
        <f t="shared" ca="1" si="10"/>
        <v>#VALUE!</v>
      </c>
      <c r="N14" s="15" t="e">
        <f t="shared" ca="1" si="11"/>
        <v>#VALUE!</v>
      </c>
      <c r="O14" s="15" t="s">
        <v>287</v>
      </c>
      <c r="P14" s="7" t="e">
        <f t="shared" si="16"/>
        <v>#VALUE!</v>
      </c>
      <c r="Q14" s="45"/>
      <c r="R14" s="15" t="e">
        <f t="shared" si="13"/>
        <v>#VALUE!</v>
      </c>
      <c r="S14" s="78" t="e">
        <f t="shared" si="14"/>
        <v>#VALUE!</v>
      </c>
      <c r="AU14" s="9" t="e">
        <f ca="1"/>
        <v>#NAME?</v>
      </c>
    </row>
    <row r="15" spans="1:63" ht="15.75" customHeight="1">
      <c r="A15" s="13"/>
      <c r="B15" s="13"/>
      <c r="C15" s="13"/>
      <c r="D15" s="13"/>
      <c r="E15" s="13"/>
      <c r="F15" s="15"/>
      <c r="G15" s="15"/>
      <c r="H15" s="13"/>
      <c r="I15" s="15" t="e">
        <f t="shared" ca="1" si="6"/>
        <v>#VALUE!</v>
      </c>
      <c r="J15" s="15" t="e">
        <f t="shared" si="7"/>
        <v>#DIV/0!</v>
      </c>
      <c r="K15" s="16" t="e">
        <f t="shared" ca="1" si="8"/>
        <v>#VALUE!</v>
      </c>
      <c r="L15" s="16" t="e">
        <f t="shared" si="9"/>
        <v>#DIV/0!</v>
      </c>
      <c r="M15" s="15" t="e">
        <f t="shared" ca="1" si="10"/>
        <v>#VALUE!</v>
      </c>
      <c r="N15" s="15" t="e">
        <f t="shared" ca="1" si="11"/>
        <v>#VALUE!</v>
      </c>
      <c r="O15" s="15" t="s">
        <v>287</v>
      </c>
      <c r="P15" s="7" t="e">
        <f t="shared" si="16"/>
        <v>#VALUE!</v>
      </c>
      <c r="Q15" s="45"/>
      <c r="R15" s="15" t="e">
        <f t="shared" si="13"/>
        <v>#VALUE!</v>
      </c>
      <c r="S15" s="78" t="e">
        <f t="shared" si="14"/>
        <v>#VALUE!</v>
      </c>
      <c r="U15" s="71" t="s">
        <v>107</v>
      </c>
      <c r="V15" s="71" t="s">
        <v>5</v>
      </c>
      <c r="W15" s="17" t="s">
        <v>108</v>
      </c>
      <c r="X15" s="17" t="s">
        <v>109</v>
      </c>
      <c r="Y15" s="72" t="s">
        <v>110</v>
      </c>
      <c r="Z15" s="1" t="s">
        <v>111</v>
      </c>
      <c r="AA15" s="1" t="s">
        <v>112</v>
      </c>
      <c r="AB15" s="1" t="s">
        <v>113</v>
      </c>
      <c r="AC15" s="1" t="s">
        <v>114</v>
      </c>
      <c r="AD15" s="1" t="s">
        <v>115</v>
      </c>
      <c r="AE15" s="1" t="s">
        <v>116</v>
      </c>
      <c r="AF15" s="4" t="s">
        <v>117</v>
      </c>
      <c r="AG15" s="73" t="s">
        <v>118</v>
      </c>
      <c r="AH15" s="74"/>
      <c r="AI15" s="79" t="s">
        <v>119</v>
      </c>
      <c r="AL15" s="71" t="s">
        <v>107</v>
      </c>
      <c r="AM15" s="71" t="s">
        <v>5</v>
      </c>
      <c r="AN15" s="17" t="s">
        <v>108</v>
      </c>
      <c r="AO15" s="17" t="s">
        <v>109</v>
      </c>
      <c r="AP15" s="72" t="s">
        <v>110</v>
      </c>
      <c r="AQ15" s="21"/>
      <c r="AR15" s="21"/>
      <c r="AS15" s="67"/>
      <c r="AT15" s="67"/>
      <c r="AU15" s="80" t="e">
        <f ca="1"/>
        <v>#NAME?</v>
      </c>
      <c r="AV15" s="80" t="s">
        <v>107</v>
      </c>
      <c r="AW15" s="80" t="s">
        <v>121</v>
      </c>
      <c r="AX15" s="80" t="s">
        <v>122</v>
      </c>
      <c r="AY15" s="80" t="s">
        <v>5</v>
      </c>
      <c r="AZ15" s="21" t="s">
        <v>102</v>
      </c>
      <c r="BA15" s="21" t="s">
        <v>123</v>
      </c>
      <c r="BB15" s="67" t="s">
        <v>124</v>
      </c>
      <c r="BD15" s="80" t="s">
        <v>102</v>
      </c>
      <c r="BE15" s="80" t="s">
        <v>107</v>
      </c>
      <c r="BF15" s="80" t="s">
        <v>121</v>
      </c>
      <c r="BG15" s="80" t="s">
        <v>122</v>
      </c>
      <c r="BH15" s="80" t="s">
        <v>5</v>
      </c>
      <c r="BI15" s="21" t="s">
        <v>102</v>
      </c>
      <c r="BJ15" s="21" t="s">
        <v>123</v>
      </c>
      <c r="BK15" s="67" t="s">
        <v>124</v>
      </c>
    </row>
    <row r="16" spans="1:63" ht="15.75" customHeight="1">
      <c r="A16" s="13"/>
      <c r="B16" s="6"/>
      <c r="C16" s="6"/>
      <c r="D16" s="13"/>
      <c r="E16" s="13"/>
      <c r="F16" s="15"/>
      <c r="G16" s="15"/>
      <c r="H16" s="13"/>
      <c r="I16" s="15" t="e">
        <f t="shared" ca="1" si="6"/>
        <v>#VALUE!</v>
      </c>
      <c r="J16" s="15" t="e">
        <f t="shared" si="7"/>
        <v>#DIV/0!</v>
      </c>
      <c r="K16" s="16" t="e">
        <f t="shared" ca="1" si="8"/>
        <v>#VALUE!</v>
      </c>
      <c r="L16" s="16" t="e">
        <f t="shared" si="9"/>
        <v>#DIV/0!</v>
      </c>
      <c r="M16" s="15" t="e">
        <f t="shared" ca="1" si="10"/>
        <v>#VALUE!</v>
      </c>
      <c r="N16" s="15" t="e">
        <f t="shared" ca="1" si="11"/>
        <v>#VALUE!</v>
      </c>
      <c r="O16" s="15" t="e">
        <f t="shared" ref="O16:O69" ca="1" si="17">MAX(M16:N16)</f>
        <v>#VALUE!</v>
      </c>
      <c r="P16" s="7" t="e">
        <f t="shared" ca="1" si="16"/>
        <v>#VALUE!</v>
      </c>
      <c r="Q16" s="45"/>
      <c r="R16" s="15" t="e">
        <f t="shared" ca="1" si="13"/>
        <v>#VALUE!</v>
      </c>
      <c r="S16" s="78" t="e">
        <f t="shared" ca="1" si="14"/>
        <v>#VALUE!</v>
      </c>
      <c r="U16" s="6" t="str">
        <f ca="1">IFERROR(__xludf.DUMMYFUNCTION("QUERY($U$29:$AI$70,U$13)"),"#VALUE!")</f>
        <v>#VALUE!</v>
      </c>
      <c r="AL16" s="6">
        <f t="array" ref="AL16:AL1030">INDEX(BE16:BE1030,0)</f>
        <v>0</v>
      </c>
      <c r="AM16" s="6">
        <f t="array" ref="AM16:AM1030">INDEX(BH16:BH1030,0)</f>
        <v>0</v>
      </c>
      <c r="AN16" s="6" t="e">
        <f t="shared" ref="AN16:AO16" ca="1" si="18">INDEX((BJ16:BJ1030)-0.5,0)</f>
        <v>#VALUE!</v>
      </c>
      <c r="AO16" s="6">
        <f t="shared" si="18"/>
        <v>-0.5</v>
      </c>
      <c r="AP16" s="6">
        <f t="array" ref="AP16:AP1030">INDEX(BG16:BG1030,0)</f>
        <v>0</v>
      </c>
      <c r="AR16" s="36"/>
      <c r="AU16" s="6" t="str">
        <f ca="1">IFERROR(__xludf.DUMMYFUNCTION("QUERY(Price!$A$2:$F1030,$X$11)"),"#N/A")</f>
        <v>#N/A</v>
      </c>
      <c r="BA16" s="36" t="str">
        <f ca="1">IFERROR(__xludf.DUMMYFUNCTION("SPLIT(AW16,""*"")"),"#VALUE!")</f>
        <v>#VALUE!</v>
      </c>
      <c r="BD16" s="6" t="str">
        <f ca="1">IFERROR(__xludf.DUMMYFUNCTION("QUERY(AU16:BB1030,""Select * where AU is not null"",0)"),"#N/A")</f>
        <v>#N/A</v>
      </c>
      <c r="BE16" s="9"/>
      <c r="BF16" s="9"/>
      <c r="BG16" s="9"/>
      <c r="BH16" s="9"/>
      <c r="BI16" s="9"/>
      <c r="BJ16" s="9" t="str">
        <f ca="1">IFERROR(__xludf.DUMMYFUNCTION("""COMPUTED_VALUE"""),"#VALUE!")</f>
        <v>#VALUE!</v>
      </c>
      <c r="BK16" s="9"/>
    </row>
    <row r="17" spans="1:53" ht="15.75" customHeight="1">
      <c r="A17" s="13"/>
      <c r="B17" s="13"/>
      <c r="C17" s="13"/>
      <c r="D17" s="13"/>
      <c r="E17" s="13"/>
      <c r="F17" s="15"/>
      <c r="G17" s="15"/>
      <c r="H17" s="13"/>
      <c r="I17" s="15" t="e">
        <f t="shared" ca="1" si="6"/>
        <v>#VALUE!</v>
      </c>
      <c r="J17" s="15" t="e">
        <f t="shared" si="7"/>
        <v>#DIV/0!</v>
      </c>
      <c r="K17" s="16" t="e">
        <f t="shared" ca="1" si="8"/>
        <v>#VALUE!</v>
      </c>
      <c r="L17" s="16" t="e">
        <f t="shared" si="9"/>
        <v>#DIV/0!</v>
      </c>
      <c r="M17" s="15" t="e">
        <f t="shared" ca="1" si="10"/>
        <v>#VALUE!</v>
      </c>
      <c r="N17" s="15" t="e">
        <f t="shared" ca="1" si="11"/>
        <v>#VALUE!</v>
      </c>
      <c r="O17" s="15" t="e">
        <f t="shared" ca="1" si="17"/>
        <v>#VALUE!</v>
      </c>
      <c r="P17" s="7" t="e">
        <f t="shared" ca="1" si="16"/>
        <v>#VALUE!</v>
      </c>
      <c r="Q17" s="45"/>
      <c r="R17" s="15" t="e">
        <f t="shared" ca="1" si="13"/>
        <v>#VALUE!</v>
      </c>
      <c r="S17" s="78" t="e">
        <f t="shared" ca="1" si="14"/>
        <v>#VALUE!</v>
      </c>
      <c r="AL17" s="9">
        <v>0</v>
      </c>
      <c r="AM17" s="9">
        <v>0</v>
      </c>
      <c r="AN17" s="9">
        <v>-0.5</v>
      </c>
      <c r="AO17" s="9">
        <v>-0.5</v>
      </c>
      <c r="AP17" s="9">
        <v>0</v>
      </c>
      <c r="AR17" s="36"/>
      <c r="BA17" s="36" t="str">
        <f ca="1">IFERROR(__xludf.DUMMYFUNCTION("SPLIT(AW17,""*"")"),"#VALUE!")</f>
        <v>#VALUE!</v>
      </c>
    </row>
    <row r="18" spans="1:53" ht="15.75" customHeight="1">
      <c r="A18" s="13"/>
      <c r="B18" s="13"/>
      <c r="C18" s="13"/>
      <c r="D18" s="13"/>
      <c r="E18" s="13"/>
      <c r="F18" s="15"/>
      <c r="G18" s="15"/>
      <c r="H18" s="13"/>
      <c r="I18" s="15" t="e">
        <f t="shared" ca="1" si="6"/>
        <v>#VALUE!</v>
      </c>
      <c r="J18" s="15" t="e">
        <f t="shared" si="7"/>
        <v>#DIV/0!</v>
      </c>
      <c r="K18" s="16" t="e">
        <f t="shared" ca="1" si="8"/>
        <v>#VALUE!</v>
      </c>
      <c r="L18" s="16" t="e">
        <f t="shared" si="9"/>
        <v>#DIV/0!</v>
      </c>
      <c r="M18" s="15" t="e">
        <f t="shared" ca="1" si="10"/>
        <v>#VALUE!</v>
      </c>
      <c r="N18" s="15" t="e">
        <f t="shared" ca="1" si="11"/>
        <v>#VALUE!</v>
      </c>
      <c r="O18" s="15" t="e">
        <f t="shared" ca="1" si="17"/>
        <v>#VALUE!</v>
      </c>
      <c r="P18" s="7" t="e">
        <f t="shared" ca="1" si="16"/>
        <v>#VALUE!</v>
      </c>
      <c r="Q18" s="45"/>
      <c r="R18" s="15" t="e">
        <f t="shared" ca="1" si="13"/>
        <v>#VALUE!</v>
      </c>
      <c r="S18" s="78" t="e">
        <f t="shared" ca="1" si="14"/>
        <v>#VALUE!</v>
      </c>
      <c r="AL18" s="9">
        <v>0</v>
      </c>
      <c r="AM18" s="9">
        <v>0</v>
      </c>
      <c r="AN18" s="9">
        <v>-0.5</v>
      </c>
      <c r="AO18" s="9">
        <v>-0.5</v>
      </c>
      <c r="AP18" s="9">
        <v>0</v>
      </c>
      <c r="AR18" s="36"/>
      <c r="BA18" s="36" t="str">
        <f ca="1">IFERROR(__xludf.DUMMYFUNCTION("SPLIT(AW18,""*"")"),"#VALUE!")</f>
        <v>#VALUE!</v>
      </c>
    </row>
    <row r="19" spans="1:53" ht="15.75" customHeight="1">
      <c r="A19" s="13"/>
      <c r="B19" s="13"/>
      <c r="C19" s="13"/>
      <c r="D19" s="13"/>
      <c r="E19" s="13"/>
      <c r="F19" s="15"/>
      <c r="G19" s="15"/>
      <c r="H19" s="13"/>
      <c r="I19" s="15" t="e">
        <f t="shared" ca="1" si="6"/>
        <v>#VALUE!</v>
      </c>
      <c r="J19" s="15" t="e">
        <f t="shared" si="7"/>
        <v>#DIV/0!</v>
      </c>
      <c r="K19" s="16" t="e">
        <f t="shared" ca="1" si="8"/>
        <v>#VALUE!</v>
      </c>
      <c r="L19" s="16" t="e">
        <f t="shared" si="9"/>
        <v>#DIV/0!</v>
      </c>
      <c r="M19" s="15" t="e">
        <f t="shared" ca="1" si="10"/>
        <v>#VALUE!</v>
      </c>
      <c r="N19" s="15" t="e">
        <f t="shared" ca="1" si="11"/>
        <v>#VALUE!</v>
      </c>
      <c r="O19" s="15" t="e">
        <f t="shared" ca="1" si="17"/>
        <v>#VALUE!</v>
      </c>
      <c r="P19" s="7" t="e">
        <f t="shared" ca="1" si="16"/>
        <v>#VALUE!</v>
      </c>
      <c r="Q19" s="45"/>
      <c r="R19" s="15" t="e">
        <f t="shared" ca="1" si="13"/>
        <v>#VALUE!</v>
      </c>
      <c r="S19" s="78" t="e">
        <f t="shared" ca="1" si="14"/>
        <v>#VALUE!</v>
      </c>
      <c r="AL19" s="9">
        <v>0</v>
      </c>
      <c r="AM19" s="9">
        <v>0</v>
      </c>
      <c r="AN19" s="9">
        <v>-0.5</v>
      </c>
      <c r="AO19" s="9">
        <v>-0.5</v>
      </c>
      <c r="AP19" s="9">
        <v>0</v>
      </c>
      <c r="AR19" s="36"/>
      <c r="BA19" s="36" t="str">
        <f ca="1">IFERROR(__xludf.DUMMYFUNCTION("SPLIT(AW19,""*"")"),"#VALUE!")</f>
        <v>#VALUE!</v>
      </c>
    </row>
    <row r="20" spans="1:53" ht="15.75" customHeight="1">
      <c r="A20" s="13"/>
      <c r="B20" s="13"/>
      <c r="C20" s="13"/>
      <c r="D20" s="13"/>
      <c r="E20" s="13"/>
      <c r="F20" s="15"/>
      <c r="G20" s="15"/>
      <c r="H20" s="13"/>
      <c r="I20" s="15" t="e">
        <f t="shared" ca="1" si="6"/>
        <v>#VALUE!</v>
      </c>
      <c r="J20" s="15" t="e">
        <f t="shared" si="7"/>
        <v>#DIV/0!</v>
      </c>
      <c r="K20" s="16" t="e">
        <f t="shared" ca="1" si="8"/>
        <v>#VALUE!</v>
      </c>
      <c r="L20" s="16" t="e">
        <f t="shared" si="9"/>
        <v>#DIV/0!</v>
      </c>
      <c r="M20" s="15" t="e">
        <f t="shared" ca="1" si="10"/>
        <v>#VALUE!</v>
      </c>
      <c r="N20" s="15" t="e">
        <f t="shared" ca="1" si="11"/>
        <v>#VALUE!</v>
      </c>
      <c r="O20" s="15" t="e">
        <f t="shared" ca="1" si="17"/>
        <v>#VALUE!</v>
      </c>
      <c r="P20" s="7" t="e">
        <f t="shared" ca="1" si="16"/>
        <v>#VALUE!</v>
      </c>
      <c r="Q20" s="45"/>
      <c r="R20" s="15" t="e">
        <f t="shared" ca="1" si="13"/>
        <v>#VALUE!</v>
      </c>
      <c r="S20" s="78" t="e">
        <f t="shared" ca="1" si="14"/>
        <v>#VALUE!</v>
      </c>
      <c r="AL20" s="9">
        <v>0</v>
      </c>
      <c r="AM20" s="9">
        <v>0</v>
      </c>
      <c r="AN20" s="9">
        <v>-0.5</v>
      </c>
      <c r="AO20" s="9">
        <v>-0.5</v>
      </c>
      <c r="AP20" s="9">
        <v>0</v>
      </c>
      <c r="AR20" s="36"/>
      <c r="BA20" s="36" t="str">
        <f ca="1">IFERROR(__xludf.DUMMYFUNCTION("SPLIT(AW20,""*"")"),"#VALUE!")</f>
        <v>#VALUE!</v>
      </c>
    </row>
    <row r="21" spans="1:53" ht="15.75" customHeight="1">
      <c r="A21" s="13"/>
      <c r="B21" s="13"/>
      <c r="C21" s="13"/>
      <c r="D21" s="13"/>
      <c r="E21" s="13"/>
      <c r="F21" s="15"/>
      <c r="G21" s="15"/>
      <c r="H21" s="15"/>
      <c r="I21" s="15" t="e">
        <f t="shared" ca="1" si="6"/>
        <v>#VALUE!</v>
      </c>
      <c r="J21" s="15" t="e">
        <f t="shared" si="7"/>
        <v>#DIV/0!</v>
      </c>
      <c r="K21" s="16" t="e">
        <f t="shared" ca="1" si="8"/>
        <v>#VALUE!</v>
      </c>
      <c r="L21" s="16" t="e">
        <f t="shared" si="9"/>
        <v>#DIV/0!</v>
      </c>
      <c r="M21" s="15" t="e">
        <f t="shared" ca="1" si="10"/>
        <v>#VALUE!</v>
      </c>
      <c r="N21" s="15" t="e">
        <f t="shared" ca="1" si="11"/>
        <v>#VALUE!</v>
      </c>
      <c r="O21" s="15" t="e">
        <f t="shared" ca="1" si="17"/>
        <v>#VALUE!</v>
      </c>
      <c r="P21" s="7" t="e">
        <f t="shared" ca="1" si="16"/>
        <v>#VALUE!</v>
      </c>
      <c r="Q21" s="45"/>
      <c r="R21" s="15" t="e">
        <f t="shared" ca="1" si="13"/>
        <v>#VALUE!</v>
      </c>
      <c r="S21" s="78" t="e">
        <f t="shared" ca="1" si="14"/>
        <v>#VALUE!</v>
      </c>
      <c r="AL21" s="9">
        <v>0</v>
      </c>
      <c r="AM21" s="9">
        <v>0</v>
      </c>
      <c r="AN21" s="9">
        <v>-0.5</v>
      </c>
      <c r="AO21" s="9">
        <v>-0.5</v>
      </c>
      <c r="AP21" s="9">
        <v>0</v>
      </c>
      <c r="AR21" s="36"/>
      <c r="BA21" s="36" t="str">
        <f ca="1">IFERROR(__xludf.DUMMYFUNCTION("SPLIT(AW21,""*"")"),"#VALUE!")</f>
        <v>#VALUE!</v>
      </c>
    </row>
    <row r="22" spans="1:53" ht="15.75" customHeight="1">
      <c r="A22" s="13"/>
      <c r="B22" s="13"/>
      <c r="C22" s="13"/>
      <c r="D22" s="13"/>
      <c r="E22" s="13"/>
      <c r="F22" s="15"/>
      <c r="G22" s="15"/>
      <c r="H22" s="15"/>
      <c r="I22" s="15" t="e">
        <f t="shared" ca="1" si="6"/>
        <v>#VALUE!</v>
      </c>
      <c r="J22" s="15" t="e">
        <f t="shared" si="7"/>
        <v>#DIV/0!</v>
      </c>
      <c r="K22" s="16" t="e">
        <f t="shared" ca="1" si="8"/>
        <v>#VALUE!</v>
      </c>
      <c r="L22" s="16" t="e">
        <f t="shared" si="9"/>
        <v>#DIV/0!</v>
      </c>
      <c r="M22" s="15" t="e">
        <f t="shared" ca="1" si="10"/>
        <v>#VALUE!</v>
      </c>
      <c r="N22" s="15" t="e">
        <f t="shared" ca="1" si="11"/>
        <v>#VALUE!</v>
      </c>
      <c r="O22" s="15" t="e">
        <f t="shared" ca="1" si="17"/>
        <v>#VALUE!</v>
      </c>
      <c r="P22" s="7" t="e">
        <f t="shared" ca="1" si="16"/>
        <v>#VALUE!</v>
      </c>
      <c r="Q22" s="45"/>
      <c r="R22" s="15" t="e">
        <f t="shared" ca="1" si="13"/>
        <v>#VALUE!</v>
      </c>
      <c r="AL22" s="9">
        <v>0</v>
      </c>
      <c r="AM22" s="9">
        <v>0</v>
      </c>
      <c r="AN22" s="9">
        <v>-0.5</v>
      </c>
      <c r="AO22" s="9">
        <v>-0.5</v>
      </c>
      <c r="AP22" s="9">
        <v>0</v>
      </c>
      <c r="AR22" s="36"/>
      <c r="BA22" s="36" t="str">
        <f ca="1">IFERROR(__xludf.DUMMYFUNCTION("SPLIT(AW22,""*"")"),"#VALUE!")</f>
        <v>#VALUE!</v>
      </c>
    </row>
    <row r="23" spans="1:53" ht="15.75" customHeight="1">
      <c r="A23" s="13"/>
      <c r="B23" s="13"/>
      <c r="C23" s="13"/>
      <c r="D23" s="13"/>
      <c r="E23" s="13"/>
      <c r="F23" s="15"/>
      <c r="G23" s="15"/>
      <c r="H23" s="15"/>
      <c r="I23" s="15" t="e">
        <f t="shared" ca="1" si="6"/>
        <v>#VALUE!</v>
      </c>
      <c r="J23" s="15" t="e">
        <f t="shared" si="7"/>
        <v>#DIV/0!</v>
      </c>
      <c r="K23" s="16" t="e">
        <f t="shared" ca="1" si="8"/>
        <v>#VALUE!</v>
      </c>
      <c r="L23" s="16" t="e">
        <f t="shared" si="9"/>
        <v>#DIV/0!</v>
      </c>
      <c r="M23" s="15" t="e">
        <f t="shared" ca="1" si="10"/>
        <v>#VALUE!</v>
      </c>
      <c r="N23" s="15" t="e">
        <f t="shared" ca="1" si="11"/>
        <v>#VALUE!</v>
      </c>
      <c r="O23" s="15" t="e">
        <f t="shared" ca="1" si="17"/>
        <v>#VALUE!</v>
      </c>
      <c r="P23" s="7" t="e">
        <f t="shared" ca="1" si="16"/>
        <v>#VALUE!</v>
      </c>
      <c r="Q23" s="45"/>
      <c r="R23" s="15" t="e">
        <f t="shared" ca="1" si="13"/>
        <v>#VALUE!</v>
      </c>
      <c r="AL23" s="9">
        <v>0</v>
      </c>
      <c r="AM23" s="9">
        <v>0</v>
      </c>
      <c r="AN23" s="9">
        <v>-0.5</v>
      </c>
      <c r="AO23" s="9">
        <v>-0.5</v>
      </c>
      <c r="AP23" s="9">
        <v>0</v>
      </c>
      <c r="AR23" s="36"/>
      <c r="BA23" s="36" t="str">
        <f ca="1">IFERROR(__xludf.DUMMYFUNCTION("SPLIT(AW23,""*"")"),"#VALUE!")</f>
        <v>#VALUE!</v>
      </c>
    </row>
    <row r="24" spans="1:53" ht="15.75" customHeight="1">
      <c r="A24" s="13"/>
      <c r="B24" s="13"/>
      <c r="C24" s="13"/>
      <c r="D24" s="13"/>
      <c r="E24" s="13"/>
      <c r="F24" s="15"/>
      <c r="G24" s="15"/>
      <c r="H24" s="13"/>
      <c r="I24" s="15" t="e">
        <f t="shared" ca="1" si="6"/>
        <v>#VALUE!</v>
      </c>
      <c r="J24" s="15" t="e">
        <f t="shared" si="7"/>
        <v>#DIV/0!</v>
      </c>
      <c r="K24" s="16" t="e">
        <f t="shared" ca="1" si="8"/>
        <v>#VALUE!</v>
      </c>
      <c r="L24" s="16" t="e">
        <f t="shared" si="9"/>
        <v>#DIV/0!</v>
      </c>
      <c r="M24" s="15" t="e">
        <f t="shared" ca="1" si="10"/>
        <v>#VALUE!</v>
      </c>
      <c r="N24" s="15" t="e">
        <f t="shared" ca="1" si="11"/>
        <v>#VALUE!</v>
      </c>
      <c r="O24" s="15" t="e">
        <f t="shared" ca="1" si="17"/>
        <v>#VALUE!</v>
      </c>
      <c r="P24" s="7" t="e">
        <f t="shared" ca="1" si="16"/>
        <v>#VALUE!</v>
      </c>
      <c r="Q24" s="45"/>
      <c r="R24" s="15" t="e">
        <f t="shared" ca="1" si="13"/>
        <v>#VALUE!</v>
      </c>
      <c r="U24" s="6"/>
      <c r="AL24" s="9">
        <v>0</v>
      </c>
      <c r="AM24" s="9">
        <v>0</v>
      </c>
      <c r="AN24" s="9">
        <v>-0.5</v>
      </c>
      <c r="AO24" s="9">
        <v>-0.5</v>
      </c>
      <c r="AP24" s="9">
        <v>0</v>
      </c>
      <c r="AR24" s="36"/>
      <c r="BA24" s="36" t="str">
        <f ca="1">IFERROR(__xludf.DUMMYFUNCTION("SPLIT(AW24,""*"")"),"#VALUE!")</f>
        <v>#VALUE!</v>
      </c>
    </row>
    <row r="25" spans="1:53" ht="15.75" customHeight="1">
      <c r="A25" s="13"/>
      <c r="B25" s="13"/>
      <c r="C25" s="13"/>
      <c r="D25" s="13"/>
      <c r="E25" s="13"/>
      <c r="F25" s="15"/>
      <c r="G25" s="15"/>
      <c r="H25" s="13"/>
      <c r="I25" s="15" t="e">
        <f t="shared" ca="1" si="6"/>
        <v>#VALUE!</v>
      </c>
      <c r="J25" s="15" t="e">
        <f t="shared" si="7"/>
        <v>#DIV/0!</v>
      </c>
      <c r="K25" s="16" t="e">
        <f t="shared" ca="1" si="8"/>
        <v>#VALUE!</v>
      </c>
      <c r="L25" s="16" t="e">
        <f t="shared" si="9"/>
        <v>#DIV/0!</v>
      </c>
      <c r="M25" s="15" t="e">
        <f t="shared" ca="1" si="10"/>
        <v>#VALUE!</v>
      </c>
      <c r="N25" s="15" t="e">
        <f t="shared" ca="1" si="11"/>
        <v>#VALUE!</v>
      </c>
      <c r="O25" s="15" t="e">
        <f t="shared" ca="1" si="17"/>
        <v>#VALUE!</v>
      </c>
      <c r="P25" s="7" t="e">
        <f t="shared" ca="1" si="16"/>
        <v>#VALUE!</v>
      </c>
      <c r="Q25" s="45"/>
      <c r="R25" s="15" t="e">
        <f t="shared" ca="1" si="13"/>
        <v>#VALUE!</v>
      </c>
      <c r="AL25" s="9">
        <v>0</v>
      </c>
      <c r="AM25" s="9">
        <v>0</v>
      </c>
      <c r="AN25" s="9">
        <v>-0.5</v>
      </c>
      <c r="AO25" s="9">
        <v>-0.5</v>
      </c>
      <c r="AP25" s="9">
        <v>0</v>
      </c>
      <c r="AR25" s="36"/>
      <c r="BA25" s="36" t="str">
        <f ca="1">IFERROR(__xludf.DUMMYFUNCTION("SPLIT(AW25,""*"")"),"#VALUE!")</f>
        <v>#VALUE!</v>
      </c>
    </row>
    <row r="26" spans="1:53" ht="15.75" customHeight="1">
      <c r="A26" s="13"/>
      <c r="B26" s="13"/>
      <c r="C26" s="13"/>
      <c r="D26" s="13"/>
      <c r="E26" s="13"/>
      <c r="F26" s="15"/>
      <c r="G26" s="15"/>
      <c r="H26" s="13"/>
      <c r="I26" s="15" t="e">
        <f t="shared" ca="1" si="6"/>
        <v>#VALUE!</v>
      </c>
      <c r="J26" s="15" t="e">
        <f t="shared" si="7"/>
        <v>#DIV/0!</v>
      </c>
      <c r="K26" s="16" t="e">
        <f t="shared" ca="1" si="8"/>
        <v>#VALUE!</v>
      </c>
      <c r="L26" s="16" t="e">
        <f t="shared" si="9"/>
        <v>#DIV/0!</v>
      </c>
      <c r="M26" s="15" t="e">
        <f t="shared" ca="1" si="10"/>
        <v>#VALUE!</v>
      </c>
      <c r="N26" s="15" t="e">
        <f t="shared" ca="1" si="11"/>
        <v>#VALUE!</v>
      </c>
      <c r="O26" s="15" t="e">
        <f t="shared" ca="1" si="17"/>
        <v>#VALUE!</v>
      </c>
      <c r="P26" s="7" t="e">
        <f t="shared" ca="1" si="16"/>
        <v>#VALUE!</v>
      </c>
      <c r="Q26" s="45"/>
      <c r="R26" s="15" t="e">
        <f t="shared" ca="1" si="13"/>
        <v>#VALUE!</v>
      </c>
      <c r="AL26" s="9">
        <v>0</v>
      </c>
      <c r="AM26" s="9">
        <v>0</v>
      </c>
      <c r="AN26" s="9">
        <v>-0.5</v>
      </c>
      <c r="AO26" s="9">
        <v>-0.5</v>
      </c>
      <c r="AP26" s="9">
        <v>0</v>
      </c>
      <c r="AR26" s="36"/>
      <c r="BA26" s="36" t="str">
        <f ca="1">IFERROR(__xludf.DUMMYFUNCTION("SPLIT(AW26,""*"")"),"#VALUE!")</f>
        <v>#VALUE!</v>
      </c>
    </row>
    <row r="27" spans="1:53" ht="15.75" customHeight="1">
      <c r="A27" s="13"/>
      <c r="B27" s="13"/>
      <c r="C27" s="13"/>
      <c r="D27" s="13"/>
      <c r="E27" s="13"/>
      <c r="F27" s="15"/>
      <c r="G27" s="15"/>
      <c r="H27" s="13"/>
      <c r="I27" s="15" t="e">
        <f t="shared" ca="1" si="6"/>
        <v>#VALUE!</v>
      </c>
      <c r="J27" s="15" t="e">
        <f t="shared" si="7"/>
        <v>#DIV/0!</v>
      </c>
      <c r="K27" s="16" t="e">
        <f t="shared" ca="1" si="8"/>
        <v>#VALUE!</v>
      </c>
      <c r="L27" s="16" t="e">
        <f t="shared" si="9"/>
        <v>#DIV/0!</v>
      </c>
      <c r="M27" s="15" t="e">
        <f t="shared" ca="1" si="10"/>
        <v>#VALUE!</v>
      </c>
      <c r="N27" s="15" t="e">
        <f t="shared" ca="1" si="11"/>
        <v>#VALUE!</v>
      </c>
      <c r="O27" s="15" t="e">
        <f t="shared" ca="1" si="17"/>
        <v>#VALUE!</v>
      </c>
      <c r="P27" s="7" t="e">
        <f t="shared" ca="1" si="16"/>
        <v>#VALUE!</v>
      </c>
      <c r="Q27" s="45"/>
      <c r="R27" s="15" t="e">
        <f t="shared" ca="1" si="13"/>
        <v>#VALUE!</v>
      </c>
      <c r="AL27" s="9">
        <v>0</v>
      </c>
      <c r="AM27" s="9">
        <v>0</v>
      </c>
      <c r="AN27" s="9">
        <v>-0.5</v>
      </c>
      <c r="AO27" s="9">
        <v>-0.5</v>
      </c>
      <c r="AP27" s="9">
        <v>0</v>
      </c>
      <c r="AR27" s="36"/>
      <c r="BA27" s="36" t="str">
        <f ca="1">IFERROR(__xludf.DUMMYFUNCTION("SPLIT(AW27,""*"")"),"#VALUE!")</f>
        <v>#VALUE!</v>
      </c>
    </row>
    <row r="28" spans="1:53" ht="15.75" customHeight="1">
      <c r="A28" s="13"/>
      <c r="B28" s="13"/>
      <c r="C28" s="13"/>
      <c r="D28" s="13"/>
      <c r="E28" s="13"/>
      <c r="F28" s="15"/>
      <c r="G28" s="15"/>
      <c r="H28" s="13"/>
      <c r="I28" s="15" t="e">
        <f t="shared" ca="1" si="6"/>
        <v>#VALUE!</v>
      </c>
      <c r="J28" s="15" t="e">
        <f t="shared" si="7"/>
        <v>#DIV/0!</v>
      </c>
      <c r="K28" s="16" t="e">
        <f t="shared" ca="1" si="8"/>
        <v>#VALUE!</v>
      </c>
      <c r="L28" s="16" t="e">
        <f t="shared" si="9"/>
        <v>#DIV/0!</v>
      </c>
      <c r="M28" s="15" t="e">
        <f t="shared" ca="1" si="10"/>
        <v>#VALUE!</v>
      </c>
      <c r="N28" s="15" t="e">
        <f t="shared" ca="1" si="11"/>
        <v>#VALUE!</v>
      </c>
      <c r="O28" s="15" t="e">
        <f t="shared" ca="1" si="17"/>
        <v>#VALUE!</v>
      </c>
      <c r="P28" s="7" t="e">
        <f t="shared" ca="1" si="16"/>
        <v>#VALUE!</v>
      </c>
      <c r="Q28" s="45"/>
      <c r="R28" s="15" t="e">
        <f t="shared" ca="1" si="13"/>
        <v>#VALUE!</v>
      </c>
      <c r="U28" s="71" t="s">
        <v>107</v>
      </c>
      <c r="V28" s="71" t="s">
        <v>5</v>
      </c>
      <c r="W28" s="17" t="s">
        <v>108</v>
      </c>
      <c r="X28" s="17" t="s">
        <v>109</v>
      </c>
      <c r="Y28" s="72" t="s">
        <v>110</v>
      </c>
      <c r="Z28" s="1" t="s">
        <v>111</v>
      </c>
      <c r="AA28" s="1" t="s">
        <v>112</v>
      </c>
      <c r="AB28" s="1" t="s">
        <v>113</v>
      </c>
      <c r="AC28" s="1" t="s">
        <v>114</v>
      </c>
      <c r="AD28" s="1" t="s">
        <v>115</v>
      </c>
      <c r="AE28" s="1" t="s">
        <v>116</v>
      </c>
      <c r="AF28" s="4" t="s">
        <v>117</v>
      </c>
      <c r="AG28" s="73" t="s">
        <v>118</v>
      </c>
      <c r="AH28" s="74"/>
      <c r="AI28" s="79" t="s">
        <v>119</v>
      </c>
      <c r="AL28" s="9">
        <v>0</v>
      </c>
      <c r="AM28" s="9">
        <v>0</v>
      </c>
      <c r="AN28" s="9">
        <v>-0.5</v>
      </c>
      <c r="AO28" s="9">
        <v>-0.5</v>
      </c>
      <c r="AP28" s="9">
        <v>0</v>
      </c>
      <c r="AR28" s="36"/>
      <c r="BA28" s="36" t="str">
        <f ca="1">IFERROR(__xludf.DUMMYFUNCTION("SPLIT(AW28,""*"")"),"#VALUE!")</f>
        <v>#VALUE!</v>
      </c>
    </row>
    <row r="29" spans="1:53" ht="15.75" customHeight="1">
      <c r="A29" s="13"/>
      <c r="B29" s="13"/>
      <c r="C29" s="13"/>
      <c r="D29" s="13"/>
      <c r="E29" s="13"/>
      <c r="F29" s="15"/>
      <c r="G29" s="15"/>
      <c r="H29" s="13"/>
      <c r="I29" s="15" t="e">
        <f t="shared" ca="1" si="6"/>
        <v>#VALUE!</v>
      </c>
      <c r="J29" s="15" t="e">
        <f t="shared" si="7"/>
        <v>#DIV/0!</v>
      </c>
      <c r="K29" s="16" t="e">
        <f t="shared" ca="1" si="8"/>
        <v>#VALUE!</v>
      </c>
      <c r="L29" s="16" t="e">
        <f t="shared" si="9"/>
        <v>#DIV/0!</v>
      </c>
      <c r="M29" s="15" t="e">
        <f t="shared" ca="1" si="10"/>
        <v>#VALUE!</v>
      </c>
      <c r="N29" s="15" t="e">
        <f t="shared" ca="1" si="11"/>
        <v>#VALUE!</v>
      </c>
      <c r="O29" s="15" t="e">
        <f t="shared" ca="1" si="17"/>
        <v>#VALUE!</v>
      </c>
      <c r="P29" s="7" t="e">
        <f t="shared" ca="1" si="16"/>
        <v>#VALUE!</v>
      </c>
      <c r="Q29" s="45"/>
      <c r="R29" s="15" t="e">
        <f t="shared" ca="1" si="13"/>
        <v>#VALUE!</v>
      </c>
      <c r="U29" s="6" t="str">
        <f ca="1">IFERROR(__xludf.DUMMYFUNCTION("QUERY($D$10:$S$20,U$12)"),"#VALUE!")</f>
        <v>#VALUE!</v>
      </c>
      <c r="AL29" s="9">
        <v>0</v>
      </c>
      <c r="AM29" s="9">
        <v>0</v>
      </c>
      <c r="AN29" s="9">
        <v>-0.5</v>
      </c>
      <c r="AO29" s="9">
        <v>-0.5</v>
      </c>
      <c r="AP29" s="9">
        <v>0</v>
      </c>
      <c r="AR29" s="36"/>
      <c r="BA29" s="36" t="str">
        <f ca="1">IFERROR(__xludf.DUMMYFUNCTION("SPLIT(AW29,""*"")"),"#VALUE!")</f>
        <v>#VALUE!</v>
      </c>
    </row>
    <row r="30" spans="1:53" ht="15.75" customHeight="1">
      <c r="A30" s="13"/>
      <c r="B30" s="13"/>
      <c r="C30" s="13"/>
      <c r="D30" s="13"/>
      <c r="E30" s="13"/>
      <c r="F30" s="15"/>
      <c r="G30" s="15"/>
      <c r="H30" s="13"/>
      <c r="I30" s="15" t="e">
        <f t="shared" ca="1" si="6"/>
        <v>#VALUE!</v>
      </c>
      <c r="J30" s="15" t="e">
        <f t="shared" si="7"/>
        <v>#DIV/0!</v>
      </c>
      <c r="K30" s="16" t="e">
        <f t="shared" ca="1" si="8"/>
        <v>#VALUE!</v>
      </c>
      <c r="L30" s="16" t="e">
        <f t="shared" si="9"/>
        <v>#DIV/0!</v>
      </c>
      <c r="M30" s="15" t="e">
        <f t="shared" ca="1" si="10"/>
        <v>#VALUE!</v>
      </c>
      <c r="N30" s="15" t="e">
        <f t="shared" ca="1" si="11"/>
        <v>#VALUE!</v>
      </c>
      <c r="O30" s="15" t="e">
        <f t="shared" ca="1" si="17"/>
        <v>#VALUE!</v>
      </c>
      <c r="P30" s="7" t="e">
        <f t="shared" ca="1" si="16"/>
        <v>#VALUE!</v>
      </c>
      <c r="Q30" s="45"/>
      <c r="R30" s="15" t="e">
        <f t="shared" ca="1" si="13"/>
        <v>#VALUE!</v>
      </c>
      <c r="AL30" s="9">
        <v>0</v>
      </c>
      <c r="AM30" s="9">
        <v>0</v>
      </c>
      <c r="AN30" s="9">
        <v>-0.5</v>
      </c>
      <c r="AO30" s="9">
        <v>-0.5</v>
      </c>
      <c r="AP30" s="9">
        <v>0</v>
      </c>
      <c r="AR30" s="36"/>
      <c r="BA30" s="36" t="str">
        <f ca="1">IFERROR(__xludf.DUMMYFUNCTION("SPLIT(AW30,""*"")"),"#VALUE!")</f>
        <v>#VALUE!</v>
      </c>
    </row>
    <row r="31" spans="1:53" ht="15.75" customHeight="1">
      <c r="A31" s="13"/>
      <c r="B31" s="13"/>
      <c r="C31" s="13"/>
      <c r="D31" s="13"/>
      <c r="E31" s="13"/>
      <c r="F31" s="15"/>
      <c r="G31" s="15"/>
      <c r="H31" s="13"/>
      <c r="I31" s="15" t="e">
        <f t="shared" ca="1" si="6"/>
        <v>#VALUE!</v>
      </c>
      <c r="J31" s="15" t="e">
        <f t="shared" si="7"/>
        <v>#DIV/0!</v>
      </c>
      <c r="K31" s="16" t="e">
        <f t="shared" ca="1" si="8"/>
        <v>#VALUE!</v>
      </c>
      <c r="L31" s="16" t="e">
        <f t="shared" si="9"/>
        <v>#DIV/0!</v>
      </c>
      <c r="M31" s="15" t="e">
        <f t="shared" ca="1" si="10"/>
        <v>#VALUE!</v>
      </c>
      <c r="N31" s="15" t="e">
        <f t="shared" ca="1" si="11"/>
        <v>#VALUE!</v>
      </c>
      <c r="O31" s="15" t="e">
        <f t="shared" ca="1" si="17"/>
        <v>#VALUE!</v>
      </c>
      <c r="P31" s="7" t="e">
        <f t="shared" ca="1" si="16"/>
        <v>#VALUE!</v>
      </c>
      <c r="Q31" s="45"/>
      <c r="R31" s="15" t="e">
        <f t="shared" ca="1" si="13"/>
        <v>#VALUE!</v>
      </c>
      <c r="AL31" s="9">
        <v>0</v>
      </c>
      <c r="AM31" s="9">
        <v>0</v>
      </c>
      <c r="AN31" s="9">
        <v>-0.5</v>
      </c>
      <c r="AO31" s="9">
        <v>-0.5</v>
      </c>
      <c r="AP31" s="9">
        <v>0</v>
      </c>
      <c r="AR31" s="36"/>
      <c r="BA31" s="36" t="str">
        <f ca="1">IFERROR(__xludf.DUMMYFUNCTION("SPLIT(AW31,""*"")"),"#VALUE!")</f>
        <v>#VALUE!</v>
      </c>
    </row>
    <row r="32" spans="1:53" ht="15.75" customHeight="1">
      <c r="A32" s="13"/>
      <c r="B32" s="13"/>
      <c r="C32" s="13"/>
      <c r="D32" s="13"/>
      <c r="E32" s="13"/>
      <c r="F32" s="15"/>
      <c r="G32" s="15"/>
      <c r="H32" s="13"/>
      <c r="I32" s="15" t="e">
        <f t="shared" ca="1" si="6"/>
        <v>#VALUE!</v>
      </c>
      <c r="J32" s="15" t="e">
        <f t="shared" si="7"/>
        <v>#DIV/0!</v>
      </c>
      <c r="K32" s="16" t="e">
        <f t="shared" ca="1" si="8"/>
        <v>#VALUE!</v>
      </c>
      <c r="L32" s="16" t="e">
        <f t="shared" si="9"/>
        <v>#DIV/0!</v>
      </c>
      <c r="M32" s="15" t="e">
        <f t="shared" ca="1" si="10"/>
        <v>#VALUE!</v>
      </c>
      <c r="N32" s="15" t="e">
        <f t="shared" ca="1" si="11"/>
        <v>#VALUE!</v>
      </c>
      <c r="O32" s="15" t="e">
        <f t="shared" ca="1" si="17"/>
        <v>#VALUE!</v>
      </c>
      <c r="P32" s="7" t="e">
        <f t="shared" ca="1" si="16"/>
        <v>#VALUE!</v>
      </c>
      <c r="Q32" s="45"/>
      <c r="R32" s="15" t="e">
        <f t="shared" ca="1" si="13"/>
        <v>#VALUE!</v>
      </c>
      <c r="AL32" s="9">
        <v>0</v>
      </c>
      <c r="AM32" s="9">
        <v>0</v>
      </c>
      <c r="AN32" s="9">
        <v>-0.5</v>
      </c>
      <c r="AO32" s="9">
        <v>-0.5</v>
      </c>
      <c r="AP32" s="9">
        <v>0</v>
      </c>
      <c r="AR32" s="36"/>
      <c r="BA32" s="36" t="str">
        <f ca="1">IFERROR(__xludf.DUMMYFUNCTION("SPLIT(AW32,""*"")"),"#VALUE!")</f>
        <v>#VALUE!</v>
      </c>
    </row>
    <row r="33" spans="1:53" ht="15.75" customHeight="1">
      <c r="A33" s="13"/>
      <c r="B33" s="13"/>
      <c r="C33" s="13"/>
      <c r="D33" s="13"/>
      <c r="E33" s="13"/>
      <c r="F33" s="15"/>
      <c r="G33" s="15"/>
      <c r="H33" s="13"/>
      <c r="I33" s="15" t="e">
        <f t="shared" ca="1" si="6"/>
        <v>#VALUE!</v>
      </c>
      <c r="J33" s="15" t="e">
        <f t="shared" si="7"/>
        <v>#DIV/0!</v>
      </c>
      <c r="K33" s="16" t="e">
        <f t="shared" ca="1" si="8"/>
        <v>#VALUE!</v>
      </c>
      <c r="L33" s="16" t="e">
        <f t="shared" si="9"/>
        <v>#DIV/0!</v>
      </c>
      <c r="M33" s="15" t="e">
        <f t="shared" ca="1" si="10"/>
        <v>#VALUE!</v>
      </c>
      <c r="N33" s="15" t="e">
        <f t="shared" ca="1" si="11"/>
        <v>#VALUE!</v>
      </c>
      <c r="O33" s="15" t="e">
        <f t="shared" ca="1" si="17"/>
        <v>#VALUE!</v>
      </c>
      <c r="P33" s="7" t="e">
        <f t="shared" ca="1" si="16"/>
        <v>#VALUE!</v>
      </c>
      <c r="Q33" s="45"/>
      <c r="R33" s="15" t="e">
        <f t="shared" ca="1" si="13"/>
        <v>#VALUE!</v>
      </c>
      <c r="AL33" s="9">
        <v>0</v>
      </c>
      <c r="AM33" s="9">
        <v>0</v>
      </c>
      <c r="AN33" s="9">
        <v>-0.5</v>
      </c>
      <c r="AO33" s="9">
        <v>-0.5</v>
      </c>
      <c r="AP33" s="9">
        <v>0</v>
      </c>
      <c r="AR33" s="36"/>
      <c r="BA33" s="36" t="str">
        <f ca="1">IFERROR(__xludf.DUMMYFUNCTION("SPLIT(AW33,""*"")"),"#VALUE!")</f>
        <v>#VALUE!</v>
      </c>
    </row>
    <row r="34" spans="1:53" ht="15.75" customHeight="1">
      <c r="A34" s="13"/>
      <c r="B34" s="13"/>
      <c r="C34" s="13"/>
      <c r="D34" s="13"/>
      <c r="E34" s="13"/>
      <c r="F34" s="15"/>
      <c r="G34" s="15"/>
      <c r="H34" s="13"/>
      <c r="I34" s="15" t="e">
        <f t="shared" ca="1" si="6"/>
        <v>#VALUE!</v>
      </c>
      <c r="J34" s="15" t="e">
        <f t="shared" si="7"/>
        <v>#DIV/0!</v>
      </c>
      <c r="K34" s="16" t="e">
        <f t="shared" ca="1" si="8"/>
        <v>#VALUE!</v>
      </c>
      <c r="L34" s="16" t="e">
        <f t="shared" si="9"/>
        <v>#DIV/0!</v>
      </c>
      <c r="M34" s="15" t="e">
        <f t="shared" ca="1" si="10"/>
        <v>#VALUE!</v>
      </c>
      <c r="N34" s="15" t="e">
        <f t="shared" ca="1" si="11"/>
        <v>#VALUE!</v>
      </c>
      <c r="O34" s="15" t="e">
        <f t="shared" ca="1" si="17"/>
        <v>#VALUE!</v>
      </c>
      <c r="P34" s="7" t="e">
        <f t="shared" ca="1" si="16"/>
        <v>#VALUE!</v>
      </c>
      <c r="Q34" s="45"/>
      <c r="R34" s="15" t="e">
        <f t="shared" ca="1" si="13"/>
        <v>#VALUE!</v>
      </c>
      <c r="AL34" s="9">
        <v>0</v>
      </c>
      <c r="AM34" s="9">
        <v>0</v>
      </c>
      <c r="AN34" s="9">
        <v>-0.5</v>
      </c>
      <c r="AO34" s="9">
        <v>-0.5</v>
      </c>
      <c r="AP34" s="9">
        <v>0</v>
      </c>
      <c r="AR34" s="36"/>
      <c r="BA34" s="36" t="str">
        <f ca="1">IFERROR(__xludf.DUMMYFUNCTION("SPLIT(AW34,""*"")"),"#VALUE!")</f>
        <v>#VALUE!</v>
      </c>
    </row>
    <row r="35" spans="1:53" ht="15.75" customHeight="1">
      <c r="A35" s="13"/>
      <c r="B35" s="13"/>
      <c r="C35" s="13"/>
      <c r="D35" s="13"/>
      <c r="E35" s="13"/>
      <c r="F35" s="15"/>
      <c r="G35" s="15"/>
      <c r="H35" s="13"/>
      <c r="I35" s="15" t="e">
        <f t="shared" ca="1" si="6"/>
        <v>#VALUE!</v>
      </c>
      <c r="J35" s="15" t="e">
        <f t="shared" si="7"/>
        <v>#DIV/0!</v>
      </c>
      <c r="K35" s="16" t="e">
        <f t="shared" ca="1" si="8"/>
        <v>#VALUE!</v>
      </c>
      <c r="L35" s="16" t="e">
        <f t="shared" si="9"/>
        <v>#DIV/0!</v>
      </c>
      <c r="M35" s="15" t="e">
        <f t="shared" ca="1" si="10"/>
        <v>#VALUE!</v>
      </c>
      <c r="N35" s="15" t="e">
        <f t="shared" ca="1" si="11"/>
        <v>#VALUE!</v>
      </c>
      <c r="O35" s="15" t="e">
        <f t="shared" ca="1" si="17"/>
        <v>#VALUE!</v>
      </c>
      <c r="P35" s="7" t="e">
        <f t="shared" ca="1" si="16"/>
        <v>#VALUE!</v>
      </c>
      <c r="Q35" s="45"/>
      <c r="R35" s="15" t="e">
        <f t="shared" ca="1" si="13"/>
        <v>#VALUE!</v>
      </c>
      <c r="AL35" s="9">
        <v>0</v>
      </c>
      <c r="AM35" s="9">
        <v>0</v>
      </c>
      <c r="AN35" s="9">
        <v>-0.5</v>
      </c>
      <c r="AO35" s="9">
        <v>-0.5</v>
      </c>
      <c r="AP35" s="9">
        <v>0</v>
      </c>
      <c r="AR35" s="36"/>
      <c r="BA35" s="36" t="str">
        <f ca="1">IFERROR(__xludf.DUMMYFUNCTION("SPLIT(AW35,""*"")"),"#VALUE!")</f>
        <v>#VALUE!</v>
      </c>
    </row>
    <row r="36" spans="1:53" ht="15.75" customHeight="1">
      <c r="A36" s="13"/>
      <c r="B36" s="13"/>
      <c r="C36" s="13"/>
      <c r="D36" s="13"/>
      <c r="E36" s="13"/>
      <c r="F36" s="15"/>
      <c r="G36" s="15"/>
      <c r="H36" s="13"/>
      <c r="I36" s="15" t="e">
        <f t="shared" ca="1" si="6"/>
        <v>#VALUE!</v>
      </c>
      <c r="J36" s="15" t="e">
        <f t="shared" si="7"/>
        <v>#DIV/0!</v>
      </c>
      <c r="K36" s="16" t="e">
        <f t="shared" ca="1" si="8"/>
        <v>#VALUE!</v>
      </c>
      <c r="L36" s="16" t="e">
        <f t="shared" si="9"/>
        <v>#DIV/0!</v>
      </c>
      <c r="M36" s="15" t="e">
        <f t="shared" ca="1" si="10"/>
        <v>#VALUE!</v>
      </c>
      <c r="N36" s="15" t="e">
        <f t="shared" ca="1" si="11"/>
        <v>#VALUE!</v>
      </c>
      <c r="O36" s="15" t="e">
        <f t="shared" ca="1" si="17"/>
        <v>#VALUE!</v>
      </c>
      <c r="P36" s="7" t="e">
        <f t="shared" ca="1" si="16"/>
        <v>#VALUE!</v>
      </c>
      <c r="Q36" s="45"/>
      <c r="R36" s="15" t="e">
        <f t="shared" ca="1" si="13"/>
        <v>#VALUE!</v>
      </c>
      <c r="AL36" s="9">
        <v>0</v>
      </c>
      <c r="AM36" s="9">
        <v>0</v>
      </c>
      <c r="AN36" s="9">
        <v>-0.5</v>
      </c>
      <c r="AO36" s="9">
        <v>-0.5</v>
      </c>
      <c r="AP36" s="9">
        <v>0</v>
      </c>
      <c r="AR36" s="36"/>
      <c r="BA36" s="36" t="str">
        <f ca="1">IFERROR(__xludf.DUMMYFUNCTION("SPLIT(AW36,""*"")"),"#VALUE!")</f>
        <v>#VALUE!</v>
      </c>
    </row>
    <row r="37" spans="1:53" ht="15.75" customHeight="1">
      <c r="A37" s="13"/>
      <c r="B37" s="13"/>
      <c r="C37" s="13"/>
      <c r="D37" s="13"/>
      <c r="E37" s="13"/>
      <c r="F37" s="15"/>
      <c r="G37" s="15"/>
      <c r="H37" s="13"/>
      <c r="I37" s="15" t="e">
        <f t="shared" ca="1" si="6"/>
        <v>#VALUE!</v>
      </c>
      <c r="J37" s="15" t="e">
        <f t="shared" si="7"/>
        <v>#DIV/0!</v>
      </c>
      <c r="K37" s="16" t="e">
        <f t="shared" ca="1" si="8"/>
        <v>#VALUE!</v>
      </c>
      <c r="L37" s="16" t="e">
        <f t="shared" si="9"/>
        <v>#DIV/0!</v>
      </c>
      <c r="M37" s="15" t="e">
        <f t="shared" ca="1" si="10"/>
        <v>#VALUE!</v>
      </c>
      <c r="N37" s="15" t="e">
        <f t="shared" ca="1" si="11"/>
        <v>#VALUE!</v>
      </c>
      <c r="O37" s="15" t="e">
        <f t="shared" ca="1" si="17"/>
        <v>#VALUE!</v>
      </c>
      <c r="P37" s="7" t="e">
        <f t="shared" ca="1" si="16"/>
        <v>#VALUE!</v>
      </c>
      <c r="Q37" s="45"/>
      <c r="R37" s="15" t="e">
        <f t="shared" ca="1" si="13"/>
        <v>#VALUE!</v>
      </c>
      <c r="AL37" s="9">
        <v>0</v>
      </c>
      <c r="AM37" s="9">
        <v>0</v>
      </c>
      <c r="AN37" s="9">
        <v>-0.5</v>
      </c>
      <c r="AO37" s="9">
        <v>-0.5</v>
      </c>
      <c r="AP37" s="9">
        <v>0</v>
      </c>
      <c r="AR37" s="36"/>
      <c r="BA37" s="36" t="str">
        <f ca="1">IFERROR(__xludf.DUMMYFUNCTION("SPLIT(AW37,""*"")"),"#VALUE!")</f>
        <v>#VALUE!</v>
      </c>
    </row>
    <row r="38" spans="1:53" ht="15.75" customHeight="1">
      <c r="A38" s="13"/>
      <c r="B38" s="13"/>
      <c r="C38" s="13"/>
      <c r="D38" s="13"/>
      <c r="E38" s="13"/>
      <c r="F38" s="15"/>
      <c r="G38" s="15"/>
      <c r="H38" s="13"/>
      <c r="I38" s="15" t="e">
        <f t="shared" ca="1" si="6"/>
        <v>#VALUE!</v>
      </c>
      <c r="J38" s="15" t="e">
        <f t="shared" si="7"/>
        <v>#DIV/0!</v>
      </c>
      <c r="K38" s="16" t="e">
        <f t="shared" ca="1" si="8"/>
        <v>#VALUE!</v>
      </c>
      <c r="L38" s="16" t="e">
        <f t="shared" si="9"/>
        <v>#DIV/0!</v>
      </c>
      <c r="M38" s="15" t="e">
        <f t="shared" ca="1" si="10"/>
        <v>#VALUE!</v>
      </c>
      <c r="N38" s="15" t="e">
        <f t="shared" ca="1" si="11"/>
        <v>#VALUE!</v>
      </c>
      <c r="O38" s="15" t="e">
        <f t="shared" ca="1" si="17"/>
        <v>#VALUE!</v>
      </c>
      <c r="P38" s="7" t="e">
        <f t="shared" ca="1" si="16"/>
        <v>#VALUE!</v>
      </c>
      <c r="Q38" s="45"/>
      <c r="R38" s="15" t="e">
        <f t="shared" ca="1" si="13"/>
        <v>#VALUE!</v>
      </c>
      <c r="AL38" s="9">
        <v>0</v>
      </c>
      <c r="AM38" s="9">
        <v>0</v>
      </c>
      <c r="AN38" s="9">
        <v>-0.5</v>
      </c>
      <c r="AO38" s="9">
        <v>-0.5</v>
      </c>
      <c r="AP38" s="9">
        <v>0</v>
      </c>
      <c r="AR38" s="36"/>
      <c r="BA38" s="36" t="str">
        <f ca="1">IFERROR(__xludf.DUMMYFUNCTION("SPLIT(AW38,""*"")"),"#VALUE!")</f>
        <v>#VALUE!</v>
      </c>
    </row>
    <row r="39" spans="1:53" ht="15.75" customHeight="1">
      <c r="A39" s="13"/>
      <c r="B39" s="13"/>
      <c r="C39" s="13"/>
      <c r="D39" s="13"/>
      <c r="E39" s="13"/>
      <c r="F39" s="15"/>
      <c r="G39" s="15"/>
      <c r="H39" s="13"/>
      <c r="I39" s="15" t="e">
        <f t="shared" ca="1" si="6"/>
        <v>#VALUE!</v>
      </c>
      <c r="J39" s="15" t="e">
        <f t="shared" si="7"/>
        <v>#DIV/0!</v>
      </c>
      <c r="K39" s="16" t="e">
        <f t="shared" ca="1" si="8"/>
        <v>#VALUE!</v>
      </c>
      <c r="L39" s="16" t="e">
        <f t="shared" si="9"/>
        <v>#DIV/0!</v>
      </c>
      <c r="M39" s="15" t="e">
        <f t="shared" ca="1" si="10"/>
        <v>#VALUE!</v>
      </c>
      <c r="N39" s="15" t="e">
        <f t="shared" ca="1" si="11"/>
        <v>#VALUE!</v>
      </c>
      <c r="O39" s="15" t="e">
        <f t="shared" ca="1" si="17"/>
        <v>#VALUE!</v>
      </c>
      <c r="P39" s="7" t="e">
        <f t="shared" ca="1" si="16"/>
        <v>#VALUE!</v>
      </c>
      <c r="Q39" s="45"/>
      <c r="R39" s="15" t="e">
        <f t="shared" ca="1" si="13"/>
        <v>#VALUE!</v>
      </c>
      <c r="AL39" s="9">
        <v>0</v>
      </c>
      <c r="AM39" s="9">
        <v>0</v>
      </c>
      <c r="AN39" s="9">
        <v>-0.5</v>
      </c>
      <c r="AO39" s="9">
        <v>-0.5</v>
      </c>
      <c r="AP39" s="9">
        <v>0</v>
      </c>
      <c r="AR39" s="36"/>
      <c r="BA39" s="36" t="str">
        <f ca="1">IFERROR(__xludf.DUMMYFUNCTION("SPLIT(AW39,""*"")"),"#VALUE!")</f>
        <v>#VALUE!</v>
      </c>
    </row>
    <row r="40" spans="1:53" ht="15.75" customHeight="1">
      <c r="A40" s="13"/>
      <c r="B40" s="13"/>
      <c r="C40" s="13"/>
      <c r="D40" s="13"/>
      <c r="E40" s="13"/>
      <c r="F40" s="15"/>
      <c r="G40" s="15"/>
      <c r="H40" s="13"/>
      <c r="I40" s="15" t="e">
        <f t="shared" ca="1" si="6"/>
        <v>#VALUE!</v>
      </c>
      <c r="J40" s="15" t="e">
        <f t="shared" si="7"/>
        <v>#DIV/0!</v>
      </c>
      <c r="K40" s="16" t="e">
        <f t="shared" ca="1" si="8"/>
        <v>#VALUE!</v>
      </c>
      <c r="L40" s="16" t="e">
        <f t="shared" si="9"/>
        <v>#DIV/0!</v>
      </c>
      <c r="M40" s="15" t="e">
        <f t="shared" ca="1" si="10"/>
        <v>#VALUE!</v>
      </c>
      <c r="N40" s="15" t="e">
        <f t="shared" ca="1" si="11"/>
        <v>#VALUE!</v>
      </c>
      <c r="O40" s="15" t="e">
        <f t="shared" ca="1" si="17"/>
        <v>#VALUE!</v>
      </c>
      <c r="P40" s="7" t="e">
        <f t="shared" ca="1" si="16"/>
        <v>#VALUE!</v>
      </c>
      <c r="Q40" s="45"/>
      <c r="R40" s="15" t="e">
        <f t="shared" ca="1" si="13"/>
        <v>#VALUE!</v>
      </c>
      <c r="AL40" s="9">
        <v>0</v>
      </c>
      <c r="AM40" s="9">
        <v>0</v>
      </c>
      <c r="AN40" s="9">
        <v>-0.5</v>
      </c>
      <c r="AO40" s="9">
        <v>-0.5</v>
      </c>
      <c r="AP40" s="9">
        <v>0</v>
      </c>
      <c r="AR40" s="36"/>
      <c r="BA40" s="36" t="str">
        <f ca="1">IFERROR(__xludf.DUMMYFUNCTION("SPLIT(AW40,""*"")"),"#VALUE!")</f>
        <v>#VALUE!</v>
      </c>
    </row>
    <row r="41" spans="1:53" ht="15.75" customHeight="1">
      <c r="A41" s="13"/>
      <c r="B41" s="13"/>
      <c r="C41" s="13"/>
      <c r="D41" s="13"/>
      <c r="E41" s="13"/>
      <c r="F41" s="15"/>
      <c r="G41" s="15"/>
      <c r="H41" s="13"/>
      <c r="I41" s="15" t="e">
        <f t="shared" ca="1" si="6"/>
        <v>#VALUE!</v>
      </c>
      <c r="J41" s="15" t="e">
        <f t="shared" si="7"/>
        <v>#DIV/0!</v>
      </c>
      <c r="K41" s="16" t="e">
        <f t="shared" ca="1" si="8"/>
        <v>#VALUE!</v>
      </c>
      <c r="L41" s="16" t="e">
        <f t="shared" si="9"/>
        <v>#DIV/0!</v>
      </c>
      <c r="M41" s="15" t="e">
        <f t="shared" ca="1" si="10"/>
        <v>#VALUE!</v>
      </c>
      <c r="N41" s="15" t="e">
        <f t="shared" ca="1" si="11"/>
        <v>#VALUE!</v>
      </c>
      <c r="O41" s="15" t="e">
        <f t="shared" ca="1" si="17"/>
        <v>#VALUE!</v>
      </c>
      <c r="P41" s="7" t="e">
        <f t="shared" ca="1" si="16"/>
        <v>#VALUE!</v>
      </c>
      <c r="Q41" s="45"/>
      <c r="R41" s="15" t="e">
        <f t="shared" ca="1" si="13"/>
        <v>#VALUE!</v>
      </c>
      <c r="AL41" s="9">
        <v>0</v>
      </c>
      <c r="AM41" s="9">
        <v>0</v>
      </c>
      <c r="AN41" s="9">
        <v>-0.5</v>
      </c>
      <c r="AO41" s="9">
        <v>-0.5</v>
      </c>
      <c r="AP41" s="9">
        <v>0</v>
      </c>
      <c r="AR41" s="36"/>
      <c r="BA41" s="36" t="str">
        <f ca="1">IFERROR(__xludf.DUMMYFUNCTION("SPLIT(AW41,""*"")"),"#VALUE!")</f>
        <v>#VALUE!</v>
      </c>
    </row>
    <row r="42" spans="1:53" ht="15.75" customHeight="1">
      <c r="A42" s="13"/>
      <c r="B42" s="13"/>
      <c r="C42" s="13"/>
      <c r="D42" s="13"/>
      <c r="E42" s="13"/>
      <c r="F42" s="15"/>
      <c r="G42" s="15"/>
      <c r="H42" s="13"/>
      <c r="I42" s="15" t="e">
        <f t="shared" ca="1" si="6"/>
        <v>#VALUE!</v>
      </c>
      <c r="J42" s="15" t="e">
        <f t="shared" si="7"/>
        <v>#DIV/0!</v>
      </c>
      <c r="K42" s="16" t="e">
        <f t="shared" ca="1" si="8"/>
        <v>#VALUE!</v>
      </c>
      <c r="L42" s="16" t="e">
        <f t="shared" si="9"/>
        <v>#DIV/0!</v>
      </c>
      <c r="M42" s="15" t="e">
        <f t="shared" ca="1" si="10"/>
        <v>#VALUE!</v>
      </c>
      <c r="N42" s="15" t="e">
        <f t="shared" ca="1" si="11"/>
        <v>#VALUE!</v>
      </c>
      <c r="O42" s="15" t="e">
        <f t="shared" ca="1" si="17"/>
        <v>#VALUE!</v>
      </c>
      <c r="P42" s="7" t="e">
        <f t="shared" ca="1" si="16"/>
        <v>#VALUE!</v>
      </c>
      <c r="Q42" s="45"/>
      <c r="R42" s="15" t="e">
        <f t="shared" ca="1" si="13"/>
        <v>#VALUE!</v>
      </c>
      <c r="AL42" s="9">
        <v>0</v>
      </c>
      <c r="AM42" s="9">
        <v>0</v>
      </c>
      <c r="AN42" s="9">
        <v>-0.5</v>
      </c>
      <c r="AO42" s="9">
        <v>-0.5</v>
      </c>
      <c r="AP42" s="9">
        <v>0</v>
      </c>
      <c r="AR42" s="36"/>
      <c r="BA42" s="36" t="str">
        <f ca="1">IFERROR(__xludf.DUMMYFUNCTION("SPLIT(AW42,""*"")"),"#VALUE!")</f>
        <v>#VALUE!</v>
      </c>
    </row>
    <row r="43" spans="1:53" ht="15.75" customHeight="1">
      <c r="A43" s="13"/>
      <c r="B43" s="13"/>
      <c r="C43" s="13"/>
      <c r="D43" s="13"/>
      <c r="E43" s="13"/>
      <c r="F43" s="15"/>
      <c r="G43" s="15"/>
      <c r="H43" s="13"/>
      <c r="I43" s="15" t="e">
        <f t="shared" ca="1" si="6"/>
        <v>#VALUE!</v>
      </c>
      <c r="J43" s="15" t="e">
        <f t="shared" si="7"/>
        <v>#DIV/0!</v>
      </c>
      <c r="K43" s="16" t="e">
        <f t="shared" ca="1" si="8"/>
        <v>#VALUE!</v>
      </c>
      <c r="L43" s="16" t="e">
        <f t="shared" si="9"/>
        <v>#DIV/0!</v>
      </c>
      <c r="M43" s="15" t="e">
        <f t="shared" ca="1" si="10"/>
        <v>#VALUE!</v>
      </c>
      <c r="N43" s="15" t="e">
        <f t="shared" ca="1" si="11"/>
        <v>#VALUE!</v>
      </c>
      <c r="O43" s="15" t="e">
        <f t="shared" ca="1" si="17"/>
        <v>#VALUE!</v>
      </c>
      <c r="P43" s="7" t="e">
        <f t="shared" ca="1" si="16"/>
        <v>#VALUE!</v>
      </c>
      <c r="Q43" s="45"/>
      <c r="R43" s="15" t="e">
        <f t="shared" ca="1" si="13"/>
        <v>#VALUE!</v>
      </c>
      <c r="AL43" s="9">
        <v>0</v>
      </c>
      <c r="AM43" s="9">
        <v>0</v>
      </c>
      <c r="AN43" s="9">
        <v>-0.5</v>
      </c>
      <c r="AO43" s="9">
        <v>-0.5</v>
      </c>
      <c r="AP43" s="9">
        <v>0</v>
      </c>
      <c r="AR43" s="36"/>
      <c r="BA43" s="36" t="str">
        <f ca="1">IFERROR(__xludf.DUMMYFUNCTION("SPLIT(AW43,""*"")"),"#VALUE!")</f>
        <v>#VALUE!</v>
      </c>
    </row>
    <row r="44" spans="1:53" ht="15.75" customHeight="1">
      <c r="A44" s="13"/>
      <c r="B44" s="13"/>
      <c r="C44" s="13"/>
      <c r="D44" s="13"/>
      <c r="E44" s="13"/>
      <c r="F44" s="15"/>
      <c r="G44" s="15"/>
      <c r="H44" s="13"/>
      <c r="I44" s="15" t="e">
        <f t="shared" ca="1" si="6"/>
        <v>#VALUE!</v>
      </c>
      <c r="J44" s="15" t="e">
        <f t="shared" si="7"/>
        <v>#DIV/0!</v>
      </c>
      <c r="K44" s="16" t="e">
        <f t="shared" ca="1" si="8"/>
        <v>#VALUE!</v>
      </c>
      <c r="L44" s="16" t="e">
        <f t="shared" si="9"/>
        <v>#DIV/0!</v>
      </c>
      <c r="M44" s="15" t="e">
        <f t="shared" ca="1" si="10"/>
        <v>#VALUE!</v>
      </c>
      <c r="N44" s="15" t="e">
        <f t="shared" ca="1" si="11"/>
        <v>#VALUE!</v>
      </c>
      <c r="O44" s="15" t="e">
        <f t="shared" ca="1" si="17"/>
        <v>#VALUE!</v>
      </c>
      <c r="P44" s="7" t="e">
        <f t="shared" ca="1" si="16"/>
        <v>#VALUE!</v>
      </c>
      <c r="Q44" s="45"/>
      <c r="R44" s="15" t="e">
        <f t="shared" ca="1" si="13"/>
        <v>#VALUE!</v>
      </c>
      <c r="AL44" s="9">
        <v>0</v>
      </c>
      <c r="AM44" s="9">
        <v>0</v>
      </c>
      <c r="AN44" s="9">
        <v>-0.5</v>
      </c>
      <c r="AO44" s="9">
        <v>-0.5</v>
      </c>
      <c r="AP44" s="9">
        <v>0</v>
      </c>
      <c r="AR44" s="36"/>
      <c r="BA44" s="36" t="str">
        <f ca="1">IFERROR(__xludf.DUMMYFUNCTION("SPLIT(AW44,""*"")"),"#VALUE!")</f>
        <v>#VALUE!</v>
      </c>
    </row>
    <row r="45" spans="1:53" ht="15.75" customHeight="1">
      <c r="A45" s="13"/>
      <c r="B45" s="13"/>
      <c r="C45" s="13"/>
      <c r="D45" s="13"/>
      <c r="E45" s="13"/>
      <c r="F45" s="15"/>
      <c r="G45" s="15"/>
      <c r="H45" s="13"/>
      <c r="I45" s="15" t="e">
        <f t="shared" ca="1" si="6"/>
        <v>#VALUE!</v>
      </c>
      <c r="J45" s="15" t="e">
        <f t="shared" si="7"/>
        <v>#DIV/0!</v>
      </c>
      <c r="K45" s="16" t="e">
        <f t="shared" ca="1" si="8"/>
        <v>#VALUE!</v>
      </c>
      <c r="L45" s="16" t="e">
        <f t="shared" si="9"/>
        <v>#DIV/0!</v>
      </c>
      <c r="M45" s="15" t="e">
        <f t="shared" ca="1" si="10"/>
        <v>#VALUE!</v>
      </c>
      <c r="N45" s="15" t="e">
        <f t="shared" ca="1" si="11"/>
        <v>#VALUE!</v>
      </c>
      <c r="O45" s="15" t="e">
        <f t="shared" ca="1" si="17"/>
        <v>#VALUE!</v>
      </c>
      <c r="P45" s="7" t="e">
        <f t="shared" ca="1" si="16"/>
        <v>#VALUE!</v>
      </c>
      <c r="Q45" s="45"/>
      <c r="R45" s="15" t="e">
        <f t="shared" ca="1" si="13"/>
        <v>#VALUE!</v>
      </c>
      <c r="AL45" s="9">
        <v>0</v>
      </c>
      <c r="AM45" s="9">
        <v>0</v>
      </c>
      <c r="AN45" s="9">
        <v>-0.5</v>
      </c>
      <c r="AO45" s="9">
        <v>-0.5</v>
      </c>
      <c r="AP45" s="9">
        <v>0</v>
      </c>
      <c r="AR45" s="36"/>
      <c r="BA45" s="36" t="str">
        <f ca="1">IFERROR(__xludf.DUMMYFUNCTION("SPLIT(AW45,""*"")"),"#VALUE!")</f>
        <v>#VALUE!</v>
      </c>
    </row>
    <row r="46" spans="1:53" ht="15.75" customHeight="1">
      <c r="A46" s="13"/>
      <c r="B46" s="13"/>
      <c r="C46" s="13"/>
      <c r="D46" s="13"/>
      <c r="E46" s="13"/>
      <c r="F46" s="15"/>
      <c r="G46" s="15"/>
      <c r="H46" s="13"/>
      <c r="I46" s="15" t="e">
        <f t="shared" ca="1" si="6"/>
        <v>#VALUE!</v>
      </c>
      <c r="J46" s="15" t="e">
        <f t="shared" si="7"/>
        <v>#DIV/0!</v>
      </c>
      <c r="K46" s="16" t="e">
        <f t="shared" ca="1" si="8"/>
        <v>#VALUE!</v>
      </c>
      <c r="L46" s="16" t="e">
        <f t="shared" si="9"/>
        <v>#DIV/0!</v>
      </c>
      <c r="M46" s="15" t="e">
        <f t="shared" ca="1" si="10"/>
        <v>#VALUE!</v>
      </c>
      <c r="N46" s="15" t="e">
        <f t="shared" ca="1" si="11"/>
        <v>#VALUE!</v>
      </c>
      <c r="O46" s="15" t="e">
        <f t="shared" ca="1" si="17"/>
        <v>#VALUE!</v>
      </c>
      <c r="P46" s="7" t="e">
        <f t="shared" ca="1" si="16"/>
        <v>#VALUE!</v>
      </c>
      <c r="Q46" s="45"/>
      <c r="R46" s="15" t="e">
        <f t="shared" ca="1" si="13"/>
        <v>#VALUE!</v>
      </c>
      <c r="T46" s="6" t="str">
        <f ca="1">IFERROR(__xludf.DUMMYFUNCTION("QUERY(D10:H1030,X8)"),"#VALUE!")</f>
        <v>#VALUE!</v>
      </c>
      <c r="AL46" s="9">
        <v>0</v>
      </c>
      <c r="AM46" s="9">
        <v>0</v>
      </c>
      <c r="AN46" s="9">
        <v>-0.5</v>
      </c>
      <c r="AO46" s="9">
        <v>-0.5</v>
      </c>
      <c r="AP46" s="9">
        <v>0</v>
      </c>
      <c r="AR46" s="36"/>
      <c r="BA46" s="36" t="str">
        <f ca="1">IFERROR(__xludf.DUMMYFUNCTION("SPLIT(AW46,""*"")"),"#VALUE!")</f>
        <v>#VALUE!</v>
      </c>
    </row>
    <row r="47" spans="1:53" ht="15.75" customHeight="1">
      <c r="A47" s="13"/>
      <c r="B47" s="13"/>
      <c r="C47" s="13"/>
      <c r="D47" s="13"/>
      <c r="E47" s="13"/>
      <c r="F47" s="15"/>
      <c r="G47" s="15"/>
      <c r="H47" s="13"/>
      <c r="I47" s="15" t="e">
        <f t="shared" ca="1" si="6"/>
        <v>#VALUE!</v>
      </c>
      <c r="J47" s="15" t="e">
        <f t="shared" si="7"/>
        <v>#DIV/0!</v>
      </c>
      <c r="K47" s="16" t="e">
        <f t="shared" ca="1" si="8"/>
        <v>#VALUE!</v>
      </c>
      <c r="L47" s="16" t="e">
        <f t="shared" si="9"/>
        <v>#DIV/0!</v>
      </c>
      <c r="M47" s="15" t="e">
        <f t="shared" ca="1" si="10"/>
        <v>#VALUE!</v>
      </c>
      <c r="N47" s="15" t="e">
        <f t="shared" ca="1" si="11"/>
        <v>#VALUE!</v>
      </c>
      <c r="O47" s="15" t="e">
        <f t="shared" ca="1" si="17"/>
        <v>#VALUE!</v>
      </c>
      <c r="P47" s="7" t="e">
        <f t="shared" ca="1" si="16"/>
        <v>#VALUE!</v>
      </c>
      <c r="Q47" s="45"/>
      <c r="R47" s="15" t="e">
        <f t="shared" ca="1" si="13"/>
        <v>#VALUE!</v>
      </c>
      <c r="AL47" s="9">
        <v>0</v>
      </c>
      <c r="AM47" s="9">
        <v>0</v>
      </c>
      <c r="AN47" s="9">
        <v>-0.5</v>
      </c>
      <c r="AO47" s="9">
        <v>-0.5</v>
      </c>
      <c r="AP47" s="9">
        <v>0</v>
      </c>
      <c r="AR47" s="36"/>
      <c r="BA47" s="36" t="str">
        <f ca="1">IFERROR(__xludf.DUMMYFUNCTION("SPLIT(AW47,""*"")"),"#VALUE!")</f>
        <v>#VALUE!</v>
      </c>
    </row>
    <row r="48" spans="1:53" ht="15.75" customHeight="1">
      <c r="A48" s="13"/>
      <c r="B48" s="13"/>
      <c r="C48" s="13"/>
      <c r="D48" s="13"/>
      <c r="E48" s="13"/>
      <c r="F48" s="15"/>
      <c r="G48" s="15"/>
      <c r="H48" s="13"/>
      <c r="I48" s="15" t="e">
        <f t="shared" ca="1" si="6"/>
        <v>#VALUE!</v>
      </c>
      <c r="J48" s="15" t="e">
        <f t="shared" si="7"/>
        <v>#DIV/0!</v>
      </c>
      <c r="K48" s="16" t="e">
        <f t="shared" ca="1" si="8"/>
        <v>#VALUE!</v>
      </c>
      <c r="L48" s="16" t="e">
        <f t="shared" si="9"/>
        <v>#DIV/0!</v>
      </c>
      <c r="M48" s="15" t="e">
        <f t="shared" ca="1" si="10"/>
        <v>#VALUE!</v>
      </c>
      <c r="N48" s="15" t="e">
        <f t="shared" ca="1" si="11"/>
        <v>#VALUE!</v>
      </c>
      <c r="O48" s="15" t="e">
        <f t="shared" ca="1" si="17"/>
        <v>#VALUE!</v>
      </c>
      <c r="P48" s="7" t="e">
        <f t="shared" ca="1" si="16"/>
        <v>#VALUE!</v>
      </c>
      <c r="Q48" s="45"/>
      <c r="R48" s="15" t="e">
        <f t="shared" ca="1" si="13"/>
        <v>#VALUE!</v>
      </c>
      <c r="AL48" s="9">
        <v>0</v>
      </c>
      <c r="AM48" s="9">
        <v>0</v>
      </c>
      <c r="AN48" s="9">
        <v>-0.5</v>
      </c>
      <c r="AO48" s="9">
        <v>-0.5</v>
      </c>
      <c r="AP48" s="9">
        <v>0</v>
      </c>
      <c r="AR48" s="36"/>
      <c r="BA48" s="36" t="str">
        <f ca="1">IFERROR(__xludf.DUMMYFUNCTION("SPLIT(AW48,""*"")"),"#VALUE!")</f>
        <v>#VALUE!</v>
      </c>
    </row>
    <row r="49" spans="1:53" ht="15.75" customHeight="1">
      <c r="A49" s="13"/>
      <c r="B49" s="13"/>
      <c r="C49" s="13"/>
      <c r="D49" s="13"/>
      <c r="E49" s="13"/>
      <c r="F49" s="15"/>
      <c r="G49" s="15"/>
      <c r="H49" s="13"/>
      <c r="I49" s="15" t="e">
        <f t="shared" ca="1" si="6"/>
        <v>#VALUE!</v>
      </c>
      <c r="J49" s="15" t="e">
        <f t="shared" si="7"/>
        <v>#DIV/0!</v>
      </c>
      <c r="K49" s="16" t="e">
        <f t="shared" ca="1" si="8"/>
        <v>#VALUE!</v>
      </c>
      <c r="L49" s="16" t="e">
        <f t="shared" si="9"/>
        <v>#DIV/0!</v>
      </c>
      <c r="M49" s="15" t="e">
        <f t="shared" ca="1" si="10"/>
        <v>#VALUE!</v>
      </c>
      <c r="N49" s="15" t="e">
        <f t="shared" ca="1" si="11"/>
        <v>#VALUE!</v>
      </c>
      <c r="O49" s="15" t="e">
        <f t="shared" ca="1" si="17"/>
        <v>#VALUE!</v>
      </c>
      <c r="P49" s="7" t="e">
        <f t="shared" ca="1" si="16"/>
        <v>#VALUE!</v>
      </c>
      <c r="Q49" s="45"/>
      <c r="R49" s="15" t="e">
        <f t="shared" ca="1" si="13"/>
        <v>#VALUE!</v>
      </c>
      <c r="AL49" s="9">
        <v>0</v>
      </c>
      <c r="AM49" s="9">
        <v>0</v>
      </c>
      <c r="AN49" s="9">
        <v>-0.5</v>
      </c>
      <c r="AO49" s="9">
        <v>-0.5</v>
      </c>
      <c r="AP49" s="9">
        <v>0</v>
      </c>
      <c r="AR49" s="36"/>
      <c r="BA49" s="36" t="str">
        <f ca="1">IFERROR(__xludf.DUMMYFUNCTION("SPLIT(AW49,""*"")"),"#VALUE!")</f>
        <v>#VALUE!</v>
      </c>
    </row>
    <row r="50" spans="1:53" ht="17.25">
      <c r="A50" s="13"/>
      <c r="B50" s="13"/>
      <c r="C50" s="13"/>
      <c r="D50" s="13"/>
      <c r="E50" s="13"/>
      <c r="F50" s="15"/>
      <c r="G50" s="15"/>
      <c r="H50" s="13"/>
      <c r="I50" s="15" t="e">
        <f t="shared" ca="1" si="6"/>
        <v>#VALUE!</v>
      </c>
      <c r="J50" s="15" t="e">
        <f t="shared" si="7"/>
        <v>#DIV/0!</v>
      </c>
      <c r="K50" s="16" t="e">
        <f t="shared" ca="1" si="8"/>
        <v>#VALUE!</v>
      </c>
      <c r="L50" s="16" t="e">
        <f t="shared" si="9"/>
        <v>#DIV/0!</v>
      </c>
      <c r="M50" s="15" t="e">
        <f t="shared" ca="1" si="10"/>
        <v>#VALUE!</v>
      </c>
      <c r="N50" s="15" t="e">
        <f t="shared" ca="1" si="11"/>
        <v>#VALUE!</v>
      </c>
      <c r="O50" s="15" t="e">
        <f t="shared" ca="1" si="17"/>
        <v>#VALUE!</v>
      </c>
      <c r="P50" s="7" t="e">
        <f t="shared" ca="1" si="16"/>
        <v>#VALUE!</v>
      </c>
      <c r="Q50" s="45"/>
      <c r="R50" s="15" t="e">
        <f t="shared" ca="1" si="13"/>
        <v>#VALUE!</v>
      </c>
      <c r="AL50" s="9">
        <v>0</v>
      </c>
      <c r="AM50" s="9">
        <v>0</v>
      </c>
      <c r="AN50" s="9">
        <v>-0.5</v>
      </c>
      <c r="AO50" s="9">
        <v>-0.5</v>
      </c>
      <c r="AP50" s="9">
        <v>0</v>
      </c>
      <c r="AR50" s="36"/>
      <c r="BA50" s="36" t="str">
        <f ca="1">IFERROR(__xludf.DUMMYFUNCTION("SPLIT(AW50,""*"")"),"#VALUE!")</f>
        <v>#VALUE!</v>
      </c>
    </row>
    <row r="51" spans="1:53" ht="17.25">
      <c r="A51" s="13"/>
      <c r="B51" s="13"/>
      <c r="C51" s="13"/>
      <c r="D51" s="13"/>
      <c r="E51" s="13"/>
      <c r="F51" s="15"/>
      <c r="G51" s="15"/>
      <c r="H51" s="13"/>
      <c r="I51" s="15" t="e">
        <f t="shared" ca="1" si="6"/>
        <v>#VALUE!</v>
      </c>
      <c r="J51" s="15" t="e">
        <f t="shared" si="7"/>
        <v>#DIV/0!</v>
      </c>
      <c r="K51" s="16" t="e">
        <f t="shared" ca="1" si="8"/>
        <v>#VALUE!</v>
      </c>
      <c r="L51" s="16" t="e">
        <f t="shared" si="9"/>
        <v>#DIV/0!</v>
      </c>
      <c r="M51" s="15" t="e">
        <f t="shared" ca="1" si="10"/>
        <v>#VALUE!</v>
      </c>
      <c r="N51" s="15" t="e">
        <f t="shared" ca="1" si="11"/>
        <v>#VALUE!</v>
      </c>
      <c r="O51" s="15" t="e">
        <f t="shared" ca="1" si="17"/>
        <v>#VALUE!</v>
      </c>
      <c r="P51" s="7" t="e">
        <f t="shared" ca="1" si="16"/>
        <v>#VALUE!</v>
      </c>
      <c r="Q51" s="45"/>
      <c r="R51" s="15" t="e">
        <f t="shared" ca="1" si="13"/>
        <v>#VALUE!</v>
      </c>
      <c r="AL51" s="9">
        <v>0</v>
      </c>
      <c r="AM51" s="9">
        <v>0</v>
      </c>
      <c r="AN51" s="9">
        <v>-0.5</v>
      </c>
      <c r="AO51" s="9">
        <v>-0.5</v>
      </c>
      <c r="AP51" s="9">
        <v>0</v>
      </c>
      <c r="AR51" s="36"/>
      <c r="BA51" s="36" t="str">
        <f ca="1">IFERROR(__xludf.DUMMYFUNCTION("SPLIT(AW51,""*"")"),"#VALUE!")</f>
        <v>#VALUE!</v>
      </c>
    </row>
    <row r="52" spans="1:53" ht="17.25">
      <c r="A52" s="13"/>
      <c r="B52" s="13"/>
      <c r="C52" s="13"/>
      <c r="D52" s="13"/>
      <c r="E52" s="13"/>
      <c r="F52" s="15"/>
      <c r="G52" s="15"/>
      <c r="H52" s="13"/>
      <c r="I52" s="15" t="e">
        <f t="shared" ca="1" si="6"/>
        <v>#VALUE!</v>
      </c>
      <c r="J52" s="15" t="e">
        <f t="shared" si="7"/>
        <v>#DIV/0!</v>
      </c>
      <c r="K52" s="16" t="e">
        <f t="shared" ca="1" si="8"/>
        <v>#VALUE!</v>
      </c>
      <c r="L52" s="16" t="e">
        <f t="shared" si="9"/>
        <v>#DIV/0!</v>
      </c>
      <c r="M52" s="15" t="e">
        <f t="shared" ca="1" si="10"/>
        <v>#VALUE!</v>
      </c>
      <c r="N52" s="15" t="e">
        <f t="shared" ca="1" si="11"/>
        <v>#VALUE!</v>
      </c>
      <c r="O52" s="15" t="e">
        <f t="shared" ca="1" si="17"/>
        <v>#VALUE!</v>
      </c>
      <c r="P52" s="7" t="e">
        <f t="shared" ca="1" si="16"/>
        <v>#VALUE!</v>
      </c>
      <c r="Q52" s="45"/>
      <c r="R52" s="15" t="e">
        <f t="shared" ca="1" si="13"/>
        <v>#VALUE!</v>
      </c>
      <c r="AL52" s="9">
        <v>0</v>
      </c>
      <c r="AM52" s="9">
        <v>0</v>
      </c>
      <c r="AN52" s="9">
        <v>-0.5</v>
      </c>
      <c r="AO52" s="9">
        <v>-0.5</v>
      </c>
      <c r="AP52" s="9">
        <v>0</v>
      </c>
      <c r="AR52" s="36"/>
      <c r="BA52" s="36" t="str">
        <f ca="1">IFERROR(__xludf.DUMMYFUNCTION("SPLIT(AW52,""*"")"),"#VALUE!")</f>
        <v>#VALUE!</v>
      </c>
    </row>
    <row r="53" spans="1:53" ht="17.25">
      <c r="A53" s="13"/>
      <c r="B53" s="13"/>
      <c r="C53" s="13"/>
      <c r="D53" s="13"/>
      <c r="E53" s="13"/>
      <c r="F53" s="15"/>
      <c r="G53" s="15"/>
      <c r="H53" s="13"/>
      <c r="I53" s="15" t="e">
        <f t="shared" ca="1" si="6"/>
        <v>#VALUE!</v>
      </c>
      <c r="J53" s="15" t="e">
        <f t="shared" si="7"/>
        <v>#DIV/0!</v>
      </c>
      <c r="K53" s="16" t="e">
        <f t="shared" ca="1" si="8"/>
        <v>#VALUE!</v>
      </c>
      <c r="L53" s="16" t="e">
        <f t="shared" si="9"/>
        <v>#DIV/0!</v>
      </c>
      <c r="M53" s="15" t="e">
        <f t="shared" ca="1" si="10"/>
        <v>#VALUE!</v>
      </c>
      <c r="N53" s="15" t="e">
        <f t="shared" ca="1" si="11"/>
        <v>#VALUE!</v>
      </c>
      <c r="O53" s="15" t="e">
        <f t="shared" ca="1" si="17"/>
        <v>#VALUE!</v>
      </c>
      <c r="P53" s="7" t="e">
        <f t="shared" ca="1" si="16"/>
        <v>#VALUE!</v>
      </c>
      <c r="Q53" s="45"/>
      <c r="R53" s="15" t="e">
        <f t="shared" ca="1" si="13"/>
        <v>#VALUE!</v>
      </c>
      <c r="AL53" s="9">
        <v>0</v>
      </c>
      <c r="AM53" s="9">
        <v>0</v>
      </c>
      <c r="AN53" s="9">
        <v>-0.5</v>
      </c>
      <c r="AO53" s="9">
        <v>-0.5</v>
      </c>
      <c r="AP53" s="9">
        <v>0</v>
      </c>
      <c r="AR53" s="36"/>
      <c r="BA53" s="36" t="str">
        <f ca="1">IFERROR(__xludf.DUMMYFUNCTION("SPLIT(AW53,""*"")"),"#VALUE!")</f>
        <v>#VALUE!</v>
      </c>
    </row>
    <row r="54" spans="1:53" ht="17.25">
      <c r="A54" s="13"/>
      <c r="B54" s="13"/>
      <c r="C54" s="13"/>
      <c r="D54" s="13"/>
      <c r="E54" s="13"/>
      <c r="F54" s="15"/>
      <c r="G54" s="15"/>
      <c r="H54" s="13"/>
      <c r="I54" s="15" t="e">
        <f t="shared" ca="1" si="6"/>
        <v>#VALUE!</v>
      </c>
      <c r="J54" s="15" t="e">
        <f t="shared" si="7"/>
        <v>#DIV/0!</v>
      </c>
      <c r="K54" s="16" t="e">
        <f t="shared" ca="1" si="8"/>
        <v>#VALUE!</v>
      </c>
      <c r="L54" s="16" t="e">
        <f t="shared" si="9"/>
        <v>#DIV/0!</v>
      </c>
      <c r="M54" s="15" t="e">
        <f t="shared" ca="1" si="10"/>
        <v>#VALUE!</v>
      </c>
      <c r="N54" s="15" t="e">
        <f t="shared" ca="1" si="11"/>
        <v>#VALUE!</v>
      </c>
      <c r="O54" s="15" t="e">
        <f t="shared" ca="1" si="17"/>
        <v>#VALUE!</v>
      </c>
      <c r="P54" s="7" t="e">
        <f t="shared" ca="1" si="16"/>
        <v>#VALUE!</v>
      </c>
      <c r="Q54" s="45"/>
      <c r="R54" s="15" t="e">
        <f t="shared" ca="1" si="13"/>
        <v>#VALUE!</v>
      </c>
      <c r="AL54" s="9">
        <v>0</v>
      </c>
      <c r="AM54" s="9">
        <v>0</v>
      </c>
      <c r="AN54" s="9">
        <v>-0.5</v>
      </c>
      <c r="AO54" s="9">
        <v>-0.5</v>
      </c>
      <c r="AP54" s="9">
        <v>0</v>
      </c>
      <c r="AR54" s="36"/>
      <c r="BA54" s="36" t="str">
        <f ca="1">IFERROR(__xludf.DUMMYFUNCTION("SPLIT(AW54,""*"")"),"#VALUE!")</f>
        <v>#VALUE!</v>
      </c>
    </row>
    <row r="55" spans="1:53" ht="17.25">
      <c r="A55" s="13"/>
      <c r="B55" s="13"/>
      <c r="C55" s="13"/>
      <c r="D55" s="13"/>
      <c r="E55" s="13"/>
      <c r="F55" s="15"/>
      <c r="G55" s="15"/>
      <c r="H55" s="13"/>
      <c r="I55" s="15" t="e">
        <f t="shared" ca="1" si="6"/>
        <v>#VALUE!</v>
      </c>
      <c r="J55" s="15" t="e">
        <f t="shared" si="7"/>
        <v>#DIV/0!</v>
      </c>
      <c r="K55" s="16" t="e">
        <f t="shared" ca="1" si="8"/>
        <v>#VALUE!</v>
      </c>
      <c r="L55" s="16" t="e">
        <f t="shared" si="9"/>
        <v>#DIV/0!</v>
      </c>
      <c r="M55" s="15" t="e">
        <f t="shared" ca="1" si="10"/>
        <v>#VALUE!</v>
      </c>
      <c r="N55" s="15" t="e">
        <f t="shared" ca="1" si="11"/>
        <v>#VALUE!</v>
      </c>
      <c r="O55" s="15" t="e">
        <f t="shared" ca="1" si="17"/>
        <v>#VALUE!</v>
      </c>
      <c r="P55" s="7" t="e">
        <f t="shared" ca="1" si="16"/>
        <v>#VALUE!</v>
      </c>
      <c r="Q55" s="45"/>
      <c r="R55" s="15" t="e">
        <f t="shared" ca="1" si="13"/>
        <v>#VALUE!</v>
      </c>
      <c r="AL55" s="9">
        <v>0</v>
      </c>
      <c r="AM55" s="9">
        <v>0</v>
      </c>
      <c r="AN55" s="9">
        <v>-0.5</v>
      </c>
      <c r="AO55" s="9">
        <v>-0.5</v>
      </c>
      <c r="AP55" s="9">
        <v>0</v>
      </c>
      <c r="AR55" s="36"/>
      <c r="BA55" s="36" t="str">
        <f ca="1">IFERROR(__xludf.DUMMYFUNCTION("SPLIT(AW55,""*"")"),"#VALUE!")</f>
        <v>#VALUE!</v>
      </c>
    </row>
    <row r="56" spans="1:53" ht="17.25">
      <c r="A56" s="13"/>
      <c r="B56" s="13"/>
      <c r="C56" s="13"/>
      <c r="D56" s="13"/>
      <c r="E56" s="13"/>
      <c r="F56" s="15"/>
      <c r="G56" s="15"/>
      <c r="H56" s="13"/>
      <c r="I56" s="15" t="e">
        <f t="shared" ca="1" si="6"/>
        <v>#VALUE!</v>
      </c>
      <c r="J56" s="15" t="e">
        <f t="shared" si="7"/>
        <v>#DIV/0!</v>
      </c>
      <c r="K56" s="16" t="e">
        <f t="shared" ca="1" si="8"/>
        <v>#VALUE!</v>
      </c>
      <c r="L56" s="16" t="e">
        <f t="shared" si="9"/>
        <v>#DIV/0!</v>
      </c>
      <c r="M56" s="15" t="e">
        <f t="shared" ca="1" si="10"/>
        <v>#VALUE!</v>
      </c>
      <c r="N56" s="15" t="e">
        <f t="shared" ca="1" si="11"/>
        <v>#VALUE!</v>
      </c>
      <c r="O56" s="15" t="e">
        <f t="shared" ca="1" si="17"/>
        <v>#VALUE!</v>
      </c>
      <c r="P56" s="7" t="e">
        <f t="shared" ca="1" si="16"/>
        <v>#VALUE!</v>
      </c>
      <c r="Q56" s="45"/>
      <c r="R56" s="15" t="e">
        <f t="shared" ca="1" si="13"/>
        <v>#VALUE!</v>
      </c>
      <c r="AL56" s="9">
        <v>0</v>
      </c>
      <c r="AM56" s="9">
        <v>0</v>
      </c>
      <c r="AN56" s="9">
        <v>-0.5</v>
      </c>
      <c r="AO56" s="9">
        <v>-0.5</v>
      </c>
      <c r="AP56" s="9">
        <v>0</v>
      </c>
      <c r="AR56" s="36"/>
      <c r="BA56" s="36" t="str">
        <f ca="1">IFERROR(__xludf.DUMMYFUNCTION("SPLIT(AW56,""*"")"),"#VALUE!")</f>
        <v>#VALUE!</v>
      </c>
    </row>
    <row r="57" spans="1:53" ht="17.25">
      <c r="A57" s="13"/>
      <c r="B57" s="13"/>
      <c r="C57" s="13"/>
      <c r="D57" s="13"/>
      <c r="E57" s="13"/>
      <c r="F57" s="15"/>
      <c r="G57" s="15"/>
      <c r="H57" s="13"/>
      <c r="I57" s="15" t="e">
        <f t="shared" ca="1" si="6"/>
        <v>#VALUE!</v>
      </c>
      <c r="J57" s="15" t="e">
        <f t="shared" si="7"/>
        <v>#DIV/0!</v>
      </c>
      <c r="K57" s="16" t="e">
        <f t="shared" ca="1" si="8"/>
        <v>#VALUE!</v>
      </c>
      <c r="L57" s="16" t="e">
        <f t="shared" si="9"/>
        <v>#DIV/0!</v>
      </c>
      <c r="M57" s="15" t="e">
        <f t="shared" ca="1" si="10"/>
        <v>#VALUE!</v>
      </c>
      <c r="N57" s="15" t="e">
        <f t="shared" ca="1" si="11"/>
        <v>#VALUE!</v>
      </c>
      <c r="O57" s="15" t="e">
        <f t="shared" ca="1" si="17"/>
        <v>#VALUE!</v>
      </c>
      <c r="P57" s="7" t="e">
        <f t="shared" ca="1" si="16"/>
        <v>#VALUE!</v>
      </c>
      <c r="Q57" s="45"/>
      <c r="R57" s="15" t="e">
        <f t="shared" ca="1" si="13"/>
        <v>#VALUE!</v>
      </c>
      <c r="AL57" s="9">
        <v>0</v>
      </c>
      <c r="AM57" s="9">
        <v>0</v>
      </c>
      <c r="AN57" s="9">
        <v>-0.5</v>
      </c>
      <c r="AO57" s="9">
        <v>-0.5</v>
      </c>
      <c r="AP57" s="9">
        <v>0</v>
      </c>
      <c r="AR57" s="36"/>
      <c r="BA57" s="36" t="str">
        <f ca="1">IFERROR(__xludf.DUMMYFUNCTION("SPLIT(AW57,""*"")"),"#VALUE!")</f>
        <v>#VALUE!</v>
      </c>
    </row>
    <row r="58" spans="1:53" ht="17.25">
      <c r="A58" s="13"/>
      <c r="B58" s="13"/>
      <c r="C58" s="13"/>
      <c r="D58" s="13"/>
      <c r="E58" s="13"/>
      <c r="F58" s="15"/>
      <c r="G58" s="15"/>
      <c r="H58" s="13"/>
      <c r="I58" s="15" t="e">
        <f t="shared" ca="1" si="6"/>
        <v>#VALUE!</v>
      </c>
      <c r="J58" s="15" t="e">
        <f t="shared" si="7"/>
        <v>#DIV/0!</v>
      </c>
      <c r="K58" s="16" t="e">
        <f t="shared" ca="1" si="8"/>
        <v>#VALUE!</v>
      </c>
      <c r="L58" s="16" t="e">
        <f t="shared" si="9"/>
        <v>#DIV/0!</v>
      </c>
      <c r="M58" s="15" t="e">
        <f t="shared" ca="1" si="10"/>
        <v>#VALUE!</v>
      </c>
      <c r="N58" s="15" t="e">
        <f t="shared" ca="1" si="11"/>
        <v>#VALUE!</v>
      </c>
      <c r="O58" s="15" t="e">
        <f t="shared" ca="1" si="17"/>
        <v>#VALUE!</v>
      </c>
      <c r="P58" s="7" t="e">
        <f t="shared" ca="1" si="16"/>
        <v>#VALUE!</v>
      </c>
      <c r="Q58" s="45"/>
      <c r="R58" s="15" t="e">
        <f t="shared" ca="1" si="13"/>
        <v>#VALUE!</v>
      </c>
      <c r="AL58" s="9">
        <v>0</v>
      </c>
      <c r="AM58" s="9">
        <v>0</v>
      </c>
      <c r="AN58" s="9">
        <v>-0.5</v>
      </c>
      <c r="AO58" s="9">
        <v>-0.5</v>
      </c>
      <c r="AP58" s="9">
        <v>0</v>
      </c>
      <c r="AR58" s="36"/>
      <c r="BA58" s="36" t="str">
        <f ca="1">IFERROR(__xludf.DUMMYFUNCTION("SPLIT(AW58,""*"")"),"#VALUE!")</f>
        <v>#VALUE!</v>
      </c>
    </row>
    <row r="59" spans="1:53" ht="17.25">
      <c r="A59" s="13"/>
      <c r="B59" s="13"/>
      <c r="C59" s="13"/>
      <c r="D59" s="13"/>
      <c r="E59" s="13"/>
      <c r="F59" s="15"/>
      <c r="G59" s="15"/>
      <c r="H59" s="13"/>
      <c r="I59" s="15" t="e">
        <f t="shared" ca="1" si="6"/>
        <v>#VALUE!</v>
      </c>
      <c r="J59" s="15" t="e">
        <f t="shared" si="7"/>
        <v>#DIV/0!</v>
      </c>
      <c r="K59" s="16" t="e">
        <f t="shared" ca="1" si="8"/>
        <v>#VALUE!</v>
      </c>
      <c r="L59" s="16" t="e">
        <f t="shared" si="9"/>
        <v>#DIV/0!</v>
      </c>
      <c r="M59" s="15" t="e">
        <f t="shared" ca="1" si="10"/>
        <v>#VALUE!</v>
      </c>
      <c r="N59" s="15" t="e">
        <f t="shared" ca="1" si="11"/>
        <v>#VALUE!</v>
      </c>
      <c r="O59" s="15" t="e">
        <f t="shared" ca="1" si="17"/>
        <v>#VALUE!</v>
      </c>
      <c r="P59" s="7" t="e">
        <f t="shared" ca="1" si="16"/>
        <v>#VALUE!</v>
      </c>
      <c r="Q59" s="45"/>
      <c r="R59" s="15" t="e">
        <f t="shared" ca="1" si="13"/>
        <v>#VALUE!</v>
      </c>
      <c r="AL59" s="9">
        <v>0</v>
      </c>
      <c r="AM59" s="9">
        <v>0</v>
      </c>
      <c r="AN59" s="9">
        <v>-0.5</v>
      </c>
      <c r="AO59" s="9">
        <v>-0.5</v>
      </c>
      <c r="AP59" s="9">
        <v>0</v>
      </c>
      <c r="AR59" s="36"/>
      <c r="BA59" s="36" t="str">
        <f ca="1">IFERROR(__xludf.DUMMYFUNCTION("SPLIT(AW59,""*"")"),"#VALUE!")</f>
        <v>#VALUE!</v>
      </c>
    </row>
    <row r="60" spans="1:53" ht="17.25">
      <c r="A60" s="13"/>
      <c r="B60" s="13"/>
      <c r="C60" s="13"/>
      <c r="D60" s="13"/>
      <c r="E60" s="13"/>
      <c r="F60" s="15"/>
      <c r="G60" s="15"/>
      <c r="H60" s="13"/>
      <c r="I60" s="15" t="e">
        <f t="shared" ca="1" si="6"/>
        <v>#VALUE!</v>
      </c>
      <c r="J60" s="15" t="e">
        <f t="shared" si="7"/>
        <v>#DIV/0!</v>
      </c>
      <c r="K60" s="16" t="e">
        <f t="shared" ca="1" si="8"/>
        <v>#VALUE!</v>
      </c>
      <c r="L60" s="16" t="e">
        <f t="shared" si="9"/>
        <v>#DIV/0!</v>
      </c>
      <c r="M60" s="15" t="e">
        <f t="shared" ca="1" si="10"/>
        <v>#VALUE!</v>
      </c>
      <c r="N60" s="15" t="e">
        <f t="shared" ca="1" si="11"/>
        <v>#VALUE!</v>
      </c>
      <c r="O60" s="15" t="e">
        <f t="shared" ca="1" si="17"/>
        <v>#VALUE!</v>
      </c>
      <c r="P60" s="7" t="e">
        <f t="shared" ca="1" si="16"/>
        <v>#VALUE!</v>
      </c>
      <c r="Q60" s="45"/>
      <c r="R60" s="15" t="e">
        <f t="shared" ca="1" si="13"/>
        <v>#VALUE!</v>
      </c>
      <c r="AL60" s="9">
        <v>0</v>
      </c>
      <c r="AM60" s="9">
        <v>0</v>
      </c>
      <c r="AN60" s="9">
        <v>-0.5</v>
      </c>
      <c r="AO60" s="9">
        <v>-0.5</v>
      </c>
      <c r="AP60" s="9">
        <v>0</v>
      </c>
      <c r="AR60" s="36"/>
      <c r="BA60" s="36" t="str">
        <f ca="1">IFERROR(__xludf.DUMMYFUNCTION("SPLIT(AW60,""*"")"),"#VALUE!")</f>
        <v>#VALUE!</v>
      </c>
    </row>
    <row r="61" spans="1:53" ht="17.25">
      <c r="A61" s="13"/>
      <c r="B61" s="13"/>
      <c r="C61" s="13"/>
      <c r="D61" s="13"/>
      <c r="E61" s="13"/>
      <c r="F61" s="15"/>
      <c r="G61" s="15"/>
      <c r="H61" s="13"/>
      <c r="I61" s="15" t="e">
        <f t="shared" ca="1" si="6"/>
        <v>#VALUE!</v>
      </c>
      <c r="J61" s="15" t="e">
        <f t="shared" si="7"/>
        <v>#DIV/0!</v>
      </c>
      <c r="K61" s="16" t="e">
        <f t="shared" ca="1" si="8"/>
        <v>#VALUE!</v>
      </c>
      <c r="L61" s="16" t="e">
        <f t="shared" si="9"/>
        <v>#DIV/0!</v>
      </c>
      <c r="M61" s="15" t="e">
        <f t="shared" ca="1" si="10"/>
        <v>#VALUE!</v>
      </c>
      <c r="N61" s="15" t="e">
        <f t="shared" ca="1" si="11"/>
        <v>#VALUE!</v>
      </c>
      <c r="O61" s="15" t="e">
        <f t="shared" ca="1" si="17"/>
        <v>#VALUE!</v>
      </c>
      <c r="P61" s="7" t="e">
        <f t="shared" ca="1" si="16"/>
        <v>#VALUE!</v>
      </c>
      <c r="Q61" s="45"/>
      <c r="R61" s="15" t="e">
        <f t="shared" ca="1" si="13"/>
        <v>#VALUE!</v>
      </c>
      <c r="AL61" s="9">
        <v>0</v>
      </c>
      <c r="AM61" s="9">
        <v>0</v>
      </c>
      <c r="AN61" s="9">
        <v>-0.5</v>
      </c>
      <c r="AO61" s="9">
        <v>-0.5</v>
      </c>
      <c r="AP61" s="9">
        <v>0</v>
      </c>
      <c r="AR61" s="36"/>
      <c r="BA61" s="36" t="str">
        <f ca="1">IFERROR(__xludf.DUMMYFUNCTION("SPLIT(AW61,""*"")"),"#VALUE!")</f>
        <v>#VALUE!</v>
      </c>
    </row>
    <row r="62" spans="1:53" ht="17.25">
      <c r="A62" s="13"/>
      <c r="B62" s="13"/>
      <c r="C62" s="13"/>
      <c r="D62" s="13"/>
      <c r="E62" s="13"/>
      <c r="F62" s="15"/>
      <c r="G62" s="15"/>
      <c r="H62" s="13"/>
      <c r="I62" s="15" t="e">
        <f t="shared" ca="1" si="6"/>
        <v>#VALUE!</v>
      </c>
      <c r="J62" s="15" t="e">
        <f t="shared" si="7"/>
        <v>#DIV/0!</v>
      </c>
      <c r="K62" s="16" t="e">
        <f t="shared" ca="1" si="8"/>
        <v>#VALUE!</v>
      </c>
      <c r="L62" s="16" t="e">
        <f t="shared" si="9"/>
        <v>#DIV/0!</v>
      </c>
      <c r="M62" s="15" t="e">
        <f t="shared" ca="1" si="10"/>
        <v>#VALUE!</v>
      </c>
      <c r="N62" s="15" t="e">
        <f t="shared" ca="1" si="11"/>
        <v>#VALUE!</v>
      </c>
      <c r="O62" s="15" t="e">
        <f t="shared" ca="1" si="17"/>
        <v>#VALUE!</v>
      </c>
      <c r="P62" s="7" t="e">
        <f t="shared" ca="1" si="16"/>
        <v>#VALUE!</v>
      </c>
      <c r="Q62" s="45"/>
      <c r="R62" s="15" t="e">
        <f t="shared" ca="1" si="13"/>
        <v>#VALUE!</v>
      </c>
      <c r="AL62" s="9">
        <v>0</v>
      </c>
      <c r="AM62" s="9">
        <v>0</v>
      </c>
      <c r="AN62" s="9">
        <v>-0.5</v>
      </c>
      <c r="AO62" s="9">
        <v>-0.5</v>
      </c>
      <c r="AP62" s="9">
        <v>0</v>
      </c>
      <c r="AR62" s="36"/>
      <c r="BA62" s="36" t="str">
        <f ca="1">IFERROR(__xludf.DUMMYFUNCTION("SPLIT(AW62,""*"")"),"#VALUE!")</f>
        <v>#VALUE!</v>
      </c>
    </row>
    <row r="63" spans="1:53" ht="17.25">
      <c r="A63" s="13"/>
      <c r="B63" s="13"/>
      <c r="C63" s="13"/>
      <c r="D63" s="13"/>
      <c r="E63" s="13"/>
      <c r="F63" s="15"/>
      <c r="G63" s="15"/>
      <c r="H63" s="13"/>
      <c r="I63" s="15" t="e">
        <f t="shared" ca="1" si="6"/>
        <v>#VALUE!</v>
      </c>
      <c r="J63" s="15" t="e">
        <f t="shared" si="7"/>
        <v>#DIV/0!</v>
      </c>
      <c r="K63" s="16" t="e">
        <f t="shared" ca="1" si="8"/>
        <v>#VALUE!</v>
      </c>
      <c r="L63" s="16" t="e">
        <f t="shared" si="9"/>
        <v>#DIV/0!</v>
      </c>
      <c r="M63" s="15" t="e">
        <f t="shared" ca="1" si="10"/>
        <v>#VALUE!</v>
      </c>
      <c r="N63" s="15" t="e">
        <f t="shared" ca="1" si="11"/>
        <v>#VALUE!</v>
      </c>
      <c r="O63" s="15" t="e">
        <f t="shared" ca="1" si="17"/>
        <v>#VALUE!</v>
      </c>
      <c r="P63" s="7" t="e">
        <f t="shared" ca="1" si="16"/>
        <v>#VALUE!</v>
      </c>
      <c r="Q63" s="45"/>
      <c r="R63" s="15" t="e">
        <f t="shared" ca="1" si="13"/>
        <v>#VALUE!</v>
      </c>
      <c r="AL63" s="9">
        <v>0</v>
      </c>
      <c r="AM63" s="9">
        <v>0</v>
      </c>
      <c r="AN63" s="9">
        <v>-0.5</v>
      </c>
      <c r="AO63" s="9">
        <v>-0.5</v>
      </c>
      <c r="AP63" s="9">
        <v>0</v>
      </c>
      <c r="AR63" s="36"/>
      <c r="BA63" s="36" t="str">
        <f ca="1">IFERROR(__xludf.DUMMYFUNCTION("SPLIT(AW63,""*"")"),"#VALUE!")</f>
        <v>#VALUE!</v>
      </c>
    </row>
    <row r="64" spans="1:53" ht="17.25">
      <c r="A64" s="13"/>
      <c r="B64" s="13"/>
      <c r="C64" s="13"/>
      <c r="D64" s="13"/>
      <c r="E64" s="13"/>
      <c r="F64" s="15"/>
      <c r="G64" s="15"/>
      <c r="H64" s="13"/>
      <c r="I64" s="15" t="e">
        <f t="shared" ca="1" si="6"/>
        <v>#VALUE!</v>
      </c>
      <c r="J64" s="15" t="e">
        <f t="shared" si="7"/>
        <v>#DIV/0!</v>
      </c>
      <c r="K64" s="16" t="e">
        <f t="shared" ca="1" si="8"/>
        <v>#VALUE!</v>
      </c>
      <c r="L64" s="16" t="e">
        <f t="shared" si="9"/>
        <v>#DIV/0!</v>
      </c>
      <c r="M64" s="15" t="e">
        <f t="shared" ca="1" si="10"/>
        <v>#VALUE!</v>
      </c>
      <c r="N64" s="15" t="e">
        <f t="shared" ca="1" si="11"/>
        <v>#VALUE!</v>
      </c>
      <c r="O64" s="15" t="e">
        <f t="shared" ca="1" si="17"/>
        <v>#VALUE!</v>
      </c>
      <c r="P64" s="7" t="e">
        <f t="shared" ca="1" si="16"/>
        <v>#VALUE!</v>
      </c>
      <c r="Q64" s="45"/>
      <c r="R64" s="15" t="e">
        <f t="shared" ca="1" si="13"/>
        <v>#VALUE!</v>
      </c>
      <c r="AL64" s="9">
        <v>0</v>
      </c>
      <c r="AM64" s="9">
        <v>0</v>
      </c>
      <c r="AN64" s="9">
        <v>-0.5</v>
      </c>
      <c r="AO64" s="9">
        <v>-0.5</v>
      </c>
      <c r="AP64" s="9">
        <v>0</v>
      </c>
      <c r="AR64" s="36"/>
      <c r="BA64" s="36" t="str">
        <f ca="1">IFERROR(__xludf.DUMMYFUNCTION("SPLIT(AW64,""*"")"),"#VALUE!")</f>
        <v>#VALUE!</v>
      </c>
    </row>
    <row r="65" spans="1:53" ht="17.25">
      <c r="A65" s="13"/>
      <c r="B65" s="13"/>
      <c r="C65" s="13"/>
      <c r="D65" s="13"/>
      <c r="E65" s="13"/>
      <c r="F65" s="15"/>
      <c r="G65" s="15"/>
      <c r="H65" s="13"/>
      <c r="I65" s="15" t="e">
        <f t="shared" ca="1" si="6"/>
        <v>#VALUE!</v>
      </c>
      <c r="J65" s="15" t="e">
        <f t="shared" si="7"/>
        <v>#DIV/0!</v>
      </c>
      <c r="K65" s="16" t="e">
        <f t="shared" ca="1" si="8"/>
        <v>#VALUE!</v>
      </c>
      <c r="L65" s="16" t="e">
        <f t="shared" si="9"/>
        <v>#DIV/0!</v>
      </c>
      <c r="M65" s="15" t="e">
        <f t="shared" ca="1" si="10"/>
        <v>#VALUE!</v>
      </c>
      <c r="N65" s="15" t="e">
        <f t="shared" ca="1" si="11"/>
        <v>#VALUE!</v>
      </c>
      <c r="O65" s="15" t="e">
        <f t="shared" ca="1" si="17"/>
        <v>#VALUE!</v>
      </c>
      <c r="P65" s="7" t="e">
        <f t="shared" ca="1" si="16"/>
        <v>#VALUE!</v>
      </c>
      <c r="Q65" s="45"/>
      <c r="R65" s="15" t="e">
        <f t="shared" ca="1" si="13"/>
        <v>#VALUE!</v>
      </c>
      <c r="AL65" s="9">
        <v>0</v>
      </c>
      <c r="AM65" s="9">
        <v>0</v>
      </c>
      <c r="AN65" s="9">
        <v>-0.5</v>
      </c>
      <c r="AO65" s="9">
        <v>-0.5</v>
      </c>
      <c r="AP65" s="9">
        <v>0</v>
      </c>
      <c r="AR65" s="36"/>
      <c r="BA65" s="36" t="str">
        <f ca="1">IFERROR(__xludf.DUMMYFUNCTION("SPLIT(AW65,""*"")"),"#VALUE!")</f>
        <v>#VALUE!</v>
      </c>
    </row>
    <row r="66" spans="1:53" ht="17.25">
      <c r="A66" s="13"/>
      <c r="B66" s="13"/>
      <c r="C66" s="13"/>
      <c r="D66" s="13"/>
      <c r="E66" s="13"/>
      <c r="F66" s="15"/>
      <c r="G66" s="15"/>
      <c r="H66" s="13"/>
      <c r="I66" s="15" t="e">
        <f t="shared" ca="1" si="6"/>
        <v>#VALUE!</v>
      </c>
      <c r="J66" s="15" t="e">
        <f t="shared" si="7"/>
        <v>#DIV/0!</v>
      </c>
      <c r="K66" s="16" t="e">
        <f t="shared" ca="1" si="8"/>
        <v>#VALUE!</v>
      </c>
      <c r="L66" s="16" t="e">
        <f t="shared" si="9"/>
        <v>#DIV/0!</v>
      </c>
      <c r="M66" s="15" t="e">
        <f t="shared" ca="1" si="10"/>
        <v>#VALUE!</v>
      </c>
      <c r="N66" s="15" t="e">
        <f t="shared" ca="1" si="11"/>
        <v>#VALUE!</v>
      </c>
      <c r="O66" s="15" t="e">
        <f t="shared" ca="1" si="17"/>
        <v>#VALUE!</v>
      </c>
      <c r="P66" s="7" t="e">
        <f t="shared" ca="1" si="16"/>
        <v>#VALUE!</v>
      </c>
      <c r="Q66" s="45"/>
      <c r="R66" s="15" t="e">
        <f t="shared" ca="1" si="13"/>
        <v>#VALUE!</v>
      </c>
      <c r="AL66" s="9">
        <v>0</v>
      </c>
      <c r="AM66" s="9">
        <v>0</v>
      </c>
      <c r="AN66" s="9">
        <v>-0.5</v>
      </c>
      <c r="AO66" s="9">
        <v>-0.5</v>
      </c>
      <c r="AP66" s="9">
        <v>0</v>
      </c>
      <c r="AR66" s="36"/>
      <c r="BA66" s="36" t="str">
        <f ca="1">IFERROR(__xludf.DUMMYFUNCTION("SPLIT(AW66,""*"")"),"#VALUE!")</f>
        <v>#VALUE!</v>
      </c>
    </row>
    <row r="67" spans="1:53" ht="17.25">
      <c r="A67" s="13"/>
      <c r="B67" s="13"/>
      <c r="C67" s="13"/>
      <c r="D67" s="13"/>
      <c r="E67" s="13"/>
      <c r="F67" s="15"/>
      <c r="G67" s="15"/>
      <c r="H67" s="13"/>
      <c r="I67" s="15" t="e">
        <f t="shared" ca="1" si="6"/>
        <v>#VALUE!</v>
      </c>
      <c r="J67" s="15" t="e">
        <f t="shared" si="7"/>
        <v>#DIV/0!</v>
      </c>
      <c r="K67" s="16" t="e">
        <f t="shared" ca="1" si="8"/>
        <v>#VALUE!</v>
      </c>
      <c r="L67" s="16" t="e">
        <f t="shared" si="9"/>
        <v>#DIV/0!</v>
      </c>
      <c r="M67" s="15" t="e">
        <f t="shared" ca="1" si="10"/>
        <v>#VALUE!</v>
      </c>
      <c r="N67" s="15" t="e">
        <f t="shared" ca="1" si="11"/>
        <v>#VALUE!</v>
      </c>
      <c r="O67" s="15" t="e">
        <f t="shared" ca="1" si="17"/>
        <v>#VALUE!</v>
      </c>
      <c r="P67" s="7" t="e">
        <f t="shared" ca="1" si="16"/>
        <v>#VALUE!</v>
      </c>
      <c r="Q67" s="45"/>
      <c r="R67" s="15" t="e">
        <f t="shared" ca="1" si="13"/>
        <v>#VALUE!</v>
      </c>
      <c r="AL67" s="9">
        <v>0</v>
      </c>
      <c r="AM67" s="9">
        <v>0</v>
      </c>
      <c r="AN67" s="9">
        <v>-0.5</v>
      </c>
      <c r="AO67" s="9">
        <v>-0.5</v>
      </c>
      <c r="AP67" s="9">
        <v>0</v>
      </c>
      <c r="AR67" s="36"/>
      <c r="BA67" s="36" t="str">
        <f ca="1">IFERROR(__xludf.DUMMYFUNCTION("SPLIT(AW67,""*"")"),"#VALUE!")</f>
        <v>#VALUE!</v>
      </c>
    </row>
    <row r="68" spans="1:53" ht="17.25">
      <c r="A68" s="13"/>
      <c r="B68" s="13"/>
      <c r="C68" s="13"/>
      <c r="D68" s="13"/>
      <c r="E68" s="13"/>
      <c r="F68" s="15"/>
      <c r="G68" s="15"/>
      <c r="H68" s="13"/>
      <c r="I68" s="15" t="e">
        <f t="shared" ca="1" si="6"/>
        <v>#VALUE!</v>
      </c>
      <c r="J68" s="15" t="e">
        <f t="shared" si="7"/>
        <v>#DIV/0!</v>
      </c>
      <c r="K68" s="16" t="e">
        <f t="shared" ca="1" si="8"/>
        <v>#VALUE!</v>
      </c>
      <c r="L68" s="16" t="e">
        <f t="shared" si="9"/>
        <v>#DIV/0!</v>
      </c>
      <c r="M68" s="15" t="e">
        <f t="shared" ca="1" si="10"/>
        <v>#VALUE!</v>
      </c>
      <c r="N68" s="15" t="e">
        <f t="shared" ca="1" si="11"/>
        <v>#VALUE!</v>
      </c>
      <c r="O68" s="15" t="e">
        <f t="shared" ca="1" si="17"/>
        <v>#VALUE!</v>
      </c>
      <c r="P68" s="7" t="e">
        <f t="shared" ca="1" si="16"/>
        <v>#VALUE!</v>
      </c>
      <c r="Q68" s="45"/>
      <c r="R68" s="15" t="e">
        <f t="shared" ca="1" si="13"/>
        <v>#VALUE!</v>
      </c>
      <c r="AL68" s="9">
        <v>0</v>
      </c>
      <c r="AM68" s="9">
        <v>0</v>
      </c>
      <c r="AN68" s="9">
        <v>-0.5</v>
      </c>
      <c r="AO68" s="9">
        <v>-0.5</v>
      </c>
      <c r="AP68" s="9">
        <v>0</v>
      </c>
      <c r="AR68" s="36"/>
      <c r="BA68" s="36" t="str">
        <f ca="1">IFERROR(__xludf.DUMMYFUNCTION("SPLIT(AW68,""*"")"),"#VALUE!")</f>
        <v>#VALUE!</v>
      </c>
    </row>
    <row r="69" spans="1:53" ht="17.25">
      <c r="A69" s="13"/>
      <c r="B69" s="13"/>
      <c r="C69" s="13"/>
      <c r="D69" s="13"/>
      <c r="E69" s="13"/>
      <c r="F69" s="15"/>
      <c r="G69" s="15"/>
      <c r="H69" s="13"/>
      <c r="I69" s="15" t="e">
        <f t="shared" ca="1" si="6"/>
        <v>#VALUE!</v>
      </c>
      <c r="J69" s="15" t="e">
        <f t="shared" si="7"/>
        <v>#DIV/0!</v>
      </c>
      <c r="K69" s="16" t="e">
        <f t="shared" ca="1" si="8"/>
        <v>#VALUE!</v>
      </c>
      <c r="L69" s="16" t="e">
        <f t="shared" si="9"/>
        <v>#DIV/0!</v>
      </c>
      <c r="M69" s="15" t="e">
        <f t="shared" ca="1" si="10"/>
        <v>#VALUE!</v>
      </c>
      <c r="N69" s="15" t="e">
        <f t="shared" ca="1" si="11"/>
        <v>#VALUE!</v>
      </c>
      <c r="O69" s="15" t="e">
        <f t="shared" ca="1" si="17"/>
        <v>#VALUE!</v>
      </c>
      <c r="P69" s="7" t="e">
        <f t="shared" ca="1" si="16"/>
        <v>#VALUE!</v>
      </c>
      <c r="Q69" s="45"/>
      <c r="R69" s="15" t="e">
        <f t="shared" ca="1" si="13"/>
        <v>#VALUE!</v>
      </c>
      <c r="AL69" s="9">
        <v>0</v>
      </c>
      <c r="AM69" s="9">
        <v>0</v>
      </c>
      <c r="AN69" s="9">
        <v>-0.5</v>
      </c>
      <c r="AO69" s="9">
        <v>-0.5</v>
      </c>
      <c r="AP69" s="9">
        <v>0</v>
      </c>
      <c r="AR69" s="36"/>
      <c r="BA69" s="36" t="str">
        <f ca="1">IFERROR(__xludf.DUMMYFUNCTION("SPLIT(AW69,""*"")"),"#VALUE!")</f>
        <v>#VALUE!</v>
      </c>
    </row>
    <row r="70" spans="1:53" ht="12.75">
      <c r="F70" s="15"/>
      <c r="G70" s="15"/>
      <c r="R70" s="81"/>
      <c r="AL70" s="9">
        <v>0</v>
      </c>
      <c r="AM70" s="9">
        <v>0</v>
      </c>
      <c r="AN70" s="9">
        <v>-0.5</v>
      </c>
      <c r="AO70" s="9">
        <v>-0.5</v>
      </c>
      <c r="AP70" s="9">
        <v>0</v>
      </c>
      <c r="AR70" s="36"/>
      <c r="BA70" s="36" t="str">
        <f ca="1">IFERROR(__xludf.DUMMYFUNCTION("SPLIT(AW70,""*"")"),"#VALUE!")</f>
        <v>#VALUE!</v>
      </c>
    </row>
    <row r="71" spans="1:53" ht="12.75">
      <c r="F71" s="15"/>
      <c r="G71" s="15"/>
      <c r="R71" s="81"/>
      <c r="AL71" s="9">
        <v>0</v>
      </c>
      <c r="AM71" s="9">
        <v>0</v>
      </c>
      <c r="AN71" s="9">
        <v>-0.5</v>
      </c>
      <c r="AO71" s="9">
        <v>-0.5</v>
      </c>
      <c r="AP71" s="9">
        <v>0</v>
      </c>
      <c r="AR71" s="36"/>
      <c r="BA71" s="36" t="str">
        <f ca="1">IFERROR(__xludf.DUMMYFUNCTION("SPLIT(AW71,""*"")"),"#VALUE!")</f>
        <v>#VALUE!</v>
      </c>
    </row>
    <row r="72" spans="1:53" ht="12.75">
      <c r="F72" s="15"/>
      <c r="G72" s="15"/>
      <c r="R72" s="81"/>
      <c r="AL72" s="9">
        <v>0</v>
      </c>
      <c r="AM72" s="9">
        <v>0</v>
      </c>
      <c r="AN72" s="9">
        <v>-0.5</v>
      </c>
      <c r="AO72" s="9">
        <v>-0.5</v>
      </c>
      <c r="AP72" s="9">
        <v>0</v>
      </c>
      <c r="AR72" s="36"/>
      <c r="BA72" s="36" t="str">
        <f ca="1">IFERROR(__xludf.DUMMYFUNCTION("SPLIT(AW72,""*"")"),"#VALUE!")</f>
        <v>#VALUE!</v>
      </c>
    </row>
    <row r="73" spans="1:53" ht="12.75">
      <c r="F73" s="15"/>
      <c r="G73" s="15"/>
      <c r="R73" s="81"/>
      <c r="AL73" s="9">
        <v>0</v>
      </c>
      <c r="AM73" s="9">
        <v>0</v>
      </c>
      <c r="AN73" s="9">
        <v>-0.5</v>
      </c>
      <c r="AO73" s="9">
        <v>-0.5</v>
      </c>
      <c r="AP73" s="9">
        <v>0</v>
      </c>
      <c r="AR73" s="36"/>
      <c r="BA73" s="36" t="str">
        <f ca="1">IFERROR(__xludf.DUMMYFUNCTION("SPLIT(AW73,""*"")"),"#VALUE!")</f>
        <v>#VALUE!</v>
      </c>
    </row>
    <row r="74" spans="1:53" ht="12.75">
      <c r="F74" s="15"/>
      <c r="G74" s="15"/>
      <c r="R74" s="81"/>
      <c r="AL74" s="9">
        <v>0</v>
      </c>
      <c r="AM74" s="9">
        <v>0</v>
      </c>
      <c r="AN74" s="9">
        <v>-0.5</v>
      </c>
      <c r="AO74" s="9">
        <v>-0.5</v>
      </c>
      <c r="AP74" s="9">
        <v>0</v>
      </c>
      <c r="AR74" s="36"/>
      <c r="BA74" s="36" t="str">
        <f ca="1">IFERROR(__xludf.DUMMYFUNCTION("SPLIT(AW74,""*"")"),"#VALUE!")</f>
        <v>#VALUE!</v>
      </c>
    </row>
    <row r="75" spans="1:53" ht="12.75">
      <c r="F75" s="15"/>
      <c r="G75" s="15"/>
      <c r="R75" s="81"/>
      <c r="AL75" s="9">
        <v>0</v>
      </c>
      <c r="AM75" s="9">
        <v>0</v>
      </c>
      <c r="AN75" s="9">
        <v>-0.5</v>
      </c>
      <c r="AO75" s="9">
        <v>-0.5</v>
      </c>
      <c r="AP75" s="9">
        <v>0</v>
      </c>
      <c r="AR75" s="36"/>
      <c r="BA75" s="36" t="str">
        <f ca="1">IFERROR(__xludf.DUMMYFUNCTION("SPLIT(AW75,""*"")"),"#VALUE!")</f>
        <v>#VALUE!</v>
      </c>
    </row>
    <row r="76" spans="1:53" ht="12.75">
      <c r="F76" s="15"/>
      <c r="G76" s="15"/>
      <c r="R76" s="81"/>
      <c r="AL76" s="9">
        <v>0</v>
      </c>
      <c r="AM76" s="9">
        <v>0</v>
      </c>
      <c r="AN76" s="9">
        <v>-0.5</v>
      </c>
      <c r="AO76" s="9">
        <v>-0.5</v>
      </c>
      <c r="AP76" s="9">
        <v>0</v>
      </c>
      <c r="AR76" s="36"/>
      <c r="BA76" s="36" t="str">
        <f ca="1">IFERROR(__xludf.DUMMYFUNCTION("SPLIT(AW76,""*"")"),"#VALUE!")</f>
        <v>#VALUE!</v>
      </c>
    </row>
    <row r="77" spans="1:53" ht="12.75">
      <c r="F77" s="15"/>
      <c r="G77" s="15"/>
      <c r="R77" s="81"/>
      <c r="AL77" s="9">
        <v>0</v>
      </c>
      <c r="AM77" s="9">
        <v>0</v>
      </c>
      <c r="AN77" s="9">
        <v>-0.5</v>
      </c>
      <c r="AO77" s="9">
        <v>-0.5</v>
      </c>
      <c r="AP77" s="9">
        <v>0</v>
      </c>
      <c r="AR77" s="36"/>
      <c r="BA77" s="36" t="str">
        <f ca="1">IFERROR(__xludf.DUMMYFUNCTION("SPLIT(AW77,""*"")"),"#VALUE!")</f>
        <v>#VALUE!</v>
      </c>
    </row>
    <row r="78" spans="1:53" ht="12.75">
      <c r="F78" s="15"/>
      <c r="G78" s="15"/>
      <c r="R78" s="81"/>
      <c r="AL78" s="9">
        <v>0</v>
      </c>
      <c r="AM78" s="9">
        <v>0</v>
      </c>
      <c r="AN78" s="9">
        <v>-0.5</v>
      </c>
      <c r="AO78" s="9">
        <v>-0.5</v>
      </c>
      <c r="AP78" s="9">
        <v>0</v>
      </c>
      <c r="AR78" s="36"/>
      <c r="BA78" s="36" t="str">
        <f ca="1">IFERROR(__xludf.DUMMYFUNCTION("SPLIT(AW78,""*"")"),"#VALUE!")</f>
        <v>#VALUE!</v>
      </c>
    </row>
    <row r="79" spans="1:53" ht="12.75">
      <c r="F79" s="15"/>
      <c r="G79" s="15"/>
      <c r="R79" s="81"/>
      <c r="AL79" s="9">
        <v>0</v>
      </c>
      <c r="AM79" s="9">
        <v>0</v>
      </c>
      <c r="AN79" s="9">
        <v>-0.5</v>
      </c>
      <c r="AO79" s="9">
        <v>-0.5</v>
      </c>
      <c r="AP79" s="9">
        <v>0</v>
      </c>
      <c r="AR79" s="36"/>
      <c r="BA79" s="36" t="str">
        <f ca="1">IFERROR(__xludf.DUMMYFUNCTION("SPLIT(AW79,""*"")"),"#VALUE!")</f>
        <v>#VALUE!</v>
      </c>
    </row>
    <row r="80" spans="1:53" ht="12.75">
      <c r="F80" s="15"/>
      <c r="G80" s="15"/>
      <c r="R80" s="81"/>
      <c r="AL80" s="9">
        <v>0</v>
      </c>
      <c r="AM80" s="9">
        <v>0</v>
      </c>
      <c r="AN80" s="9">
        <v>-0.5</v>
      </c>
      <c r="AO80" s="9">
        <v>-0.5</v>
      </c>
      <c r="AP80" s="9">
        <v>0</v>
      </c>
      <c r="AR80" s="36"/>
      <c r="BA80" s="36" t="str">
        <f ca="1">IFERROR(__xludf.DUMMYFUNCTION("SPLIT(AW80,""*"")"),"#VALUE!")</f>
        <v>#VALUE!</v>
      </c>
    </row>
    <row r="81" spans="6:53" ht="12.75">
      <c r="F81" s="15"/>
      <c r="G81" s="15"/>
      <c r="R81" s="81"/>
      <c r="AL81" s="9">
        <v>0</v>
      </c>
      <c r="AM81" s="9">
        <v>0</v>
      </c>
      <c r="AN81" s="9">
        <v>-0.5</v>
      </c>
      <c r="AO81" s="9">
        <v>-0.5</v>
      </c>
      <c r="AP81" s="9">
        <v>0</v>
      </c>
      <c r="AR81" s="36"/>
      <c r="BA81" s="36" t="str">
        <f ca="1">IFERROR(__xludf.DUMMYFUNCTION("SPLIT(AW81,""*"")"),"#VALUE!")</f>
        <v>#VALUE!</v>
      </c>
    </row>
    <row r="82" spans="6:53" ht="12.75">
      <c r="F82" s="15"/>
      <c r="G82" s="15"/>
      <c r="R82" s="81"/>
      <c r="AL82" s="9">
        <v>0</v>
      </c>
      <c r="AM82" s="9">
        <v>0</v>
      </c>
      <c r="AN82" s="9">
        <v>-0.5</v>
      </c>
      <c r="AO82" s="9">
        <v>-0.5</v>
      </c>
      <c r="AP82" s="9">
        <v>0</v>
      </c>
      <c r="AR82" s="36"/>
      <c r="BA82" s="36" t="str">
        <f ca="1">IFERROR(__xludf.DUMMYFUNCTION("SPLIT(AW82,""*"")"),"#VALUE!")</f>
        <v>#VALUE!</v>
      </c>
    </row>
    <row r="83" spans="6:53" ht="12.75">
      <c r="F83" s="15"/>
      <c r="G83" s="15"/>
      <c r="R83" s="81"/>
      <c r="AL83" s="9">
        <v>0</v>
      </c>
      <c r="AM83" s="9">
        <v>0</v>
      </c>
      <c r="AN83" s="9">
        <v>-0.5</v>
      </c>
      <c r="AO83" s="9">
        <v>-0.5</v>
      </c>
      <c r="AP83" s="9">
        <v>0</v>
      </c>
      <c r="AR83" s="36"/>
      <c r="BA83" s="36" t="str">
        <f ca="1">IFERROR(__xludf.DUMMYFUNCTION("SPLIT(AW83,""*"")"),"#VALUE!")</f>
        <v>#VALUE!</v>
      </c>
    </row>
    <row r="84" spans="6:53" ht="12.75">
      <c r="F84" s="15"/>
      <c r="G84" s="15"/>
      <c r="R84" s="81"/>
      <c r="AL84" s="9">
        <v>0</v>
      </c>
      <c r="AM84" s="9">
        <v>0</v>
      </c>
      <c r="AN84" s="9">
        <v>-0.5</v>
      </c>
      <c r="AO84" s="9">
        <v>-0.5</v>
      </c>
      <c r="AP84" s="9">
        <v>0</v>
      </c>
      <c r="AR84" s="36"/>
      <c r="BA84" s="36" t="str">
        <f ca="1">IFERROR(__xludf.DUMMYFUNCTION("SPLIT(AW84,""*"")"),"#VALUE!")</f>
        <v>#VALUE!</v>
      </c>
    </row>
    <row r="85" spans="6:53" ht="12.75">
      <c r="F85" s="15"/>
      <c r="G85" s="15"/>
      <c r="R85" s="81"/>
      <c r="AL85" s="9">
        <v>0</v>
      </c>
      <c r="AM85" s="9">
        <v>0</v>
      </c>
      <c r="AN85" s="9">
        <v>-0.5</v>
      </c>
      <c r="AO85" s="9">
        <v>-0.5</v>
      </c>
      <c r="AP85" s="9">
        <v>0</v>
      </c>
      <c r="AR85" s="36"/>
      <c r="BA85" s="36" t="str">
        <f ca="1">IFERROR(__xludf.DUMMYFUNCTION("SPLIT(AW85,""*"")"),"#VALUE!")</f>
        <v>#VALUE!</v>
      </c>
    </row>
    <row r="86" spans="6:53" ht="12.75">
      <c r="F86" s="15"/>
      <c r="G86" s="15"/>
      <c r="R86" s="81"/>
      <c r="AL86" s="9">
        <v>0</v>
      </c>
      <c r="AM86" s="9">
        <v>0</v>
      </c>
      <c r="AN86" s="9">
        <v>-0.5</v>
      </c>
      <c r="AO86" s="9">
        <v>-0.5</v>
      </c>
      <c r="AP86" s="9">
        <v>0</v>
      </c>
      <c r="AR86" s="36"/>
      <c r="BA86" s="36" t="str">
        <f ca="1">IFERROR(__xludf.DUMMYFUNCTION("SPLIT(AW86,""*"")"),"#VALUE!")</f>
        <v>#VALUE!</v>
      </c>
    </row>
    <row r="87" spans="6:53" ht="12.75">
      <c r="F87" s="15"/>
      <c r="G87" s="15"/>
      <c r="R87" s="81"/>
      <c r="AL87" s="9">
        <v>0</v>
      </c>
      <c r="AM87" s="9">
        <v>0</v>
      </c>
      <c r="AN87" s="9">
        <v>-0.5</v>
      </c>
      <c r="AO87" s="9">
        <v>-0.5</v>
      </c>
      <c r="AP87" s="9">
        <v>0</v>
      </c>
      <c r="AR87" s="36"/>
      <c r="BA87" s="36" t="str">
        <f ca="1">IFERROR(__xludf.DUMMYFUNCTION("SPLIT(AW87,""*"")"),"#VALUE!")</f>
        <v>#VALUE!</v>
      </c>
    </row>
    <row r="88" spans="6:53" ht="12.75">
      <c r="F88" s="15"/>
      <c r="G88" s="15"/>
      <c r="R88" s="81"/>
      <c r="AL88" s="9">
        <v>0</v>
      </c>
      <c r="AM88" s="9">
        <v>0</v>
      </c>
      <c r="AN88" s="9">
        <v>-0.5</v>
      </c>
      <c r="AO88" s="9">
        <v>-0.5</v>
      </c>
      <c r="AP88" s="9">
        <v>0</v>
      </c>
      <c r="AR88" s="36"/>
      <c r="BA88" s="36" t="str">
        <f ca="1">IFERROR(__xludf.DUMMYFUNCTION("SPLIT(AW88,""*"")"),"#VALUE!")</f>
        <v>#VALUE!</v>
      </c>
    </row>
    <row r="89" spans="6:53" ht="12.75">
      <c r="F89" s="15"/>
      <c r="G89" s="15"/>
      <c r="R89" s="81"/>
      <c r="AL89" s="9">
        <v>0</v>
      </c>
      <c r="AM89" s="9">
        <v>0</v>
      </c>
      <c r="AN89" s="9">
        <v>-0.5</v>
      </c>
      <c r="AO89" s="9">
        <v>-0.5</v>
      </c>
      <c r="AP89" s="9">
        <v>0</v>
      </c>
      <c r="AR89" s="36"/>
      <c r="BA89" s="36" t="str">
        <f ca="1">IFERROR(__xludf.DUMMYFUNCTION("SPLIT(AW89,""*"")"),"#VALUE!")</f>
        <v>#VALUE!</v>
      </c>
    </row>
    <row r="90" spans="6:53" ht="12.75">
      <c r="F90" s="15"/>
      <c r="G90" s="15"/>
      <c r="R90" s="81"/>
      <c r="AL90" s="9">
        <v>0</v>
      </c>
      <c r="AM90" s="9">
        <v>0</v>
      </c>
      <c r="AN90" s="9">
        <v>-0.5</v>
      </c>
      <c r="AO90" s="9">
        <v>-0.5</v>
      </c>
      <c r="AP90" s="9">
        <v>0</v>
      </c>
      <c r="AR90" s="36"/>
      <c r="BA90" s="36" t="str">
        <f ca="1">IFERROR(__xludf.DUMMYFUNCTION("SPLIT(AW90,""*"")"),"#VALUE!")</f>
        <v>#VALUE!</v>
      </c>
    </row>
    <row r="91" spans="6:53" ht="12.75">
      <c r="F91" s="15"/>
      <c r="G91" s="15"/>
      <c r="R91" s="81"/>
      <c r="AL91" s="9">
        <v>0</v>
      </c>
      <c r="AM91" s="9">
        <v>0</v>
      </c>
      <c r="AN91" s="9">
        <v>-0.5</v>
      </c>
      <c r="AO91" s="9">
        <v>-0.5</v>
      </c>
      <c r="AP91" s="9">
        <v>0</v>
      </c>
      <c r="AR91" s="36"/>
      <c r="BA91" s="36" t="str">
        <f ca="1">IFERROR(__xludf.DUMMYFUNCTION("SPLIT(AW91,""*"")"),"#VALUE!")</f>
        <v>#VALUE!</v>
      </c>
    </row>
    <row r="92" spans="6:53" ht="12.75">
      <c r="F92" s="15"/>
      <c r="G92" s="15"/>
      <c r="R92" s="81"/>
      <c r="AL92" s="9">
        <v>0</v>
      </c>
      <c r="AM92" s="9">
        <v>0</v>
      </c>
      <c r="AN92" s="9">
        <v>-0.5</v>
      </c>
      <c r="AO92" s="9">
        <v>-0.5</v>
      </c>
      <c r="AP92" s="9">
        <v>0</v>
      </c>
      <c r="AR92" s="36"/>
      <c r="BA92" s="36" t="str">
        <f ca="1">IFERROR(__xludf.DUMMYFUNCTION("SPLIT(AW92,""*"")"),"#VALUE!")</f>
        <v>#VALUE!</v>
      </c>
    </row>
    <row r="93" spans="6:53" ht="12.75">
      <c r="F93" s="15"/>
      <c r="G93" s="15"/>
      <c r="R93" s="81"/>
      <c r="AL93" s="9">
        <v>0</v>
      </c>
      <c r="AM93" s="9">
        <v>0</v>
      </c>
      <c r="AN93" s="9">
        <v>-0.5</v>
      </c>
      <c r="AO93" s="9">
        <v>-0.5</v>
      </c>
      <c r="AP93" s="9">
        <v>0</v>
      </c>
      <c r="AR93" s="36"/>
      <c r="BA93" s="36" t="str">
        <f ca="1">IFERROR(__xludf.DUMMYFUNCTION("SPLIT(AW93,""*"")"),"#VALUE!")</f>
        <v>#VALUE!</v>
      </c>
    </row>
    <row r="94" spans="6:53" ht="12.75">
      <c r="F94" s="15"/>
      <c r="G94" s="15"/>
      <c r="R94" s="81"/>
      <c r="AL94" s="9">
        <v>0</v>
      </c>
      <c r="AM94" s="9">
        <v>0</v>
      </c>
      <c r="AN94" s="9">
        <v>-0.5</v>
      </c>
      <c r="AO94" s="9">
        <v>-0.5</v>
      </c>
      <c r="AP94" s="9">
        <v>0</v>
      </c>
      <c r="AR94" s="36"/>
      <c r="BA94" s="36" t="str">
        <f ca="1">IFERROR(__xludf.DUMMYFUNCTION("SPLIT(AW94,""*"")"),"#VALUE!")</f>
        <v>#VALUE!</v>
      </c>
    </row>
    <row r="95" spans="6:53" ht="12.75">
      <c r="F95" s="15"/>
      <c r="G95" s="15"/>
      <c r="R95" s="81"/>
      <c r="AL95" s="9">
        <v>0</v>
      </c>
      <c r="AM95" s="9">
        <v>0</v>
      </c>
      <c r="AN95" s="9">
        <v>-0.5</v>
      </c>
      <c r="AO95" s="9">
        <v>-0.5</v>
      </c>
      <c r="AP95" s="9">
        <v>0</v>
      </c>
      <c r="AR95" s="36"/>
      <c r="BA95" s="36" t="str">
        <f ca="1">IFERROR(__xludf.DUMMYFUNCTION("SPLIT(AW95,""*"")"),"#VALUE!")</f>
        <v>#VALUE!</v>
      </c>
    </row>
    <row r="96" spans="6:53" ht="12.75">
      <c r="F96" s="15"/>
      <c r="G96" s="15"/>
      <c r="R96" s="81"/>
      <c r="AL96" s="9">
        <v>0</v>
      </c>
      <c r="AM96" s="9">
        <v>0</v>
      </c>
      <c r="AN96" s="9">
        <v>-0.5</v>
      </c>
      <c r="AO96" s="9">
        <v>-0.5</v>
      </c>
      <c r="AP96" s="9">
        <v>0</v>
      </c>
      <c r="AR96" s="36"/>
      <c r="BA96" s="36" t="str">
        <f ca="1">IFERROR(__xludf.DUMMYFUNCTION("SPLIT(AW96,""*"")"),"#VALUE!")</f>
        <v>#VALUE!</v>
      </c>
    </row>
    <row r="97" spans="6:53" ht="12.75">
      <c r="F97" s="15"/>
      <c r="G97" s="15"/>
      <c r="R97" s="81"/>
      <c r="AL97" s="9">
        <v>0</v>
      </c>
      <c r="AM97" s="9">
        <v>0</v>
      </c>
      <c r="AN97" s="9">
        <v>-0.5</v>
      </c>
      <c r="AO97" s="9">
        <v>-0.5</v>
      </c>
      <c r="AP97" s="9">
        <v>0</v>
      </c>
      <c r="AR97" s="36"/>
      <c r="BA97" s="36" t="str">
        <f ca="1">IFERROR(__xludf.DUMMYFUNCTION("SPLIT(AW97,""*"")"),"#VALUE!")</f>
        <v>#VALUE!</v>
      </c>
    </row>
    <row r="98" spans="6:53" ht="12.75">
      <c r="F98" s="15"/>
      <c r="G98" s="15"/>
      <c r="R98" s="81"/>
      <c r="AL98" s="9">
        <v>0</v>
      </c>
      <c r="AM98" s="9">
        <v>0</v>
      </c>
      <c r="AN98" s="9">
        <v>-0.5</v>
      </c>
      <c r="AO98" s="9">
        <v>-0.5</v>
      </c>
      <c r="AP98" s="9">
        <v>0</v>
      </c>
      <c r="AR98" s="36"/>
      <c r="BA98" s="36" t="str">
        <f ca="1">IFERROR(__xludf.DUMMYFUNCTION("SPLIT(AW98,""*"")"),"#VALUE!")</f>
        <v>#VALUE!</v>
      </c>
    </row>
    <row r="99" spans="6:53" ht="12.75">
      <c r="F99" s="15"/>
      <c r="G99" s="15"/>
      <c r="R99" s="81"/>
      <c r="AL99" s="9">
        <v>0</v>
      </c>
      <c r="AM99" s="9">
        <v>0</v>
      </c>
      <c r="AN99" s="9">
        <v>-0.5</v>
      </c>
      <c r="AO99" s="9">
        <v>-0.5</v>
      </c>
      <c r="AP99" s="9">
        <v>0</v>
      </c>
      <c r="AR99" s="36"/>
      <c r="BA99" s="36" t="str">
        <f ca="1">IFERROR(__xludf.DUMMYFUNCTION("SPLIT(AW99,""*"")"),"#VALUE!")</f>
        <v>#VALUE!</v>
      </c>
    </row>
    <row r="100" spans="6:53" ht="12.75">
      <c r="F100" s="15"/>
      <c r="G100" s="15"/>
      <c r="R100" s="81"/>
      <c r="AL100" s="9">
        <v>0</v>
      </c>
      <c r="AM100" s="9">
        <v>0</v>
      </c>
      <c r="AN100" s="9">
        <v>-0.5</v>
      </c>
      <c r="AO100" s="9">
        <v>-0.5</v>
      </c>
      <c r="AP100" s="9">
        <v>0</v>
      </c>
      <c r="AR100" s="36"/>
      <c r="BA100" s="36" t="str">
        <f ca="1">IFERROR(__xludf.DUMMYFUNCTION("SPLIT(AW100,""*"")"),"#VALUE!")</f>
        <v>#VALUE!</v>
      </c>
    </row>
    <row r="101" spans="6:53" ht="12.75">
      <c r="F101" s="15"/>
      <c r="G101" s="15"/>
      <c r="R101" s="81"/>
      <c r="AL101" s="9">
        <v>0</v>
      </c>
      <c r="AM101" s="9">
        <v>0</v>
      </c>
      <c r="AN101" s="9">
        <v>-0.5</v>
      </c>
      <c r="AO101" s="9">
        <v>-0.5</v>
      </c>
      <c r="AP101" s="9">
        <v>0</v>
      </c>
      <c r="AR101" s="36"/>
      <c r="BA101" s="36"/>
    </row>
    <row r="102" spans="6:53" ht="12.75">
      <c r="F102" s="15"/>
      <c r="G102" s="15"/>
      <c r="R102" s="81"/>
      <c r="AL102" s="9">
        <v>0</v>
      </c>
      <c r="AM102" s="9">
        <v>0</v>
      </c>
      <c r="AN102" s="9">
        <v>-0.5</v>
      </c>
      <c r="AO102" s="9">
        <v>-0.5</v>
      </c>
      <c r="AP102" s="9">
        <v>0</v>
      </c>
      <c r="AR102" s="36"/>
      <c r="BA102" s="36"/>
    </row>
    <row r="103" spans="6:53" ht="12.75">
      <c r="F103" s="15"/>
      <c r="G103" s="15"/>
      <c r="R103" s="81"/>
      <c r="AL103" s="9">
        <v>0</v>
      </c>
      <c r="AM103" s="9">
        <v>0</v>
      </c>
      <c r="AN103" s="9">
        <v>-0.5</v>
      </c>
      <c r="AO103" s="9">
        <v>-0.5</v>
      </c>
      <c r="AP103" s="9">
        <v>0</v>
      </c>
      <c r="AR103" s="36"/>
      <c r="BA103" s="36"/>
    </row>
    <row r="104" spans="6:53" ht="12.75">
      <c r="F104" s="15"/>
      <c r="G104" s="15"/>
      <c r="R104" s="81"/>
      <c r="AL104" s="9">
        <v>0</v>
      </c>
      <c r="AM104" s="9">
        <v>0</v>
      </c>
      <c r="AN104" s="9">
        <v>-0.5</v>
      </c>
      <c r="AO104" s="9">
        <v>-0.5</v>
      </c>
      <c r="AP104" s="9">
        <v>0</v>
      </c>
      <c r="AR104" s="36"/>
      <c r="BA104" s="36"/>
    </row>
    <row r="105" spans="6:53" ht="12.75">
      <c r="F105" s="15"/>
      <c r="G105" s="15"/>
      <c r="R105" s="81"/>
      <c r="AL105" s="9">
        <v>0</v>
      </c>
      <c r="AM105" s="9">
        <v>0</v>
      </c>
      <c r="AN105" s="9">
        <v>-0.5</v>
      </c>
      <c r="AO105" s="9">
        <v>-0.5</v>
      </c>
      <c r="AP105" s="9">
        <v>0</v>
      </c>
      <c r="AR105" s="36"/>
      <c r="BA105" s="36"/>
    </row>
    <row r="106" spans="6:53" ht="12.75">
      <c r="F106" s="15"/>
      <c r="G106" s="15"/>
      <c r="R106" s="81"/>
      <c r="AL106" s="9">
        <v>0</v>
      </c>
      <c r="AM106" s="9">
        <v>0</v>
      </c>
      <c r="AN106" s="9">
        <v>-0.5</v>
      </c>
      <c r="AO106" s="9">
        <v>-0.5</v>
      </c>
      <c r="AP106" s="9">
        <v>0</v>
      </c>
      <c r="AR106" s="36"/>
      <c r="BA106" s="36"/>
    </row>
    <row r="107" spans="6:53" ht="12.75">
      <c r="F107" s="15"/>
      <c r="G107" s="15"/>
      <c r="R107" s="81"/>
      <c r="AL107" s="9">
        <v>0</v>
      </c>
      <c r="AM107" s="9">
        <v>0</v>
      </c>
      <c r="AN107" s="9">
        <v>-0.5</v>
      </c>
      <c r="AO107" s="9">
        <v>-0.5</v>
      </c>
      <c r="AP107" s="9">
        <v>0</v>
      </c>
      <c r="AR107" s="36"/>
      <c r="BA107" s="36"/>
    </row>
    <row r="108" spans="6:53" ht="12.75">
      <c r="F108" s="15"/>
      <c r="G108" s="15"/>
      <c r="R108" s="81"/>
      <c r="AL108" s="9">
        <v>0</v>
      </c>
      <c r="AM108" s="9">
        <v>0</v>
      </c>
      <c r="AN108" s="9">
        <v>-0.5</v>
      </c>
      <c r="AO108" s="9">
        <v>-0.5</v>
      </c>
      <c r="AP108" s="9">
        <v>0</v>
      </c>
      <c r="AR108" s="36"/>
      <c r="BA108" s="36"/>
    </row>
    <row r="109" spans="6:53" ht="12.75">
      <c r="F109" s="15"/>
      <c r="G109" s="15"/>
      <c r="R109" s="81"/>
      <c r="AL109" s="9">
        <v>0</v>
      </c>
      <c r="AM109" s="9">
        <v>0</v>
      </c>
      <c r="AN109" s="9">
        <v>-0.5</v>
      </c>
      <c r="AO109" s="9">
        <v>-0.5</v>
      </c>
      <c r="AP109" s="9">
        <v>0</v>
      </c>
      <c r="AR109" s="36"/>
      <c r="BA109" s="36"/>
    </row>
    <row r="110" spans="6:53" ht="12.75">
      <c r="F110" s="15"/>
      <c r="G110" s="15"/>
      <c r="R110" s="81"/>
      <c r="AL110" s="9">
        <v>0</v>
      </c>
      <c r="AM110" s="9">
        <v>0</v>
      </c>
      <c r="AN110" s="9">
        <v>-0.5</v>
      </c>
      <c r="AO110" s="9">
        <v>-0.5</v>
      </c>
      <c r="AP110" s="9">
        <v>0</v>
      </c>
      <c r="AR110" s="36"/>
      <c r="BA110" s="36"/>
    </row>
    <row r="111" spans="6:53" ht="12.75">
      <c r="F111" s="15"/>
      <c r="G111" s="15"/>
      <c r="R111" s="81"/>
      <c r="AL111" s="9">
        <v>0</v>
      </c>
      <c r="AM111" s="9">
        <v>0</v>
      </c>
      <c r="AN111" s="9">
        <v>-0.5</v>
      </c>
      <c r="AO111" s="9">
        <v>-0.5</v>
      </c>
      <c r="AP111" s="9">
        <v>0</v>
      </c>
      <c r="AR111" s="36"/>
      <c r="BA111" s="36"/>
    </row>
    <row r="112" spans="6:53" ht="12.75">
      <c r="F112" s="15"/>
      <c r="G112" s="15"/>
      <c r="R112" s="81"/>
      <c r="AL112" s="9">
        <v>0</v>
      </c>
      <c r="AM112" s="9">
        <v>0</v>
      </c>
      <c r="AN112" s="9">
        <v>-0.5</v>
      </c>
      <c r="AO112" s="9">
        <v>-0.5</v>
      </c>
      <c r="AP112" s="9">
        <v>0</v>
      </c>
      <c r="AR112" s="36"/>
      <c r="BA112" s="36"/>
    </row>
    <row r="113" spans="6:53" ht="12.75">
      <c r="F113" s="15"/>
      <c r="G113" s="15"/>
      <c r="R113" s="81"/>
      <c r="AL113" s="9">
        <v>0</v>
      </c>
      <c r="AM113" s="9">
        <v>0</v>
      </c>
      <c r="AN113" s="9">
        <v>-0.5</v>
      </c>
      <c r="AO113" s="9">
        <v>-0.5</v>
      </c>
      <c r="AP113" s="9">
        <v>0</v>
      </c>
      <c r="AR113" s="36"/>
      <c r="BA113" s="36"/>
    </row>
    <row r="114" spans="6:53" ht="12.75">
      <c r="F114" s="15"/>
      <c r="G114" s="15"/>
      <c r="R114" s="81"/>
      <c r="AL114" s="9">
        <v>0</v>
      </c>
      <c r="AM114" s="9">
        <v>0</v>
      </c>
      <c r="AN114" s="9">
        <v>-0.5</v>
      </c>
      <c r="AO114" s="9">
        <v>-0.5</v>
      </c>
      <c r="AP114" s="9">
        <v>0</v>
      </c>
      <c r="AR114" s="36"/>
      <c r="BA114" s="36"/>
    </row>
    <row r="115" spans="6:53" ht="12.75">
      <c r="F115" s="15"/>
      <c r="G115" s="15"/>
      <c r="R115" s="81"/>
      <c r="AL115" s="9">
        <v>0</v>
      </c>
      <c r="AM115" s="9">
        <v>0</v>
      </c>
      <c r="AN115" s="9">
        <v>-0.5</v>
      </c>
      <c r="AO115" s="9">
        <v>-0.5</v>
      </c>
      <c r="AP115" s="9">
        <v>0</v>
      </c>
      <c r="AR115" s="36"/>
      <c r="BA115" s="36"/>
    </row>
    <row r="116" spans="6:53" ht="12.75">
      <c r="F116" s="15"/>
      <c r="G116" s="15"/>
      <c r="R116" s="81"/>
      <c r="AL116" s="9">
        <v>0</v>
      </c>
      <c r="AM116" s="9">
        <v>0</v>
      </c>
      <c r="AN116" s="9">
        <v>-0.5</v>
      </c>
      <c r="AO116" s="9">
        <v>-0.5</v>
      </c>
      <c r="AP116" s="9">
        <v>0</v>
      </c>
      <c r="AR116" s="36"/>
      <c r="BA116" s="36"/>
    </row>
    <row r="117" spans="6:53" ht="12.75">
      <c r="F117" s="15"/>
      <c r="G117" s="15"/>
      <c r="R117" s="81"/>
      <c r="AL117" s="9">
        <v>0</v>
      </c>
      <c r="AM117" s="9">
        <v>0</v>
      </c>
      <c r="AN117" s="9">
        <v>-0.5</v>
      </c>
      <c r="AO117" s="9">
        <v>-0.5</v>
      </c>
      <c r="AP117" s="9">
        <v>0</v>
      </c>
      <c r="AR117" s="36"/>
      <c r="BA117" s="36"/>
    </row>
    <row r="118" spans="6:53" ht="12.75">
      <c r="F118" s="15"/>
      <c r="G118" s="15"/>
      <c r="R118" s="81"/>
      <c r="AL118" s="9">
        <v>0</v>
      </c>
      <c r="AM118" s="9">
        <v>0</v>
      </c>
      <c r="AN118" s="9">
        <v>-0.5</v>
      </c>
      <c r="AO118" s="9">
        <v>-0.5</v>
      </c>
      <c r="AP118" s="9">
        <v>0</v>
      </c>
      <c r="AR118" s="36"/>
      <c r="BA118" s="36"/>
    </row>
    <row r="119" spans="6:53" ht="12.75">
      <c r="F119" s="15"/>
      <c r="G119" s="15"/>
      <c r="R119" s="81"/>
      <c r="AL119" s="9">
        <v>0</v>
      </c>
      <c r="AM119" s="9">
        <v>0</v>
      </c>
      <c r="AN119" s="9">
        <v>-0.5</v>
      </c>
      <c r="AO119" s="9">
        <v>-0.5</v>
      </c>
      <c r="AP119" s="9">
        <v>0</v>
      </c>
      <c r="AR119" s="36"/>
      <c r="BA119" s="36"/>
    </row>
    <row r="120" spans="6:53" ht="12.75">
      <c r="F120" s="15"/>
      <c r="G120" s="15"/>
      <c r="R120" s="81"/>
      <c r="AL120" s="9">
        <v>0</v>
      </c>
      <c r="AM120" s="9">
        <v>0</v>
      </c>
      <c r="AN120" s="9">
        <v>-0.5</v>
      </c>
      <c r="AO120" s="9">
        <v>-0.5</v>
      </c>
      <c r="AP120" s="9">
        <v>0</v>
      </c>
      <c r="AR120" s="36"/>
      <c r="BA120" s="36"/>
    </row>
    <row r="121" spans="6:53" ht="12.75">
      <c r="F121" s="15"/>
      <c r="G121" s="15"/>
      <c r="R121" s="81"/>
      <c r="AL121" s="9">
        <v>0</v>
      </c>
      <c r="AM121" s="9">
        <v>0</v>
      </c>
      <c r="AN121" s="9">
        <v>-0.5</v>
      </c>
      <c r="AO121" s="9">
        <v>-0.5</v>
      </c>
      <c r="AP121" s="9">
        <v>0</v>
      </c>
      <c r="AR121" s="36"/>
      <c r="BA121" s="36"/>
    </row>
    <row r="122" spans="6:53" ht="12.75">
      <c r="F122" s="15"/>
      <c r="G122" s="15"/>
      <c r="R122" s="81"/>
      <c r="AL122" s="9">
        <v>0</v>
      </c>
      <c r="AM122" s="9">
        <v>0</v>
      </c>
      <c r="AN122" s="9">
        <v>-0.5</v>
      </c>
      <c r="AO122" s="9">
        <v>-0.5</v>
      </c>
      <c r="AP122" s="9">
        <v>0</v>
      </c>
      <c r="AR122" s="36"/>
      <c r="BA122" s="36"/>
    </row>
    <row r="123" spans="6:53" ht="12.75">
      <c r="F123" s="15"/>
      <c r="G123" s="15"/>
      <c r="R123" s="81"/>
      <c r="AL123" s="9">
        <v>0</v>
      </c>
      <c r="AM123" s="9">
        <v>0</v>
      </c>
      <c r="AN123" s="9">
        <v>-0.5</v>
      </c>
      <c r="AO123" s="9">
        <v>-0.5</v>
      </c>
      <c r="AP123" s="9">
        <v>0</v>
      </c>
      <c r="AR123" s="36"/>
      <c r="BA123" s="36"/>
    </row>
    <row r="124" spans="6:53" ht="12.75">
      <c r="F124" s="15"/>
      <c r="G124" s="15"/>
      <c r="R124" s="81"/>
      <c r="AL124" s="9">
        <v>0</v>
      </c>
      <c r="AM124" s="9">
        <v>0</v>
      </c>
      <c r="AN124" s="9">
        <v>-0.5</v>
      </c>
      <c r="AO124" s="9">
        <v>-0.5</v>
      </c>
      <c r="AP124" s="9">
        <v>0</v>
      </c>
      <c r="AR124" s="36"/>
      <c r="BA124" s="36"/>
    </row>
    <row r="125" spans="6:53" ht="12.75">
      <c r="F125" s="15"/>
      <c r="G125" s="15"/>
      <c r="R125" s="81"/>
      <c r="AL125" s="9">
        <v>0</v>
      </c>
      <c r="AM125" s="9">
        <v>0</v>
      </c>
      <c r="AN125" s="9">
        <v>-0.5</v>
      </c>
      <c r="AO125" s="9">
        <v>-0.5</v>
      </c>
      <c r="AP125" s="9">
        <v>0</v>
      </c>
      <c r="AR125" s="36"/>
      <c r="BA125" s="36"/>
    </row>
    <row r="126" spans="6:53" ht="12.75">
      <c r="F126" s="15"/>
      <c r="G126" s="15"/>
      <c r="R126" s="81"/>
      <c r="AL126" s="9">
        <v>0</v>
      </c>
      <c r="AM126" s="9">
        <v>0</v>
      </c>
      <c r="AN126" s="9">
        <v>-0.5</v>
      </c>
      <c r="AO126" s="9">
        <v>-0.5</v>
      </c>
      <c r="AP126" s="9">
        <v>0</v>
      </c>
      <c r="AR126" s="36"/>
      <c r="BA126" s="36"/>
    </row>
    <row r="127" spans="6:53" ht="12.75">
      <c r="F127" s="15"/>
      <c r="G127" s="15"/>
      <c r="R127" s="81"/>
      <c r="AL127" s="9">
        <v>0</v>
      </c>
      <c r="AM127" s="9">
        <v>0</v>
      </c>
      <c r="AN127" s="9">
        <v>-0.5</v>
      </c>
      <c r="AO127" s="9">
        <v>-0.5</v>
      </c>
      <c r="AP127" s="9">
        <v>0</v>
      </c>
      <c r="AR127" s="36"/>
      <c r="BA127" s="36"/>
    </row>
    <row r="128" spans="6:53" ht="12.75">
      <c r="F128" s="15"/>
      <c r="G128" s="15"/>
      <c r="R128" s="81"/>
      <c r="AL128" s="9">
        <v>0</v>
      </c>
      <c r="AM128" s="9">
        <v>0</v>
      </c>
      <c r="AN128" s="9">
        <v>-0.5</v>
      </c>
      <c r="AO128" s="9">
        <v>-0.5</v>
      </c>
      <c r="AP128" s="9">
        <v>0</v>
      </c>
      <c r="AR128" s="36"/>
      <c r="BA128" s="36"/>
    </row>
    <row r="129" spans="6:53" ht="12.75">
      <c r="F129" s="15"/>
      <c r="G129" s="15"/>
      <c r="R129" s="81"/>
      <c r="AL129" s="9">
        <v>0</v>
      </c>
      <c r="AM129" s="9">
        <v>0</v>
      </c>
      <c r="AN129" s="9">
        <v>-0.5</v>
      </c>
      <c r="AO129" s="9">
        <v>-0.5</v>
      </c>
      <c r="AP129" s="9">
        <v>0</v>
      </c>
      <c r="AR129" s="36"/>
      <c r="BA129" s="36"/>
    </row>
    <row r="130" spans="6:53" ht="12.75">
      <c r="F130" s="15"/>
      <c r="G130" s="15"/>
      <c r="R130" s="81"/>
      <c r="AL130" s="9">
        <v>0</v>
      </c>
      <c r="AM130" s="9">
        <v>0</v>
      </c>
      <c r="AN130" s="9">
        <v>-0.5</v>
      </c>
      <c r="AO130" s="9">
        <v>-0.5</v>
      </c>
      <c r="AP130" s="9">
        <v>0</v>
      </c>
      <c r="AR130" s="36"/>
      <c r="BA130" s="36"/>
    </row>
    <row r="131" spans="6:53" ht="12.75">
      <c r="F131" s="15"/>
      <c r="G131" s="15"/>
      <c r="R131" s="81"/>
      <c r="AL131" s="9">
        <v>0</v>
      </c>
      <c r="AM131" s="9">
        <v>0</v>
      </c>
      <c r="AN131" s="9">
        <v>-0.5</v>
      </c>
      <c r="AO131" s="9">
        <v>-0.5</v>
      </c>
      <c r="AP131" s="9">
        <v>0</v>
      </c>
      <c r="AR131" s="36"/>
      <c r="BA131" s="36"/>
    </row>
    <row r="132" spans="6:53" ht="12.75">
      <c r="F132" s="15"/>
      <c r="G132" s="15"/>
      <c r="R132" s="81"/>
      <c r="AL132" s="9">
        <v>0</v>
      </c>
      <c r="AM132" s="9">
        <v>0</v>
      </c>
      <c r="AN132" s="9">
        <v>-0.5</v>
      </c>
      <c r="AO132" s="9">
        <v>-0.5</v>
      </c>
      <c r="AP132" s="9">
        <v>0</v>
      </c>
      <c r="AR132" s="36"/>
      <c r="BA132" s="36"/>
    </row>
    <row r="133" spans="6:53" ht="12.75">
      <c r="F133" s="15"/>
      <c r="G133" s="15"/>
      <c r="R133" s="81"/>
      <c r="AL133" s="9">
        <v>0</v>
      </c>
      <c r="AM133" s="9">
        <v>0</v>
      </c>
      <c r="AN133" s="9">
        <v>-0.5</v>
      </c>
      <c r="AO133" s="9">
        <v>-0.5</v>
      </c>
      <c r="AP133" s="9">
        <v>0</v>
      </c>
      <c r="AR133" s="36"/>
      <c r="BA133" s="36"/>
    </row>
    <row r="134" spans="6:53" ht="12.75">
      <c r="F134" s="15"/>
      <c r="G134" s="15"/>
      <c r="R134" s="81"/>
      <c r="AL134" s="9">
        <v>0</v>
      </c>
      <c r="AM134" s="9">
        <v>0</v>
      </c>
      <c r="AN134" s="9">
        <v>-0.5</v>
      </c>
      <c r="AO134" s="9">
        <v>-0.5</v>
      </c>
      <c r="AP134" s="9">
        <v>0</v>
      </c>
      <c r="AR134" s="36"/>
      <c r="BA134" s="36"/>
    </row>
    <row r="135" spans="6:53" ht="12.75">
      <c r="F135" s="15"/>
      <c r="G135" s="15"/>
      <c r="R135" s="81"/>
      <c r="AL135" s="9">
        <v>0</v>
      </c>
      <c r="AM135" s="9">
        <v>0</v>
      </c>
      <c r="AN135" s="9">
        <v>-0.5</v>
      </c>
      <c r="AO135" s="9">
        <v>-0.5</v>
      </c>
      <c r="AP135" s="9">
        <v>0</v>
      </c>
      <c r="AR135" s="36"/>
      <c r="BA135" s="36"/>
    </row>
    <row r="136" spans="6:53" ht="12.75">
      <c r="F136" s="15"/>
      <c r="G136" s="15"/>
      <c r="R136" s="81"/>
      <c r="AL136" s="9">
        <v>0</v>
      </c>
      <c r="AM136" s="9">
        <v>0</v>
      </c>
      <c r="AN136" s="9">
        <v>-0.5</v>
      </c>
      <c r="AO136" s="9">
        <v>-0.5</v>
      </c>
      <c r="AP136" s="9">
        <v>0</v>
      </c>
      <c r="AR136" s="36"/>
      <c r="BA136" s="36"/>
    </row>
    <row r="137" spans="6:53" ht="12.75">
      <c r="F137" s="15"/>
      <c r="G137" s="15"/>
      <c r="R137" s="81"/>
      <c r="AL137" s="9">
        <v>0</v>
      </c>
      <c r="AM137" s="9">
        <v>0</v>
      </c>
      <c r="AN137" s="9">
        <v>-0.5</v>
      </c>
      <c r="AO137" s="9">
        <v>-0.5</v>
      </c>
      <c r="AP137" s="9">
        <v>0</v>
      </c>
      <c r="AR137" s="36"/>
      <c r="BA137" s="36"/>
    </row>
    <row r="138" spans="6:53" ht="12.75">
      <c r="F138" s="15"/>
      <c r="G138" s="15"/>
      <c r="R138" s="81"/>
      <c r="AL138" s="9">
        <v>0</v>
      </c>
      <c r="AM138" s="9">
        <v>0</v>
      </c>
      <c r="AN138" s="9">
        <v>-0.5</v>
      </c>
      <c r="AO138" s="9">
        <v>-0.5</v>
      </c>
      <c r="AP138" s="9">
        <v>0</v>
      </c>
      <c r="AR138" s="36"/>
      <c r="BA138" s="36"/>
    </row>
    <row r="139" spans="6:53" ht="12.75">
      <c r="F139" s="15"/>
      <c r="G139" s="15"/>
      <c r="R139" s="81"/>
      <c r="AL139" s="9">
        <v>0</v>
      </c>
      <c r="AM139" s="9">
        <v>0</v>
      </c>
      <c r="AN139" s="9">
        <v>-0.5</v>
      </c>
      <c r="AO139" s="9">
        <v>-0.5</v>
      </c>
      <c r="AP139" s="9">
        <v>0</v>
      </c>
      <c r="AR139" s="36"/>
      <c r="BA139" s="36"/>
    </row>
    <row r="140" spans="6:53" ht="12.75">
      <c r="F140" s="15"/>
      <c r="G140" s="15"/>
      <c r="R140" s="81"/>
      <c r="AL140" s="9">
        <v>0</v>
      </c>
      <c r="AM140" s="9">
        <v>0</v>
      </c>
      <c r="AN140" s="9">
        <v>-0.5</v>
      </c>
      <c r="AO140" s="9">
        <v>-0.5</v>
      </c>
      <c r="AP140" s="9">
        <v>0</v>
      </c>
      <c r="AR140" s="36"/>
      <c r="BA140" s="36"/>
    </row>
    <row r="141" spans="6:53" ht="12.75">
      <c r="F141" s="15"/>
      <c r="G141" s="15"/>
      <c r="R141" s="81"/>
      <c r="AL141" s="9">
        <v>0</v>
      </c>
      <c r="AM141" s="9">
        <v>0</v>
      </c>
      <c r="AN141" s="9">
        <v>-0.5</v>
      </c>
      <c r="AO141" s="9">
        <v>-0.5</v>
      </c>
      <c r="AP141" s="9">
        <v>0</v>
      </c>
      <c r="AR141" s="36"/>
      <c r="BA141" s="36"/>
    </row>
    <row r="142" spans="6:53" ht="12.75">
      <c r="F142" s="15"/>
      <c r="G142" s="15"/>
      <c r="R142" s="81"/>
      <c r="AL142" s="9">
        <v>0</v>
      </c>
      <c r="AM142" s="9">
        <v>0</v>
      </c>
      <c r="AN142" s="9">
        <v>-0.5</v>
      </c>
      <c r="AO142" s="9">
        <v>-0.5</v>
      </c>
      <c r="AP142" s="9">
        <v>0</v>
      </c>
      <c r="AR142" s="36"/>
      <c r="BA142" s="36"/>
    </row>
    <row r="143" spans="6:53" ht="12.75">
      <c r="F143" s="15"/>
      <c r="G143" s="15"/>
      <c r="R143" s="81"/>
      <c r="AL143" s="9">
        <v>0</v>
      </c>
      <c r="AM143" s="9">
        <v>0</v>
      </c>
      <c r="AN143" s="9">
        <v>-0.5</v>
      </c>
      <c r="AO143" s="9">
        <v>-0.5</v>
      </c>
      <c r="AP143" s="9">
        <v>0</v>
      </c>
      <c r="AR143" s="36"/>
      <c r="BA143" s="36"/>
    </row>
    <row r="144" spans="6:53" ht="12.75">
      <c r="F144" s="15"/>
      <c r="G144" s="15"/>
      <c r="R144" s="81"/>
      <c r="AL144" s="9">
        <v>0</v>
      </c>
      <c r="AM144" s="9">
        <v>0</v>
      </c>
      <c r="AN144" s="9">
        <v>-0.5</v>
      </c>
      <c r="AO144" s="9">
        <v>-0.5</v>
      </c>
      <c r="AP144" s="9">
        <v>0</v>
      </c>
      <c r="AR144" s="36"/>
      <c r="BA144" s="36"/>
    </row>
    <row r="145" spans="6:53" ht="12.75">
      <c r="F145" s="15"/>
      <c r="G145" s="15"/>
      <c r="R145" s="81"/>
      <c r="AL145" s="9">
        <v>0</v>
      </c>
      <c r="AM145" s="9">
        <v>0</v>
      </c>
      <c r="AN145" s="9">
        <v>-0.5</v>
      </c>
      <c r="AO145" s="9">
        <v>-0.5</v>
      </c>
      <c r="AP145" s="9">
        <v>0</v>
      </c>
      <c r="AR145" s="36"/>
      <c r="BA145" s="36"/>
    </row>
    <row r="146" spans="6:53" ht="12.75">
      <c r="F146" s="15"/>
      <c r="G146" s="15"/>
      <c r="R146" s="81"/>
      <c r="AL146" s="9">
        <v>0</v>
      </c>
      <c r="AM146" s="9">
        <v>0</v>
      </c>
      <c r="AN146" s="9">
        <v>-0.5</v>
      </c>
      <c r="AO146" s="9">
        <v>-0.5</v>
      </c>
      <c r="AP146" s="9">
        <v>0</v>
      </c>
      <c r="AR146" s="36"/>
      <c r="BA146" s="36"/>
    </row>
    <row r="147" spans="6:53" ht="12.75">
      <c r="F147" s="15"/>
      <c r="G147" s="15"/>
      <c r="R147" s="81"/>
      <c r="AL147" s="9">
        <v>0</v>
      </c>
      <c r="AM147" s="9">
        <v>0</v>
      </c>
      <c r="AN147" s="9">
        <v>-0.5</v>
      </c>
      <c r="AO147" s="9">
        <v>-0.5</v>
      </c>
      <c r="AP147" s="9">
        <v>0</v>
      </c>
      <c r="AR147" s="36"/>
      <c r="BA147" s="36"/>
    </row>
    <row r="148" spans="6:53" ht="12.75">
      <c r="F148" s="15"/>
      <c r="G148" s="15"/>
      <c r="R148" s="81"/>
      <c r="AL148" s="9">
        <v>0</v>
      </c>
      <c r="AM148" s="9">
        <v>0</v>
      </c>
      <c r="AN148" s="9">
        <v>-0.5</v>
      </c>
      <c r="AO148" s="9">
        <v>-0.5</v>
      </c>
      <c r="AP148" s="9">
        <v>0</v>
      </c>
      <c r="AR148" s="36"/>
      <c r="BA148" s="36"/>
    </row>
    <row r="149" spans="6:53" ht="12.75">
      <c r="F149" s="15"/>
      <c r="G149" s="15"/>
      <c r="R149" s="81"/>
      <c r="AL149" s="9">
        <v>0</v>
      </c>
      <c r="AM149" s="9">
        <v>0</v>
      </c>
      <c r="AN149" s="9">
        <v>-0.5</v>
      </c>
      <c r="AO149" s="9">
        <v>-0.5</v>
      </c>
      <c r="AP149" s="9">
        <v>0</v>
      </c>
      <c r="AR149" s="36"/>
      <c r="BA149" s="36"/>
    </row>
    <row r="150" spans="6:53" ht="12.75">
      <c r="F150" s="15"/>
      <c r="G150" s="15"/>
      <c r="R150" s="81"/>
      <c r="AL150" s="9">
        <v>0</v>
      </c>
      <c r="AM150" s="9">
        <v>0</v>
      </c>
      <c r="AN150" s="9">
        <v>-0.5</v>
      </c>
      <c r="AO150" s="9">
        <v>-0.5</v>
      </c>
      <c r="AP150" s="9">
        <v>0</v>
      </c>
      <c r="AR150" s="36"/>
      <c r="BA150" s="36"/>
    </row>
    <row r="151" spans="6:53" ht="12.75">
      <c r="F151" s="15"/>
      <c r="G151" s="15"/>
      <c r="R151" s="81"/>
      <c r="AL151" s="9">
        <v>0</v>
      </c>
      <c r="AM151" s="9">
        <v>0</v>
      </c>
      <c r="AN151" s="9">
        <v>-0.5</v>
      </c>
      <c r="AO151" s="9">
        <v>-0.5</v>
      </c>
      <c r="AP151" s="9">
        <v>0</v>
      </c>
      <c r="AR151" s="36"/>
      <c r="BA151" s="36"/>
    </row>
    <row r="152" spans="6:53" ht="12.75">
      <c r="F152" s="15"/>
      <c r="G152" s="15"/>
      <c r="R152" s="81"/>
      <c r="AL152" s="9">
        <v>0</v>
      </c>
      <c r="AM152" s="9">
        <v>0</v>
      </c>
      <c r="AN152" s="9">
        <v>-0.5</v>
      </c>
      <c r="AO152" s="9">
        <v>-0.5</v>
      </c>
      <c r="AP152" s="9">
        <v>0</v>
      </c>
      <c r="AR152" s="36"/>
      <c r="BA152" s="36"/>
    </row>
    <row r="153" spans="6:53" ht="12.75">
      <c r="F153" s="15"/>
      <c r="G153" s="15"/>
      <c r="R153" s="81"/>
      <c r="AL153" s="9">
        <v>0</v>
      </c>
      <c r="AM153" s="9">
        <v>0</v>
      </c>
      <c r="AN153" s="9">
        <v>-0.5</v>
      </c>
      <c r="AO153" s="9">
        <v>-0.5</v>
      </c>
      <c r="AP153" s="9">
        <v>0</v>
      </c>
      <c r="AR153" s="36"/>
      <c r="BA153" s="36"/>
    </row>
    <row r="154" spans="6:53" ht="12.75">
      <c r="F154" s="15"/>
      <c r="G154" s="15"/>
      <c r="R154" s="81"/>
      <c r="AL154" s="9">
        <v>0</v>
      </c>
      <c r="AM154" s="9">
        <v>0</v>
      </c>
      <c r="AN154" s="9">
        <v>-0.5</v>
      </c>
      <c r="AO154" s="9">
        <v>-0.5</v>
      </c>
      <c r="AP154" s="9">
        <v>0</v>
      </c>
      <c r="AR154" s="36"/>
      <c r="BA154" s="36"/>
    </row>
    <row r="155" spans="6:53" ht="12.75">
      <c r="F155" s="15"/>
      <c r="G155" s="15"/>
      <c r="R155" s="81"/>
      <c r="AL155" s="9">
        <v>0</v>
      </c>
      <c r="AM155" s="9">
        <v>0</v>
      </c>
      <c r="AN155" s="9">
        <v>-0.5</v>
      </c>
      <c r="AO155" s="9">
        <v>-0.5</v>
      </c>
      <c r="AP155" s="9">
        <v>0</v>
      </c>
      <c r="AR155" s="36"/>
      <c r="BA155" s="36"/>
    </row>
    <row r="156" spans="6:53" ht="12.75">
      <c r="F156" s="15"/>
      <c r="G156" s="15"/>
      <c r="R156" s="81"/>
      <c r="AL156" s="9">
        <v>0</v>
      </c>
      <c r="AM156" s="9">
        <v>0</v>
      </c>
      <c r="AN156" s="9">
        <v>-0.5</v>
      </c>
      <c r="AO156" s="9">
        <v>-0.5</v>
      </c>
      <c r="AP156" s="9">
        <v>0</v>
      </c>
      <c r="AR156" s="36"/>
      <c r="BA156" s="36"/>
    </row>
    <row r="157" spans="6:53" ht="12.75">
      <c r="F157" s="15"/>
      <c r="G157" s="15"/>
      <c r="R157" s="81"/>
      <c r="AL157" s="9">
        <v>0</v>
      </c>
      <c r="AM157" s="9">
        <v>0</v>
      </c>
      <c r="AN157" s="9">
        <v>-0.5</v>
      </c>
      <c r="AO157" s="9">
        <v>-0.5</v>
      </c>
      <c r="AP157" s="9">
        <v>0</v>
      </c>
      <c r="AR157" s="36"/>
      <c r="BA157" s="36"/>
    </row>
    <row r="158" spans="6:53" ht="12.75">
      <c r="F158" s="15"/>
      <c r="G158" s="15"/>
      <c r="R158" s="81"/>
      <c r="AL158" s="9">
        <v>0</v>
      </c>
      <c r="AM158" s="9">
        <v>0</v>
      </c>
      <c r="AN158" s="9">
        <v>-0.5</v>
      </c>
      <c r="AO158" s="9">
        <v>-0.5</v>
      </c>
      <c r="AP158" s="9">
        <v>0</v>
      </c>
      <c r="AR158" s="36"/>
      <c r="BA158" s="36"/>
    </row>
    <row r="159" spans="6:53" ht="12.75">
      <c r="F159" s="15"/>
      <c r="G159" s="15"/>
      <c r="R159" s="81"/>
      <c r="AL159" s="9">
        <v>0</v>
      </c>
      <c r="AM159" s="9">
        <v>0</v>
      </c>
      <c r="AN159" s="9">
        <v>-0.5</v>
      </c>
      <c r="AO159" s="9">
        <v>-0.5</v>
      </c>
      <c r="AP159" s="9">
        <v>0</v>
      </c>
      <c r="AR159" s="36"/>
      <c r="BA159" s="36"/>
    </row>
    <row r="160" spans="6:53" ht="12.75">
      <c r="F160" s="15"/>
      <c r="G160" s="15"/>
      <c r="R160" s="81"/>
      <c r="AL160" s="9">
        <v>0</v>
      </c>
      <c r="AM160" s="9">
        <v>0</v>
      </c>
      <c r="AN160" s="9">
        <v>-0.5</v>
      </c>
      <c r="AO160" s="9">
        <v>-0.5</v>
      </c>
      <c r="AP160" s="9">
        <v>0</v>
      </c>
      <c r="AR160" s="36"/>
      <c r="BA160" s="36"/>
    </row>
    <row r="161" spans="6:53" ht="12.75">
      <c r="F161" s="15"/>
      <c r="G161" s="15"/>
      <c r="R161" s="81"/>
      <c r="AL161" s="9">
        <v>0</v>
      </c>
      <c r="AM161" s="9">
        <v>0</v>
      </c>
      <c r="AN161" s="9">
        <v>-0.5</v>
      </c>
      <c r="AO161" s="9">
        <v>-0.5</v>
      </c>
      <c r="AP161" s="9">
        <v>0</v>
      </c>
      <c r="AR161" s="36"/>
      <c r="BA161" s="36"/>
    </row>
    <row r="162" spans="6:53" ht="12.75">
      <c r="F162" s="15"/>
      <c r="G162" s="15"/>
      <c r="R162" s="81"/>
      <c r="AL162" s="9">
        <v>0</v>
      </c>
      <c r="AM162" s="9">
        <v>0</v>
      </c>
      <c r="AN162" s="9">
        <v>-0.5</v>
      </c>
      <c r="AO162" s="9">
        <v>-0.5</v>
      </c>
      <c r="AP162" s="9">
        <v>0</v>
      </c>
      <c r="AR162" s="36"/>
      <c r="BA162" s="36"/>
    </row>
    <row r="163" spans="6:53" ht="12.75">
      <c r="F163" s="15"/>
      <c r="G163" s="15"/>
      <c r="R163" s="81"/>
      <c r="AL163" s="9">
        <v>0</v>
      </c>
      <c r="AM163" s="9">
        <v>0</v>
      </c>
      <c r="AN163" s="9">
        <v>-0.5</v>
      </c>
      <c r="AO163" s="9">
        <v>-0.5</v>
      </c>
      <c r="AP163" s="9">
        <v>0</v>
      </c>
      <c r="AR163" s="36"/>
      <c r="BA163" s="36"/>
    </row>
    <row r="164" spans="6:53" ht="12.75">
      <c r="F164" s="15"/>
      <c r="G164" s="15"/>
      <c r="R164" s="81"/>
      <c r="AL164" s="9">
        <v>0</v>
      </c>
      <c r="AM164" s="9">
        <v>0</v>
      </c>
      <c r="AN164" s="9">
        <v>-0.5</v>
      </c>
      <c r="AO164" s="9">
        <v>-0.5</v>
      </c>
      <c r="AP164" s="9">
        <v>0</v>
      </c>
      <c r="AR164" s="36"/>
      <c r="BA164" s="36"/>
    </row>
    <row r="165" spans="6:53" ht="12.75">
      <c r="F165" s="15"/>
      <c r="G165" s="15"/>
      <c r="R165" s="81"/>
      <c r="AL165" s="9">
        <v>0</v>
      </c>
      <c r="AM165" s="9">
        <v>0</v>
      </c>
      <c r="AN165" s="9">
        <v>-0.5</v>
      </c>
      <c r="AO165" s="9">
        <v>-0.5</v>
      </c>
      <c r="AP165" s="9">
        <v>0</v>
      </c>
      <c r="AR165" s="36"/>
      <c r="BA165" s="36"/>
    </row>
    <row r="166" spans="6:53" ht="12.75">
      <c r="F166" s="15"/>
      <c r="G166" s="15"/>
      <c r="R166" s="81"/>
      <c r="AL166" s="9">
        <v>0</v>
      </c>
      <c r="AM166" s="9">
        <v>0</v>
      </c>
      <c r="AN166" s="9">
        <v>-0.5</v>
      </c>
      <c r="AO166" s="9">
        <v>-0.5</v>
      </c>
      <c r="AP166" s="9">
        <v>0</v>
      </c>
      <c r="AR166" s="36"/>
      <c r="BA166" s="36"/>
    </row>
    <row r="167" spans="6:53" ht="12.75">
      <c r="F167" s="15"/>
      <c r="G167" s="15"/>
      <c r="R167" s="81"/>
      <c r="AL167" s="9">
        <v>0</v>
      </c>
      <c r="AM167" s="9">
        <v>0</v>
      </c>
      <c r="AN167" s="9">
        <v>-0.5</v>
      </c>
      <c r="AO167" s="9">
        <v>-0.5</v>
      </c>
      <c r="AP167" s="9">
        <v>0</v>
      </c>
      <c r="AR167" s="36"/>
      <c r="BA167" s="36"/>
    </row>
    <row r="168" spans="6:53" ht="12.75">
      <c r="F168" s="15"/>
      <c r="G168" s="15"/>
      <c r="R168" s="81"/>
      <c r="AL168" s="9">
        <v>0</v>
      </c>
      <c r="AM168" s="9">
        <v>0</v>
      </c>
      <c r="AN168" s="9">
        <v>-0.5</v>
      </c>
      <c r="AO168" s="9">
        <v>-0.5</v>
      </c>
      <c r="AP168" s="9">
        <v>0</v>
      </c>
      <c r="AR168" s="36"/>
      <c r="BA168" s="36"/>
    </row>
    <row r="169" spans="6:53" ht="12.75">
      <c r="F169" s="15"/>
      <c r="G169" s="15"/>
      <c r="R169" s="81"/>
      <c r="AL169" s="9">
        <v>0</v>
      </c>
      <c r="AM169" s="9">
        <v>0</v>
      </c>
      <c r="AN169" s="9">
        <v>-0.5</v>
      </c>
      <c r="AO169" s="9">
        <v>-0.5</v>
      </c>
      <c r="AP169" s="9">
        <v>0</v>
      </c>
      <c r="AR169" s="36"/>
      <c r="BA169" s="36"/>
    </row>
    <row r="170" spans="6:53" ht="12.75">
      <c r="F170" s="15"/>
      <c r="G170" s="15"/>
      <c r="R170" s="81"/>
      <c r="AL170" s="9">
        <v>0</v>
      </c>
      <c r="AM170" s="9">
        <v>0</v>
      </c>
      <c r="AN170" s="9">
        <v>-0.5</v>
      </c>
      <c r="AO170" s="9">
        <v>-0.5</v>
      </c>
      <c r="AP170" s="9">
        <v>0</v>
      </c>
      <c r="AR170" s="36"/>
      <c r="BA170" s="36"/>
    </row>
    <row r="171" spans="6:53" ht="12.75">
      <c r="F171" s="15"/>
      <c r="G171" s="15"/>
      <c r="R171" s="81"/>
      <c r="AL171" s="9">
        <v>0</v>
      </c>
      <c r="AM171" s="9">
        <v>0</v>
      </c>
      <c r="AN171" s="9">
        <v>-0.5</v>
      </c>
      <c r="AO171" s="9">
        <v>-0.5</v>
      </c>
      <c r="AP171" s="9">
        <v>0</v>
      </c>
      <c r="AR171" s="36"/>
      <c r="BA171" s="36"/>
    </row>
    <row r="172" spans="6:53" ht="12.75">
      <c r="F172" s="15"/>
      <c r="G172" s="15"/>
      <c r="R172" s="81"/>
      <c r="AL172" s="9">
        <v>0</v>
      </c>
      <c r="AM172" s="9">
        <v>0</v>
      </c>
      <c r="AN172" s="9">
        <v>-0.5</v>
      </c>
      <c r="AO172" s="9">
        <v>-0.5</v>
      </c>
      <c r="AP172" s="9">
        <v>0</v>
      </c>
      <c r="AR172" s="36"/>
      <c r="BA172" s="36"/>
    </row>
    <row r="173" spans="6:53" ht="12.75">
      <c r="F173" s="15"/>
      <c r="G173" s="15"/>
      <c r="R173" s="81"/>
      <c r="AL173" s="9">
        <v>0</v>
      </c>
      <c r="AM173" s="9">
        <v>0</v>
      </c>
      <c r="AN173" s="9">
        <v>-0.5</v>
      </c>
      <c r="AO173" s="9">
        <v>-0.5</v>
      </c>
      <c r="AP173" s="9">
        <v>0</v>
      </c>
      <c r="AR173" s="36"/>
      <c r="BA173" s="36"/>
    </row>
    <row r="174" spans="6:53" ht="12.75">
      <c r="F174" s="15"/>
      <c r="G174" s="15"/>
      <c r="R174" s="81"/>
      <c r="AL174" s="9">
        <v>0</v>
      </c>
      <c r="AM174" s="9">
        <v>0</v>
      </c>
      <c r="AN174" s="9">
        <v>-0.5</v>
      </c>
      <c r="AO174" s="9">
        <v>-0.5</v>
      </c>
      <c r="AP174" s="9">
        <v>0</v>
      </c>
      <c r="AR174" s="36"/>
      <c r="BA174" s="36"/>
    </row>
    <row r="175" spans="6:53" ht="12.75">
      <c r="F175" s="15"/>
      <c r="G175" s="15"/>
      <c r="R175" s="81"/>
      <c r="AL175" s="9">
        <v>0</v>
      </c>
      <c r="AM175" s="9">
        <v>0</v>
      </c>
      <c r="AN175" s="9">
        <v>-0.5</v>
      </c>
      <c r="AO175" s="9">
        <v>-0.5</v>
      </c>
      <c r="AP175" s="9">
        <v>0</v>
      </c>
      <c r="AR175" s="36"/>
      <c r="BA175" s="36"/>
    </row>
    <row r="176" spans="6:53" ht="12.75">
      <c r="F176" s="15"/>
      <c r="G176" s="15"/>
      <c r="R176" s="81"/>
      <c r="AL176" s="9">
        <v>0</v>
      </c>
      <c r="AM176" s="9">
        <v>0</v>
      </c>
      <c r="AN176" s="9">
        <v>-0.5</v>
      </c>
      <c r="AO176" s="9">
        <v>-0.5</v>
      </c>
      <c r="AP176" s="9">
        <v>0</v>
      </c>
      <c r="AR176" s="36"/>
      <c r="BA176" s="36"/>
    </row>
    <row r="177" spans="6:53" ht="12.75">
      <c r="F177" s="15"/>
      <c r="G177" s="15"/>
      <c r="R177" s="81"/>
      <c r="AL177" s="9">
        <v>0</v>
      </c>
      <c r="AM177" s="9">
        <v>0</v>
      </c>
      <c r="AN177" s="9">
        <v>-0.5</v>
      </c>
      <c r="AO177" s="9">
        <v>-0.5</v>
      </c>
      <c r="AP177" s="9">
        <v>0</v>
      </c>
      <c r="AR177" s="36"/>
      <c r="BA177" s="36"/>
    </row>
    <row r="178" spans="6:53" ht="12.75">
      <c r="F178" s="15"/>
      <c r="G178" s="15"/>
      <c r="R178" s="81"/>
      <c r="AL178" s="9">
        <v>0</v>
      </c>
      <c r="AM178" s="9">
        <v>0</v>
      </c>
      <c r="AN178" s="9">
        <v>-0.5</v>
      </c>
      <c r="AO178" s="9">
        <v>-0.5</v>
      </c>
      <c r="AP178" s="9">
        <v>0</v>
      </c>
      <c r="AR178" s="36"/>
      <c r="BA178" s="36"/>
    </row>
    <row r="179" spans="6:53" ht="12.75">
      <c r="F179" s="15"/>
      <c r="G179" s="15"/>
      <c r="R179" s="81"/>
      <c r="AL179" s="9">
        <v>0</v>
      </c>
      <c r="AM179" s="9">
        <v>0</v>
      </c>
      <c r="AN179" s="9">
        <v>-0.5</v>
      </c>
      <c r="AO179" s="9">
        <v>-0.5</v>
      </c>
      <c r="AP179" s="9">
        <v>0</v>
      </c>
      <c r="AR179" s="36"/>
      <c r="BA179" s="36"/>
    </row>
    <row r="180" spans="6:53" ht="12.75">
      <c r="F180" s="15"/>
      <c r="G180" s="15"/>
      <c r="R180" s="81"/>
      <c r="AL180" s="9">
        <v>0</v>
      </c>
      <c r="AM180" s="9">
        <v>0</v>
      </c>
      <c r="AN180" s="9">
        <v>-0.5</v>
      </c>
      <c r="AO180" s="9">
        <v>-0.5</v>
      </c>
      <c r="AP180" s="9">
        <v>0</v>
      </c>
      <c r="AR180" s="36"/>
      <c r="BA180" s="36"/>
    </row>
    <row r="181" spans="6:53" ht="12.75">
      <c r="F181" s="15"/>
      <c r="G181" s="15"/>
      <c r="R181" s="81"/>
      <c r="AL181" s="9">
        <v>0</v>
      </c>
      <c r="AM181" s="9">
        <v>0</v>
      </c>
      <c r="AN181" s="9">
        <v>-0.5</v>
      </c>
      <c r="AO181" s="9">
        <v>-0.5</v>
      </c>
      <c r="AP181" s="9">
        <v>0</v>
      </c>
      <c r="AR181" s="36"/>
      <c r="BA181" s="36"/>
    </row>
    <row r="182" spans="6:53" ht="12.75">
      <c r="F182" s="15"/>
      <c r="G182" s="15"/>
      <c r="R182" s="81"/>
      <c r="AL182" s="9">
        <v>0</v>
      </c>
      <c r="AM182" s="9">
        <v>0</v>
      </c>
      <c r="AN182" s="9">
        <v>-0.5</v>
      </c>
      <c r="AO182" s="9">
        <v>-0.5</v>
      </c>
      <c r="AP182" s="9">
        <v>0</v>
      </c>
      <c r="AR182" s="36"/>
      <c r="BA182" s="36"/>
    </row>
    <row r="183" spans="6:53" ht="12.75">
      <c r="F183" s="15"/>
      <c r="G183" s="15"/>
      <c r="R183" s="81"/>
      <c r="AL183" s="9">
        <v>0</v>
      </c>
      <c r="AM183" s="9">
        <v>0</v>
      </c>
      <c r="AN183" s="9">
        <v>-0.5</v>
      </c>
      <c r="AO183" s="9">
        <v>-0.5</v>
      </c>
      <c r="AP183" s="9">
        <v>0</v>
      </c>
      <c r="AR183" s="36"/>
      <c r="BA183" s="36"/>
    </row>
    <row r="184" spans="6:53" ht="12.75">
      <c r="F184" s="15"/>
      <c r="G184" s="15"/>
      <c r="R184" s="81"/>
      <c r="AL184" s="9">
        <v>0</v>
      </c>
      <c r="AM184" s="9">
        <v>0</v>
      </c>
      <c r="AN184" s="9">
        <v>-0.5</v>
      </c>
      <c r="AO184" s="9">
        <v>-0.5</v>
      </c>
      <c r="AP184" s="9">
        <v>0</v>
      </c>
      <c r="AR184" s="36"/>
      <c r="BA184" s="36"/>
    </row>
    <row r="185" spans="6:53" ht="12.75">
      <c r="F185" s="15"/>
      <c r="G185" s="15"/>
      <c r="R185" s="81"/>
      <c r="AL185" s="9">
        <v>0</v>
      </c>
      <c r="AM185" s="9">
        <v>0</v>
      </c>
      <c r="AN185" s="9">
        <v>-0.5</v>
      </c>
      <c r="AO185" s="9">
        <v>-0.5</v>
      </c>
      <c r="AP185" s="9">
        <v>0</v>
      </c>
      <c r="AR185" s="36"/>
      <c r="BA185" s="36"/>
    </row>
    <row r="186" spans="6:53" ht="12.75">
      <c r="F186" s="15"/>
      <c r="G186" s="15"/>
      <c r="R186" s="81"/>
      <c r="AL186" s="9">
        <v>0</v>
      </c>
      <c r="AM186" s="9">
        <v>0</v>
      </c>
      <c r="AN186" s="9">
        <v>-0.5</v>
      </c>
      <c r="AO186" s="9">
        <v>-0.5</v>
      </c>
      <c r="AP186" s="9">
        <v>0</v>
      </c>
      <c r="AR186" s="36"/>
      <c r="BA186" s="36"/>
    </row>
    <row r="187" spans="6:53" ht="12.75">
      <c r="F187" s="15"/>
      <c r="G187" s="15"/>
      <c r="R187" s="81"/>
      <c r="AL187" s="9">
        <v>0</v>
      </c>
      <c r="AM187" s="9">
        <v>0</v>
      </c>
      <c r="AN187" s="9">
        <v>-0.5</v>
      </c>
      <c r="AO187" s="9">
        <v>-0.5</v>
      </c>
      <c r="AP187" s="9">
        <v>0</v>
      </c>
      <c r="AR187" s="36"/>
      <c r="BA187" s="36"/>
    </row>
    <row r="188" spans="6:53" ht="12.75">
      <c r="F188" s="15"/>
      <c r="G188" s="15"/>
      <c r="R188" s="81"/>
      <c r="AL188" s="9">
        <v>0</v>
      </c>
      <c r="AM188" s="9">
        <v>0</v>
      </c>
      <c r="AN188" s="9">
        <v>-0.5</v>
      </c>
      <c r="AO188" s="9">
        <v>-0.5</v>
      </c>
      <c r="AP188" s="9">
        <v>0</v>
      </c>
      <c r="AR188" s="36"/>
      <c r="BA188" s="36"/>
    </row>
    <row r="189" spans="6:53" ht="12.75">
      <c r="F189" s="15"/>
      <c r="G189" s="15"/>
      <c r="R189" s="81"/>
      <c r="AL189" s="9">
        <v>0</v>
      </c>
      <c r="AM189" s="9">
        <v>0</v>
      </c>
      <c r="AN189" s="9">
        <v>-0.5</v>
      </c>
      <c r="AO189" s="9">
        <v>-0.5</v>
      </c>
      <c r="AP189" s="9">
        <v>0</v>
      </c>
      <c r="AR189" s="36"/>
      <c r="BA189" s="36"/>
    </row>
    <row r="190" spans="6:53" ht="12.75">
      <c r="F190" s="15"/>
      <c r="G190" s="15"/>
      <c r="R190" s="81"/>
      <c r="AL190" s="9">
        <v>0</v>
      </c>
      <c r="AM190" s="9">
        <v>0</v>
      </c>
      <c r="AN190" s="9">
        <v>-0.5</v>
      </c>
      <c r="AO190" s="9">
        <v>-0.5</v>
      </c>
      <c r="AP190" s="9">
        <v>0</v>
      </c>
      <c r="AR190" s="36"/>
      <c r="BA190" s="36"/>
    </row>
    <row r="191" spans="6:53" ht="12.75">
      <c r="F191" s="15"/>
      <c r="G191" s="15"/>
      <c r="R191" s="81"/>
      <c r="AL191" s="9">
        <v>0</v>
      </c>
      <c r="AM191" s="9">
        <v>0</v>
      </c>
      <c r="AN191" s="9">
        <v>-0.5</v>
      </c>
      <c r="AO191" s="9">
        <v>-0.5</v>
      </c>
      <c r="AP191" s="9">
        <v>0</v>
      </c>
      <c r="AR191" s="36"/>
      <c r="BA191" s="36"/>
    </row>
    <row r="192" spans="6:53" ht="12.75">
      <c r="F192" s="15"/>
      <c r="G192" s="15"/>
      <c r="R192" s="81"/>
      <c r="AL192" s="9">
        <v>0</v>
      </c>
      <c r="AM192" s="9">
        <v>0</v>
      </c>
      <c r="AN192" s="9">
        <v>-0.5</v>
      </c>
      <c r="AO192" s="9">
        <v>-0.5</v>
      </c>
      <c r="AP192" s="9">
        <v>0</v>
      </c>
      <c r="AR192" s="36"/>
      <c r="BA192" s="36"/>
    </row>
    <row r="193" spans="6:53" ht="12.75">
      <c r="F193" s="15"/>
      <c r="G193" s="15"/>
      <c r="R193" s="81"/>
      <c r="AL193" s="9">
        <v>0</v>
      </c>
      <c r="AM193" s="9">
        <v>0</v>
      </c>
      <c r="AN193" s="9">
        <v>-0.5</v>
      </c>
      <c r="AO193" s="9">
        <v>-0.5</v>
      </c>
      <c r="AP193" s="9">
        <v>0</v>
      </c>
      <c r="AR193" s="36"/>
      <c r="BA193" s="36"/>
    </row>
    <row r="194" spans="6:53" ht="12.75">
      <c r="F194" s="15"/>
      <c r="G194" s="15"/>
      <c r="R194" s="81"/>
      <c r="AL194" s="9">
        <v>0</v>
      </c>
      <c r="AM194" s="9">
        <v>0</v>
      </c>
      <c r="AN194" s="9">
        <v>-0.5</v>
      </c>
      <c r="AO194" s="9">
        <v>-0.5</v>
      </c>
      <c r="AP194" s="9">
        <v>0</v>
      </c>
      <c r="AR194" s="36"/>
      <c r="BA194" s="36"/>
    </row>
    <row r="195" spans="6:53" ht="12.75">
      <c r="F195" s="15"/>
      <c r="G195" s="15"/>
      <c r="R195" s="81"/>
      <c r="AL195" s="9">
        <v>0</v>
      </c>
      <c r="AM195" s="9">
        <v>0</v>
      </c>
      <c r="AN195" s="9">
        <v>-0.5</v>
      </c>
      <c r="AO195" s="9">
        <v>-0.5</v>
      </c>
      <c r="AP195" s="9">
        <v>0</v>
      </c>
      <c r="AR195" s="36"/>
      <c r="BA195" s="36"/>
    </row>
    <row r="196" spans="6:53" ht="12.75">
      <c r="F196" s="15"/>
      <c r="G196" s="15"/>
      <c r="R196" s="81"/>
      <c r="AL196" s="9">
        <v>0</v>
      </c>
      <c r="AM196" s="9">
        <v>0</v>
      </c>
      <c r="AN196" s="9">
        <v>-0.5</v>
      </c>
      <c r="AO196" s="9">
        <v>-0.5</v>
      </c>
      <c r="AP196" s="9">
        <v>0</v>
      </c>
      <c r="AR196" s="36"/>
      <c r="BA196" s="36"/>
    </row>
    <row r="197" spans="6:53" ht="12.75">
      <c r="F197" s="15"/>
      <c r="G197" s="15"/>
      <c r="R197" s="81"/>
      <c r="AL197" s="9">
        <v>0</v>
      </c>
      <c r="AM197" s="9">
        <v>0</v>
      </c>
      <c r="AN197" s="9">
        <v>-0.5</v>
      </c>
      <c r="AO197" s="9">
        <v>-0.5</v>
      </c>
      <c r="AP197" s="9">
        <v>0</v>
      </c>
      <c r="AR197" s="36"/>
      <c r="BA197" s="36"/>
    </row>
    <row r="198" spans="6:53" ht="12.75">
      <c r="F198" s="15"/>
      <c r="G198" s="15"/>
      <c r="R198" s="81"/>
      <c r="AL198" s="9">
        <v>0</v>
      </c>
      <c r="AM198" s="9">
        <v>0</v>
      </c>
      <c r="AN198" s="9">
        <v>-0.5</v>
      </c>
      <c r="AO198" s="9">
        <v>-0.5</v>
      </c>
      <c r="AP198" s="9">
        <v>0</v>
      </c>
      <c r="AR198" s="36"/>
      <c r="BA198" s="36"/>
    </row>
    <row r="199" spans="6:53" ht="12.75">
      <c r="F199" s="15"/>
      <c r="G199" s="15"/>
      <c r="R199" s="81"/>
      <c r="AL199" s="9">
        <v>0</v>
      </c>
      <c r="AM199" s="9">
        <v>0</v>
      </c>
      <c r="AN199" s="9">
        <v>-0.5</v>
      </c>
      <c r="AO199" s="9">
        <v>-0.5</v>
      </c>
      <c r="AP199" s="9">
        <v>0</v>
      </c>
      <c r="AR199" s="36"/>
      <c r="BA199" s="36"/>
    </row>
    <row r="200" spans="6:53" ht="12.75">
      <c r="F200" s="15"/>
      <c r="G200" s="15"/>
      <c r="R200" s="81"/>
      <c r="AL200" s="9">
        <v>0</v>
      </c>
      <c r="AM200" s="9">
        <v>0</v>
      </c>
      <c r="AN200" s="9">
        <v>-0.5</v>
      </c>
      <c r="AO200" s="9">
        <v>-0.5</v>
      </c>
      <c r="AP200" s="9">
        <v>0</v>
      </c>
      <c r="AR200" s="36"/>
      <c r="BA200" s="36"/>
    </row>
    <row r="201" spans="6:53" ht="12.75">
      <c r="F201" s="15"/>
      <c r="G201" s="15"/>
      <c r="R201" s="81"/>
      <c r="AL201" s="9">
        <v>0</v>
      </c>
      <c r="AM201" s="9">
        <v>0</v>
      </c>
      <c r="AN201" s="9">
        <v>-0.5</v>
      </c>
      <c r="AO201" s="9">
        <v>-0.5</v>
      </c>
      <c r="AP201" s="9">
        <v>0</v>
      </c>
      <c r="AR201" s="36"/>
      <c r="BA201" s="36"/>
    </row>
    <row r="202" spans="6:53" ht="12.75">
      <c r="F202" s="15"/>
      <c r="G202" s="15"/>
      <c r="R202" s="81"/>
      <c r="AL202" s="9">
        <v>0</v>
      </c>
      <c r="AM202" s="9">
        <v>0</v>
      </c>
      <c r="AN202" s="9">
        <v>-0.5</v>
      </c>
      <c r="AO202" s="9">
        <v>-0.5</v>
      </c>
      <c r="AP202" s="9">
        <v>0</v>
      </c>
      <c r="AR202" s="36"/>
      <c r="BA202" s="36"/>
    </row>
    <row r="203" spans="6:53" ht="12.75">
      <c r="F203" s="15"/>
      <c r="G203" s="15"/>
      <c r="R203" s="81"/>
      <c r="AL203" s="9">
        <v>0</v>
      </c>
      <c r="AM203" s="9">
        <v>0</v>
      </c>
      <c r="AN203" s="9">
        <v>-0.5</v>
      </c>
      <c r="AO203" s="9">
        <v>-0.5</v>
      </c>
      <c r="AP203" s="9">
        <v>0</v>
      </c>
      <c r="AR203" s="36"/>
      <c r="BA203" s="36"/>
    </row>
    <row r="204" spans="6:53" ht="12.75">
      <c r="F204" s="15"/>
      <c r="G204" s="15"/>
      <c r="R204" s="81"/>
      <c r="AL204" s="9">
        <v>0</v>
      </c>
      <c r="AM204" s="9">
        <v>0</v>
      </c>
      <c r="AN204" s="9">
        <v>-0.5</v>
      </c>
      <c r="AO204" s="9">
        <v>-0.5</v>
      </c>
      <c r="AP204" s="9">
        <v>0</v>
      </c>
      <c r="AR204" s="36"/>
      <c r="BA204" s="36"/>
    </row>
    <row r="205" spans="6:53" ht="12.75">
      <c r="F205" s="15"/>
      <c r="G205" s="15"/>
      <c r="R205" s="81"/>
      <c r="AL205" s="9">
        <v>0</v>
      </c>
      <c r="AM205" s="9">
        <v>0</v>
      </c>
      <c r="AN205" s="9">
        <v>-0.5</v>
      </c>
      <c r="AO205" s="9">
        <v>-0.5</v>
      </c>
      <c r="AP205" s="9">
        <v>0</v>
      </c>
      <c r="AR205" s="36"/>
      <c r="BA205" s="36"/>
    </row>
    <row r="206" spans="6:53" ht="12.75">
      <c r="F206" s="15"/>
      <c r="G206" s="15"/>
      <c r="R206" s="81"/>
      <c r="AL206" s="9">
        <v>0</v>
      </c>
      <c r="AM206" s="9">
        <v>0</v>
      </c>
      <c r="AN206" s="9">
        <v>-0.5</v>
      </c>
      <c r="AO206" s="9">
        <v>-0.5</v>
      </c>
      <c r="AP206" s="9">
        <v>0</v>
      </c>
      <c r="AR206" s="36"/>
      <c r="BA206" s="36"/>
    </row>
    <row r="207" spans="6:53" ht="12.75">
      <c r="F207" s="15"/>
      <c r="G207" s="15"/>
      <c r="R207" s="81"/>
      <c r="AL207" s="9">
        <v>0</v>
      </c>
      <c r="AM207" s="9">
        <v>0</v>
      </c>
      <c r="AN207" s="9">
        <v>-0.5</v>
      </c>
      <c r="AO207" s="9">
        <v>-0.5</v>
      </c>
      <c r="AP207" s="9">
        <v>0</v>
      </c>
      <c r="AR207" s="36"/>
      <c r="BA207" s="36"/>
    </row>
    <row r="208" spans="6:53" ht="12.75">
      <c r="F208" s="15"/>
      <c r="G208" s="15"/>
      <c r="R208" s="81"/>
      <c r="AL208" s="9">
        <v>0</v>
      </c>
      <c r="AM208" s="9">
        <v>0</v>
      </c>
      <c r="AN208" s="9">
        <v>-0.5</v>
      </c>
      <c r="AO208" s="9">
        <v>-0.5</v>
      </c>
      <c r="AP208" s="9">
        <v>0</v>
      </c>
      <c r="AR208" s="36"/>
      <c r="BA208" s="36"/>
    </row>
    <row r="209" spans="6:53" ht="12.75">
      <c r="F209" s="15"/>
      <c r="G209" s="15"/>
      <c r="R209" s="81"/>
      <c r="AL209" s="9">
        <v>0</v>
      </c>
      <c r="AM209" s="9">
        <v>0</v>
      </c>
      <c r="AN209" s="9">
        <v>-0.5</v>
      </c>
      <c r="AO209" s="9">
        <v>-0.5</v>
      </c>
      <c r="AP209" s="9">
        <v>0</v>
      </c>
      <c r="AR209" s="36"/>
      <c r="BA209" s="36"/>
    </row>
    <row r="210" spans="6:53" ht="12.75">
      <c r="F210" s="15"/>
      <c r="G210" s="15"/>
      <c r="R210" s="81"/>
      <c r="AL210" s="9">
        <v>0</v>
      </c>
      <c r="AM210" s="9">
        <v>0</v>
      </c>
      <c r="AN210" s="9">
        <v>-0.5</v>
      </c>
      <c r="AO210" s="9">
        <v>-0.5</v>
      </c>
      <c r="AP210" s="9">
        <v>0</v>
      </c>
      <c r="AR210" s="36"/>
      <c r="BA210" s="36"/>
    </row>
    <row r="211" spans="6:53" ht="12.75">
      <c r="F211" s="15"/>
      <c r="G211" s="15"/>
      <c r="R211" s="81"/>
      <c r="AL211" s="9">
        <v>0</v>
      </c>
      <c r="AM211" s="9">
        <v>0</v>
      </c>
      <c r="AN211" s="9">
        <v>-0.5</v>
      </c>
      <c r="AO211" s="9">
        <v>-0.5</v>
      </c>
      <c r="AP211" s="9">
        <v>0</v>
      </c>
      <c r="AR211" s="36"/>
      <c r="BA211" s="36"/>
    </row>
    <row r="212" spans="6:53" ht="12.75">
      <c r="F212" s="15"/>
      <c r="G212" s="15"/>
      <c r="R212" s="81"/>
      <c r="AL212" s="9">
        <v>0</v>
      </c>
      <c r="AM212" s="9">
        <v>0</v>
      </c>
      <c r="AN212" s="9">
        <v>-0.5</v>
      </c>
      <c r="AO212" s="9">
        <v>-0.5</v>
      </c>
      <c r="AP212" s="9">
        <v>0</v>
      </c>
      <c r="AR212" s="36"/>
      <c r="BA212" s="36"/>
    </row>
    <row r="213" spans="6:53" ht="12.75">
      <c r="F213" s="15"/>
      <c r="G213" s="15"/>
      <c r="R213" s="81"/>
      <c r="AL213" s="9">
        <v>0</v>
      </c>
      <c r="AM213" s="9">
        <v>0</v>
      </c>
      <c r="AN213" s="9">
        <v>-0.5</v>
      </c>
      <c r="AO213" s="9">
        <v>-0.5</v>
      </c>
      <c r="AP213" s="9">
        <v>0</v>
      </c>
      <c r="AR213" s="36"/>
      <c r="BA213" s="36"/>
    </row>
    <row r="214" spans="6:53" ht="12.75">
      <c r="F214" s="15"/>
      <c r="G214" s="15"/>
      <c r="R214" s="81"/>
      <c r="AL214" s="9">
        <v>0</v>
      </c>
      <c r="AM214" s="9">
        <v>0</v>
      </c>
      <c r="AN214" s="9">
        <v>-0.5</v>
      </c>
      <c r="AO214" s="9">
        <v>-0.5</v>
      </c>
      <c r="AP214" s="9">
        <v>0</v>
      </c>
      <c r="AR214" s="36"/>
      <c r="BA214" s="36"/>
    </row>
    <row r="215" spans="6:53" ht="12.75">
      <c r="F215" s="15"/>
      <c r="G215" s="15"/>
      <c r="R215" s="81"/>
      <c r="AL215" s="9">
        <v>0</v>
      </c>
      <c r="AM215" s="9">
        <v>0</v>
      </c>
      <c r="AN215" s="9">
        <v>-0.5</v>
      </c>
      <c r="AO215" s="9">
        <v>-0.5</v>
      </c>
      <c r="AP215" s="9">
        <v>0</v>
      </c>
      <c r="AR215" s="36"/>
      <c r="BA215" s="36"/>
    </row>
    <row r="216" spans="6:53" ht="12.75">
      <c r="F216" s="15"/>
      <c r="G216" s="15"/>
      <c r="R216" s="81"/>
      <c r="AL216" s="9">
        <v>0</v>
      </c>
      <c r="AM216" s="9">
        <v>0</v>
      </c>
      <c r="AN216" s="9">
        <v>-0.5</v>
      </c>
      <c r="AO216" s="9">
        <v>-0.5</v>
      </c>
      <c r="AP216" s="9">
        <v>0</v>
      </c>
      <c r="AR216" s="36"/>
      <c r="BA216" s="36"/>
    </row>
    <row r="217" spans="6:53" ht="12.75">
      <c r="F217" s="15"/>
      <c r="G217" s="15"/>
      <c r="R217" s="81"/>
      <c r="AL217" s="9">
        <v>0</v>
      </c>
      <c r="AM217" s="9">
        <v>0</v>
      </c>
      <c r="AN217" s="9">
        <v>-0.5</v>
      </c>
      <c r="AO217" s="9">
        <v>-0.5</v>
      </c>
      <c r="AP217" s="9">
        <v>0</v>
      </c>
      <c r="AR217" s="36"/>
      <c r="BA217" s="36"/>
    </row>
    <row r="218" spans="6:53" ht="12.75">
      <c r="F218" s="15"/>
      <c r="G218" s="15"/>
      <c r="R218" s="81"/>
      <c r="AL218" s="9">
        <v>0</v>
      </c>
      <c r="AM218" s="9">
        <v>0</v>
      </c>
      <c r="AN218" s="9">
        <v>-0.5</v>
      </c>
      <c r="AO218" s="9">
        <v>-0.5</v>
      </c>
      <c r="AP218" s="9">
        <v>0</v>
      </c>
      <c r="AR218" s="36"/>
      <c r="BA218" s="36"/>
    </row>
    <row r="219" spans="6:53" ht="12.75">
      <c r="F219" s="15"/>
      <c r="G219" s="15"/>
      <c r="R219" s="81"/>
      <c r="AL219" s="9">
        <v>0</v>
      </c>
      <c r="AM219" s="9">
        <v>0</v>
      </c>
      <c r="AN219" s="9">
        <v>-0.5</v>
      </c>
      <c r="AO219" s="9">
        <v>-0.5</v>
      </c>
      <c r="AP219" s="9">
        <v>0</v>
      </c>
      <c r="AR219" s="36"/>
      <c r="BA219" s="36"/>
    </row>
    <row r="220" spans="6:53" ht="12.75">
      <c r="F220" s="15"/>
      <c r="G220" s="15"/>
      <c r="R220" s="81"/>
      <c r="AL220" s="9">
        <v>0</v>
      </c>
      <c r="AM220" s="9">
        <v>0</v>
      </c>
      <c r="AN220" s="9">
        <v>-0.5</v>
      </c>
      <c r="AO220" s="9">
        <v>-0.5</v>
      </c>
      <c r="AP220" s="9">
        <v>0</v>
      </c>
      <c r="AR220" s="36"/>
      <c r="BA220" s="36"/>
    </row>
    <row r="221" spans="6:53" ht="12.75">
      <c r="F221" s="15"/>
      <c r="G221" s="15"/>
      <c r="R221" s="81"/>
      <c r="AL221" s="9">
        <v>0</v>
      </c>
      <c r="AM221" s="9">
        <v>0</v>
      </c>
      <c r="AN221" s="9">
        <v>-0.5</v>
      </c>
      <c r="AO221" s="9">
        <v>-0.5</v>
      </c>
      <c r="AP221" s="9">
        <v>0</v>
      </c>
      <c r="AR221" s="36"/>
      <c r="BA221" s="36"/>
    </row>
    <row r="222" spans="6:53" ht="12.75">
      <c r="F222" s="15"/>
      <c r="G222" s="15"/>
      <c r="R222" s="81"/>
      <c r="AL222" s="9">
        <v>0</v>
      </c>
      <c r="AM222" s="9">
        <v>0</v>
      </c>
      <c r="AN222" s="9">
        <v>-0.5</v>
      </c>
      <c r="AO222" s="9">
        <v>-0.5</v>
      </c>
      <c r="AP222" s="9">
        <v>0</v>
      </c>
      <c r="AR222" s="36"/>
      <c r="BA222" s="36"/>
    </row>
    <row r="223" spans="6:53" ht="12.75">
      <c r="F223" s="15"/>
      <c r="G223" s="15"/>
      <c r="R223" s="81"/>
      <c r="AL223" s="9">
        <v>0</v>
      </c>
      <c r="AM223" s="9">
        <v>0</v>
      </c>
      <c r="AN223" s="9">
        <v>-0.5</v>
      </c>
      <c r="AO223" s="9">
        <v>-0.5</v>
      </c>
      <c r="AP223" s="9">
        <v>0</v>
      </c>
      <c r="AR223" s="36"/>
      <c r="BA223" s="36"/>
    </row>
    <row r="224" spans="6:53" ht="12.75">
      <c r="F224" s="15"/>
      <c r="G224" s="15"/>
      <c r="R224" s="81"/>
      <c r="AL224" s="9">
        <v>0</v>
      </c>
      <c r="AM224" s="9">
        <v>0</v>
      </c>
      <c r="AN224" s="9">
        <v>-0.5</v>
      </c>
      <c r="AO224" s="9">
        <v>-0.5</v>
      </c>
      <c r="AP224" s="9">
        <v>0</v>
      </c>
      <c r="AR224" s="36"/>
      <c r="BA224" s="36"/>
    </row>
    <row r="225" spans="6:53" ht="12.75">
      <c r="F225" s="15"/>
      <c r="G225" s="15"/>
      <c r="R225" s="81"/>
      <c r="AL225" s="9">
        <v>0</v>
      </c>
      <c r="AM225" s="9">
        <v>0</v>
      </c>
      <c r="AN225" s="9">
        <v>-0.5</v>
      </c>
      <c r="AO225" s="9">
        <v>-0.5</v>
      </c>
      <c r="AP225" s="9">
        <v>0</v>
      </c>
      <c r="AR225" s="36"/>
      <c r="BA225" s="36"/>
    </row>
    <row r="226" spans="6:53" ht="12.75">
      <c r="F226" s="15"/>
      <c r="G226" s="15"/>
      <c r="R226" s="81"/>
      <c r="AL226" s="9">
        <v>0</v>
      </c>
      <c r="AM226" s="9">
        <v>0</v>
      </c>
      <c r="AN226" s="9">
        <v>-0.5</v>
      </c>
      <c r="AO226" s="9">
        <v>-0.5</v>
      </c>
      <c r="AP226" s="9">
        <v>0</v>
      </c>
      <c r="AR226" s="36"/>
      <c r="BA226" s="36"/>
    </row>
    <row r="227" spans="6:53" ht="12.75">
      <c r="F227" s="15"/>
      <c r="G227" s="15"/>
      <c r="R227" s="81"/>
      <c r="AL227" s="9">
        <v>0</v>
      </c>
      <c r="AM227" s="9">
        <v>0</v>
      </c>
      <c r="AN227" s="9">
        <v>-0.5</v>
      </c>
      <c r="AO227" s="9">
        <v>-0.5</v>
      </c>
      <c r="AP227" s="9">
        <v>0</v>
      </c>
      <c r="AR227" s="36"/>
      <c r="BA227" s="36"/>
    </row>
    <row r="228" spans="6:53" ht="12.75">
      <c r="F228" s="15"/>
      <c r="G228" s="15"/>
      <c r="R228" s="81"/>
      <c r="AL228" s="9">
        <v>0</v>
      </c>
      <c r="AM228" s="9">
        <v>0</v>
      </c>
      <c r="AN228" s="9">
        <v>-0.5</v>
      </c>
      <c r="AO228" s="9">
        <v>-0.5</v>
      </c>
      <c r="AP228" s="9">
        <v>0</v>
      </c>
      <c r="AR228" s="36"/>
      <c r="BA228" s="36"/>
    </row>
    <row r="229" spans="6:53" ht="12.75">
      <c r="F229" s="15"/>
      <c r="G229" s="15"/>
      <c r="R229" s="81"/>
      <c r="AL229" s="9">
        <v>0</v>
      </c>
      <c r="AM229" s="9">
        <v>0</v>
      </c>
      <c r="AN229" s="9">
        <v>-0.5</v>
      </c>
      <c r="AO229" s="9">
        <v>-0.5</v>
      </c>
      <c r="AP229" s="9">
        <v>0</v>
      </c>
      <c r="AR229" s="36"/>
      <c r="BA229" s="36"/>
    </row>
    <row r="230" spans="6:53" ht="12.75">
      <c r="F230" s="15"/>
      <c r="G230" s="15"/>
      <c r="R230" s="81"/>
      <c r="AL230" s="9">
        <v>0</v>
      </c>
      <c r="AM230" s="9">
        <v>0</v>
      </c>
      <c r="AN230" s="9">
        <v>-0.5</v>
      </c>
      <c r="AO230" s="9">
        <v>-0.5</v>
      </c>
      <c r="AP230" s="9">
        <v>0</v>
      </c>
      <c r="AR230" s="36"/>
      <c r="BA230" s="36"/>
    </row>
    <row r="231" spans="6:53" ht="12.75">
      <c r="F231" s="15"/>
      <c r="G231" s="15"/>
      <c r="R231" s="81"/>
      <c r="AL231" s="9">
        <v>0</v>
      </c>
      <c r="AM231" s="9">
        <v>0</v>
      </c>
      <c r="AN231" s="9">
        <v>-0.5</v>
      </c>
      <c r="AO231" s="9">
        <v>-0.5</v>
      </c>
      <c r="AP231" s="9">
        <v>0</v>
      </c>
      <c r="AR231" s="36"/>
      <c r="BA231" s="36"/>
    </row>
    <row r="232" spans="6:53" ht="12.75">
      <c r="F232" s="15"/>
      <c r="G232" s="15"/>
      <c r="R232" s="81"/>
      <c r="AL232" s="9">
        <v>0</v>
      </c>
      <c r="AM232" s="9">
        <v>0</v>
      </c>
      <c r="AN232" s="9">
        <v>-0.5</v>
      </c>
      <c r="AO232" s="9">
        <v>-0.5</v>
      </c>
      <c r="AP232" s="9">
        <v>0</v>
      </c>
      <c r="AR232" s="36"/>
      <c r="BA232" s="36"/>
    </row>
    <row r="233" spans="6:53" ht="12.75">
      <c r="F233" s="15"/>
      <c r="G233" s="15"/>
      <c r="R233" s="81"/>
      <c r="AL233" s="9">
        <v>0</v>
      </c>
      <c r="AM233" s="9">
        <v>0</v>
      </c>
      <c r="AN233" s="9">
        <v>-0.5</v>
      </c>
      <c r="AO233" s="9">
        <v>-0.5</v>
      </c>
      <c r="AP233" s="9">
        <v>0</v>
      </c>
      <c r="AR233" s="36"/>
      <c r="BA233" s="36"/>
    </row>
    <row r="234" spans="6:53" ht="12.75">
      <c r="F234" s="15"/>
      <c r="G234" s="15"/>
      <c r="R234" s="81"/>
      <c r="AL234" s="9">
        <v>0</v>
      </c>
      <c r="AM234" s="9">
        <v>0</v>
      </c>
      <c r="AN234" s="9">
        <v>-0.5</v>
      </c>
      <c r="AO234" s="9">
        <v>-0.5</v>
      </c>
      <c r="AP234" s="9">
        <v>0</v>
      </c>
      <c r="AR234" s="36"/>
      <c r="BA234" s="36"/>
    </row>
    <row r="235" spans="6:53" ht="12.75">
      <c r="F235" s="15"/>
      <c r="G235" s="15"/>
      <c r="R235" s="81"/>
      <c r="AL235" s="9">
        <v>0</v>
      </c>
      <c r="AM235" s="9">
        <v>0</v>
      </c>
      <c r="AN235" s="9">
        <v>-0.5</v>
      </c>
      <c r="AO235" s="9">
        <v>-0.5</v>
      </c>
      <c r="AP235" s="9">
        <v>0</v>
      </c>
      <c r="AR235" s="36"/>
      <c r="BA235" s="36"/>
    </row>
    <row r="236" spans="6:53" ht="12.75">
      <c r="F236" s="15"/>
      <c r="G236" s="15"/>
      <c r="R236" s="81"/>
      <c r="AL236" s="9">
        <v>0</v>
      </c>
      <c r="AM236" s="9">
        <v>0</v>
      </c>
      <c r="AN236" s="9">
        <v>-0.5</v>
      </c>
      <c r="AO236" s="9">
        <v>-0.5</v>
      </c>
      <c r="AP236" s="9">
        <v>0</v>
      </c>
      <c r="AR236" s="36"/>
      <c r="BA236" s="36"/>
    </row>
    <row r="237" spans="6:53" ht="12.75">
      <c r="F237" s="15"/>
      <c r="G237" s="15"/>
      <c r="R237" s="81"/>
      <c r="AL237" s="9">
        <v>0</v>
      </c>
      <c r="AM237" s="9">
        <v>0</v>
      </c>
      <c r="AN237" s="9">
        <v>-0.5</v>
      </c>
      <c r="AO237" s="9">
        <v>-0.5</v>
      </c>
      <c r="AP237" s="9">
        <v>0</v>
      </c>
      <c r="AR237" s="36"/>
      <c r="BA237" s="36"/>
    </row>
    <row r="238" spans="6:53" ht="12.75">
      <c r="F238" s="15"/>
      <c r="G238" s="15"/>
      <c r="R238" s="81"/>
      <c r="AL238" s="9">
        <v>0</v>
      </c>
      <c r="AM238" s="9">
        <v>0</v>
      </c>
      <c r="AN238" s="9">
        <v>-0.5</v>
      </c>
      <c r="AO238" s="9">
        <v>-0.5</v>
      </c>
      <c r="AP238" s="9">
        <v>0</v>
      </c>
      <c r="AR238" s="36"/>
      <c r="BA238" s="36"/>
    </row>
    <row r="239" spans="6:53" ht="12.75">
      <c r="F239" s="15"/>
      <c r="G239" s="15"/>
      <c r="R239" s="81"/>
      <c r="AL239" s="9">
        <v>0</v>
      </c>
      <c r="AM239" s="9">
        <v>0</v>
      </c>
      <c r="AN239" s="9">
        <v>-0.5</v>
      </c>
      <c r="AO239" s="9">
        <v>-0.5</v>
      </c>
      <c r="AP239" s="9">
        <v>0</v>
      </c>
      <c r="AR239" s="36"/>
      <c r="BA239" s="36"/>
    </row>
    <row r="240" spans="6:53" ht="12.75">
      <c r="F240" s="15"/>
      <c r="G240" s="15"/>
      <c r="R240" s="81"/>
      <c r="AL240" s="9">
        <v>0</v>
      </c>
      <c r="AM240" s="9">
        <v>0</v>
      </c>
      <c r="AN240" s="9">
        <v>-0.5</v>
      </c>
      <c r="AO240" s="9">
        <v>-0.5</v>
      </c>
      <c r="AP240" s="9">
        <v>0</v>
      </c>
      <c r="AR240" s="36"/>
      <c r="BA240" s="36"/>
    </row>
    <row r="241" spans="6:53" ht="12.75">
      <c r="F241" s="15"/>
      <c r="G241" s="15"/>
      <c r="R241" s="81"/>
      <c r="AL241" s="9">
        <v>0</v>
      </c>
      <c r="AM241" s="9">
        <v>0</v>
      </c>
      <c r="AN241" s="9">
        <v>-0.5</v>
      </c>
      <c r="AO241" s="9">
        <v>-0.5</v>
      </c>
      <c r="AP241" s="9">
        <v>0</v>
      </c>
      <c r="AR241" s="36"/>
      <c r="BA241" s="36"/>
    </row>
    <row r="242" spans="6:53" ht="12.75">
      <c r="F242" s="15"/>
      <c r="G242" s="15"/>
      <c r="R242" s="81"/>
      <c r="AL242" s="9">
        <v>0</v>
      </c>
      <c r="AM242" s="9">
        <v>0</v>
      </c>
      <c r="AN242" s="9">
        <v>-0.5</v>
      </c>
      <c r="AO242" s="9">
        <v>-0.5</v>
      </c>
      <c r="AP242" s="9">
        <v>0</v>
      </c>
      <c r="AR242" s="36"/>
      <c r="BA242" s="36"/>
    </row>
    <row r="243" spans="6:53" ht="12.75">
      <c r="F243" s="15"/>
      <c r="G243" s="15"/>
      <c r="R243" s="81"/>
      <c r="AL243" s="9">
        <v>0</v>
      </c>
      <c r="AM243" s="9">
        <v>0</v>
      </c>
      <c r="AN243" s="9">
        <v>-0.5</v>
      </c>
      <c r="AO243" s="9">
        <v>-0.5</v>
      </c>
      <c r="AP243" s="9">
        <v>0</v>
      </c>
      <c r="AR243" s="36"/>
      <c r="BA243" s="36"/>
    </row>
    <row r="244" spans="6:53" ht="12.75">
      <c r="F244" s="15"/>
      <c r="G244" s="15"/>
      <c r="R244" s="81"/>
      <c r="AL244" s="9">
        <v>0</v>
      </c>
      <c r="AM244" s="9">
        <v>0</v>
      </c>
      <c r="AN244" s="9">
        <v>-0.5</v>
      </c>
      <c r="AO244" s="9">
        <v>-0.5</v>
      </c>
      <c r="AP244" s="9">
        <v>0</v>
      </c>
      <c r="AR244" s="36"/>
      <c r="BA244" s="36"/>
    </row>
    <row r="245" spans="6:53" ht="12.75">
      <c r="F245" s="15"/>
      <c r="G245" s="15"/>
      <c r="R245" s="81"/>
      <c r="AL245" s="9">
        <v>0</v>
      </c>
      <c r="AM245" s="9">
        <v>0</v>
      </c>
      <c r="AN245" s="9">
        <v>-0.5</v>
      </c>
      <c r="AO245" s="9">
        <v>-0.5</v>
      </c>
      <c r="AP245" s="9">
        <v>0</v>
      </c>
      <c r="AR245" s="36"/>
      <c r="BA245" s="36"/>
    </row>
    <row r="246" spans="6:53" ht="12.75">
      <c r="F246" s="15"/>
      <c r="G246" s="15"/>
      <c r="R246" s="81"/>
      <c r="AL246" s="9">
        <v>0</v>
      </c>
      <c r="AM246" s="9">
        <v>0</v>
      </c>
      <c r="AN246" s="9">
        <v>-0.5</v>
      </c>
      <c r="AO246" s="9">
        <v>-0.5</v>
      </c>
      <c r="AP246" s="9">
        <v>0</v>
      </c>
      <c r="AR246" s="36"/>
      <c r="BA246" s="36"/>
    </row>
    <row r="247" spans="6:53" ht="12.75">
      <c r="F247" s="15"/>
      <c r="G247" s="15"/>
      <c r="R247" s="81"/>
      <c r="AL247" s="9">
        <v>0</v>
      </c>
      <c r="AM247" s="9">
        <v>0</v>
      </c>
      <c r="AN247" s="9">
        <v>-0.5</v>
      </c>
      <c r="AO247" s="9">
        <v>-0.5</v>
      </c>
      <c r="AP247" s="9">
        <v>0</v>
      </c>
      <c r="AR247" s="36"/>
      <c r="BA247" s="36"/>
    </row>
    <row r="248" spans="6:53" ht="12.75">
      <c r="F248" s="15"/>
      <c r="G248" s="15"/>
      <c r="R248" s="81"/>
      <c r="AL248" s="9">
        <v>0</v>
      </c>
      <c r="AM248" s="9">
        <v>0</v>
      </c>
      <c r="AN248" s="9">
        <v>-0.5</v>
      </c>
      <c r="AO248" s="9">
        <v>-0.5</v>
      </c>
      <c r="AP248" s="9">
        <v>0</v>
      </c>
      <c r="AR248" s="36"/>
      <c r="BA248" s="36"/>
    </row>
    <row r="249" spans="6:53" ht="12.75">
      <c r="F249" s="15"/>
      <c r="G249" s="15"/>
      <c r="R249" s="81"/>
      <c r="AL249" s="9">
        <v>0</v>
      </c>
      <c r="AM249" s="9">
        <v>0</v>
      </c>
      <c r="AN249" s="9">
        <v>-0.5</v>
      </c>
      <c r="AO249" s="9">
        <v>-0.5</v>
      </c>
      <c r="AP249" s="9">
        <v>0</v>
      </c>
      <c r="AR249" s="36"/>
      <c r="BA249" s="36"/>
    </row>
    <row r="250" spans="6:53" ht="12.75">
      <c r="F250" s="15"/>
      <c r="G250" s="15"/>
      <c r="R250" s="81"/>
      <c r="AL250" s="9">
        <v>0</v>
      </c>
      <c r="AM250" s="9">
        <v>0</v>
      </c>
      <c r="AN250" s="9">
        <v>-0.5</v>
      </c>
      <c r="AO250" s="9">
        <v>-0.5</v>
      </c>
      <c r="AP250" s="9">
        <v>0</v>
      </c>
      <c r="AR250" s="36"/>
      <c r="BA250" s="36"/>
    </row>
    <row r="251" spans="6:53" ht="12.75">
      <c r="F251" s="15"/>
      <c r="G251" s="15"/>
      <c r="R251" s="81"/>
      <c r="AL251" s="9">
        <v>0</v>
      </c>
      <c r="AM251" s="9">
        <v>0</v>
      </c>
      <c r="AN251" s="9">
        <v>-0.5</v>
      </c>
      <c r="AO251" s="9">
        <v>-0.5</v>
      </c>
      <c r="AP251" s="9">
        <v>0</v>
      </c>
      <c r="AR251" s="36"/>
      <c r="BA251" s="36"/>
    </row>
    <row r="252" spans="6:53" ht="12.75">
      <c r="F252" s="15"/>
      <c r="G252" s="15"/>
      <c r="R252" s="81"/>
      <c r="AL252" s="9">
        <v>0</v>
      </c>
      <c r="AM252" s="9">
        <v>0</v>
      </c>
      <c r="AN252" s="9">
        <v>-0.5</v>
      </c>
      <c r="AO252" s="9">
        <v>-0.5</v>
      </c>
      <c r="AP252" s="9">
        <v>0</v>
      </c>
      <c r="AR252" s="36"/>
      <c r="BA252" s="36"/>
    </row>
    <row r="253" spans="6:53" ht="12.75">
      <c r="F253" s="15"/>
      <c r="G253" s="15"/>
      <c r="R253" s="81"/>
      <c r="AL253" s="9">
        <v>0</v>
      </c>
      <c r="AM253" s="9">
        <v>0</v>
      </c>
      <c r="AN253" s="9">
        <v>-0.5</v>
      </c>
      <c r="AO253" s="9">
        <v>-0.5</v>
      </c>
      <c r="AP253" s="9">
        <v>0</v>
      </c>
      <c r="AR253" s="36"/>
      <c r="BA253" s="36"/>
    </row>
    <row r="254" spans="6:53" ht="12.75">
      <c r="F254" s="15"/>
      <c r="G254" s="15"/>
      <c r="R254" s="81"/>
      <c r="AL254" s="9">
        <v>0</v>
      </c>
      <c r="AM254" s="9">
        <v>0</v>
      </c>
      <c r="AN254" s="9">
        <v>-0.5</v>
      </c>
      <c r="AO254" s="9">
        <v>-0.5</v>
      </c>
      <c r="AP254" s="9">
        <v>0</v>
      </c>
      <c r="AR254" s="36"/>
      <c r="BA254" s="36"/>
    </row>
    <row r="255" spans="6:53" ht="12.75">
      <c r="F255" s="15"/>
      <c r="G255" s="15"/>
      <c r="R255" s="81"/>
      <c r="AL255" s="9">
        <v>0</v>
      </c>
      <c r="AM255" s="9">
        <v>0</v>
      </c>
      <c r="AN255" s="9">
        <v>-0.5</v>
      </c>
      <c r="AO255" s="9">
        <v>-0.5</v>
      </c>
      <c r="AP255" s="9">
        <v>0</v>
      </c>
      <c r="AR255" s="36"/>
      <c r="BA255" s="36"/>
    </row>
    <row r="256" spans="6:53" ht="12.75">
      <c r="F256" s="15"/>
      <c r="G256" s="15"/>
      <c r="R256" s="81"/>
      <c r="AL256" s="9">
        <v>0</v>
      </c>
      <c r="AM256" s="9">
        <v>0</v>
      </c>
      <c r="AN256" s="9">
        <v>-0.5</v>
      </c>
      <c r="AO256" s="9">
        <v>-0.5</v>
      </c>
      <c r="AP256" s="9">
        <v>0</v>
      </c>
      <c r="AR256" s="36"/>
      <c r="BA256" s="36"/>
    </row>
    <row r="257" spans="6:53" ht="12.75">
      <c r="F257" s="15"/>
      <c r="G257" s="15"/>
      <c r="R257" s="81"/>
      <c r="AL257" s="9">
        <v>0</v>
      </c>
      <c r="AM257" s="9">
        <v>0</v>
      </c>
      <c r="AN257" s="9">
        <v>-0.5</v>
      </c>
      <c r="AO257" s="9">
        <v>-0.5</v>
      </c>
      <c r="AP257" s="9">
        <v>0</v>
      </c>
      <c r="AR257" s="36"/>
      <c r="BA257" s="36"/>
    </row>
    <row r="258" spans="6:53" ht="12.75">
      <c r="F258" s="15"/>
      <c r="G258" s="15"/>
      <c r="R258" s="81"/>
      <c r="AL258" s="9">
        <v>0</v>
      </c>
      <c r="AM258" s="9">
        <v>0</v>
      </c>
      <c r="AN258" s="9">
        <v>-0.5</v>
      </c>
      <c r="AO258" s="9">
        <v>-0.5</v>
      </c>
      <c r="AP258" s="9">
        <v>0</v>
      </c>
      <c r="AR258" s="36"/>
      <c r="BA258" s="36"/>
    </row>
    <row r="259" spans="6:53" ht="12.75">
      <c r="F259" s="15"/>
      <c r="G259" s="15"/>
      <c r="R259" s="81"/>
      <c r="AL259" s="9">
        <v>0</v>
      </c>
      <c r="AM259" s="9">
        <v>0</v>
      </c>
      <c r="AN259" s="9">
        <v>-0.5</v>
      </c>
      <c r="AO259" s="9">
        <v>-0.5</v>
      </c>
      <c r="AP259" s="9">
        <v>0</v>
      </c>
      <c r="AR259" s="36"/>
      <c r="BA259" s="36"/>
    </row>
    <row r="260" spans="6:53" ht="12.75">
      <c r="F260" s="15"/>
      <c r="G260" s="15"/>
      <c r="R260" s="81"/>
      <c r="AL260" s="9">
        <v>0</v>
      </c>
      <c r="AM260" s="9">
        <v>0</v>
      </c>
      <c r="AN260" s="9">
        <v>-0.5</v>
      </c>
      <c r="AO260" s="9">
        <v>-0.5</v>
      </c>
      <c r="AP260" s="9">
        <v>0</v>
      </c>
      <c r="AR260" s="36"/>
      <c r="BA260" s="36"/>
    </row>
    <row r="261" spans="6:53" ht="12.75">
      <c r="F261" s="15"/>
      <c r="G261" s="15"/>
      <c r="R261" s="81"/>
      <c r="AL261" s="9">
        <v>0</v>
      </c>
      <c r="AM261" s="9">
        <v>0</v>
      </c>
      <c r="AN261" s="9">
        <v>-0.5</v>
      </c>
      <c r="AO261" s="9">
        <v>-0.5</v>
      </c>
      <c r="AP261" s="9">
        <v>0</v>
      </c>
      <c r="AR261" s="36"/>
      <c r="BA261" s="36"/>
    </row>
    <row r="262" spans="6:53" ht="12.75">
      <c r="F262" s="15"/>
      <c r="G262" s="15"/>
      <c r="R262" s="81"/>
      <c r="AL262" s="9">
        <v>0</v>
      </c>
      <c r="AM262" s="9">
        <v>0</v>
      </c>
      <c r="AN262" s="9">
        <v>-0.5</v>
      </c>
      <c r="AO262" s="9">
        <v>-0.5</v>
      </c>
      <c r="AP262" s="9">
        <v>0</v>
      </c>
      <c r="AR262" s="36"/>
      <c r="BA262" s="36"/>
    </row>
    <row r="263" spans="6:53" ht="12.75">
      <c r="F263" s="15"/>
      <c r="G263" s="15"/>
      <c r="R263" s="81"/>
      <c r="AL263" s="9">
        <v>0</v>
      </c>
      <c r="AM263" s="9">
        <v>0</v>
      </c>
      <c r="AN263" s="9">
        <v>-0.5</v>
      </c>
      <c r="AO263" s="9">
        <v>-0.5</v>
      </c>
      <c r="AP263" s="9">
        <v>0</v>
      </c>
      <c r="AR263" s="36"/>
      <c r="BA263" s="36"/>
    </row>
    <row r="264" spans="6:53" ht="12.75">
      <c r="F264" s="15"/>
      <c r="G264" s="15"/>
      <c r="R264" s="81"/>
      <c r="AL264" s="9">
        <v>0</v>
      </c>
      <c r="AM264" s="9">
        <v>0</v>
      </c>
      <c r="AN264" s="9">
        <v>-0.5</v>
      </c>
      <c r="AO264" s="9">
        <v>-0.5</v>
      </c>
      <c r="AP264" s="9">
        <v>0</v>
      </c>
      <c r="AR264" s="36"/>
      <c r="BA264" s="36"/>
    </row>
    <row r="265" spans="6:53" ht="12.75">
      <c r="F265" s="15"/>
      <c r="G265" s="15"/>
      <c r="R265" s="81"/>
      <c r="AL265" s="9">
        <v>0</v>
      </c>
      <c r="AM265" s="9">
        <v>0</v>
      </c>
      <c r="AN265" s="9">
        <v>-0.5</v>
      </c>
      <c r="AO265" s="9">
        <v>-0.5</v>
      </c>
      <c r="AP265" s="9">
        <v>0</v>
      </c>
      <c r="AR265" s="36"/>
      <c r="BA265" s="36"/>
    </row>
    <row r="266" spans="6:53" ht="12.75">
      <c r="F266" s="15"/>
      <c r="G266" s="15"/>
      <c r="R266" s="81"/>
      <c r="AL266" s="9">
        <v>0</v>
      </c>
      <c r="AM266" s="9">
        <v>0</v>
      </c>
      <c r="AN266" s="9">
        <v>-0.5</v>
      </c>
      <c r="AO266" s="9">
        <v>-0.5</v>
      </c>
      <c r="AP266" s="9">
        <v>0</v>
      </c>
      <c r="AR266" s="36"/>
      <c r="BA266" s="36"/>
    </row>
    <row r="267" spans="6:53" ht="12.75">
      <c r="F267" s="15"/>
      <c r="G267" s="15"/>
      <c r="R267" s="81"/>
      <c r="AL267" s="9">
        <v>0</v>
      </c>
      <c r="AM267" s="9">
        <v>0</v>
      </c>
      <c r="AN267" s="9">
        <v>-0.5</v>
      </c>
      <c r="AO267" s="9">
        <v>-0.5</v>
      </c>
      <c r="AP267" s="9">
        <v>0</v>
      </c>
      <c r="AR267" s="36"/>
      <c r="BA267" s="36"/>
    </row>
    <row r="268" spans="6:53" ht="12.75">
      <c r="F268" s="15"/>
      <c r="G268" s="15"/>
      <c r="R268" s="81"/>
      <c r="AL268" s="9">
        <v>0</v>
      </c>
      <c r="AM268" s="9">
        <v>0</v>
      </c>
      <c r="AN268" s="9">
        <v>-0.5</v>
      </c>
      <c r="AO268" s="9">
        <v>-0.5</v>
      </c>
      <c r="AP268" s="9">
        <v>0</v>
      </c>
      <c r="AR268" s="36"/>
      <c r="BA268" s="36"/>
    </row>
    <row r="269" spans="6:53" ht="12.75">
      <c r="F269" s="15"/>
      <c r="G269" s="15"/>
      <c r="R269" s="81"/>
      <c r="AL269" s="9">
        <v>0</v>
      </c>
      <c r="AM269" s="9">
        <v>0</v>
      </c>
      <c r="AN269" s="9">
        <v>-0.5</v>
      </c>
      <c r="AO269" s="9">
        <v>-0.5</v>
      </c>
      <c r="AP269" s="9">
        <v>0</v>
      </c>
      <c r="AR269" s="36"/>
      <c r="BA269" s="36"/>
    </row>
    <row r="270" spans="6:53" ht="12.75">
      <c r="F270" s="15"/>
      <c r="G270" s="15"/>
      <c r="R270" s="81"/>
      <c r="AL270" s="9">
        <v>0</v>
      </c>
      <c r="AM270" s="9">
        <v>0</v>
      </c>
      <c r="AN270" s="9">
        <v>-0.5</v>
      </c>
      <c r="AO270" s="9">
        <v>-0.5</v>
      </c>
      <c r="AP270" s="9">
        <v>0</v>
      </c>
      <c r="AR270" s="36"/>
      <c r="BA270" s="36"/>
    </row>
    <row r="271" spans="6:53" ht="12.75">
      <c r="F271" s="15"/>
      <c r="G271" s="15"/>
      <c r="R271" s="81"/>
      <c r="AL271" s="9">
        <v>0</v>
      </c>
      <c r="AM271" s="9">
        <v>0</v>
      </c>
      <c r="AN271" s="9">
        <v>-0.5</v>
      </c>
      <c r="AO271" s="9">
        <v>-0.5</v>
      </c>
      <c r="AP271" s="9">
        <v>0</v>
      </c>
      <c r="AR271" s="36"/>
      <c r="BA271" s="36"/>
    </row>
    <row r="272" spans="6:53" ht="12.75">
      <c r="F272" s="15"/>
      <c r="G272" s="15"/>
      <c r="R272" s="81"/>
      <c r="AL272" s="9">
        <v>0</v>
      </c>
      <c r="AM272" s="9">
        <v>0</v>
      </c>
      <c r="AN272" s="9">
        <v>-0.5</v>
      </c>
      <c r="AO272" s="9">
        <v>-0.5</v>
      </c>
      <c r="AP272" s="9">
        <v>0</v>
      </c>
      <c r="AR272" s="36"/>
      <c r="BA272" s="36"/>
    </row>
    <row r="273" spans="6:53" ht="12.75">
      <c r="F273" s="15"/>
      <c r="G273" s="15"/>
      <c r="R273" s="81"/>
      <c r="AL273" s="9">
        <v>0</v>
      </c>
      <c r="AM273" s="9">
        <v>0</v>
      </c>
      <c r="AN273" s="9">
        <v>-0.5</v>
      </c>
      <c r="AO273" s="9">
        <v>-0.5</v>
      </c>
      <c r="AP273" s="9">
        <v>0</v>
      </c>
      <c r="AR273" s="36"/>
      <c r="BA273" s="36"/>
    </row>
    <row r="274" spans="6:53" ht="12.75">
      <c r="F274" s="15"/>
      <c r="G274" s="15"/>
      <c r="R274" s="81"/>
      <c r="AL274" s="9">
        <v>0</v>
      </c>
      <c r="AM274" s="9">
        <v>0</v>
      </c>
      <c r="AN274" s="9">
        <v>-0.5</v>
      </c>
      <c r="AO274" s="9">
        <v>-0.5</v>
      </c>
      <c r="AP274" s="9">
        <v>0</v>
      </c>
      <c r="AR274" s="36"/>
      <c r="BA274" s="36"/>
    </row>
    <row r="275" spans="6:53" ht="12.75">
      <c r="F275" s="15"/>
      <c r="G275" s="15"/>
      <c r="R275" s="81"/>
      <c r="AL275" s="9">
        <v>0</v>
      </c>
      <c r="AM275" s="9">
        <v>0</v>
      </c>
      <c r="AN275" s="9">
        <v>-0.5</v>
      </c>
      <c r="AO275" s="9">
        <v>-0.5</v>
      </c>
      <c r="AP275" s="9">
        <v>0</v>
      </c>
      <c r="AR275" s="36"/>
      <c r="BA275" s="36"/>
    </row>
    <row r="276" spans="6:53" ht="12.75">
      <c r="F276" s="15"/>
      <c r="G276" s="15"/>
      <c r="R276" s="81"/>
      <c r="AL276" s="9">
        <v>0</v>
      </c>
      <c r="AM276" s="9">
        <v>0</v>
      </c>
      <c r="AN276" s="9">
        <v>-0.5</v>
      </c>
      <c r="AO276" s="9">
        <v>-0.5</v>
      </c>
      <c r="AP276" s="9">
        <v>0</v>
      </c>
      <c r="AR276" s="36"/>
      <c r="BA276" s="36"/>
    </row>
    <row r="277" spans="6:53" ht="12.75">
      <c r="F277" s="15"/>
      <c r="G277" s="15"/>
      <c r="R277" s="81"/>
      <c r="AL277" s="9">
        <v>0</v>
      </c>
      <c r="AM277" s="9">
        <v>0</v>
      </c>
      <c r="AN277" s="9">
        <v>-0.5</v>
      </c>
      <c r="AO277" s="9">
        <v>-0.5</v>
      </c>
      <c r="AP277" s="9">
        <v>0</v>
      </c>
      <c r="AR277" s="36"/>
      <c r="BA277" s="36"/>
    </row>
    <row r="278" spans="6:53" ht="12.75">
      <c r="F278" s="15"/>
      <c r="G278" s="15"/>
      <c r="R278" s="81"/>
      <c r="AL278" s="9">
        <v>0</v>
      </c>
      <c r="AM278" s="9">
        <v>0</v>
      </c>
      <c r="AN278" s="9">
        <v>-0.5</v>
      </c>
      <c r="AO278" s="9">
        <v>-0.5</v>
      </c>
      <c r="AP278" s="9">
        <v>0</v>
      </c>
      <c r="AR278" s="36"/>
      <c r="BA278" s="36"/>
    </row>
    <row r="279" spans="6:53" ht="12.75">
      <c r="F279" s="15"/>
      <c r="G279" s="15"/>
      <c r="R279" s="81"/>
      <c r="AL279" s="9">
        <v>0</v>
      </c>
      <c r="AM279" s="9">
        <v>0</v>
      </c>
      <c r="AN279" s="9">
        <v>-0.5</v>
      </c>
      <c r="AO279" s="9">
        <v>-0.5</v>
      </c>
      <c r="AP279" s="9">
        <v>0</v>
      </c>
      <c r="AR279" s="36"/>
      <c r="BA279" s="36"/>
    </row>
    <row r="280" spans="6:53" ht="12.75">
      <c r="F280" s="15"/>
      <c r="G280" s="15"/>
      <c r="R280" s="81"/>
      <c r="AL280" s="9">
        <v>0</v>
      </c>
      <c r="AM280" s="9">
        <v>0</v>
      </c>
      <c r="AN280" s="9">
        <v>-0.5</v>
      </c>
      <c r="AO280" s="9">
        <v>-0.5</v>
      </c>
      <c r="AP280" s="9">
        <v>0</v>
      </c>
      <c r="AR280" s="36"/>
      <c r="BA280" s="36"/>
    </row>
    <row r="281" spans="6:53" ht="12.75">
      <c r="F281" s="15"/>
      <c r="G281" s="15"/>
      <c r="R281" s="81"/>
      <c r="AL281" s="9">
        <v>0</v>
      </c>
      <c r="AM281" s="9">
        <v>0</v>
      </c>
      <c r="AN281" s="9">
        <v>-0.5</v>
      </c>
      <c r="AO281" s="9">
        <v>-0.5</v>
      </c>
      <c r="AP281" s="9">
        <v>0</v>
      </c>
      <c r="AR281" s="36"/>
      <c r="BA281" s="36"/>
    </row>
    <row r="282" spans="6:53" ht="12.75">
      <c r="F282" s="15"/>
      <c r="G282" s="15"/>
      <c r="R282" s="81"/>
      <c r="AL282" s="9">
        <v>0</v>
      </c>
      <c r="AM282" s="9">
        <v>0</v>
      </c>
      <c r="AN282" s="9">
        <v>-0.5</v>
      </c>
      <c r="AO282" s="9">
        <v>-0.5</v>
      </c>
      <c r="AP282" s="9">
        <v>0</v>
      </c>
      <c r="AR282" s="36"/>
      <c r="BA282" s="36"/>
    </row>
    <row r="283" spans="6:53" ht="12.75">
      <c r="F283" s="15"/>
      <c r="G283" s="15"/>
      <c r="R283" s="81"/>
      <c r="AL283" s="9">
        <v>0</v>
      </c>
      <c r="AM283" s="9">
        <v>0</v>
      </c>
      <c r="AN283" s="9">
        <v>-0.5</v>
      </c>
      <c r="AO283" s="9">
        <v>-0.5</v>
      </c>
      <c r="AP283" s="9">
        <v>0</v>
      </c>
      <c r="AR283" s="36"/>
      <c r="BA283" s="36"/>
    </row>
    <row r="284" spans="6:53" ht="12.75">
      <c r="F284" s="15"/>
      <c r="G284" s="15"/>
      <c r="R284" s="81"/>
      <c r="AL284" s="9">
        <v>0</v>
      </c>
      <c r="AM284" s="9">
        <v>0</v>
      </c>
      <c r="AN284" s="9">
        <v>-0.5</v>
      </c>
      <c r="AO284" s="9">
        <v>-0.5</v>
      </c>
      <c r="AP284" s="9">
        <v>0</v>
      </c>
      <c r="AR284" s="36"/>
      <c r="BA284" s="36"/>
    </row>
    <row r="285" spans="6:53" ht="12.75">
      <c r="F285" s="15"/>
      <c r="G285" s="15"/>
      <c r="R285" s="81"/>
      <c r="AL285" s="9">
        <v>0</v>
      </c>
      <c r="AM285" s="9">
        <v>0</v>
      </c>
      <c r="AN285" s="9">
        <v>-0.5</v>
      </c>
      <c r="AO285" s="9">
        <v>-0.5</v>
      </c>
      <c r="AP285" s="9">
        <v>0</v>
      </c>
      <c r="AR285" s="36"/>
      <c r="BA285" s="36"/>
    </row>
    <row r="286" spans="6:53" ht="12.75">
      <c r="F286" s="15"/>
      <c r="G286" s="15"/>
      <c r="R286" s="81"/>
      <c r="AL286" s="9">
        <v>0</v>
      </c>
      <c r="AM286" s="9">
        <v>0</v>
      </c>
      <c r="AN286" s="9">
        <v>-0.5</v>
      </c>
      <c r="AO286" s="9">
        <v>-0.5</v>
      </c>
      <c r="AP286" s="9">
        <v>0</v>
      </c>
      <c r="AR286" s="36"/>
      <c r="BA286" s="36"/>
    </row>
    <row r="287" spans="6:53" ht="12.75">
      <c r="F287" s="15"/>
      <c r="G287" s="15"/>
      <c r="R287" s="81"/>
      <c r="AL287" s="9">
        <v>0</v>
      </c>
      <c r="AM287" s="9">
        <v>0</v>
      </c>
      <c r="AN287" s="9">
        <v>-0.5</v>
      </c>
      <c r="AO287" s="9">
        <v>-0.5</v>
      </c>
      <c r="AP287" s="9">
        <v>0</v>
      </c>
      <c r="AR287" s="36"/>
      <c r="BA287" s="36"/>
    </row>
    <row r="288" spans="6:53" ht="12.75">
      <c r="F288" s="15"/>
      <c r="G288" s="15"/>
      <c r="R288" s="81"/>
      <c r="AL288" s="9">
        <v>0</v>
      </c>
      <c r="AM288" s="9">
        <v>0</v>
      </c>
      <c r="AN288" s="9">
        <v>-0.5</v>
      </c>
      <c r="AO288" s="9">
        <v>-0.5</v>
      </c>
      <c r="AP288" s="9">
        <v>0</v>
      </c>
      <c r="AR288" s="36"/>
      <c r="BA288" s="36"/>
    </row>
    <row r="289" spans="6:53" ht="12.75">
      <c r="F289" s="15"/>
      <c r="G289" s="15"/>
      <c r="R289" s="81"/>
      <c r="AL289" s="9">
        <v>0</v>
      </c>
      <c r="AM289" s="9">
        <v>0</v>
      </c>
      <c r="AN289" s="9">
        <v>-0.5</v>
      </c>
      <c r="AO289" s="9">
        <v>-0.5</v>
      </c>
      <c r="AP289" s="9">
        <v>0</v>
      </c>
      <c r="AR289" s="36"/>
      <c r="BA289" s="36"/>
    </row>
    <row r="290" spans="6:53" ht="12.75">
      <c r="F290" s="15"/>
      <c r="G290" s="15"/>
      <c r="R290" s="81"/>
      <c r="AL290" s="9">
        <v>0</v>
      </c>
      <c r="AM290" s="9">
        <v>0</v>
      </c>
      <c r="AN290" s="9">
        <v>-0.5</v>
      </c>
      <c r="AO290" s="9">
        <v>-0.5</v>
      </c>
      <c r="AP290" s="9">
        <v>0</v>
      </c>
      <c r="AR290" s="36"/>
      <c r="BA290" s="36"/>
    </row>
    <row r="291" spans="6:53" ht="12.75">
      <c r="F291" s="15"/>
      <c r="G291" s="15"/>
      <c r="R291" s="81"/>
      <c r="AL291" s="9">
        <v>0</v>
      </c>
      <c r="AM291" s="9">
        <v>0</v>
      </c>
      <c r="AN291" s="9">
        <v>-0.5</v>
      </c>
      <c r="AO291" s="9">
        <v>-0.5</v>
      </c>
      <c r="AP291" s="9">
        <v>0</v>
      </c>
      <c r="AR291" s="36"/>
      <c r="BA291" s="36"/>
    </row>
    <row r="292" spans="6:53" ht="12.75">
      <c r="F292" s="15"/>
      <c r="G292" s="15"/>
      <c r="R292" s="81"/>
      <c r="AL292" s="9">
        <v>0</v>
      </c>
      <c r="AM292" s="9">
        <v>0</v>
      </c>
      <c r="AN292" s="9">
        <v>-0.5</v>
      </c>
      <c r="AO292" s="9">
        <v>-0.5</v>
      </c>
      <c r="AP292" s="9">
        <v>0</v>
      </c>
      <c r="AR292" s="36"/>
      <c r="BA292" s="36"/>
    </row>
    <row r="293" spans="6:53" ht="12.75">
      <c r="F293" s="15"/>
      <c r="G293" s="15"/>
      <c r="R293" s="81"/>
      <c r="AL293" s="9">
        <v>0</v>
      </c>
      <c r="AM293" s="9">
        <v>0</v>
      </c>
      <c r="AN293" s="9">
        <v>-0.5</v>
      </c>
      <c r="AO293" s="9">
        <v>-0.5</v>
      </c>
      <c r="AP293" s="9">
        <v>0</v>
      </c>
      <c r="AR293" s="36"/>
      <c r="BA293" s="36"/>
    </row>
    <row r="294" spans="6:53" ht="12.75">
      <c r="F294" s="15"/>
      <c r="G294" s="15"/>
      <c r="R294" s="81"/>
      <c r="AL294" s="9">
        <v>0</v>
      </c>
      <c r="AM294" s="9">
        <v>0</v>
      </c>
      <c r="AN294" s="9">
        <v>-0.5</v>
      </c>
      <c r="AO294" s="9">
        <v>-0.5</v>
      </c>
      <c r="AP294" s="9">
        <v>0</v>
      </c>
      <c r="AR294" s="36"/>
      <c r="BA294" s="36"/>
    </row>
    <row r="295" spans="6:53" ht="12.75">
      <c r="F295" s="15"/>
      <c r="G295" s="15"/>
      <c r="R295" s="81"/>
      <c r="AL295" s="9">
        <v>0</v>
      </c>
      <c r="AM295" s="9">
        <v>0</v>
      </c>
      <c r="AN295" s="9">
        <v>-0.5</v>
      </c>
      <c r="AO295" s="9">
        <v>-0.5</v>
      </c>
      <c r="AP295" s="9">
        <v>0</v>
      </c>
      <c r="AR295" s="36"/>
      <c r="BA295" s="36"/>
    </row>
    <row r="296" spans="6:53" ht="12.75">
      <c r="F296" s="15"/>
      <c r="G296" s="15"/>
      <c r="R296" s="81"/>
      <c r="AL296" s="9">
        <v>0</v>
      </c>
      <c r="AM296" s="9">
        <v>0</v>
      </c>
      <c r="AN296" s="9">
        <v>-0.5</v>
      </c>
      <c r="AO296" s="9">
        <v>-0.5</v>
      </c>
      <c r="AP296" s="9">
        <v>0</v>
      </c>
      <c r="AR296" s="36"/>
      <c r="BA296" s="36"/>
    </row>
    <row r="297" spans="6:53" ht="12.75">
      <c r="F297" s="15"/>
      <c r="G297" s="15"/>
      <c r="R297" s="81"/>
      <c r="AL297" s="9">
        <v>0</v>
      </c>
      <c r="AM297" s="9">
        <v>0</v>
      </c>
      <c r="AN297" s="9">
        <v>-0.5</v>
      </c>
      <c r="AO297" s="9">
        <v>-0.5</v>
      </c>
      <c r="AP297" s="9">
        <v>0</v>
      </c>
      <c r="AR297" s="36"/>
      <c r="BA297" s="36"/>
    </row>
    <row r="298" spans="6:53" ht="12.75">
      <c r="F298" s="15"/>
      <c r="G298" s="15"/>
      <c r="R298" s="81"/>
      <c r="AL298" s="9">
        <v>0</v>
      </c>
      <c r="AM298" s="9">
        <v>0</v>
      </c>
      <c r="AN298" s="9">
        <v>-0.5</v>
      </c>
      <c r="AO298" s="9">
        <v>-0.5</v>
      </c>
      <c r="AP298" s="9">
        <v>0</v>
      </c>
      <c r="AR298" s="36"/>
      <c r="BA298" s="36"/>
    </row>
    <row r="299" spans="6:53" ht="12.75">
      <c r="F299" s="15"/>
      <c r="G299" s="15"/>
      <c r="R299" s="81"/>
      <c r="AL299" s="9">
        <v>0</v>
      </c>
      <c r="AM299" s="9">
        <v>0</v>
      </c>
      <c r="AN299" s="9">
        <v>-0.5</v>
      </c>
      <c r="AO299" s="9">
        <v>-0.5</v>
      </c>
      <c r="AP299" s="9">
        <v>0</v>
      </c>
      <c r="AR299" s="36"/>
      <c r="BA299" s="36"/>
    </row>
    <row r="300" spans="6:53" ht="12.75">
      <c r="F300" s="15"/>
      <c r="G300" s="15"/>
      <c r="R300" s="81"/>
      <c r="AL300" s="9">
        <v>0</v>
      </c>
      <c r="AM300" s="9">
        <v>0</v>
      </c>
      <c r="AN300" s="9">
        <v>-0.5</v>
      </c>
      <c r="AO300" s="9">
        <v>-0.5</v>
      </c>
      <c r="AP300" s="9">
        <v>0</v>
      </c>
      <c r="AR300" s="36"/>
      <c r="BA300" s="36"/>
    </row>
    <row r="301" spans="6:53" ht="12.75">
      <c r="F301" s="15"/>
      <c r="G301" s="15"/>
      <c r="R301" s="81"/>
      <c r="AL301" s="9">
        <v>0</v>
      </c>
      <c r="AM301" s="9">
        <v>0</v>
      </c>
      <c r="AN301" s="9">
        <v>-0.5</v>
      </c>
      <c r="AO301" s="9">
        <v>-0.5</v>
      </c>
      <c r="AP301" s="9">
        <v>0</v>
      </c>
      <c r="AR301" s="36"/>
      <c r="BA301" s="36"/>
    </row>
    <row r="302" spans="6:53" ht="12.75">
      <c r="F302" s="15"/>
      <c r="G302" s="15"/>
      <c r="R302" s="81"/>
      <c r="AL302" s="9">
        <v>0</v>
      </c>
      <c r="AM302" s="9">
        <v>0</v>
      </c>
      <c r="AN302" s="9">
        <v>-0.5</v>
      </c>
      <c r="AO302" s="9">
        <v>-0.5</v>
      </c>
      <c r="AP302" s="9">
        <v>0</v>
      </c>
      <c r="AR302" s="36"/>
      <c r="BA302" s="36"/>
    </row>
    <row r="303" spans="6:53" ht="12.75">
      <c r="F303" s="15"/>
      <c r="G303" s="15"/>
      <c r="R303" s="81"/>
      <c r="AL303" s="9">
        <v>0</v>
      </c>
      <c r="AM303" s="9">
        <v>0</v>
      </c>
      <c r="AN303" s="9">
        <v>-0.5</v>
      </c>
      <c r="AO303" s="9">
        <v>-0.5</v>
      </c>
      <c r="AP303" s="9">
        <v>0</v>
      </c>
      <c r="AR303" s="36"/>
      <c r="BA303" s="36"/>
    </row>
    <row r="304" spans="6:53" ht="12.75">
      <c r="F304" s="15"/>
      <c r="G304" s="15"/>
      <c r="R304" s="81"/>
      <c r="AL304" s="9">
        <v>0</v>
      </c>
      <c r="AM304" s="9">
        <v>0</v>
      </c>
      <c r="AN304" s="9">
        <v>-0.5</v>
      </c>
      <c r="AO304" s="9">
        <v>-0.5</v>
      </c>
      <c r="AP304" s="9">
        <v>0</v>
      </c>
      <c r="AR304" s="36"/>
      <c r="BA304" s="36"/>
    </row>
    <row r="305" spans="6:53" ht="12.75">
      <c r="F305" s="15"/>
      <c r="G305" s="15"/>
      <c r="R305" s="81"/>
      <c r="AL305" s="9">
        <v>0</v>
      </c>
      <c r="AM305" s="9">
        <v>0</v>
      </c>
      <c r="AN305" s="9">
        <v>-0.5</v>
      </c>
      <c r="AO305" s="9">
        <v>-0.5</v>
      </c>
      <c r="AP305" s="9">
        <v>0</v>
      </c>
      <c r="AR305" s="36"/>
      <c r="BA305" s="36"/>
    </row>
    <row r="306" spans="6:53" ht="12.75">
      <c r="F306" s="15"/>
      <c r="G306" s="15"/>
      <c r="R306" s="81"/>
      <c r="AL306" s="9">
        <v>0</v>
      </c>
      <c r="AM306" s="9">
        <v>0</v>
      </c>
      <c r="AN306" s="9">
        <v>-0.5</v>
      </c>
      <c r="AO306" s="9">
        <v>-0.5</v>
      </c>
      <c r="AP306" s="9">
        <v>0</v>
      </c>
      <c r="AR306" s="36"/>
      <c r="BA306" s="36"/>
    </row>
    <row r="307" spans="6:53" ht="12.75">
      <c r="F307" s="15"/>
      <c r="G307" s="15"/>
      <c r="R307" s="81"/>
      <c r="AL307" s="9">
        <v>0</v>
      </c>
      <c r="AM307" s="9">
        <v>0</v>
      </c>
      <c r="AN307" s="9">
        <v>-0.5</v>
      </c>
      <c r="AO307" s="9">
        <v>-0.5</v>
      </c>
      <c r="AP307" s="9">
        <v>0</v>
      </c>
      <c r="AR307" s="36"/>
      <c r="BA307" s="36"/>
    </row>
    <row r="308" spans="6:53" ht="12.75">
      <c r="F308" s="15"/>
      <c r="G308" s="15"/>
      <c r="R308" s="81"/>
      <c r="AL308" s="9">
        <v>0</v>
      </c>
      <c r="AM308" s="9">
        <v>0</v>
      </c>
      <c r="AN308" s="9">
        <v>-0.5</v>
      </c>
      <c r="AO308" s="9">
        <v>-0.5</v>
      </c>
      <c r="AP308" s="9">
        <v>0</v>
      </c>
      <c r="AR308" s="36"/>
      <c r="BA308" s="36"/>
    </row>
    <row r="309" spans="6:53" ht="12.75">
      <c r="F309" s="15"/>
      <c r="G309" s="15"/>
      <c r="R309" s="81"/>
      <c r="AL309" s="9">
        <v>0</v>
      </c>
      <c r="AM309" s="9">
        <v>0</v>
      </c>
      <c r="AN309" s="9">
        <v>-0.5</v>
      </c>
      <c r="AO309" s="9">
        <v>-0.5</v>
      </c>
      <c r="AP309" s="9">
        <v>0</v>
      </c>
      <c r="AR309" s="36"/>
      <c r="BA309" s="36"/>
    </row>
    <row r="310" spans="6:53" ht="12.75">
      <c r="F310" s="15"/>
      <c r="G310" s="15"/>
      <c r="R310" s="81"/>
      <c r="AL310" s="9">
        <v>0</v>
      </c>
      <c r="AM310" s="9">
        <v>0</v>
      </c>
      <c r="AN310" s="9">
        <v>-0.5</v>
      </c>
      <c r="AO310" s="9">
        <v>-0.5</v>
      </c>
      <c r="AP310" s="9">
        <v>0</v>
      </c>
      <c r="AR310" s="36"/>
      <c r="BA310" s="36"/>
    </row>
    <row r="311" spans="6:53" ht="12.75">
      <c r="F311" s="15"/>
      <c r="G311" s="15"/>
      <c r="R311" s="81"/>
      <c r="AL311" s="9">
        <v>0</v>
      </c>
      <c r="AM311" s="9">
        <v>0</v>
      </c>
      <c r="AN311" s="9">
        <v>-0.5</v>
      </c>
      <c r="AO311" s="9">
        <v>-0.5</v>
      </c>
      <c r="AP311" s="9">
        <v>0</v>
      </c>
      <c r="AR311" s="36"/>
      <c r="BA311" s="36"/>
    </row>
    <row r="312" spans="6:53" ht="12.75">
      <c r="F312" s="15"/>
      <c r="G312" s="15"/>
      <c r="R312" s="81"/>
      <c r="AL312" s="9">
        <v>0</v>
      </c>
      <c r="AM312" s="9">
        <v>0</v>
      </c>
      <c r="AN312" s="9">
        <v>-0.5</v>
      </c>
      <c r="AO312" s="9">
        <v>-0.5</v>
      </c>
      <c r="AP312" s="9">
        <v>0</v>
      </c>
      <c r="AR312" s="36"/>
      <c r="BA312" s="36"/>
    </row>
    <row r="313" spans="6:53" ht="12.75">
      <c r="F313" s="15"/>
      <c r="G313" s="15"/>
      <c r="R313" s="81"/>
      <c r="AL313" s="9">
        <v>0</v>
      </c>
      <c r="AM313" s="9">
        <v>0</v>
      </c>
      <c r="AN313" s="9">
        <v>-0.5</v>
      </c>
      <c r="AO313" s="9">
        <v>-0.5</v>
      </c>
      <c r="AP313" s="9">
        <v>0</v>
      </c>
      <c r="AR313" s="36"/>
      <c r="BA313" s="36"/>
    </row>
    <row r="314" spans="6:53" ht="12.75">
      <c r="F314" s="15"/>
      <c r="G314" s="15"/>
      <c r="R314" s="81"/>
      <c r="AL314" s="9">
        <v>0</v>
      </c>
      <c r="AM314" s="9">
        <v>0</v>
      </c>
      <c r="AN314" s="9">
        <v>-0.5</v>
      </c>
      <c r="AO314" s="9">
        <v>-0.5</v>
      </c>
      <c r="AP314" s="9">
        <v>0</v>
      </c>
      <c r="AR314" s="36"/>
      <c r="BA314" s="36"/>
    </row>
    <row r="315" spans="6:53" ht="12.75">
      <c r="F315" s="15"/>
      <c r="G315" s="15"/>
      <c r="R315" s="81"/>
      <c r="AL315" s="9">
        <v>0</v>
      </c>
      <c r="AM315" s="9">
        <v>0</v>
      </c>
      <c r="AN315" s="9">
        <v>-0.5</v>
      </c>
      <c r="AO315" s="9">
        <v>-0.5</v>
      </c>
      <c r="AP315" s="9">
        <v>0</v>
      </c>
      <c r="AR315" s="36"/>
      <c r="BA315" s="36"/>
    </row>
    <row r="316" spans="6:53" ht="12.75">
      <c r="F316" s="15"/>
      <c r="G316" s="15"/>
      <c r="R316" s="81"/>
      <c r="AL316" s="9">
        <v>0</v>
      </c>
      <c r="AM316" s="9">
        <v>0</v>
      </c>
      <c r="AN316" s="9">
        <v>-0.5</v>
      </c>
      <c r="AO316" s="9">
        <v>-0.5</v>
      </c>
      <c r="AP316" s="9">
        <v>0</v>
      </c>
      <c r="AR316" s="36"/>
      <c r="BA316" s="36"/>
    </row>
    <row r="317" spans="6:53" ht="12.75">
      <c r="F317" s="15"/>
      <c r="G317" s="15"/>
      <c r="R317" s="81"/>
      <c r="AL317" s="9">
        <v>0</v>
      </c>
      <c r="AM317" s="9">
        <v>0</v>
      </c>
      <c r="AN317" s="9">
        <v>-0.5</v>
      </c>
      <c r="AO317" s="9">
        <v>-0.5</v>
      </c>
      <c r="AP317" s="9">
        <v>0</v>
      </c>
      <c r="AR317" s="36"/>
      <c r="BA317" s="36"/>
    </row>
    <row r="318" spans="6:53" ht="12.75">
      <c r="F318" s="15"/>
      <c r="G318" s="15"/>
      <c r="R318" s="81"/>
      <c r="AL318" s="9">
        <v>0</v>
      </c>
      <c r="AM318" s="9">
        <v>0</v>
      </c>
      <c r="AN318" s="9">
        <v>-0.5</v>
      </c>
      <c r="AO318" s="9">
        <v>-0.5</v>
      </c>
      <c r="AP318" s="9">
        <v>0</v>
      </c>
      <c r="AR318" s="36"/>
      <c r="BA318" s="36"/>
    </row>
    <row r="319" spans="6:53" ht="12.75">
      <c r="F319" s="15"/>
      <c r="G319" s="15"/>
      <c r="R319" s="81"/>
      <c r="AL319" s="9">
        <v>0</v>
      </c>
      <c r="AM319" s="9">
        <v>0</v>
      </c>
      <c r="AN319" s="9">
        <v>-0.5</v>
      </c>
      <c r="AO319" s="9">
        <v>-0.5</v>
      </c>
      <c r="AP319" s="9">
        <v>0</v>
      </c>
      <c r="AR319" s="36"/>
      <c r="BA319" s="36"/>
    </row>
    <row r="320" spans="6:53" ht="12.75">
      <c r="F320" s="15"/>
      <c r="G320" s="15"/>
      <c r="R320" s="81"/>
      <c r="AL320" s="9">
        <v>0</v>
      </c>
      <c r="AM320" s="9">
        <v>0</v>
      </c>
      <c r="AN320" s="9">
        <v>-0.5</v>
      </c>
      <c r="AO320" s="9">
        <v>-0.5</v>
      </c>
      <c r="AP320" s="9">
        <v>0</v>
      </c>
      <c r="AR320" s="36"/>
      <c r="BA320" s="36"/>
    </row>
    <row r="321" spans="6:53" ht="12.75">
      <c r="F321" s="15"/>
      <c r="G321" s="15"/>
      <c r="R321" s="81"/>
      <c r="AL321" s="9">
        <v>0</v>
      </c>
      <c r="AM321" s="9">
        <v>0</v>
      </c>
      <c r="AN321" s="9">
        <v>-0.5</v>
      </c>
      <c r="AO321" s="9">
        <v>-0.5</v>
      </c>
      <c r="AP321" s="9">
        <v>0</v>
      </c>
      <c r="AR321" s="36"/>
      <c r="BA321" s="36"/>
    </row>
    <row r="322" spans="6:53" ht="12.75">
      <c r="F322" s="15"/>
      <c r="G322" s="15"/>
      <c r="R322" s="81"/>
      <c r="AL322" s="9">
        <v>0</v>
      </c>
      <c r="AM322" s="9">
        <v>0</v>
      </c>
      <c r="AN322" s="9">
        <v>-0.5</v>
      </c>
      <c r="AO322" s="9">
        <v>-0.5</v>
      </c>
      <c r="AP322" s="9">
        <v>0</v>
      </c>
      <c r="AR322" s="36"/>
      <c r="BA322" s="36"/>
    </row>
    <row r="323" spans="6:53" ht="12.75">
      <c r="F323" s="15"/>
      <c r="G323" s="15"/>
      <c r="R323" s="81"/>
      <c r="AL323" s="9">
        <v>0</v>
      </c>
      <c r="AM323" s="9">
        <v>0</v>
      </c>
      <c r="AN323" s="9">
        <v>-0.5</v>
      </c>
      <c r="AO323" s="9">
        <v>-0.5</v>
      </c>
      <c r="AP323" s="9">
        <v>0</v>
      </c>
      <c r="AR323" s="36"/>
      <c r="BA323" s="36"/>
    </row>
    <row r="324" spans="6:53" ht="12.75">
      <c r="F324" s="15"/>
      <c r="G324" s="15"/>
      <c r="R324" s="81"/>
      <c r="AL324" s="9">
        <v>0</v>
      </c>
      <c r="AM324" s="9">
        <v>0</v>
      </c>
      <c r="AN324" s="9">
        <v>-0.5</v>
      </c>
      <c r="AO324" s="9">
        <v>-0.5</v>
      </c>
      <c r="AP324" s="9">
        <v>0</v>
      </c>
      <c r="AR324" s="36"/>
      <c r="BA324" s="36"/>
    </row>
    <row r="325" spans="6:53" ht="12.75">
      <c r="F325" s="15"/>
      <c r="G325" s="15"/>
      <c r="R325" s="81"/>
      <c r="AL325" s="9">
        <v>0</v>
      </c>
      <c r="AM325" s="9">
        <v>0</v>
      </c>
      <c r="AN325" s="9">
        <v>-0.5</v>
      </c>
      <c r="AO325" s="9">
        <v>-0.5</v>
      </c>
      <c r="AP325" s="9">
        <v>0</v>
      </c>
      <c r="AR325" s="36"/>
      <c r="BA325" s="36"/>
    </row>
    <row r="326" spans="6:53" ht="12.75">
      <c r="F326" s="15"/>
      <c r="G326" s="15"/>
      <c r="R326" s="81"/>
      <c r="AL326" s="9">
        <v>0</v>
      </c>
      <c r="AM326" s="9">
        <v>0</v>
      </c>
      <c r="AN326" s="9">
        <v>-0.5</v>
      </c>
      <c r="AO326" s="9">
        <v>-0.5</v>
      </c>
      <c r="AP326" s="9">
        <v>0</v>
      </c>
      <c r="AR326" s="36"/>
      <c r="BA326" s="36"/>
    </row>
    <row r="327" spans="6:53" ht="12.75">
      <c r="F327" s="15"/>
      <c r="G327" s="15"/>
      <c r="R327" s="81"/>
      <c r="AL327" s="9">
        <v>0</v>
      </c>
      <c r="AM327" s="9">
        <v>0</v>
      </c>
      <c r="AN327" s="9">
        <v>-0.5</v>
      </c>
      <c r="AO327" s="9">
        <v>-0.5</v>
      </c>
      <c r="AP327" s="9">
        <v>0</v>
      </c>
      <c r="AR327" s="36"/>
      <c r="BA327" s="36"/>
    </row>
    <row r="328" spans="6:53" ht="12.75">
      <c r="F328" s="15"/>
      <c r="G328" s="15"/>
      <c r="R328" s="81"/>
      <c r="AL328" s="9">
        <v>0</v>
      </c>
      <c r="AM328" s="9">
        <v>0</v>
      </c>
      <c r="AN328" s="9">
        <v>-0.5</v>
      </c>
      <c r="AO328" s="9">
        <v>-0.5</v>
      </c>
      <c r="AP328" s="9">
        <v>0</v>
      </c>
      <c r="AR328" s="36"/>
      <c r="BA328" s="36"/>
    </row>
    <row r="329" spans="6:53" ht="12.75">
      <c r="F329" s="15"/>
      <c r="G329" s="15"/>
      <c r="R329" s="81"/>
      <c r="AL329" s="9">
        <v>0</v>
      </c>
      <c r="AM329" s="9">
        <v>0</v>
      </c>
      <c r="AN329" s="9">
        <v>-0.5</v>
      </c>
      <c r="AO329" s="9">
        <v>-0.5</v>
      </c>
      <c r="AP329" s="9">
        <v>0</v>
      </c>
      <c r="AR329" s="36"/>
      <c r="BA329" s="36"/>
    </row>
    <row r="330" spans="6:53" ht="12.75">
      <c r="F330" s="15"/>
      <c r="G330" s="15"/>
      <c r="R330" s="81"/>
      <c r="AL330" s="9">
        <v>0</v>
      </c>
      <c r="AM330" s="9">
        <v>0</v>
      </c>
      <c r="AN330" s="9">
        <v>-0.5</v>
      </c>
      <c r="AO330" s="9">
        <v>-0.5</v>
      </c>
      <c r="AP330" s="9">
        <v>0</v>
      </c>
      <c r="AR330" s="36"/>
      <c r="BA330" s="36"/>
    </row>
    <row r="331" spans="6:53" ht="12.75">
      <c r="F331" s="15"/>
      <c r="G331" s="15"/>
      <c r="R331" s="81"/>
      <c r="AL331" s="9">
        <v>0</v>
      </c>
      <c r="AM331" s="9">
        <v>0</v>
      </c>
      <c r="AN331" s="9">
        <v>-0.5</v>
      </c>
      <c r="AO331" s="9">
        <v>-0.5</v>
      </c>
      <c r="AP331" s="9">
        <v>0</v>
      </c>
      <c r="AR331" s="36"/>
      <c r="BA331" s="36"/>
    </row>
    <row r="332" spans="6:53" ht="12.75">
      <c r="F332" s="15"/>
      <c r="G332" s="15"/>
      <c r="R332" s="81"/>
      <c r="AL332" s="9">
        <v>0</v>
      </c>
      <c r="AM332" s="9">
        <v>0</v>
      </c>
      <c r="AN332" s="9">
        <v>-0.5</v>
      </c>
      <c r="AO332" s="9">
        <v>-0.5</v>
      </c>
      <c r="AP332" s="9">
        <v>0</v>
      </c>
      <c r="AR332" s="36"/>
      <c r="BA332" s="36"/>
    </row>
    <row r="333" spans="6:53" ht="12.75">
      <c r="F333" s="15"/>
      <c r="G333" s="15"/>
      <c r="R333" s="81"/>
      <c r="AL333" s="9">
        <v>0</v>
      </c>
      <c r="AM333" s="9">
        <v>0</v>
      </c>
      <c r="AN333" s="9">
        <v>-0.5</v>
      </c>
      <c r="AO333" s="9">
        <v>-0.5</v>
      </c>
      <c r="AP333" s="9">
        <v>0</v>
      </c>
      <c r="AR333" s="36"/>
      <c r="BA333" s="36"/>
    </row>
    <row r="334" spans="6:53" ht="12.75">
      <c r="F334" s="15"/>
      <c r="G334" s="15"/>
      <c r="R334" s="81"/>
      <c r="AL334" s="9">
        <v>0</v>
      </c>
      <c r="AM334" s="9">
        <v>0</v>
      </c>
      <c r="AN334" s="9">
        <v>-0.5</v>
      </c>
      <c r="AO334" s="9">
        <v>-0.5</v>
      </c>
      <c r="AP334" s="9">
        <v>0</v>
      </c>
      <c r="AR334" s="36"/>
      <c r="BA334" s="36"/>
    </row>
    <row r="335" spans="6:53" ht="12.75">
      <c r="F335" s="15"/>
      <c r="G335" s="15"/>
      <c r="R335" s="81"/>
      <c r="AL335" s="9">
        <v>0</v>
      </c>
      <c r="AM335" s="9">
        <v>0</v>
      </c>
      <c r="AN335" s="9">
        <v>-0.5</v>
      </c>
      <c r="AO335" s="9">
        <v>-0.5</v>
      </c>
      <c r="AP335" s="9">
        <v>0</v>
      </c>
      <c r="AR335" s="36"/>
      <c r="BA335" s="36"/>
    </row>
    <row r="336" spans="6:53" ht="12.75">
      <c r="F336" s="15"/>
      <c r="G336" s="15"/>
      <c r="R336" s="81"/>
      <c r="AL336" s="9">
        <v>0</v>
      </c>
      <c r="AM336" s="9">
        <v>0</v>
      </c>
      <c r="AN336" s="9">
        <v>-0.5</v>
      </c>
      <c r="AO336" s="9">
        <v>-0.5</v>
      </c>
      <c r="AP336" s="9">
        <v>0</v>
      </c>
      <c r="AR336" s="36"/>
      <c r="BA336" s="36"/>
    </row>
    <row r="337" spans="6:53" ht="12.75">
      <c r="F337" s="15"/>
      <c r="G337" s="15"/>
      <c r="R337" s="81"/>
      <c r="AL337" s="9">
        <v>0</v>
      </c>
      <c r="AM337" s="9">
        <v>0</v>
      </c>
      <c r="AN337" s="9">
        <v>-0.5</v>
      </c>
      <c r="AO337" s="9">
        <v>-0.5</v>
      </c>
      <c r="AP337" s="9">
        <v>0</v>
      </c>
      <c r="AR337" s="36"/>
      <c r="BA337" s="36"/>
    </row>
    <row r="338" spans="6:53" ht="12.75">
      <c r="F338" s="15"/>
      <c r="G338" s="15"/>
      <c r="R338" s="81"/>
      <c r="AL338" s="9">
        <v>0</v>
      </c>
      <c r="AM338" s="9">
        <v>0</v>
      </c>
      <c r="AN338" s="9">
        <v>-0.5</v>
      </c>
      <c r="AO338" s="9">
        <v>-0.5</v>
      </c>
      <c r="AP338" s="9">
        <v>0</v>
      </c>
      <c r="AR338" s="36"/>
      <c r="BA338" s="36"/>
    </row>
    <row r="339" spans="6:53" ht="12.75">
      <c r="F339" s="15"/>
      <c r="G339" s="15"/>
      <c r="R339" s="81"/>
      <c r="AL339" s="9">
        <v>0</v>
      </c>
      <c r="AM339" s="9">
        <v>0</v>
      </c>
      <c r="AN339" s="9">
        <v>-0.5</v>
      </c>
      <c r="AO339" s="9">
        <v>-0.5</v>
      </c>
      <c r="AP339" s="9">
        <v>0</v>
      </c>
      <c r="AR339" s="36"/>
      <c r="BA339" s="36"/>
    </row>
    <row r="340" spans="6:53" ht="12.75">
      <c r="F340" s="15"/>
      <c r="G340" s="15"/>
      <c r="R340" s="81"/>
      <c r="AL340" s="9">
        <v>0</v>
      </c>
      <c r="AM340" s="9">
        <v>0</v>
      </c>
      <c r="AN340" s="9">
        <v>-0.5</v>
      </c>
      <c r="AO340" s="9">
        <v>-0.5</v>
      </c>
      <c r="AP340" s="9">
        <v>0</v>
      </c>
      <c r="AR340" s="36"/>
      <c r="BA340" s="36"/>
    </row>
    <row r="341" spans="6:53" ht="12.75">
      <c r="F341" s="15"/>
      <c r="G341" s="15"/>
      <c r="R341" s="81"/>
      <c r="AL341" s="9">
        <v>0</v>
      </c>
      <c r="AM341" s="9">
        <v>0</v>
      </c>
      <c r="AN341" s="9">
        <v>-0.5</v>
      </c>
      <c r="AO341" s="9">
        <v>-0.5</v>
      </c>
      <c r="AP341" s="9">
        <v>0</v>
      </c>
      <c r="AR341" s="36"/>
      <c r="BA341" s="36"/>
    </row>
    <row r="342" spans="6:53" ht="12.75">
      <c r="F342" s="15"/>
      <c r="G342" s="15"/>
      <c r="R342" s="81"/>
      <c r="AL342" s="9">
        <v>0</v>
      </c>
      <c r="AM342" s="9">
        <v>0</v>
      </c>
      <c r="AN342" s="9">
        <v>-0.5</v>
      </c>
      <c r="AO342" s="9">
        <v>-0.5</v>
      </c>
      <c r="AP342" s="9">
        <v>0</v>
      </c>
      <c r="AR342" s="36"/>
      <c r="BA342" s="36"/>
    </row>
    <row r="343" spans="6:53" ht="12.75">
      <c r="F343" s="15"/>
      <c r="G343" s="15"/>
      <c r="R343" s="81"/>
      <c r="AL343" s="9">
        <v>0</v>
      </c>
      <c r="AM343" s="9">
        <v>0</v>
      </c>
      <c r="AN343" s="9">
        <v>-0.5</v>
      </c>
      <c r="AO343" s="9">
        <v>-0.5</v>
      </c>
      <c r="AP343" s="9">
        <v>0</v>
      </c>
      <c r="AR343" s="36"/>
      <c r="BA343" s="36"/>
    </row>
    <row r="344" spans="6:53" ht="12.75">
      <c r="F344" s="15"/>
      <c r="G344" s="15"/>
      <c r="R344" s="81"/>
      <c r="AL344" s="9">
        <v>0</v>
      </c>
      <c r="AM344" s="9">
        <v>0</v>
      </c>
      <c r="AN344" s="9">
        <v>-0.5</v>
      </c>
      <c r="AO344" s="9">
        <v>-0.5</v>
      </c>
      <c r="AP344" s="9">
        <v>0</v>
      </c>
      <c r="AR344" s="36"/>
      <c r="BA344" s="36"/>
    </row>
    <row r="345" spans="6:53" ht="12.75">
      <c r="F345" s="15"/>
      <c r="G345" s="15"/>
      <c r="R345" s="81"/>
      <c r="AL345" s="9">
        <v>0</v>
      </c>
      <c r="AM345" s="9">
        <v>0</v>
      </c>
      <c r="AN345" s="9">
        <v>-0.5</v>
      </c>
      <c r="AO345" s="9">
        <v>-0.5</v>
      </c>
      <c r="AP345" s="9">
        <v>0</v>
      </c>
      <c r="AR345" s="36"/>
      <c r="BA345" s="36"/>
    </row>
    <row r="346" spans="6:53" ht="12.75">
      <c r="F346" s="15"/>
      <c r="G346" s="15"/>
      <c r="R346" s="81"/>
      <c r="AL346" s="9">
        <v>0</v>
      </c>
      <c r="AM346" s="9">
        <v>0</v>
      </c>
      <c r="AN346" s="9">
        <v>-0.5</v>
      </c>
      <c r="AO346" s="9">
        <v>-0.5</v>
      </c>
      <c r="AP346" s="9">
        <v>0</v>
      </c>
      <c r="AR346" s="36"/>
      <c r="BA346" s="36"/>
    </row>
    <row r="347" spans="6:53" ht="12.75">
      <c r="F347" s="15"/>
      <c r="G347" s="15"/>
      <c r="R347" s="81"/>
      <c r="AL347" s="9">
        <v>0</v>
      </c>
      <c r="AM347" s="9">
        <v>0</v>
      </c>
      <c r="AN347" s="9">
        <v>-0.5</v>
      </c>
      <c r="AO347" s="9">
        <v>-0.5</v>
      </c>
      <c r="AP347" s="9">
        <v>0</v>
      </c>
      <c r="AR347" s="36"/>
      <c r="BA347" s="36"/>
    </row>
    <row r="348" spans="6:53" ht="12.75">
      <c r="F348" s="15"/>
      <c r="G348" s="15"/>
      <c r="R348" s="81"/>
      <c r="AL348" s="9">
        <v>0</v>
      </c>
      <c r="AM348" s="9">
        <v>0</v>
      </c>
      <c r="AN348" s="9">
        <v>-0.5</v>
      </c>
      <c r="AO348" s="9">
        <v>-0.5</v>
      </c>
      <c r="AP348" s="9">
        <v>0</v>
      </c>
      <c r="AR348" s="36"/>
      <c r="BA348" s="36"/>
    </row>
    <row r="349" spans="6:53" ht="12.75">
      <c r="F349" s="15"/>
      <c r="G349" s="15"/>
      <c r="R349" s="81"/>
      <c r="AL349" s="9">
        <v>0</v>
      </c>
      <c r="AM349" s="9">
        <v>0</v>
      </c>
      <c r="AN349" s="9">
        <v>-0.5</v>
      </c>
      <c r="AO349" s="9">
        <v>-0.5</v>
      </c>
      <c r="AP349" s="9">
        <v>0</v>
      </c>
      <c r="AR349" s="36"/>
      <c r="BA349" s="36"/>
    </row>
    <row r="350" spans="6:53" ht="12.75">
      <c r="F350" s="15"/>
      <c r="G350" s="15"/>
      <c r="R350" s="81"/>
      <c r="AL350" s="9">
        <v>0</v>
      </c>
      <c r="AM350" s="9">
        <v>0</v>
      </c>
      <c r="AN350" s="9">
        <v>-0.5</v>
      </c>
      <c r="AO350" s="9">
        <v>-0.5</v>
      </c>
      <c r="AP350" s="9">
        <v>0</v>
      </c>
      <c r="AR350" s="36"/>
      <c r="BA350" s="36"/>
    </row>
    <row r="351" spans="6:53" ht="12.75">
      <c r="F351" s="15"/>
      <c r="G351" s="15"/>
      <c r="R351" s="81"/>
      <c r="AL351" s="9">
        <v>0</v>
      </c>
      <c r="AM351" s="9">
        <v>0</v>
      </c>
      <c r="AN351" s="9">
        <v>-0.5</v>
      </c>
      <c r="AO351" s="9">
        <v>-0.5</v>
      </c>
      <c r="AP351" s="9">
        <v>0</v>
      </c>
      <c r="AR351" s="36"/>
      <c r="BA351" s="36"/>
    </row>
    <row r="352" spans="6:53" ht="12.75">
      <c r="F352" s="15"/>
      <c r="G352" s="15"/>
      <c r="R352" s="81"/>
      <c r="AL352" s="9">
        <v>0</v>
      </c>
      <c r="AM352" s="9">
        <v>0</v>
      </c>
      <c r="AN352" s="9">
        <v>-0.5</v>
      </c>
      <c r="AO352" s="9">
        <v>-0.5</v>
      </c>
      <c r="AP352" s="9">
        <v>0</v>
      </c>
      <c r="AR352" s="36"/>
      <c r="BA352" s="36"/>
    </row>
    <row r="353" spans="6:53" ht="12.75">
      <c r="F353" s="15"/>
      <c r="G353" s="15"/>
      <c r="R353" s="81"/>
      <c r="AL353" s="9">
        <v>0</v>
      </c>
      <c r="AM353" s="9">
        <v>0</v>
      </c>
      <c r="AN353" s="9">
        <v>-0.5</v>
      </c>
      <c r="AO353" s="9">
        <v>-0.5</v>
      </c>
      <c r="AP353" s="9">
        <v>0</v>
      </c>
      <c r="AR353" s="36"/>
      <c r="BA353" s="36"/>
    </row>
    <row r="354" spans="6:53" ht="12.75">
      <c r="F354" s="15"/>
      <c r="G354" s="15"/>
      <c r="R354" s="81"/>
      <c r="AL354" s="9">
        <v>0</v>
      </c>
      <c r="AM354" s="9">
        <v>0</v>
      </c>
      <c r="AN354" s="9">
        <v>-0.5</v>
      </c>
      <c r="AO354" s="9">
        <v>-0.5</v>
      </c>
      <c r="AP354" s="9">
        <v>0</v>
      </c>
      <c r="AR354" s="36"/>
      <c r="BA354" s="36"/>
    </row>
    <row r="355" spans="6:53" ht="12.75">
      <c r="F355" s="15"/>
      <c r="G355" s="15"/>
      <c r="R355" s="81"/>
      <c r="AL355" s="9">
        <v>0</v>
      </c>
      <c r="AM355" s="9">
        <v>0</v>
      </c>
      <c r="AN355" s="9">
        <v>-0.5</v>
      </c>
      <c r="AO355" s="9">
        <v>-0.5</v>
      </c>
      <c r="AP355" s="9">
        <v>0</v>
      </c>
      <c r="AR355" s="36"/>
      <c r="BA355" s="36"/>
    </row>
    <row r="356" spans="6:53" ht="12.75">
      <c r="F356" s="15"/>
      <c r="G356" s="15"/>
      <c r="R356" s="81"/>
      <c r="AL356" s="9">
        <v>0</v>
      </c>
      <c r="AM356" s="9">
        <v>0</v>
      </c>
      <c r="AN356" s="9">
        <v>-0.5</v>
      </c>
      <c r="AO356" s="9">
        <v>-0.5</v>
      </c>
      <c r="AP356" s="9">
        <v>0</v>
      </c>
      <c r="AR356" s="36"/>
      <c r="BA356" s="36"/>
    </row>
    <row r="357" spans="6:53" ht="12.75">
      <c r="F357" s="15"/>
      <c r="G357" s="15"/>
      <c r="R357" s="81"/>
      <c r="AL357" s="9">
        <v>0</v>
      </c>
      <c r="AM357" s="9">
        <v>0</v>
      </c>
      <c r="AN357" s="9">
        <v>-0.5</v>
      </c>
      <c r="AO357" s="9">
        <v>-0.5</v>
      </c>
      <c r="AP357" s="9">
        <v>0</v>
      </c>
      <c r="AR357" s="36"/>
      <c r="BA357" s="36"/>
    </row>
    <row r="358" spans="6:53" ht="12.75">
      <c r="F358" s="15"/>
      <c r="G358" s="15"/>
      <c r="R358" s="81"/>
      <c r="AL358" s="9">
        <v>0</v>
      </c>
      <c r="AM358" s="9">
        <v>0</v>
      </c>
      <c r="AN358" s="9">
        <v>-0.5</v>
      </c>
      <c r="AO358" s="9">
        <v>-0.5</v>
      </c>
      <c r="AP358" s="9">
        <v>0</v>
      </c>
      <c r="AR358" s="36"/>
      <c r="BA358" s="36"/>
    </row>
    <row r="359" spans="6:53" ht="12.75">
      <c r="F359" s="15"/>
      <c r="G359" s="15"/>
      <c r="R359" s="81"/>
      <c r="AL359" s="9">
        <v>0</v>
      </c>
      <c r="AM359" s="9">
        <v>0</v>
      </c>
      <c r="AN359" s="9">
        <v>-0.5</v>
      </c>
      <c r="AO359" s="9">
        <v>-0.5</v>
      </c>
      <c r="AP359" s="9">
        <v>0</v>
      </c>
      <c r="AR359" s="36"/>
      <c r="BA359" s="36"/>
    </row>
    <row r="360" spans="6:53" ht="12.75">
      <c r="F360" s="15"/>
      <c r="G360" s="15"/>
      <c r="R360" s="81"/>
      <c r="AL360" s="9">
        <v>0</v>
      </c>
      <c r="AM360" s="9">
        <v>0</v>
      </c>
      <c r="AN360" s="9">
        <v>-0.5</v>
      </c>
      <c r="AO360" s="9">
        <v>-0.5</v>
      </c>
      <c r="AP360" s="9">
        <v>0</v>
      </c>
      <c r="AR360" s="36"/>
      <c r="BA360" s="36"/>
    </row>
    <row r="361" spans="6:53" ht="12.75">
      <c r="F361" s="15"/>
      <c r="G361" s="15"/>
      <c r="R361" s="81"/>
      <c r="AL361" s="9">
        <v>0</v>
      </c>
      <c r="AM361" s="9">
        <v>0</v>
      </c>
      <c r="AN361" s="9">
        <v>-0.5</v>
      </c>
      <c r="AO361" s="9">
        <v>-0.5</v>
      </c>
      <c r="AP361" s="9">
        <v>0</v>
      </c>
      <c r="AR361" s="36"/>
      <c r="BA361" s="36"/>
    </row>
    <row r="362" spans="6:53" ht="12.75">
      <c r="F362" s="15"/>
      <c r="G362" s="15"/>
      <c r="R362" s="81"/>
      <c r="AL362" s="9">
        <v>0</v>
      </c>
      <c r="AM362" s="9">
        <v>0</v>
      </c>
      <c r="AN362" s="9">
        <v>-0.5</v>
      </c>
      <c r="AO362" s="9">
        <v>-0.5</v>
      </c>
      <c r="AP362" s="9">
        <v>0</v>
      </c>
      <c r="AR362" s="36"/>
      <c r="BA362" s="36"/>
    </row>
    <row r="363" spans="6:53" ht="12.75">
      <c r="F363" s="15"/>
      <c r="G363" s="15"/>
      <c r="R363" s="81"/>
      <c r="AL363" s="9">
        <v>0</v>
      </c>
      <c r="AM363" s="9">
        <v>0</v>
      </c>
      <c r="AN363" s="9">
        <v>-0.5</v>
      </c>
      <c r="AO363" s="9">
        <v>-0.5</v>
      </c>
      <c r="AP363" s="9">
        <v>0</v>
      </c>
      <c r="AR363" s="36"/>
      <c r="BA363" s="36"/>
    </row>
    <row r="364" spans="6:53" ht="12.75">
      <c r="F364" s="15"/>
      <c r="G364" s="15"/>
      <c r="R364" s="81"/>
      <c r="AL364" s="9">
        <v>0</v>
      </c>
      <c r="AM364" s="9">
        <v>0</v>
      </c>
      <c r="AN364" s="9">
        <v>-0.5</v>
      </c>
      <c r="AO364" s="9">
        <v>-0.5</v>
      </c>
      <c r="AP364" s="9">
        <v>0</v>
      </c>
      <c r="AR364" s="36"/>
      <c r="BA364" s="36"/>
    </row>
    <row r="365" spans="6:53" ht="12.75">
      <c r="F365" s="15"/>
      <c r="G365" s="15"/>
      <c r="R365" s="81"/>
      <c r="AL365" s="9">
        <v>0</v>
      </c>
      <c r="AM365" s="9">
        <v>0</v>
      </c>
      <c r="AN365" s="9">
        <v>-0.5</v>
      </c>
      <c r="AO365" s="9">
        <v>-0.5</v>
      </c>
      <c r="AP365" s="9">
        <v>0</v>
      </c>
      <c r="AR365" s="36"/>
      <c r="BA365" s="36"/>
    </row>
    <row r="366" spans="6:53" ht="12.75">
      <c r="F366" s="15"/>
      <c r="G366" s="15"/>
      <c r="R366" s="81"/>
      <c r="AL366" s="9">
        <v>0</v>
      </c>
      <c r="AM366" s="9">
        <v>0</v>
      </c>
      <c r="AN366" s="9">
        <v>-0.5</v>
      </c>
      <c r="AO366" s="9">
        <v>-0.5</v>
      </c>
      <c r="AP366" s="9">
        <v>0</v>
      </c>
      <c r="AR366" s="36"/>
      <c r="BA366" s="36"/>
    </row>
    <row r="367" spans="6:53" ht="12.75">
      <c r="F367" s="15"/>
      <c r="G367" s="15"/>
      <c r="R367" s="81"/>
      <c r="AL367" s="9">
        <v>0</v>
      </c>
      <c r="AM367" s="9">
        <v>0</v>
      </c>
      <c r="AN367" s="9">
        <v>-0.5</v>
      </c>
      <c r="AO367" s="9">
        <v>-0.5</v>
      </c>
      <c r="AP367" s="9">
        <v>0</v>
      </c>
      <c r="AR367" s="36"/>
      <c r="BA367" s="36"/>
    </row>
    <row r="368" spans="6:53" ht="12.75">
      <c r="F368" s="15"/>
      <c r="G368" s="15"/>
      <c r="R368" s="81"/>
      <c r="AL368" s="9">
        <v>0</v>
      </c>
      <c r="AM368" s="9">
        <v>0</v>
      </c>
      <c r="AN368" s="9">
        <v>-0.5</v>
      </c>
      <c r="AO368" s="9">
        <v>-0.5</v>
      </c>
      <c r="AP368" s="9">
        <v>0</v>
      </c>
      <c r="AR368" s="36"/>
      <c r="BA368" s="36"/>
    </row>
    <row r="369" spans="6:53" ht="12.75">
      <c r="F369" s="15"/>
      <c r="G369" s="15"/>
      <c r="R369" s="81"/>
      <c r="AL369" s="9">
        <v>0</v>
      </c>
      <c r="AM369" s="9">
        <v>0</v>
      </c>
      <c r="AN369" s="9">
        <v>-0.5</v>
      </c>
      <c r="AO369" s="9">
        <v>-0.5</v>
      </c>
      <c r="AP369" s="9">
        <v>0</v>
      </c>
      <c r="AR369" s="36"/>
      <c r="BA369" s="36"/>
    </row>
    <row r="370" spans="6:53" ht="12.75">
      <c r="F370" s="15"/>
      <c r="G370" s="15"/>
      <c r="R370" s="81"/>
      <c r="AL370" s="9">
        <v>0</v>
      </c>
      <c r="AM370" s="9">
        <v>0</v>
      </c>
      <c r="AN370" s="9">
        <v>-0.5</v>
      </c>
      <c r="AO370" s="9">
        <v>-0.5</v>
      </c>
      <c r="AP370" s="9">
        <v>0</v>
      </c>
      <c r="AR370" s="36"/>
      <c r="BA370" s="36"/>
    </row>
    <row r="371" spans="6:53" ht="12.75">
      <c r="F371" s="15"/>
      <c r="G371" s="15"/>
      <c r="R371" s="81"/>
      <c r="AL371" s="9">
        <v>0</v>
      </c>
      <c r="AM371" s="9">
        <v>0</v>
      </c>
      <c r="AN371" s="9">
        <v>-0.5</v>
      </c>
      <c r="AO371" s="9">
        <v>-0.5</v>
      </c>
      <c r="AP371" s="9">
        <v>0</v>
      </c>
      <c r="AR371" s="36"/>
      <c r="BA371" s="36"/>
    </row>
    <row r="372" spans="6:53" ht="12.75">
      <c r="F372" s="15"/>
      <c r="G372" s="15"/>
      <c r="R372" s="81"/>
      <c r="AL372" s="9">
        <v>0</v>
      </c>
      <c r="AM372" s="9">
        <v>0</v>
      </c>
      <c r="AN372" s="9">
        <v>-0.5</v>
      </c>
      <c r="AO372" s="9">
        <v>-0.5</v>
      </c>
      <c r="AP372" s="9">
        <v>0</v>
      </c>
      <c r="AR372" s="36"/>
      <c r="BA372" s="36"/>
    </row>
    <row r="373" spans="6:53" ht="12.75">
      <c r="F373" s="15"/>
      <c r="G373" s="15"/>
      <c r="R373" s="81"/>
      <c r="AL373" s="9">
        <v>0</v>
      </c>
      <c r="AM373" s="9">
        <v>0</v>
      </c>
      <c r="AN373" s="9">
        <v>-0.5</v>
      </c>
      <c r="AO373" s="9">
        <v>-0.5</v>
      </c>
      <c r="AP373" s="9">
        <v>0</v>
      </c>
      <c r="AR373" s="36"/>
      <c r="BA373" s="36"/>
    </row>
    <row r="374" spans="6:53" ht="12.75">
      <c r="F374" s="15"/>
      <c r="G374" s="15"/>
      <c r="R374" s="81"/>
      <c r="AL374" s="9">
        <v>0</v>
      </c>
      <c r="AM374" s="9">
        <v>0</v>
      </c>
      <c r="AN374" s="9">
        <v>-0.5</v>
      </c>
      <c r="AO374" s="9">
        <v>-0.5</v>
      </c>
      <c r="AP374" s="9">
        <v>0</v>
      </c>
      <c r="AR374" s="36"/>
      <c r="BA374" s="36"/>
    </row>
    <row r="375" spans="6:53" ht="12.75">
      <c r="F375" s="15"/>
      <c r="G375" s="15"/>
      <c r="R375" s="81"/>
      <c r="AL375" s="9">
        <v>0</v>
      </c>
      <c r="AM375" s="9">
        <v>0</v>
      </c>
      <c r="AN375" s="9">
        <v>-0.5</v>
      </c>
      <c r="AO375" s="9">
        <v>-0.5</v>
      </c>
      <c r="AP375" s="9">
        <v>0</v>
      </c>
      <c r="AR375" s="36"/>
      <c r="BA375" s="36"/>
    </row>
    <row r="376" spans="6:53" ht="12.75">
      <c r="F376" s="15"/>
      <c r="G376" s="15"/>
      <c r="R376" s="81"/>
      <c r="AL376" s="9">
        <v>0</v>
      </c>
      <c r="AM376" s="9">
        <v>0</v>
      </c>
      <c r="AN376" s="9">
        <v>-0.5</v>
      </c>
      <c r="AO376" s="9">
        <v>-0.5</v>
      </c>
      <c r="AP376" s="9">
        <v>0</v>
      </c>
      <c r="AR376" s="36"/>
      <c r="BA376" s="36"/>
    </row>
    <row r="377" spans="6:53" ht="12.75">
      <c r="F377" s="15"/>
      <c r="G377" s="15"/>
      <c r="R377" s="81"/>
      <c r="AL377" s="9">
        <v>0</v>
      </c>
      <c r="AM377" s="9">
        <v>0</v>
      </c>
      <c r="AN377" s="9">
        <v>-0.5</v>
      </c>
      <c r="AO377" s="9">
        <v>-0.5</v>
      </c>
      <c r="AP377" s="9">
        <v>0</v>
      </c>
      <c r="AR377" s="36"/>
      <c r="BA377" s="36"/>
    </row>
    <row r="378" spans="6:53" ht="12.75">
      <c r="F378" s="15"/>
      <c r="G378" s="15"/>
      <c r="R378" s="81"/>
      <c r="AL378" s="9">
        <v>0</v>
      </c>
      <c r="AM378" s="9">
        <v>0</v>
      </c>
      <c r="AN378" s="9">
        <v>-0.5</v>
      </c>
      <c r="AO378" s="9">
        <v>-0.5</v>
      </c>
      <c r="AP378" s="9">
        <v>0</v>
      </c>
      <c r="AR378" s="36"/>
      <c r="BA378" s="36"/>
    </row>
    <row r="379" spans="6:53" ht="12.75">
      <c r="F379" s="15"/>
      <c r="G379" s="15"/>
      <c r="R379" s="81"/>
      <c r="AL379" s="9">
        <v>0</v>
      </c>
      <c r="AM379" s="9">
        <v>0</v>
      </c>
      <c r="AN379" s="9">
        <v>-0.5</v>
      </c>
      <c r="AO379" s="9">
        <v>-0.5</v>
      </c>
      <c r="AP379" s="9">
        <v>0</v>
      </c>
      <c r="AR379" s="36"/>
      <c r="BA379" s="36"/>
    </row>
    <row r="380" spans="6:53" ht="12.75">
      <c r="F380" s="15"/>
      <c r="G380" s="15"/>
      <c r="R380" s="81"/>
      <c r="AL380" s="9">
        <v>0</v>
      </c>
      <c r="AM380" s="9">
        <v>0</v>
      </c>
      <c r="AN380" s="9">
        <v>-0.5</v>
      </c>
      <c r="AO380" s="9">
        <v>-0.5</v>
      </c>
      <c r="AP380" s="9">
        <v>0</v>
      </c>
      <c r="AR380" s="36"/>
      <c r="BA380" s="36"/>
    </row>
    <row r="381" spans="6:53" ht="12.75">
      <c r="F381" s="15"/>
      <c r="G381" s="15"/>
      <c r="R381" s="81"/>
      <c r="AL381" s="9">
        <v>0</v>
      </c>
      <c r="AM381" s="9">
        <v>0</v>
      </c>
      <c r="AN381" s="9">
        <v>-0.5</v>
      </c>
      <c r="AO381" s="9">
        <v>-0.5</v>
      </c>
      <c r="AP381" s="9">
        <v>0</v>
      </c>
      <c r="AR381" s="36"/>
      <c r="BA381" s="36"/>
    </row>
    <row r="382" spans="6:53" ht="12.75">
      <c r="F382" s="15"/>
      <c r="G382" s="15"/>
      <c r="R382" s="81"/>
      <c r="AL382" s="9">
        <v>0</v>
      </c>
      <c r="AM382" s="9">
        <v>0</v>
      </c>
      <c r="AN382" s="9">
        <v>-0.5</v>
      </c>
      <c r="AO382" s="9">
        <v>-0.5</v>
      </c>
      <c r="AP382" s="9">
        <v>0</v>
      </c>
      <c r="AR382" s="36"/>
      <c r="BA382" s="36"/>
    </row>
    <row r="383" spans="6:53" ht="12.75">
      <c r="F383" s="15"/>
      <c r="G383" s="15"/>
      <c r="R383" s="81"/>
      <c r="AL383" s="9">
        <v>0</v>
      </c>
      <c r="AM383" s="9">
        <v>0</v>
      </c>
      <c r="AN383" s="9">
        <v>-0.5</v>
      </c>
      <c r="AO383" s="9">
        <v>-0.5</v>
      </c>
      <c r="AP383" s="9">
        <v>0</v>
      </c>
      <c r="AR383" s="36"/>
      <c r="BA383" s="36"/>
    </row>
    <row r="384" spans="6:53" ht="12.75">
      <c r="F384" s="15"/>
      <c r="G384" s="15"/>
      <c r="R384" s="81"/>
      <c r="AL384" s="9">
        <v>0</v>
      </c>
      <c r="AM384" s="9">
        <v>0</v>
      </c>
      <c r="AN384" s="9">
        <v>-0.5</v>
      </c>
      <c r="AO384" s="9">
        <v>-0.5</v>
      </c>
      <c r="AP384" s="9">
        <v>0</v>
      </c>
      <c r="AR384" s="36"/>
      <c r="BA384" s="36"/>
    </row>
    <row r="385" spans="6:53" ht="12.75">
      <c r="F385" s="15"/>
      <c r="G385" s="15"/>
      <c r="R385" s="81"/>
      <c r="AL385" s="9">
        <v>0</v>
      </c>
      <c r="AM385" s="9">
        <v>0</v>
      </c>
      <c r="AN385" s="9">
        <v>-0.5</v>
      </c>
      <c r="AO385" s="9">
        <v>-0.5</v>
      </c>
      <c r="AP385" s="9">
        <v>0</v>
      </c>
      <c r="AR385" s="36"/>
      <c r="BA385" s="36"/>
    </row>
    <row r="386" spans="6:53" ht="12.75">
      <c r="F386" s="15"/>
      <c r="G386" s="15"/>
      <c r="R386" s="81"/>
      <c r="AL386" s="9">
        <v>0</v>
      </c>
      <c r="AM386" s="9">
        <v>0</v>
      </c>
      <c r="AN386" s="9">
        <v>-0.5</v>
      </c>
      <c r="AO386" s="9">
        <v>-0.5</v>
      </c>
      <c r="AP386" s="9">
        <v>0</v>
      </c>
      <c r="AR386" s="36"/>
      <c r="BA386" s="36"/>
    </row>
    <row r="387" spans="6:53" ht="12.75">
      <c r="F387" s="15"/>
      <c r="G387" s="15"/>
      <c r="R387" s="81"/>
      <c r="AL387" s="9">
        <v>0</v>
      </c>
      <c r="AM387" s="9">
        <v>0</v>
      </c>
      <c r="AN387" s="9">
        <v>-0.5</v>
      </c>
      <c r="AO387" s="9">
        <v>-0.5</v>
      </c>
      <c r="AP387" s="9">
        <v>0</v>
      </c>
      <c r="AR387" s="36"/>
      <c r="BA387" s="36"/>
    </row>
    <row r="388" spans="6:53" ht="12.75">
      <c r="F388" s="15"/>
      <c r="G388" s="15"/>
      <c r="R388" s="81"/>
      <c r="AL388" s="9">
        <v>0</v>
      </c>
      <c r="AM388" s="9">
        <v>0</v>
      </c>
      <c r="AN388" s="9">
        <v>-0.5</v>
      </c>
      <c r="AO388" s="9">
        <v>-0.5</v>
      </c>
      <c r="AP388" s="9">
        <v>0</v>
      </c>
      <c r="AR388" s="36"/>
      <c r="BA388" s="36"/>
    </row>
    <row r="389" spans="6:53" ht="12.75">
      <c r="F389" s="15"/>
      <c r="G389" s="15"/>
      <c r="R389" s="81"/>
      <c r="AL389" s="9">
        <v>0</v>
      </c>
      <c r="AM389" s="9">
        <v>0</v>
      </c>
      <c r="AN389" s="9">
        <v>-0.5</v>
      </c>
      <c r="AO389" s="9">
        <v>-0.5</v>
      </c>
      <c r="AP389" s="9">
        <v>0</v>
      </c>
      <c r="AR389" s="36"/>
      <c r="BA389" s="36"/>
    </row>
    <row r="390" spans="6:53" ht="12.75">
      <c r="F390" s="15"/>
      <c r="G390" s="15"/>
      <c r="R390" s="81"/>
      <c r="AL390" s="9">
        <v>0</v>
      </c>
      <c r="AM390" s="9">
        <v>0</v>
      </c>
      <c r="AN390" s="9">
        <v>-0.5</v>
      </c>
      <c r="AO390" s="9">
        <v>-0.5</v>
      </c>
      <c r="AP390" s="9">
        <v>0</v>
      </c>
      <c r="AR390" s="36"/>
      <c r="BA390" s="36"/>
    </row>
    <row r="391" spans="6:53" ht="12.75">
      <c r="F391" s="15"/>
      <c r="G391" s="15"/>
      <c r="R391" s="81"/>
      <c r="AL391" s="9">
        <v>0</v>
      </c>
      <c r="AM391" s="9">
        <v>0</v>
      </c>
      <c r="AN391" s="9">
        <v>-0.5</v>
      </c>
      <c r="AO391" s="9">
        <v>-0.5</v>
      </c>
      <c r="AP391" s="9">
        <v>0</v>
      </c>
      <c r="AR391" s="36"/>
      <c r="BA391" s="36"/>
    </row>
    <row r="392" spans="6:53" ht="12.75">
      <c r="F392" s="15"/>
      <c r="G392" s="15"/>
      <c r="R392" s="81"/>
      <c r="AL392" s="9">
        <v>0</v>
      </c>
      <c r="AM392" s="9">
        <v>0</v>
      </c>
      <c r="AN392" s="9">
        <v>-0.5</v>
      </c>
      <c r="AO392" s="9">
        <v>-0.5</v>
      </c>
      <c r="AP392" s="9">
        <v>0</v>
      </c>
      <c r="AR392" s="36"/>
      <c r="BA392" s="36"/>
    </row>
    <row r="393" spans="6:53" ht="12.75">
      <c r="F393" s="15"/>
      <c r="G393" s="15"/>
      <c r="R393" s="81"/>
      <c r="AL393" s="9">
        <v>0</v>
      </c>
      <c r="AM393" s="9">
        <v>0</v>
      </c>
      <c r="AN393" s="9">
        <v>-0.5</v>
      </c>
      <c r="AO393" s="9">
        <v>-0.5</v>
      </c>
      <c r="AP393" s="9">
        <v>0</v>
      </c>
      <c r="AR393" s="36"/>
      <c r="BA393" s="36"/>
    </row>
    <row r="394" spans="6:53" ht="12.75">
      <c r="F394" s="15"/>
      <c r="G394" s="15"/>
      <c r="R394" s="81"/>
      <c r="AL394" s="9">
        <v>0</v>
      </c>
      <c r="AM394" s="9">
        <v>0</v>
      </c>
      <c r="AN394" s="9">
        <v>-0.5</v>
      </c>
      <c r="AO394" s="9">
        <v>-0.5</v>
      </c>
      <c r="AP394" s="9">
        <v>0</v>
      </c>
      <c r="AR394" s="36"/>
      <c r="BA394" s="36"/>
    </row>
    <row r="395" spans="6:53" ht="12.75">
      <c r="F395" s="15"/>
      <c r="G395" s="15"/>
      <c r="R395" s="81"/>
      <c r="AL395" s="9">
        <v>0</v>
      </c>
      <c r="AM395" s="9">
        <v>0</v>
      </c>
      <c r="AN395" s="9">
        <v>-0.5</v>
      </c>
      <c r="AO395" s="9">
        <v>-0.5</v>
      </c>
      <c r="AP395" s="9">
        <v>0</v>
      </c>
      <c r="AR395" s="36"/>
      <c r="BA395" s="36"/>
    </row>
    <row r="396" spans="6:53" ht="12.75">
      <c r="F396" s="15"/>
      <c r="G396" s="15"/>
      <c r="R396" s="81"/>
      <c r="AL396" s="9">
        <v>0</v>
      </c>
      <c r="AM396" s="9">
        <v>0</v>
      </c>
      <c r="AN396" s="9">
        <v>-0.5</v>
      </c>
      <c r="AO396" s="9">
        <v>-0.5</v>
      </c>
      <c r="AP396" s="9">
        <v>0</v>
      </c>
      <c r="AR396" s="36"/>
      <c r="BA396" s="36"/>
    </row>
    <row r="397" spans="6:53" ht="12.75">
      <c r="F397" s="15"/>
      <c r="G397" s="15"/>
      <c r="R397" s="81"/>
      <c r="AL397" s="9">
        <v>0</v>
      </c>
      <c r="AM397" s="9">
        <v>0</v>
      </c>
      <c r="AN397" s="9">
        <v>-0.5</v>
      </c>
      <c r="AO397" s="9">
        <v>-0.5</v>
      </c>
      <c r="AP397" s="9">
        <v>0</v>
      </c>
      <c r="AR397" s="36"/>
      <c r="BA397" s="36"/>
    </row>
    <row r="398" spans="6:53" ht="12.75">
      <c r="F398" s="15"/>
      <c r="G398" s="15"/>
      <c r="R398" s="81"/>
      <c r="AL398" s="9">
        <v>0</v>
      </c>
      <c r="AM398" s="9">
        <v>0</v>
      </c>
      <c r="AN398" s="9">
        <v>-0.5</v>
      </c>
      <c r="AO398" s="9">
        <v>-0.5</v>
      </c>
      <c r="AP398" s="9">
        <v>0</v>
      </c>
      <c r="AR398" s="36"/>
      <c r="BA398" s="36"/>
    </row>
    <row r="399" spans="6:53" ht="12.75">
      <c r="F399" s="15"/>
      <c r="G399" s="15"/>
      <c r="R399" s="81"/>
      <c r="AL399" s="9">
        <v>0</v>
      </c>
      <c r="AM399" s="9">
        <v>0</v>
      </c>
      <c r="AN399" s="9">
        <v>-0.5</v>
      </c>
      <c r="AO399" s="9">
        <v>-0.5</v>
      </c>
      <c r="AP399" s="9">
        <v>0</v>
      </c>
      <c r="AR399" s="36"/>
      <c r="BA399" s="36"/>
    </row>
    <row r="400" spans="6:53" ht="12.75">
      <c r="F400" s="15"/>
      <c r="G400" s="15"/>
      <c r="R400" s="81"/>
      <c r="AL400" s="9">
        <v>0</v>
      </c>
      <c r="AM400" s="9">
        <v>0</v>
      </c>
      <c r="AN400" s="9">
        <v>-0.5</v>
      </c>
      <c r="AO400" s="9">
        <v>-0.5</v>
      </c>
      <c r="AP400" s="9">
        <v>0</v>
      </c>
      <c r="AR400" s="36"/>
      <c r="BA400" s="36"/>
    </row>
    <row r="401" spans="6:53" ht="12.75">
      <c r="F401" s="15"/>
      <c r="G401" s="15"/>
      <c r="R401" s="81"/>
      <c r="AL401" s="9">
        <v>0</v>
      </c>
      <c r="AM401" s="9">
        <v>0</v>
      </c>
      <c r="AN401" s="9">
        <v>-0.5</v>
      </c>
      <c r="AO401" s="9">
        <v>-0.5</v>
      </c>
      <c r="AP401" s="9">
        <v>0</v>
      </c>
      <c r="AR401" s="36"/>
      <c r="BA401" s="36"/>
    </row>
    <row r="402" spans="6:53" ht="12.75">
      <c r="F402" s="15"/>
      <c r="G402" s="15"/>
      <c r="R402" s="81"/>
      <c r="AL402" s="9">
        <v>0</v>
      </c>
      <c r="AM402" s="9">
        <v>0</v>
      </c>
      <c r="AN402" s="9">
        <v>-0.5</v>
      </c>
      <c r="AO402" s="9">
        <v>-0.5</v>
      </c>
      <c r="AP402" s="9">
        <v>0</v>
      </c>
      <c r="AR402" s="36"/>
      <c r="BA402" s="36"/>
    </row>
    <row r="403" spans="6:53" ht="12.75">
      <c r="F403" s="15"/>
      <c r="G403" s="15"/>
      <c r="R403" s="81"/>
      <c r="AL403" s="9">
        <v>0</v>
      </c>
      <c r="AM403" s="9">
        <v>0</v>
      </c>
      <c r="AN403" s="9">
        <v>-0.5</v>
      </c>
      <c r="AO403" s="9">
        <v>-0.5</v>
      </c>
      <c r="AP403" s="9">
        <v>0</v>
      </c>
      <c r="AR403" s="36"/>
      <c r="BA403" s="36"/>
    </row>
    <row r="404" spans="6:53" ht="12.75">
      <c r="F404" s="15"/>
      <c r="G404" s="15"/>
      <c r="R404" s="81"/>
      <c r="AL404" s="9">
        <v>0</v>
      </c>
      <c r="AM404" s="9">
        <v>0</v>
      </c>
      <c r="AN404" s="9">
        <v>-0.5</v>
      </c>
      <c r="AO404" s="9">
        <v>-0.5</v>
      </c>
      <c r="AP404" s="9">
        <v>0</v>
      </c>
      <c r="AR404" s="36"/>
      <c r="BA404" s="36"/>
    </row>
    <row r="405" spans="6:53" ht="12.75">
      <c r="F405" s="15"/>
      <c r="G405" s="15"/>
      <c r="R405" s="81"/>
      <c r="AL405" s="9">
        <v>0</v>
      </c>
      <c r="AM405" s="9">
        <v>0</v>
      </c>
      <c r="AN405" s="9">
        <v>-0.5</v>
      </c>
      <c r="AO405" s="9">
        <v>-0.5</v>
      </c>
      <c r="AP405" s="9">
        <v>0</v>
      </c>
      <c r="AR405" s="36"/>
      <c r="BA405" s="36"/>
    </row>
    <row r="406" spans="6:53" ht="12.75">
      <c r="F406" s="15"/>
      <c r="G406" s="15"/>
      <c r="R406" s="81"/>
      <c r="AL406" s="9">
        <v>0</v>
      </c>
      <c r="AM406" s="9">
        <v>0</v>
      </c>
      <c r="AN406" s="9">
        <v>-0.5</v>
      </c>
      <c r="AO406" s="9">
        <v>-0.5</v>
      </c>
      <c r="AP406" s="9">
        <v>0</v>
      </c>
      <c r="AR406" s="36"/>
      <c r="BA406" s="36"/>
    </row>
    <row r="407" spans="6:53" ht="12.75">
      <c r="F407" s="15"/>
      <c r="G407" s="15"/>
      <c r="R407" s="81"/>
      <c r="AL407" s="9">
        <v>0</v>
      </c>
      <c r="AM407" s="9">
        <v>0</v>
      </c>
      <c r="AN407" s="9">
        <v>-0.5</v>
      </c>
      <c r="AO407" s="9">
        <v>-0.5</v>
      </c>
      <c r="AP407" s="9">
        <v>0</v>
      </c>
      <c r="AR407" s="36"/>
      <c r="BA407" s="36"/>
    </row>
    <row r="408" spans="6:53" ht="12.75">
      <c r="F408" s="15"/>
      <c r="G408" s="15"/>
      <c r="R408" s="81"/>
      <c r="AL408" s="9">
        <v>0</v>
      </c>
      <c r="AM408" s="9">
        <v>0</v>
      </c>
      <c r="AN408" s="9">
        <v>-0.5</v>
      </c>
      <c r="AO408" s="9">
        <v>-0.5</v>
      </c>
      <c r="AP408" s="9">
        <v>0</v>
      </c>
      <c r="AR408" s="36"/>
      <c r="BA408" s="36"/>
    </row>
    <row r="409" spans="6:53" ht="12.75">
      <c r="F409" s="15"/>
      <c r="G409" s="15"/>
      <c r="R409" s="81"/>
      <c r="AL409" s="9">
        <v>0</v>
      </c>
      <c r="AM409" s="9">
        <v>0</v>
      </c>
      <c r="AN409" s="9">
        <v>-0.5</v>
      </c>
      <c r="AO409" s="9">
        <v>-0.5</v>
      </c>
      <c r="AP409" s="9">
        <v>0</v>
      </c>
      <c r="AR409" s="36"/>
      <c r="BA409" s="36"/>
    </row>
    <row r="410" spans="6:53" ht="12.75">
      <c r="F410" s="15"/>
      <c r="G410" s="15"/>
      <c r="R410" s="81"/>
      <c r="AL410" s="9">
        <v>0</v>
      </c>
      <c r="AM410" s="9">
        <v>0</v>
      </c>
      <c r="AN410" s="9">
        <v>-0.5</v>
      </c>
      <c r="AO410" s="9">
        <v>-0.5</v>
      </c>
      <c r="AP410" s="9">
        <v>0</v>
      </c>
      <c r="AR410" s="36"/>
      <c r="BA410" s="36"/>
    </row>
    <row r="411" spans="6:53" ht="12.75">
      <c r="F411" s="15"/>
      <c r="G411" s="15"/>
      <c r="R411" s="81"/>
      <c r="AL411" s="9">
        <v>0</v>
      </c>
      <c r="AM411" s="9">
        <v>0</v>
      </c>
      <c r="AN411" s="9">
        <v>-0.5</v>
      </c>
      <c r="AO411" s="9">
        <v>-0.5</v>
      </c>
      <c r="AP411" s="9">
        <v>0</v>
      </c>
      <c r="AR411" s="36"/>
      <c r="BA411" s="36"/>
    </row>
    <row r="412" spans="6:53" ht="12.75">
      <c r="F412" s="15"/>
      <c r="G412" s="15"/>
      <c r="R412" s="81"/>
      <c r="AL412" s="9">
        <v>0</v>
      </c>
      <c r="AM412" s="9">
        <v>0</v>
      </c>
      <c r="AN412" s="9">
        <v>-0.5</v>
      </c>
      <c r="AO412" s="9">
        <v>-0.5</v>
      </c>
      <c r="AP412" s="9">
        <v>0</v>
      </c>
      <c r="AR412" s="36"/>
      <c r="BA412" s="36"/>
    </row>
    <row r="413" spans="6:53" ht="12.75">
      <c r="F413" s="15"/>
      <c r="G413" s="15"/>
      <c r="R413" s="81"/>
      <c r="AL413" s="9">
        <v>0</v>
      </c>
      <c r="AM413" s="9">
        <v>0</v>
      </c>
      <c r="AN413" s="9">
        <v>-0.5</v>
      </c>
      <c r="AO413" s="9">
        <v>-0.5</v>
      </c>
      <c r="AP413" s="9">
        <v>0</v>
      </c>
      <c r="AR413" s="36"/>
      <c r="BA413" s="36"/>
    </row>
    <row r="414" spans="6:53" ht="12.75">
      <c r="F414" s="15"/>
      <c r="G414" s="15"/>
      <c r="R414" s="81"/>
      <c r="AL414" s="9">
        <v>0</v>
      </c>
      <c r="AM414" s="9">
        <v>0</v>
      </c>
      <c r="AN414" s="9">
        <v>-0.5</v>
      </c>
      <c r="AO414" s="9">
        <v>-0.5</v>
      </c>
      <c r="AP414" s="9">
        <v>0</v>
      </c>
      <c r="AR414" s="36"/>
      <c r="BA414" s="36"/>
    </row>
    <row r="415" spans="6:53" ht="12.75">
      <c r="F415" s="15"/>
      <c r="G415" s="15"/>
      <c r="R415" s="81"/>
      <c r="AL415" s="9">
        <v>0</v>
      </c>
      <c r="AM415" s="9">
        <v>0</v>
      </c>
      <c r="AN415" s="9">
        <v>-0.5</v>
      </c>
      <c r="AO415" s="9">
        <v>-0.5</v>
      </c>
      <c r="AP415" s="9">
        <v>0</v>
      </c>
      <c r="AR415" s="36"/>
      <c r="BA415" s="36"/>
    </row>
    <row r="416" spans="6:53" ht="12.75">
      <c r="F416" s="15"/>
      <c r="G416" s="15"/>
      <c r="R416" s="81"/>
      <c r="AL416" s="9">
        <v>0</v>
      </c>
      <c r="AM416" s="9">
        <v>0</v>
      </c>
      <c r="AN416" s="9">
        <v>-0.5</v>
      </c>
      <c r="AO416" s="9">
        <v>-0.5</v>
      </c>
      <c r="AP416" s="9">
        <v>0</v>
      </c>
      <c r="AR416" s="36"/>
      <c r="BA416" s="36"/>
    </row>
    <row r="417" spans="6:53" ht="12.75">
      <c r="F417" s="15"/>
      <c r="G417" s="15"/>
      <c r="R417" s="81"/>
      <c r="AL417" s="9">
        <v>0</v>
      </c>
      <c r="AM417" s="9">
        <v>0</v>
      </c>
      <c r="AN417" s="9">
        <v>-0.5</v>
      </c>
      <c r="AO417" s="9">
        <v>-0.5</v>
      </c>
      <c r="AP417" s="9">
        <v>0</v>
      </c>
      <c r="AR417" s="36"/>
      <c r="BA417" s="36"/>
    </row>
    <row r="418" spans="6:53" ht="12.75">
      <c r="F418" s="15"/>
      <c r="G418" s="15"/>
      <c r="R418" s="81"/>
      <c r="AL418" s="9">
        <v>0</v>
      </c>
      <c r="AM418" s="9">
        <v>0</v>
      </c>
      <c r="AN418" s="9">
        <v>-0.5</v>
      </c>
      <c r="AO418" s="9">
        <v>-0.5</v>
      </c>
      <c r="AP418" s="9">
        <v>0</v>
      </c>
      <c r="AR418" s="36"/>
      <c r="BA418" s="36"/>
    </row>
    <row r="419" spans="6:53" ht="12.75">
      <c r="F419" s="15"/>
      <c r="G419" s="15"/>
      <c r="R419" s="81"/>
      <c r="AL419" s="9">
        <v>0</v>
      </c>
      <c r="AM419" s="9">
        <v>0</v>
      </c>
      <c r="AN419" s="9">
        <v>-0.5</v>
      </c>
      <c r="AO419" s="9">
        <v>-0.5</v>
      </c>
      <c r="AP419" s="9">
        <v>0</v>
      </c>
      <c r="AR419" s="36"/>
      <c r="BA419" s="36"/>
    </row>
    <row r="420" spans="6:53" ht="12.75">
      <c r="F420" s="15"/>
      <c r="G420" s="15"/>
      <c r="R420" s="81"/>
      <c r="AL420" s="9">
        <v>0</v>
      </c>
      <c r="AM420" s="9">
        <v>0</v>
      </c>
      <c r="AN420" s="9">
        <v>-0.5</v>
      </c>
      <c r="AO420" s="9">
        <v>-0.5</v>
      </c>
      <c r="AP420" s="9">
        <v>0</v>
      </c>
      <c r="AR420" s="36"/>
      <c r="BA420" s="36"/>
    </row>
    <row r="421" spans="6:53" ht="12.75">
      <c r="F421" s="15"/>
      <c r="G421" s="15"/>
      <c r="R421" s="81"/>
      <c r="AL421" s="9">
        <v>0</v>
      </c>
      <c r="AM421" s="9">
        <v>0</v>
      </c>
      <c r="AN421" s="9">
        <v>-0.5</v>
      </c>
      <c r="AO421" s="9">
        <v>-0.5</v>
      </c>
      <c r="AP421" s="9">
        <v>0</v>
      </c>
      <c r="AR421" s="36"/>
      <c r="BA421" s="36"/>
    </row>
    <row r="422" spans="6:53" ht="12.75">
      <c r="F422" s="15"/>
      <c r="G422" s="15"/>
      <c r="R422" s="81"/>
      <c r="AL422" s="9">
        <v>0</v>
      </c>
      <c r="AM422" s="9">
        <v>0</v>
      </c>
      <c r="AN422" s="9">
        <v>-0.5</v>
      </c>
      <c r="AO422" s="9">
        <v>-0.5</v>
      </c>
      <c r="AP422" s="9">
        <v>0</v>
      </c>
      <c r="AR422" s="36"/>
      <c r="BA422" s="36"/>
    </row>
    <row r="423" spans="6:53" ht="12.75">
      <c r="F423" s="15"/>
      <c r="G423" s="15"/>
      <c r="R423" s="81"/>
      <c r="AL423" s="9">
        <v>0</v>
      </c>
      <c r="AM423" s="9">
        <v>0</v>
      </c>
      <c r="AN423" s="9">
        <v>-0.5</v>
      </c>
      <c r="AO423" s="9">
        <v>-0.5</v>
      </c>
      <c r="AP423" s="9">
        <v>0</v>
      </c>
      <c r="AR423" s="36"/>
      <c r="BA423" s="36"/>
    </row>
    <row r="424" spans="6:53" ht="12.75">
      <c r="F424" s="15"/>
      <c r="G424" s="15"/>
      <c r="R424" s="81"/>
      <c r="AL424" s="9">
        <v>0</v>
      </c>
      <c r="AM424" s="9">
        <v>0</v>
      </c>
      <c r="AN424" s="9">
        <v>-0.5</v>
      </c>
      <c r="AO424" s="9">
        <v>-0.5</v>
      </c>
      <c r="AP424" s="9">
        <v>0</v>
      </c>
      <c r="AR424" s="36"/>
      <c r="BA424" s="36"/>
    </row>
    <row r="425" spans="6:53" ht="12.75">
      <c r="F425" s="15"/>
      <c r="G425" s="15"/>
      <c r="R425" s="81"/>
      <c r="AL425" s="9">
        <v>0</v>
      </c>
      <c r="AM425" s="9">
        <v>0</v>
      </c>
      <c r="AN425" s="9">
        <v>-0.5</v>
      </c>
      <c r="AO425" s="9">
        <v>-0.5</v>
      </c>
      <c r="AP425" s="9">
        <v>0</v>
      </c>
      <c r="AR425" s="36"/>
      <c r="BA425" s="36"/>
    </row>
    <row r="426" spans="6:53" ht="12.75">
      <c r="F426" s="15"/>
      <c r="G426" s="15"/>
      <c r="R426" s="81"/>
      <c r="AL426" s="9">
        <v>0</v>
      </c>
      <c r="AM426" s="9">
        <v>0</v>
      </c>
      <c r="AN426" s="9">
        <v>-0.5</v>
      </c>
      <c r="AO426" s="9">
        <v>-0.5</v>
      </c>
      <c r="AP426" s="9">
        <v>0</v>
      </c>
      <c r="AR426" s="36"/>
      <c r="BA426" s="36"/>
    </row>
    <row r="427" spans="6:53" ht="12.75">
      <c r="F427" s="15"/>
      <c r="G427" s="15"/>
      <c r="R427" s="81"/>
      <c r="AL427" s="9">
        <v>0</v>
      </c>
      <c r="AM427" s="9">
        <v>0</v>
      </c>
      <c r="AN427" s="9">
        <v>-0.5</v>
      </c>
      <c r="AO427" s="9">
        <v>-0.5</v>
      </c>
      <c r="AP427" s="9">
        <v>0</v>
      </c>
      <c r="AR427" s="36"/>
      <c r="BA427" s="36"/>
    </row>
    <row r="428" spans="6:53" ht="12.75">
      <c r="F428" s="15"/>
      <c r="G428" s="15"/>
      <c r="R428" s="81"/>
      <c r="AL428" s="9">
        <v>0</v>
      </c>
      <c r="AM428" s="9">
        <v>0</v>
      </c>
      <c r="AN428" s="9">
        <v>-0.5</v>
      </c>
      <c r="AO428" s="9">
        <v>-0.5</v>
      </c>
      <c r="AP428" s="9">
        <v>0</v>
      </c>
      <c r="AR428" s="36"/>
      <c r="BA428" s="36"/>
    </row>
    <row r="429" spans="6:53" ht="12.75">
      <c r="F429" s="15"/>
      <c r="G429" s="15"/>
      <c r="R429" s="81"/>
      <c r="AL429" s="9">
        <v>0</v>
      </c>
      <c r="AM429" s="9">
        <v>0</v>
      </c>
      <c r="AN429" s="9">
        <v>-0.5</v>
      </c>
      <c r="AO429" s="9">
        <v>-0.5</v>
      </c>
      <c r="AP429" s="9">
        <v>0</v>
      </c>
      <c r="AR429" s="36"/>
      <c r="BA429" s="36"/>
    </row>
    <row r="430" spans="6:53" ht="12.75">
      <c r="F430" s="15"/>
      <c r="G430" s="15"/>
      <c r="R430" s="81"/>
      <c r="AL430" s="9">
        <v>0</v>
      </c>
      <c r="AM430" s="9">
        <v>0</v>
      </c>
      <c r="AN430" s="9">
        <v>-0.5</v>
      </c>
      <c r="AO430" s="9">
        <v>-0.5</v>
      </c>
      <c r="AP430" s="9">
        <v>0</v>
      </c>
      <c r="AR430" s="36"/>
      <c r="BA430" s="36"/>
    </row>
    <row r="431" spans="6:53" ht="12.75">
      <c r="F431" s="15"/>
      <c r="G431" s="15"/>
      <c r="R431" s="81"/>
      <c r="AL431" s="9">
        <v>0</v>
      </c>
      <c r="AM431" s="9">
        <v>0</v>
      </c>
      <c r="AN431" s="9">
        <v>-0.5</v>
      </c>
      <c r="AO431" s="9">
        <v>-0.5</v>
      </c>
      <c r="AP431" s="9">
        <v>0</v>
      </c>
      <c r="AR431" s="36"/>
      <c r="BA431" s="36"/>
    </row>
    <row r="432" spans="6:53" ht="12.75">
      <c r="F432" s="15"/>
      <c r="G432" s="15"/>
      <c r="R432" s="81"/>
      <c r="AL432" s="9">
        <v>0</v>
      </c>
      <c r="AM432" s="9">
        <v>0</v>
      </c>
      <c r="AN432" s="9">
        <v>-0.5</v>
      </c>
      <c r="AO432" s="9">
        <v>-0.5</v>
      </c>
      <c r="AP432" s="9">
        <v>0</v>
      </c>
      <c r="AR432" s="36"/>
      <c r="BA432" s="36"/>
    </row>
    <row r="433" spans="6:53" ht="12.75">
      <c r="F433" s="15"/>
      <c r="G433" s="15"/>
      <c r="R433" s="81"/>
      <c r="AL433" s="9">
        <v>0</v>
      </c>
      <c r="AM433" s="9">
        <v>0</v>
      </c>
      <c r="AN433" s="9">
        <v>-0.5</v>
      </c>
      <c r="AO433" s="9">
        <v>-0.5</v>
      </c>
      <c r="AP433" s="9">
        <v>0</v>
      </c>
      <c r="AR433" s="36"/>
      <c r="BA433" s="36"/>
    </row>
    <row r="434" spans="6:53" ht="12.75">
      <c r="F434" s="15"/>
      <c r="G434" s="15"/>
      <c r="R434" s="81"/>
      <c r="AL434" s="9">
        <v>0</v>
      </c>
      <c r="AM434" s="9">
        <v>0</v>
      </c>
      <c r="AN434" s="9">
        <v>-0.5</v>
      </c>
      <c r="AO434" s="9">
        <v>-0.5</v>
      </c>
      <c r="AP434" s="9">
        <v>0</v>
      </c>
      <c r="AR434" s="36"/>
      <c r="BA434" s="36"/>
    </row>
    <row r="435" spans="6:53" ht="12.75">
      <c r="F435" s="15"/>
      <c r="G435" s="15"/>
      <c r="R435" s="81"/>
      <c r="AL435" s="9">
        <v>0</v>
      </c>
      <c r="AM435" s="9">
        <v>0</v>
      </c>
      <c r="AN435" s="9">
        <v>-0.5</v>
      </c>
      <c r="AO435" s="9">
        <v>-0.5</v>
      </c>
      <c r="AP435" s="9">
        <v>0</v>
      </c>
      <c r="AR435" s="36"/>
      <c r="BA435" s="36"/>
    </row>
    <row r="436" spans="6:53" ht="12.75">
      <c r="F436" s="15"/>
      <c r="G436" s="15"/>
      <c r="R436" s="81"/>
      <c r="AL436" s="9">
        <v>0</v>
      </c>
      <c r="AM436" s="9">
        <v>0</v>
      </c>
      <c r="AN436" s="9">
        <v>-0.5</v>
      </c>
      <c r="AO436" s="9">
        <v>-0.5</v>
      </c>
      <c r="AP436" s="9">
        <v>0</v>
      </c>
      <c r="AR436" s="36"/>
      <c r="BA436" s="36"/>
    </row>
    <row r="437" spans="6:53" ht="12.75">
      <c r="F437" s="15"/>
      <c r="G437" s="15"/>
      <c r="R437" s="81"/>
      <c r="AL437" s="9">
        <v>0</v>
      </c>
      <c r="AM437" s="9">
        <v>0</v>
      </c>
      <c r="AN437" s="9">
        <v>-0.5</v>
      </c>
      <c r="AO437" s="9">
        <v>-0.5</v>
      </c>
      <c r="AP437" s="9">
        <v>0</v>
      </c>
      <c r="AR437" s="36"/>
      <c r="BA437" s="36"/>
    </row>
    <row r="438" spans="6:53" ht="12.75">
      <c r="F438" s="15"/>
      <c r="G438" s="15"/>
      <c r="R438" s="81"/>
      <c r="AL438" s="9">
        <v>0</v>
      </c>
      <c r="AM438" s="9">
        <v>0</v>
      </c>
      <c r="AN438" s="9">
        <v>-0.5</v>
      </c>
      <c r="AO438" s="9">
        <v>-0.5</v>
      </c>
      <c r="AP438" s="9">
        <v>0</v>
      </c>
      <c r="AR438" s="36"/>
      <c r="BA438" s="36"/>
    </row>
    <row r="439" spans="6:53" ht="12.75">
      <c r="F439" s="15"/>
      <c r="G439" s="15"/>
      <c r="R439" s="81"/>
      <c r="AL439" s="9">
        <v>0</v>
      </c>
      <c r="AM439" s="9">
        <v>0</v>
      </c>
      <c r="AN439" s="9">
        <v>-0.5</v>
      </c>
      <c r="AO439" s="9">
        <v>-0.5</v>
      </c>
      <c r="AP439" s="9">
        <v>0</v>
      </c>
      <c r="AR439" s="36"/>
      <c r="BA439" s="36"/>
    </row>
    <row r="440" spans="6:53" ht="12.75">
      <c r="F440" s="15"/>
      <c r="G440" s="15"/>
      <c r="R440" s="81"/>
      <c r="AL440" s="9">
        <v>0</v>
      </c>
      <c r="AM440" s="9">
        <v>0</v>
      </c>
      <c r="AN440" s="9">
        <v>-0.5</v>
      </c>
      <c r="AO440" s="9">
        <v>-0.5</v>
      </c>
      <c r="AP440" s="9">
        <v>0</v>
      </c>
      <c r="AR440" s="36"/>
      <c r="BA440" s="36"/>
    </row>
    <row r="441" spans="6:53" ht="12.75">
      <c r="F441" s="15"/>
      <c r="G441" s="15"/>
      <c r="R441" s="81"/>
      <c r="AL441" s="9">
        <v>0</v>
      </c>
      <c r="AM441" s="9">
        <v>0</v>
      </c>
      <c r="AN441" s="9">
        <v>-0.5</v>
      </c>
      <c r="AO441" s="9">
        <v>-0.5</v>
      </c>
      <c r="AP441" s="9">
        <v>0</v>
      </c>
      <c r="AR441" s="36"/>
      <c r="BA441" s="36"/>
    </row>
    <row r="442" spans="6:53" ht="12.75">
      <c r="F442" s="15"/>
      <c r="G442" s="15"/>
      <c r="R442" s="81"/>
      <c r="AL442" s="9">
        <v>0</v>
      </c>
      <c r="AM442" s="9">
        <v>0</v>
      </c>
      <c r="AN442" s="9">
        <v>-0.5</v>
      </c>
      <c r="AO442" s="9">
        <v>-0.5</v>
      </c>
      <c r="AP442" s="9">
        <v>0</v>
      </c>
      <c r="AR442" s="36"/>
      <c r="BA442" s="36"/>
    </row>
    <row r="443" spans="6:53" ht="12.75">
      <c r="F443" s="15"/>
      <c r="G443" s="15"/>
      <c r="R443" s="81"/>
      <c r="AL443" s="9">
        <v>0</v>
      </c>
      <c r="AM443" s="9">
        <v>0</v>
      </c>
      <c r="AN443" s="9">
        <v>-0.5</v>
      </c>
      <c r="AO443" s="9">
        <v>-0.5</v>
      </c>
      <c r="AP443" s="9">
        <v>0</v>
      </c>
      <c r="AR443" s="36"/>
      <c r="BA443" s="36"/>
    </row>
    <row r="444" spans="6:53" ht="12.75">
      <c r="F444" s="15"/>
      <c r="G444" s="15"/>
      <c r="R444" s="81"/>
      <c r="AL444" s="9">
        <v>0</v>
      </c>
      <c r="AM444" s="9">
        <v>0</v>
      </c>
      <c r="AN444" s="9">
        <v>-0.5</v>
      </c>
      <c r="AO444" s="9">
        <v>-0.5</v>
      </c>
      <c r="AP444" s="9">
        <v>0</v>
      </c>
      <c r="AR444" s="36"/>
      <c r="BA444" s="36"/>
    </row>
    <row r="445" spans="6:53" ht="12.75">
      <c r="F445" s="15"/>
      <c r="G445" s="15"/>
      <c r="R445" s="81"/>
      <c r="AL445" s="9">
        <v>0</v>
      </c>
      <c r="AM445" s="9">
        <v>0</v>
      </c>
      <c r="AN445" s="9">
        <v>-0.5</v>
      </c>
      <c r="AO445" s="9">
        <v>-0.5</v>
      </c>
      <c r="AP445" s="9">
        <v>0</v>
      </c>
      <c r="AR445" s="36"/>
      <c r="BA445" s="36"/>
    </row>
    <row r="446" spans="6:53" ht="12.75">
      <c r="F446" s="15"/>
      <c r="G446" s="15"/>
      <c r="R446" s="81"/>
      <c r="AL446" s="9">
        <v>0</v>
      </c>
      <c r="AM446" s="9">
        <v>0</v>
      </c>
      <c r="AN446" s="9">
        <v>-0.5</v>
      </c>
      <c r="AO446" s="9">
        <v>-0.5</v>
      </c>
      <c r="AP446" s="9">
        <v>0</v>
      </c>
      <c r="AR446" s="36"/>
      <c r="BA446" s="36"/>
    </row>
    <row r="447" spans="6:53" ht="12.75">
      <c r="F447" s="15"/>
      <c r="G447" s="15"/>
      <c r="R447" s="81"/>
      <c r="AL447" s="9">
        <v>0</v>
      </c>
      <c r="AM447" s="9">
        <v>0</v>
      </c>
      <c r="AN447" s="9">
        <v>-0.5</v>
      </c>
      <c r="AO447" s="9">
        <v>-0.5</v>
      </c>
      <c r="AP447" s="9">
        <v>0</v>
      </c>
      <c r="AR447" s="36"/>
      <c r="BA447" s="36"/>
    </row>
    <row r="448" spans="6:53" ht="12.75">
      <c r="F448" s="15"/>
      <c r="G448" s="15"/>
      <c r="R448" s="81"/>
      <c r="AL448" s="9">
        <v>0</v>
      </c>
      <c r="AM448" s="9">
        <v>0</v>
      </c>
      <c r="AN448" s="9">
        <v>-0.5</v>
      </c>
      <c r="AO448" s="9">
        <v>-0.5</v>
      </c>
      <c r="AP448" s="9">
        <v>0</v>
      </c>
      <c r="AR448" s="36"/>
      <c r="BA448" s="36"/>
    </row>
    <row r="449" spans="6:53" ht="12.75">
      <c r="F449" s="15"/>
      <c r="G449" s="15"/>
      <c r="R449" s="81"/>
      <c r="AL449" s="9">
        <v>0</v>
      </c>
      <c r="AM449" s="9">
        <v>0</v>
      </c>
      <c r="AN449" s="9">
        <v>-0.5</v>
      </c>
      <c r="AO449" s="9">
        <v>-0.5</v>
      </c>
      <c r="AP449" s="9">
        <v>0</v>
      </c>
      <c r="AR449" s="36"/>
      <c r="BA449" s="36"/>
    </row>
    <row r="450" spans="6:53" ht="12.75">
      <c r="F450" s="15"/>
      <c r="G450" s="15"/>
      <c r="R450" s="81"/>
      <c r="AL450" s="9">
        <v>0</v>
      </c>
      <c r="AM450" s="9">
        <v>0</v>
      </c>
      <c r="AN450" s="9">
        <v>-0.5</v>
      </c>
      <c r="AO450" s="9">
        <v>-0.5</v>
      </c>
      <c r="AP450" s="9">
        <v>0</v>
      </c>
      <c r="AR450" s="36"/>
      <c r="BA450" s="36"/>
    </row>
    <row r="451" spans="6:53" ht="12.75">
      <c r="F451" s="15"/>
      <c r="G451" s="15"/>
      <c r="R451" s="81"/>
      <c r="AL451" s="9">
        <v>0</v>
      </c>
      <c r="AM451" s="9">
        <v>0</v>
      </c>
      <c r="AN451" s="9">
        <v>-0.5</v>
      </c>
      <c r="AO451" s="9">
        <v>-0.5</v>
      </c>
      <c r="AP451" s="9">
        <v>0</v>
      </c>
      <c r="AR451" s="36"/>
      <c r="BA451" s="36"/>
    </row>
    <row r="452" spans="6:53" ht="12.75">
      <c r="F452" s="15"/>
      <c r="G452" s="15"/>
      <c r="R452" s="81"/>
      <c r="AL452" s="9">
        <v>0</v>
      </c>
      <c r="AM452" s="9">
        <v>0</v>
      </c>
      <c r="AN452" s="9">
        <v>-0.5</v>
      </c>
      <c r="AO452" s="9">
        <v>-0.5</v>
      </c>
      <c r="AP452" s="9">
        <v>0</v>
      </c>
      <c r="AR452" s="36"/>
      <c r="BA452" s="36"/>
    </row>
    <row r="453" spans="6:53" ht="12.75">
      <c r="F453" s="15"/>
      <c r="G453" s="15"/>
      <c r="R453" s="81"/>
      <c r="AL453" s="9">
        <v>0</v>
      </c>
      <c r="AM453" s="9">
        <v>0</v>
      </c>
      <c r="AN453" s="9">
        <v>-0.5</v>
      </c>
      <c r="AO453" s="9">
        <v>-0.5</v>
      </c>
      <c r="AP453" s="9">
        <v>0</v>
      </c>
      <c r="AR453" s="36"/>
      <c r="BA453" s="36"/>
    </row>
    <row r="454" spans="6:53" ht="12.75">
      <c r="F454" s="15"/>
      <c r="G454" s="15"/>
      <c r="R454" s="81"/>
      <c r="AL454" s="9">
        <v>0</v>
      </c>
      <c r="AM454" s="9">
        <v>0</v>
      </c>
      <c r="AN454" s="9">
        <v>-0.5</v>
      </c>
      <c r="AO454" s="9">
        <v>-0.5</v>
      </c>
      <c r="AP454" s="9">
        <v>0</v>
      </c>
      <c r="AR454" s="36"/>
      <c r="BA454" s="36"/>
    </row>
    <row r="455" spans="6:53" ht="12.75">
      <c r="F455" s="15"/>
      <c r="G455" s="15"/>
      <c r="R455" s="81"/>
      <c r="AL455" s="9">
        <v>0</v>
      </c>
      <c r="AM455" s="9">
        <v>0</v>
      </c>
      <c r="AN455" s="9">
        <v>-0.5</v>
      </c>
      <c r="AO455" s="9">
        <v>-0.5</v>
      </c>
      <c r="AP455" s="9">
        <v>0</v>
      </c>
      <c r="AR455" s="36"/>
      <c r="BA455" s="36"/>
    </row>
    <row r="456" spans="6:53" ht="12.75">
      <c r="F456" s="15"/>
      <c r="G456" s="15"/>
      <c r="R456" s="81"/>
      <c r="AL456" s="9">
        <v>0</v>
      </c>
      <c r="AM456" s="9">
        <v>0</v>
      </c>
      <c r="AN456" s="9">
        <v>-0.5</v>
      </c>
      <c r="AO456" s="9">
        <v>-0.5</v>
      </c>
      <c r="AP456" s="9">
        <v>0</v>
      </c>
      <c r="AR456" s="36"/>
      <c r="BA456" s="36"/>
    </row>
    <row r="457" spans="6:53" ht="12.75">
      <c r="F457" s="15"/>
      <c r="G457" s="15"/>
      <c r="R457" s="81"/>
      <c r="AL457" s="9">
        <v>0</v>
      </c>
      <c r="AM457" s="9">
        <v>0</v>
      </c>
      <c r="AN457" s="9">
        <v>-0.5</v>
      </c>
      <c r="AO457" s="9">
        <v>-0.5</v>
      </c>
      <c r="AP457" s="9">
        <v>0</v>
      </c>
      <c r="AR457" s="36"/>
      <c r="BA457" s="36"/>
    </row>
    <row r="458" spans="6:53" ht="12.75">
      <c r="F458" s="15"/>
      <c r="G458" s="15"/>
      <c r="R458" s="81"/>
      <c r="AL458" s="9">
        <v>0</v>
      </c>
      <c r="AM458" s="9">
        <v>0</v>
      </c>
      <c r="AN458" s="9">
        <v>-0.5</v>
      </c>
      <c r="AO458" s="9">
        <v>-0.5</v>
      </c>
      <c r="AP458" s="9">
        <v>0</v>
      </c>
      <c r="AR458" s="36"/>
      <c r="BA458" s="36"/>
    </row>
    <row r="459" spans="6:53" ht="12.75">
      <c r="F459" s="15"/>
      <c r="G459" s="15"/>
      <c r="R459" s="81"/>
      <c r="AL459" s="9">
        <v>0</v>
      </c>
      <c r="AM459" s="9">
        <v>0</v>
      </c>
      <c r="AN459" s="9">
        <v>-0.5</v>
      </c>
      <c r="AO459" s="9">
        <v>-0.5</v>
      </c>
      <c r="AP459" s="9">
        <v>0</v>
      </c>
      <c r="AR459" s="36"/>
      <c r="BA459" s="36"/>
    </row>
    <row r="460" spans="6:53" ht="12.75">
      <c r="F460" s="15"/>
      <c r="G460" s="15"/>
      <c r="R460" s="81"/>
      <c r="AL460" s="9">
        <v>0</v>
      </c>
      <c r="AM460" s="9">
        <v>0</v>
      </c>
      <c r="AN460" s="9">
        <v>-0.5</v>
      </c>
      <c r="AO460" s="9">
        <v>-0.5</v>
      </c>
      <c r="AP460" s="9">
        <v>0</v>
      </c>
      <c r="AR460" s="36"/>
      <c r="BA460" s="36"/>
    </row>
    <row r="461" spans="6:53" ht="12.75">
      <c r="F461" s="15"/>
      <c r="G461" s="15"/>
      <c r="R461" s="81"/>
      <c r="AL461" s="9">
        <v>0</v>
      </c>
      <c r="AM461" s="9">
        <v>0</v>
      </c>
      <c r="AN461" s="9">
        <v>-0.5</v>
      </c>
      <c r="AO461" s="9">
        <v>-0.5</v>
      </c>
      <c r="AP461" s="9">
        <v>0</v>
      </c>
      <c r="AR461" s="36"/>
      <c r="BA461" s="36"/>
    </row>
    <row r="462" spans="6:53" ht="12.75">
      <c r="F462" s="15"/>
      <c r="G462" s="15"/>
      <c r="R462" s="81"/>
      <c r="AL462" s="9">
        <v>0</v>
      </c>
      <c r="AM462" s="9">
        <v>0</v>
      </c>
      <c r="AN462" s="9">
        <v>-0.5</v>
      </c>
      <c r="AO462" s="9">
        <v>-0.5</v>
      </c>
      <c r="AP462" s="9">
        <v>0</v>
      </c>
      <c r="AR462" s="36"/>
      <c r="BA462" s="36"/>
    </row>
    <row r="463" spans="6:53" ht="12.75">
      <c r="F463" s="15"/>
      <c r="G463" s="15"/>
      <c r="R463" s="81"/>
      <c r="AL463" s="9">
        <v>0</v>
      </c>
      <c r="AM463" s="9">
        <v>0</v>
      </c>
      <c r="AN463" s="9">
        <v>-0.5</v>
      </c>
      <c r="AO463" s="9">
        <v>-0.5</v>
      </c>
      <c r="AP463" s="9">
        <v>0</v>
      </c>
      <c r="AR463" s="36"/>
      <c r="BA463" s="36"/>
    </row>
    <row r="464" spans="6:53" ht="12.75">
      <c r="F464" s="15"/>
      <c r="G464" s="15"/>
      <c r="R464" s="81"/>
      <c r="AL464" s="9">
        <v>0</v>
      </c>
      <c r="AM464" s="9">
        <v>0</v>
      </c>
      <c r="AN464" s="9">
        <v>-0.5</v>
      </c>
      <c r="AO464" s="9">
        <v>-0.5</v>
      </c>
      <c r="AP464" s="9">
        <v>0</v>
      </c>
      <c r="AR464" s="36"/>
      <c r="BA464" s="36"/>
    </row>
    <row r="465" spans="6:53" ht="12.75">
      <c r="F465" s="15"/>
      <c r="G465" s="15"/>
      <c r="R465" s="81"/>
      <c r="AL465" s="9">
        <v>0</v>
      </c>
      <c r="AM465" s="9">
        <v>0</v>
      </c>
      <c r="AN465" s="9">
        <v>-0.5</v>
      </c>
      <c r="AO465" s="9">
        <v>-0.5</v>
      </c>
      <c r="AP465" s="9">
        <v>0</v>
      </c>
      <c r="AR465" s="36"/>
      <c r="BA465" s="36"/>
    </row>
    <row r="466" spans="6:53" ht="12.75">
      <c r="F466" s="15"/>
      <c r="G466" s="15"/>
      <c r="R466" s="81"/>
      <c r="AL466" s="9">
        <v>0</v>
      </c>
      <c r="AM466" s="9">
        <v>0</v>
      </c>
      <c r="AN466" s="9">
        <v>-0.5</v>
      </c>
      <c r="AO466" s="9">
        <v>-0.5</v>
      </c>
      <c r="AP466" s="9">
        <v>0</v>
      </c>
      <c r="AR466" s="36"/>
      <c r="BA466" s="36"/>
    </row>
    <row r="467" spans="6:53" ht="12.75">
      <c r="F467" s="15"/>
      <c r="G467" s="15"/>
      <c r="R467" s="81"/>
      <c r="AL467" s="9">
        <v>0</v>
      </c>
      <c r="AM467" s="9">
        <v>0</v>
      </c>
      <c r="AN467" s="9">
        <v>-0.5</v>
      </c>
      <c r="AO467" s="9">
        <v>-0.5</v>
      </c>
      <c r="AP467" s="9">
        <v>0</v>
      </c>
      <c r="AR467" s="36"/>
      <c r="BA467" s="36"/>
    </row>
    <row r="468" spans="6:53" ht="12.75">
      <c r="F468" s="15"/>
      <c r="G468" s="15"/>
      <c r="R468" s="81"/>
      <c r="AL468" s="9">
        <v>0</v>
      </c>
      <c r="AM468" s="9">
        <v>0</v>
      </c>
      <c r="AN468" s="9">
        <v>-0.5</v>
      </c>
      <c r="AO468" s="9">
        <v>-0.5</v>
      </c>
      <c r="AP468" s="9">
        <v>0</v>
      </c>
      <c r="AR468" s="36"/>
      <c r="BA468" s="36"/>
    </row>
    <row r="469" spans="6:53" ht="12.75">
      <c r="F469" s="15"/>
      <c r="G469" s="15"/>
      <c r="R469" s="81"/>
      <c r="AL469" s="9">
        <v>0</v>
      </c>
      <c r="AM469" s="9">
        <v>0</v>
      </c>
      <c r="AN469" s="9">
        <v>-0.5</v>
      </c>
      <c r="AO469" s="9">
        <v>-0.5</v>
      </c>
      <c r="AP469" s="9">
        <v>0</v>
      </c>
      <c r="AR469" s="36"/>
      <c r="BA469" s="36"/>
    </row>
    <row r="470" spans="6:53" ht="12.75">
      <c r="F470" s="15"/>
      <c r="G470" s="15"/>
      <c r="R470" s="81"/>
      <c r="AL470" s="9">
        <v>0</v>
      </c>
      <c r="AM470" s="9">
        <v>0</v>
      </c>
      <c r="AN470" s="9">
        <v>-0.5</v>
      </c>
      <c r="AO470" s="9">
        <v>-0.5</v>
      </c>
      <c r="AP470" s="9">
        <v>0</v>
      </c>
      <c r="AR470" s="36"/>
      <c r="BA470" s="36"/>
    </row>
    <row r="471" spans="6:53" ht="12.75">
      <c r="F471" s="15"/>
      <c r="G471" s="15"/>
      <c r="R471" s="81"/>
      <c r="AL471" s="9">
        <v>0</v>
      </c>
      <c r="AM471" s="9">
        <v>0</v>
      </c>
      <c r="AN471" s="9">
        <v>-0.5</v>
      </c>
      <c r="AO471" s="9">
        <v>-0.5</v>
      </c>
      <c r="AP471" s="9">
        <v>0</v>
      </c>
      <c r="AR471" s="36"/>
      <c r="BA471" s="36"/>
    </row>
    <row r="472" spans="6:53" ht="12.75">
      <c r="F472" s="15"/>
      <c r="G472" s="15"/>
      <c r="R472" s="81"/>
      <c r="AL472" s="9">
        <v>0</v>
      </c>
      <c r="AM472" s="9">
        <v>0</v>
      </c>
      <c r="AN472" s="9">
        <v>-0.5</v>
      </c>
      <c r="AO472" s="9">
        <v>-0.5</v>
      </c>
      <c r="AP472" s="9">
        <v>0</v>
      </c>
      <c r="AR472" s="36"/>
      <c r="BA472" s="36"/>
    </row>
    <row r="473" spans="6:53" ht="12.75">
      <c r="F473" s="15"/>
      <c r="G473" s="15"/>
      <c r="R473" s="81"/>
      <c r="AL473" s="9">
        <v>0</v>
      </c>
      <c r="AM473" s="9">
        <v>0</v>
      </c>
      <c r="AN473" s="9">
        <v>-0.5</v>
      </c>
      <c r="AO473" s="9">
        <v>-0.5</v>
      </c>
      <c r="AP473" s="9">
        <v>0</v>
      </c>
      <c r="AR473" s="36"/>
      <c r="BA473" s="36"/>
    </row>
    <row r="474" spans="6:53" ht="12.75">
      <c r="F474" s="15"/>
      <c r="G474" s="15"/>
      <c r="R474" s="81"/>
      <c r="AL474" s="9">
        <v>0</v>
      </c>
      <c r="AM474" s="9">
        <v>0</v>
      </c>
      <c r="AN474" s="9">
        <v>-0.5</v>
      </c>
      <c r="AO474" s="9">
        <v>-0.5</v>
      </c>
      <c r="AP474" s="9">
        <v>0</v>
      </c>
      <c r="AR474" s="36"/>
      <c r="BA474" s="36"/>
    </row>
    <row r="475" spans="6:53" ht="12.75">
      <c r="F475" s="15"/>
      <c r="G475" s="15"/>
      <c r="R475" s="81"/>
      <c r="AL475" s="9">
        <v>0</v>
      </c>
      <c r="AM475" s="9">
        <v>0</v>
      </c>
      <c r="AN475" s="9">
        <v>-0.5</v>
      </c>
      <c r="AO475" s="9">
        <v>-0.5</v>
      </c>
      <c r="AP475" s="9">
        <v>0</v>
      </c>
      <c r="AR475" s="36"/>
      <c r="BA475" s="36"/>
    </row>
    <row r="476" spans="6:53" ht="12.75">
      <c r="F476" s="15"/>
      <c r="G476" s="15"/>
      <c r="R476" s="81"/>
      <c r="AL476" s="9">
        <v>0</v>
      </c>
      <c r="AM476" s="9">
        <v>0</v>
      </c>
      <c r="AN476" s="9">
        <v>-0.5</v>
      </c>
      <c r="AO476" s="9">
        <v>-0.5</v>
      </c>
      <c r="AP476" s="9">
        <v>0</v>
      </c>
      <c r="AR476" s="36"/>
      <c r="BA476" s="36"/>
    </row>
    <row r="477" spans="6:53" ht="12.75">
      <c r="F477" s="15"/>
      <c r="G477" s="15"/>
      <c r="R477" s="81"/>
      <c r="AL477" s="9">
        <v>0</v>
      </c>
      <c r="AM477" s="9">
        <v>0</v>
      </c>
      <c r="AN477" s="9">
        <v>-0.5</v>
      </c>
      <c r="AO477" s="9">
        <v>-0.5</v>
      </c>
      <c r="AP477" s="9">
        <v>0</v>
      </c>
      <c r="AR477" s="36"/>
      <c r="BA477" s="36"/>
    </row>
    <row r="478" spans="6:53" ht="12.75">
      <c r="F478" s="15"/>
      <c r="G478" s="15"/>
      <c r="R478" s="81"/>
      <c r="AL478" s="9">
        <v>0</v>
      </c>
      <c r="AM478" s="9">
        <v>0</v>
      </c>
      <c r="AN478" s="9">
        <v>-0.5</v>
      </c>
      <c r="AO478" s="9">
        <v>-0.5</v>
      </c>
      <c r="AP478" s="9">
        <v>0</v>
      </c>
      <c r="AR478" s="36"/>
      <c r="BA478" s="36"/>
    </row>
    <row r="479" spans="6:53" ht="12.75">
      <c r="F479" s="15"/>
      <c r="G479" s="15"/>
      <c r="R479" s="81"/>
      <c r="AL479" s="9">
        <v>0</v>
      </c>
      <c r="AM479" s="9">
        <v>0</v>
      </c>
      <c r="AN479" s="9">
        <v>-0.5</v>
      </c>
      <c r="AO479" s="9">
        <v>-0.5</v>
      </c>
      <c r="AP479" s="9">
        <v>0</v>
      </c>
      <c r="AR479" s="36"/>
      <c r="BA479" s="36"/>
    </row>
    <row r="480" spans="6:53" ht="12.75">
      <c r="F480" s="15"/>
      <c r="G480" s="15"/>
      <c r="R480" s="81"/>
      <c r="AL480" s="9">
        <v>0</v>
      </c>
      <c r="AM480" s="9">
        <v>0</v>
      </c>
      <c r="AN480" s="9">
        <v>-0.5</v>
      </c>
      <c r="AO480" s="9">
        <v>-0.5</v>
      </c>
      <c r="AP480" s="9">
        <v>0</v>
      </c>
      <c r="AR480" s="36"/>
      <c r="BA480" s="36"/>
    </row>
    <row r="481" spans="6:53" ht="12.75">
      <c r="F481" s="15"/>
      <c r="G481" s="15"/>
      <c r="R481" s="81"/>
      <c r="AL481" s="9">
        <v>0</v>
      </c>
      <c r="AM481" s="9">
        <v>0</v>
      </c>
      <c r="AN481" s="9">
        <v>-0.5</v>
      </c>
      <c r="AO481" s="9">
        <v>-0.5</v>
      </c>
      <c r="AP481" s="9">
        <v>0</v>
      </c>
      <c r="AR481" s="36"/>
      <c r="BA481" s="36"/>
    </row>
    <row r="482" spans="6:53" ht="12.75">
      <c r="F482" s="15"/>
      <c r="G482" s="15"/>
      <c r="R482" s="81"/>
      <c r="AL482" s="9">
        <v>0</v>
      </c>
      <c r="AM482" s="9">
        <v>0</v>
      </c>
      <c r="AN482" s="9">
        <v>-0.5</v>
      </c>
      <c r="AO482" s="9">
        <v>-0.5</v>
      </c>
      <c r="AP482" s="9">
        <v>0</v>
      </c>
      <c r="AR482" s="36"/>
      <c r="BA482" s="36"/>
    </row>
    <row r="483" spans="6:53" ht="12.75">
      <c r="F483" s="15"/>
      <c r="G483" s="15"/>
      <c r="R483" s="81"/>
      <c r="AL483" s="9">
        <v>0</v>
      </c>
      <c r="AM483" s="9">
        <v>0</v>
      </c>
      <c r="AN483" s="9">
        <v>-0.5</v>
      </c>
      <c r="AO483" s="9">
        <v>-0.5</v>
      </c>
      <c r="AP483" s="9">
        <v>0</v>
      </c>
      <c r="AR483" s="36"/>
      <c r="BA483" s="36"/>
    </row>
    <row r="484" spans="6:53" ht="12.75">
      <c r="F484" s="15"/>
      <c r="G484" s="15"/>
      <c r="R484" s="81"/>
      <c r="AL484" s="9">
        <v>0</v>
      </c>
      <c r="AM484" s="9">
        <v>0</v>
      </c>
      <c r="AN484" s="9">
        <v>-0.5</v>
      </c>
      <c r="AO484" s="9">
        <v>-0.5</v>
      </c>
      <c r="AP484" s="9">
        <v>0</v>
      </c>
      <c r="AR484" s="36"/>
      <c r="BA484" s="36"/>
    </row>
    <row r="485" spans="6:53" ht="12.75">
      <c r="F485" s="15"/>
      <c r="G485" s="15"/>
      <c r="R485" s="81"/>
      <c r="AL485" s="9">
        <v>0</v>
      </c>
      <c r="AM485" s="9">
        <v>0</v>
      </c>
      <c r="AN485" s="9">
        <v>-0.5</v>
      </c>
      <c r="AO485" s="9">
        <v>-0.5</v>
      </c>
      <c r="AP485" s="9">
        <v>0</v>
      </c>
      <c r="AR485" s="36"/>
      <c r="BA485" s="36"/>
    </row>
    <row r="486" spans="6:53" ht="12.75">
      <c r="F486" s="15"/>
      <c r="G486" s="15"/>
      <c r="R486" s="81"/>
      <c r="AL486" s="9">
        <v>0</v>
      </c>
      <c r="AM486" s="9">
        <v>0</v>
      </c>
      <c r="AN486" s="9">
        <v>-0.5</v>
      </c>
      <c r="AO486" s="9">
        <v>-0.5</v>
      </c>
      <c r="AP486" s="9">
        <v>0</v>
      </c>
      <c r="AR486" s="36"/>
      <c r="BA486" s="36"/>
    </row>
    <row r="487" spans="6:53" ht="12.75">
      <c r="F487" s="15"/>
      <c r="G487" s="15"/>
      <c r="R487" s="81"/>
      <c r="AL487" s="9">
        <v>0</v>
      </c>
      <c r="AM487" s="9">
        <v>0</v>
      </c>
      <c r="AN487" s="9">
        <v>-0.5</v>
      </c>
      <c r="AO487" s="9">
        <v>-0.5</v>
      </c>
      <c r="AP487" s="9">
        <v>0</v>
      </c>
      <c r="AR487" s="36"/>
      <c r="BA487" s="36"/>
    </row>
    <row r="488" spans="6:53" ht="12.75">
      <c r="F488" s="15"/>
      <c r="G488" s="15"/>
      <c r="R488" s="81"/>
      <c r="AL488" s="9">
        <v>0</v>
      </c>
      <c r="AM488" s="9">
        <v>0</v>
      </c>
      <c r="AN488" s="9">
        <v>-0.5</v>
      </c>
      <c r="AO488" s="9">
        <v>-0.5</v>
      </c>
      <c r="AP488" s="9">
        <v>0</v>
      </c>
      <c r="AR488" s="36"/>
      <c r="BA488" s="36"/>
    </row>
    <row r="489" spans="6:53" ht="12.75">
      <c r="F489" s="15"/>
      <c r="G489" s="15"/>
      <c r="R489" s="81"/>
      <c r="AL489" s="9">
        <v>0</v>
      </c>
      <c r="AM489" s="9">
        <v>0</v>
      </c>
      <c r="AN489" s="9">
        <v>-0.5</v>
      </c>
      <c r="AO489" s="9">
        <v>-0.5</v>
      </c>
      <c r="AP489" s="9">
        <v>0</v>
      </c>
      <c r="AR489" s="36"/>
      <c r="BA489" s="36"/>
    </row>
    <row r="490" spans="6:53" ht="12.75">
      <c r="F490" s="15"/>
      <c r="G490" s="15"/>
      <c r="R490" s="81"/>
      <c r="AL490" s="9">
        <v>0</v>
      </c>
      <c r="AM490" s="9">
        <v>0</v>
      </c>
      <c r="AN490" s="9">
        <v>-0.5</v>
      </c>
      <c r="AO490" s="9">
        <v>-0.5</v>
      </c>
      <c r="AP490" s="9">
        <v>0</v>
      </c>
      <c r="AR490" s="36"/>
      <c r="BA490" s="36"/>
    </row>
    <row r="491" spans="6:53" ht="12.75">
      <c r="F491" s="15"/>
      <c r="G491" s="15"/>
      <c r="R491" s="81"/>
      <c r="AL491" s="9">
        <v>0</v>
      </c>
      <c r="AM491" s="9">
        <v>0</v>
      </c>
      <c r="AN491" s="9">
        <v>-0.5</v>
      </c>
      <c r="AO491" s="9">
        <v>-0.5</v>
      </c>
      <c r="AP491" s="9">
        <v>0</v>
      </c>
      <c r="AR491" s="36"/>
      <c r="BA491" s="36"/>
    </row>
    <row r="492" spans="6:53" ht="12.75">
      <c r="F492" s="15"/>
      <c r="G492" s="15"/>
      <c r="R492" s="81"/>
      <c r="AL492" s="9">
        <v>0</v>
      </c>
      <c r="AM492" s="9">
        <v>0</v>
      </c>
      <c r="AN492" s="9">
        <v>-0.5</v>
      </c>
      <c r="AO492" s="9">
        <v>-0.5</v>
      </c>
      <c r="AP492" s="9">
        <v>0</v>
      </c>
      <c r="AR492" s="36"/>
      <c r="BA492" s="36"/>
    </row>
    <row r="493" spans="6:53" ht="12.75">
      <c r="F493" s="15"/>
      <c r="G493" s="15"/>
      <c r="R493" s="81"/>
      <c r="AL493" s="9">
        <v>0</v>
      </c>
      <c r="AM493" s="9">
        <v>0</v>
      </c>
      <c r="AN493" s="9">
        <v>-0.5</v>
      </c>
      <c r="AO493" s="9">
        <v>-0.5</v>
      </c>
      <c r="AP493" s="9">
        <v>0</v>
      </c>
      <c r="AR493" s="36"/>
      <c r="BA493" s="36"/>
    </row>
    <row r="494" spans="6:53" ht="12.75">
      <c r="F494" s="15"/>
      <c r="G494" s="15"/>
      <c r="R494" s="81"/>
      <c r="AL494" s="9">
        <v>0</v>
      </c>
      <c r="AM494" s="9">
        <v>0</v>
      </c>
      <c r="AN494" s="9">
        <v>-0.5</v>
      </c>
      <c r="AO494" s="9">
        <v>-0.5</v>
      </c>
      <c r="AP494" s="9">
        <v>0</v>
      </c>
      <c r="AR494" s="36"/>
      <c r="BA494" s="36"/>
    </row>
    <row r="495" spans="6:53" ht="12.75">
      <c r="F495" s="15"/>
      <c r="G495" s="15"/>
      <c r="R495" s="81"/>
      <c r="AL495" s="9">
        <v>0</v>
      </c>
      <c r="AM495" s="9">
        <v>0</v>
      </c>
      <c r="AN495" s="9">
        <v>-0.5</v>
      </c>
      <c r="AO495" s="9">
        <v>-0.5</v>
      </c>
      <c r="AP495" s="9">
        <v>0</v>
      </c>
      <c r="AR495" s="36"/>
      <c r="BA495" s="36"/>
    </row>
    <row r="496" spans="6:53" ht="12.75">
      <c r="F496" s="15"/>
      <c r="G496" s="15"/>
      <c r="R496" s="81"/>
      <c r="AL496" s="9">
        <v>0</v>
      </c>
      <c r="AM496" s="9">
        <v>0</v>
      </c>
      <c r="AN496" s="9">
        <v>-0.5</v>
      </c>
      <c r="AO496" s="9">
        <v>-0.5</v>
      </c>
      <c r="AP496" s="9">
        <v>0</v>
      </c>
      <c r="AR496" s="36"/>
      <c r="BA496" s="36"/>
    </row>
    <row r="497" spans="6:53" ht="12.75">
      <c r="F497" s="15"/>
      <c r="G497" s="15"/>
      <c r="R497" s="81"/>
      <c r="AL497" s="9">
        <v>0</v>
      </c>
      <c r="AM497" s="9">
        <v>0</v>
      </c>
      <c r="AN497" s="9">
        <v>-0.5</v>
      </c>
      <c r="AO497" s="9">
        <v>-0.5</v>
      </c>
      <c r="AP497" s="9">
        <v>0</v>
      </c>
      <c r="AR497" s="36"/>
      <c r="BA497" s="36"/>
    </row>
    <row r="498" spans="6:53" ht="12.75">
      <c r="F498" s="15"/>
      <c r="G498" s="15"/>
      <c r="R498" s="81"/>
      <c r="AL498" s="9">
        <v>0</v>
      </c>
      <c r="AM498" s="9">
        <v>0</v>
      </c>
      <c r="AN498" s="9">
        <v>-0.5</v>
      </c>
      <c r="AO498" s="9">
        <v>-0.5</v>
      </c>
      <c r="AP498" s="9">
        <v>0</v>
      </c>
      <c r="AR498" s="36"/>
      <c r="BA498" s="36"/>
    </row>
    <row r="499" spans="6:53" ht="12.75">
      <c r="F499" s="15"/>
      <c r="G499" s="15"/>
      <c r="R499" s="81"/>
      <c r="AL499" s="9">
        <v>0</v>
      </c>
      <c r="AM499" s="9">
        <v>0</v>
      </c>
      <c r="AN499" s="9">
        <v>-0.5</v>
      </c>
      <c r="AO499" s="9">
        <v>-0.5</v>
      </c>
      <c r="AP499" s="9">
        <v>0</v>
      </c>
      <c r="AR499" s="36"/>
      <c r="BA499" s="36"/>
    </row>
    <row r="500" spans="6:53" ht="12.75">
      <c r="F500" s="15"/>
      <c r="G500" s="15"/>
      <c r="R500" s="81"/>
      <c r="AL500" s="9">
        <v>0</v>
      </c>
      <c r="AM500" s="9">
        <v>0</v>
      </c>
      <c r="AN500" s="9">
        <v>-0.5</v>
      </c>
      <c r="AO500" s="9">
        <v>-0.5</v>
      </c>
      <c r="AP500" s="9">
        <v>0</v>
      </c>
      <c r="AR500" s="36"/>
      <c r="BA500" s="36"/>
    </row>
    <row r="501" spans="6:53" ht="12.75">
      <c r="F501" s="15"/>
      <c r="G501" s="15"/>
      <c r="R501" s="81"/>
      <c r="AL501" s="9">
        <v>0</v>
      </c>
      <c r="AM501" s="9">
        <v>0</v>
      </c>
      <c r="AN501" s="9">
        <v>-0.5</v>
      </c>
      <c r="AO501" s="9">
        <v>-0.5</v>
      </c>
      <c r="AP501" s="9">
        <v>0</v>
      </c>
      <c r="AR501" s="36"/>
      <c r="BA501" s="36"/>
    </row>
    <row r="502" spans="6:53" ht="12.75">
      <c r="F502" s="15"/>
      <c r="G502" s="15"/>
      <c r="R502" s="81"/>
      <c r="AL502" s="9">
        <v>0</v>
      </c>
      <c r="AM502" s="9">
        <v>0</v>
      </c>
      <c r="AN502" s="9">
        <v>-0.5</v>
      </c>
      <c r="AO502" s="9">
        <v>-0.5</v>
      </c>
      <c r="AP502" s="9">
        <v>0</v>
      </c>
      <c r="AR502" s="36"/>
      <c r="BA502" s="36"/>
    </row>
    <row r="503" spans="6:53" ht="12.75">
      <c r="F503" s="15"/>
      <c r="G503" s="15"/>
      <c r="R503" s="81"/>
      <c r="AL503" s="9">
        <v>0</v>
      </c>
      <c r="AM503" s="9">
        <v>0</v>
      </c>
      <c r="AN503" s="9">
        <v>-0.5</v>
      </c>
      <c r="AO503" s="9">
        <v>-0.5</v>
      </c>
      <c r="AP503" s="9">
        <v>0</v>
      </c>
      <c r="AR503" s="36"/>
      <c r="BA503" s="36"/>
    </row>
    <row r="504" spans="6:53" ht="12.75">
      <c r="F504" s="15"/>
      <c r="G504" s="15"/>
      <c r="R504" s="81"/>
      <c r="AL504" s="9">
        <v>0</v>
      </c>
      <c r="AM504" s="9">
        <v>0</v>
      </c>
      <c r="AN504" s="9">
        <v>-0.5</v>
      </c>
      <c r="AO504" s="9">
        <v>-0.5</v>
      </c>
      <c r="AP504" s="9">
        <v>0</v>
      </c>
      <c r="AR504" s="36"/>
      <c r="BA504" s="36"/>
    </row>
    <row r="505" spans="6:53" ht="12.75">
      <c r="F505" s="15"/>
      <c r="G505" s="15"/>
      <c r="R505" s="81"/>
      <c r="AL505" s="9">
        <v>0</v>
      </c>
      <c r="AM505" s="9">
        <v>0</v>
      </c>
      <c r="AN505" s="9">
        <v>-0.5</v>
      </c>
      <c r="AO505" s="9">
        <v>-0.5</v>
      </c>
      <c r="AP505" s="9">
        <v>0</v>
      </c>
      <c r="AR505" s="36"/>
      <c r="BA505" s="36"/>
    </row>
    <row r="506" spans="6:53" ht="12.75">
      <c r="F506" s="15"/>
      <c r="G506" s="15"/>
      <c r="R506" s="81"/>
      <c r="AL506" s="9">
        <v>0</v>
      </c>
      <c r="AM506" s="9">
        <v>0</v>
      </c>
      <c r="AN506" s="9">
        <v>-0.5</v>
      </c>
      <c r="AO506" s="9">
        <v>-0.5</v>
      </c>
      <c r="AP506" s="9">
        <v>0</v>
      </c>
      <c r="AR506" s="36"/>
      <c r="BA506" s="36"/>
    </row>
    <row r="507" spans="6:53" ht="12.75">
      <c r="F507" s="15"/>
      <c r="G507" s="15"/>
      <c r="R507" s="81"/>
      <c r="AL507" s="9">
        <v>0</v>
      </c>
      <c r="AM507" s="9">
        <v>0</v>
      </c>
      <c r="AN507" s="9">
        <v>-0.5</v>
      </c>
      <c r="AO507" s="9">
        <v>-0.5</v>
      </c>
      <c r="AP507" s="9">
        <v>0</v>
      </c>
      <c r="AR507" s="36"/>
      <c r="BA507" s="36"/>
    </row>
    <row r="508" spans="6:53" ht="12.75">
      <c r="F508" s="15"/>
      <c r="G508" s="15"/>
      <c r="R508" s="81"/>
      <c r="AL508" s="9">
        <v>0</v>
      </c>
      <c r="AM508" s="9">
        <v>0</v>
      </c>
      <c r="AN508" s="9">
        <v>-0.5</v>
      </c>
      <c r="AO508" s="9">
        <v>-0.5</v>
      </c>
      <c r="AP508" s="9">
        <v>0</v>
      </c>
      <c r="AR508" s="36"/>
      <c r="BA508" s="36"/>
    </row>
    <row r="509" spans="6:53" ht="12.75">
      <c r="F509" s="15"/>
      <c r="G509" s="15"/>
      <c r="R509" s="81"/>
      <c r="AL509" s="9">
        <v>0</v>
      </c>
      <c r="AM509" s="9">
        <v>0</v>
      </c>
      <c r="AN509" s="9">
        <v>-0.5</v>
      </c>
      <c r="AO509" s="9">
        <v>-0.5</v>
      </c>
      <c r="AP509" s="9">
        <v>0</v>
      </c>
      <c r="AR509" s="36"/>
      <c r="BA509" s="36"/>
    </row>
    <row r="510" spans="6:53" ht="12.75">
      <c r="F510" s="15"/>
      <c r="G510" s="15"/>
      <c r="R510" s="81"/>
      <c r="AL510" s="9">
        <v>0</v>
      </c>
      <c r="AM510" s="9">
        <v>0</v>
      </c>
      <c r="AN510" s="9">
        <v>-0.5</v>
      </c>
      <c r="AO510" s="9">
        <v>-0.5</v>
      </c>
      <c r="AP510" s="9">
        <v>0</v>
      </c>
      <c r="AR510" s="36"/>
      <c r="BA510" s="36"/>
    </row>
    <row r="511" spans="6:53" ht="12.75">
      <c r="F511" s="15"/>
      <c r="G511" s="15"/>
      <c r="R511" s="81"/>
      <c r="AL511" s="9">
        <v>0</v>
      </c>
      <c r="AM511" s="9">
        <v>0</v>
      </c>
      <c r="AN511" s="9">
        <v>-0.5</v>
      </c>
      <c r="AO511" s="9">
        <v>-0.5</v>
      </c>
      <c r="AP511" s="9">
        <v>0</v>
      </c>
      <c r="AR511" s="36"/>
      <c r="BA511" s="36"/>
    </row>
    <row r="512" spans="6:53" ht="12.75">
      <c r="F512" s="15"/>
      <c r="G512" s="15"/>
      <c r="R512" s="81"/>
      <c r="AL512" s="9">
        <v>0</v>
      </c>
      <c r="AM512" s="9">
        <v>0</v>
      </c>
      <c r="AN512" s="9">
        <v>-0.5</v>
      </c>
      <c r="AO512" s="9">
        <v>-0.5</v>
      </c>
      <c r="AP512" s="9">
        <v>0</v>
      </c>
      <c r="AR512" s="36"/>
      <c r="BA512" s="36"/>
    </row>
    <row r="513" spans="6:53" ht="12.75">
      <c r="F513" s="15"/>
      <c r="G513" s="15"/>
      <c r="R513" s="81"/>
      <c r="AL513" s="9">
        <v>0</v>
      </c>
      <c r="AM513" s="9">
        <v>0</v>
      </c>
      <c r="AN513" s="9">
        <v>-0.5</v>
      </c>
      <c r="AO513" s="9">
        <v>-0.5</v>
      </c>
      <c r="AP513" s="9">
        <v>0</v>
      </c>
      <c r="AR513" s="36"/>
      <c r="BA513" s="36"/>
    </row>
    <row r="514" spans="6:53" ht="12.75">
      <c r="F514" s="15"/>
      <c r="G514" s="15"/>
      <c r="R514" s="81"/>
      <c r="AL514" s="9">
        <v>0</v>
      </c>
      <c r="AM514" s="9">
        <v>0</v>
      </c>
      <c r="AN514" s="9">
        <v>-0.5</v>
      </c>
      <c r="AO514" s="9">
        <v>-0.5</v>
      </c>
      <c r="AP514" s="9">
        <v>0</v>
      </c>
      <c r="AR514" s="36"/>
      <c r="BA514" s="36"/>
    </row>
    <row r="515" spans="6:53" ht="12.75">
      <c r="F515" s="15"/>
      <c r="G515" s="15"/>
      <c r="R515" s="81"/>
      <c r="AL515" s="9">
        <v>0</v>
      </c>
      <c r="AM515" s="9">
        <v>0</v>
      </c>
      <c r="AN515" s="9">
        <v>-0.5</v>
      </c>
      <c r="AO515" s="9">
        <v>-0.5</v>
      </c>
      <c r="AP515" s="9">
        <v>0</v>
      </c>
      <c r="AR515" s="36"/>
      <c r="BA515" s="36"/>
    </row>
    <row r="516" spans="6:53" ht="12.75">
      <c r="F516" s="15"/>
      <c r="G516" s="15"/>
      <c r="R516" s="81"/>
      <c r="AL516" s="9">
        <v>0</v>
      </c>
      <c r="AM516" s="9">
        <v>0</v>
      </c>
      <c r="AN516" s="9">
        <v>-0.5</v>
      </c>
      <c r="AO516" s="9">
        <v>-0.5</v>
      </c>
      <c r="AP516" s="9">
        <v>0</v>
      </c>
      <c r="AR516" s="36"/>
      <c r="BA516" s="36"/>
    </row>
    <row r="517" spans="6:53" ht="12.75">
      <c r="F517" s="15"/>
      <c r="G517" s="15"/>
      <c r="R517" s="81"/>
      <c r="AL517" s="9">
        <v>0</v>
      </c>
      <c r="AM517" s="9">
        <v>0</v>
      </c>
      <c r="AN517" s="9">
        <v>-0.5</v>
      </c>
      <c r="AO517" s="9">
        <v>-0.5</v>
      </c>
      <c r="AP517" s="9">
        <v>0</v>
      </c>
      <c r="AR517" s="36"/>
      <c r="BA517" s="36"/>
    </row>
    <row r="518" spans="6:53" ht="12.75">
      <c r="F518" s="15"/>
      <c r="G518" s="15"/>
      <c r="R518" s="81"/>
      <c r="AL518" s="9">
        <v>0</v>
      </c>
      <c r="AM518" s="9">
        <v>0</v>
      </c>
      <c r="AN518" s="9">
        <v>-0.5</v>
      </c>
      <c r="AO518" s="9">
        <v>-0.5</v>
      </c>
      <c r="AP518" s="9">
        <v>0</v>
      </c>
      <c r="AR518" s="36"/>
      <c r="BA518" s="36"/>
    </row>
    <row r="519" spans="6:53" ht="12.75">
      <c r="F519" s="15"/>
      <c r="G519" s="15"/>
      <c r="R519" s="81"/>
      <c r="AL519" s="9">
        <v>0</v>
      </c>
      <c r="AM519" s="9">
        <v>0</v>
      </c>
      <c r="AN519" s="9">
        <v>-0.5</v>
      </c>
      <c r="AO519" s="9">
        <v>-0.5</v>
      </c>
      <c r="AP519" s="9">
        <v>0</v>
      </c>
      <c r="AR519" s="36"/>
      <c r="BA519" s="36"/>
    </row>
    <row r="520" spans="6:53" ht="12.75">
      <c r="F520" s="15"/>
      <c r="G520" s="15"/>
      <c r="R520" s="81"/>
      <c r="AL520" s="9">
        <v>0</v>
      </c>
      <c r="AM520" s="9">
        <v>0</v>
      </c>
      <c r="AN520" s="9">
        <v>-0.5</v>
      </c>
      <c r="AO520" s="9">
        <v>-0.5</v>
      </c>
      <c r="AP520" s="9">
        <v>0</v>
      </c>
      <c r="AR520" s="36"/>
      <c r="BA520" s="36"/>
    </row>
    <row r="521" spans="6:53" ht="12.75">
      <c r="F521" s="15"/>
      <c r="G521" s="15"/>
      <c r="R521" s="81"/>
      <c r="AL521" s="9">
        <v>0</v>
      </c>
      <c r="AM521" s="9">
        <v>0</v>
      </c>
      <c r="AN521" s="9">
        <v>-0.5</v>
      </c>
      <c r="AO521" s="9">
        <v>-0.5</v>
      </c>
      <c r="AP521" s="9">
        <v>0</v>
      </c>
      <c r="AR521" s="36"/>
      <c r="BA521" s="36"/>
    </row>
    <row r="522" spans="6:53" ht="12.75">
      <c r="F522" s="15"/>
      <c r="G522" s="15"/>
      <c r="R522" s="81"/>
      <c r="AL522" s="9">
        <v>0</v>
      </c>
      <c r="AM522" s="9">
        <v>0</v>
      </c>
      <c r="AN522" s="9">
        <v>-0.5</v>
      </c>
      <c r="AO522" s="9">
        <v>-0.5</v>
      </c>
      <c r="AP522" s="9">
        <v>0</v>
      </c>
      <c r="AR522" s="36"/>
      <c r="BA522" s="36"/>
    </row>
    <row r="523" spans="6:53" ht="12.75">
      <c r="F523" s="15"/>
      <c r="G523" s="15"/>
      <c r="R523" s="81"/>
      <c r="AL523" s="9">
        <v>0</v>
      </c>
      <c r="AM523" s="9">
        <v>0</v>
      </c>
      <c r="AN523" s="9">
        <v>-0.5</v>
      </c>
      <c r="AO523" s="9">
        <v>-0.5</v>
      </c>
      <c r="AP523" s="9">
        <v>0</v>
      </c>
      <c r="AR523" s="36"/>
      <c r="BA523" s="36"/>
    </row>
    <row r="524" spans="6:53" ht="12.75">
      <c r="F524" s="15"/>
      <c r="G524" s="15"/>
      <c r="R524" s="81"/>
      <c r="AL524" s="9">
        <v>0</v>
      </c>
      <c r="AM524" s="9">
        <v>0</v>
      </c>
      <c r="AN524" s="9">
        <v>-0.5</v>
      </c>
      <c r="AO524" s="9">
        <v>-0.5</v>
      </c>
      <c r="AP524" s="9">
        <v>0</v>
      </c>
      <c r="AR524" s="36"/>
      <c r="BA524" s="36"/>
    </row>
    <row r="525" spans="6:53" ht="12.75">
      <c r="F525" s="15"/>
      <c r="G525" s="15"/>
      <c r="R525" s="81"/>
      <c r="AL525" s="9">
        <v>0</v>
      </c>
      <c r="AM525" s="9">
        <v>0</v>
      </c>
      <c r="AN525" s="9">
        <v>-0.5</v>
      </c>
      <c r="AO525" s="9">
        <v>-0.5</v>
      </c>
      <c r="AP525" s="9">
        <v>0</v>
      </c>
      <c r="AR525" s="36"/>
      <c r="BA525" s="36"/>
    </row>
    <row r="526" spans="6:53" ht="12.75">
      <c r="F526" s="15"/>
      <c r="G526" s="15"/>
      <c r="R526" s="81"/>
      <c r="AL526" s="9">
        <v>0</v>
      </c>
      <c r="AM526" s="9">
        <v>0</v>
      </c>
      <c r="AN526" s="9">
        <v>-0.5</v>
      </c>
      <c r="AO526" s="9">
        <v>-0.5</v>
      </c>
      <c r="AP526" s="9">
        <v>0</v>
      </c>
      <c r="AR526" s="36"/>
      <c r="BA526" s="36"/>
    </row>
    <row r="527" spans="6:53" ht="12.75">
      <c r="F527" s="15"/>
      <c r="G527" s="15"/>
      <c r="R527" s="81"/>
      <c r="AL527" s="9">
        <v>0</v>
      </c>
      <c r="AM527" s="9">
        <v>0</v>
      </c>
      <c r="AN527" s="9">
        <v>-0.5</v>
      </c>
      <c r="AO527" s="9">
        <v>-0.5</v>
      </c>
      <c r="AP527" s="9">
        <v>0</v>
      </c>
      <c r="AR527" s="36"/>
      <c r="BA527" s="36"/>
    </row>
    <row r="528" spans="6:53" ht="12.75">
      <c r="F528" s="15"/>
      <c r="G528" s="15"/>
      <c r="R528" s="81"/>
      <c r="AL528" s="9">
        <v>0</v>
      </c>
      <c r="AM528" s="9">
        <v>0</v>
      </c>
      <c r="AN528" s="9">
        <v>-0.5</v>
      </c>
      <c r="AO528" s="9">
        <v>-0.5</v>
      </c>
      <c r="AP528" s="9">
        <v>0</v>
      </c>
      <c r="AR528" s="36"/>
      <c r="BA528" s="36"/>
    </row>
    <row r="529" spans="6:53" ht="12.75">
      <c r="F529" s="15"/>
      <c r="G529" s="15"/>
      <c r="R529" s="81"/>
      <c r="AL529" s="9">
        <v>0</v>
      </c>
      <c r="AM529" s="9">
        <v>0</v>
      </c>
      <c r="AN529" s="9">
        <v>-0.5</v>
      </c>
      <c r="AO529" s="9">
        <v>-0.5</v>
      </c>
      <c r="AP529" s="9">
        <v>0</v>
      </c>
      <c r="AR529" s="36"/>
      <c r="BA529" s="36"/>
    </row>
    <row r="530" spans="6:53" ht="12.75">
      <c r="F530" s="15"/>
      <c r="G530" s="15"/>
      <c r="R530" s="81"/>
      <c r="AL530" s="9">
        <v>0</v>
      </c>
      <c r="AM530" s="9">
        <v>0</v>
      </c>
      <c r="AN530" s="9">
        <v>-0.5</v>
      </c>
      <c r="AO530" s="9">
        <v>-0.5</v>
      </c>
      <c r="AP530" s="9">
        <v>0</v>
      </c>
      <c r="AR530" s="36"/>
      <c r="BA530" s="36"/>
    </row>
    <row r="531" spans="6:53" ht="12.75">
      <c r="F531" s="15"/>
      <c r="G531" s="15"/>
      <c r="R531" s="81"/>
      <c r="AL531" s="9">
        <v>0</v>
      </c>
      <c r="AM531" s="9">
        <v>0</v>
      </c>
      <c r="AN531" s="9">
        <v>-0.5</v>
      </c>
      <c r="AO531" s="9">
        <v>-0.5</v>
      </c>
      <c r="AP531" s="9">
        <v>0</v>
      </c>
      <c r="AR531" s="36"/>
      <c r="BA531" s="36"/>
    </row>
    <row r="532" spans="6:53" ht="12.75">
      <c r="F532" s="15"/>
      <c r="G532" s="15"/>
      <c r="R532" s="81"/>
      <c r="AL532" s="9">
        <v>0</v>
      </c>
      <c r="AM532" s="9">
        <v>0</v>
      </c>
      <c r="AN532" s="9">
        <v>-0.5</v>
      </c>
      <c r="AO532" s="9">
        <v>-0.5</v>
      </c>
      <c r="AP532" s="9">
        <v>0</v>
      </c>
      <c r="AR532" s="36"/>
      <c r="BA532" s="36"/>
    </row>
    <row r="533" spans="6:53" ht="12.75">
      <c r="F533" s="15"/>
      <c r="G533" s="15"/>
      <c r="R533" s="81"/>
      <c r="AL533" s="9">
        <v>0</v>
      </c>
      <c r="AM533" s="9">
        <v>0</v>
      </c>
      <c r="AN533" s="9">
        <v>-0.5</v>
      </c>
      <c r="AO533" s="9">
        <v>-0.5</v>
      </c>
      <c r="AP533" s="9">
        <v>0</v>
      </c>
      <c r="AR533" s="36"/>
      <c r="BA533" s="36"/>
    </row>
    <row r="534" spans="6:53" ht="12.75">
      <c r="F534" s="15"/>
      <c r="G534" s="15"/>
      <c r="R534" s="81"/>
      <c r="AL534" s="9">
        <v>0</v>
      </c>
      <c r="AM534" s="9">
        <v>0</v>
      </c>
      <c r="AN534" s="9">
        <v>-0.5</v>
      </c>
      <c r="AO534" s="9">
        <v>-0.5</v>
      </c>
      <c r="AP534" s="9">
        <v>0</v>
      </c>
      <c r="AR534" s="36"/>
      <c r="BA534" s="36"/>
    </row>
    <row r="535" spans="6:53" ht="12.75">
      <c r="F535" s="15"/>
      <c r="G535" s="15"/>
      <c r="R535" s="81"/>
      <c r="AL535" s="9">
        <v>0</v>
      </c>
      <c r="AM535" s="9">
        <v>0</v>
      </c>
      <c r="AN535" s="9">
        <v>-0.5</v>
      </c>
      <c r="AO535" s="9">
        <v>-0.5</v>
      </c>
      <c r="AP535" s="9">
        <v>0</v>
      </c>
      <c r="AR535" s="36"/>
      <c r="BA535" s="36"/>
    </row>
    <row r="536" spans="6:53" ht="12.75">
      <c r="F536" s="15"/>
      <c r="G536" s="15"/>
      <c r="R536" s="81"/>
      <c r="AL536" s="9">
        <v>0</v>
      </c>
      <c r="AM536" s="9">
        <v>0</v>
      </c>
      <c r="AN536" s="9">
        <v>-0.5</v>
      </c>
      <c r="AO536" s="9">
        <v>-0.5</v>
      </c>
      <c r="AP536" s="9">
        <v>0</v>
      </c>
      <c r="AR536" s="36"/>
      <c r="BA536" s="36"/>
    </row>
    <row r="537" spans="6:53" ht="12.75">
      <c r="F537" s="15"/>
      <c r="G537" s="15"/>
      <c r="R537" s="81"/>
      <c r="AL537" s="9">
        <v>0</v>
      </c>
      <c r="AM537" s="9">
        <v>0</v>
      </c>
      <c r="AN537" s="9">
        <v>-0.5</v>
      </c>
      <c r="AO537" s="9">
        <v>-0.5</v>
      </c>
      <c r="AP537" s="9">
        <v>0</v>
      </c>
      <c r="AR537" s="36"/>
      <c r="BA537" s="36"/>
    </row>
    <row r="538" spans="6:53" ht="12.75">
      <c r="F538" s="15"/>
      <c r="G538" s="15"/>
      <c r="R538" s="81"/>
      <c r="AL538" s="9">
        <v>0</v>
      </c>
      <c r="AM538" s="9">
        <v>0</v>
      </c>
      <c r="AN538" s="9">
        <v>-0.5</v>
      </c>
      <c r="AO538" s="9">
        <v>-0.5</v>
      </c>
      <c r="AP538" s="9">
        <v>0</v>
      </c>
      <c r="AR538" s="36"/>
      <c r="BA538" s="36"/>
    </row>
    <row r="539" spans="6:53" ht="12.75">
      <c r="F539" s="15"/>
      <c r="G539" s="15"/>
      <c r="R539" s="81"/>
      <c r="AL539" s="9">
        <v>0</v>
      </c>
      <c r="AM539" s="9">
        <v>0</v>
      </c>
      <c r="AN539" s="9">
        <v>-0.5</v>
      </c>
      <c r="AO539" s="9">
        <v>-0.5</v>
      </c>
      <c r="AP539" s="9">
        <v>0</v>
      </c>
      <c r="AR539" s="36"/>
      <c r="BA539" s="36"/>
    </row>
    <row r="540" spans="6:53" ht="12.75">
      <c r="F540" s="15"/>
      <c r="G540" s="15"/>
      <c r="R540" s="81"/>
      <c r="AL540" s="9">
        <v>0</v>
      </c>
      <c r="AM540" s="9">
        <v>0</v>
      </c>
      <c r="AN540" s="9">
        <v>-0.5</v>
      </c>
      <c r="AO540" s="9">
        <v>-0.5</v>
      </c>
      <c r="AP540" s="9">
        <v>0</v>
      </c>
      <c r="AR540" s="36"/>
      <c r="BA540" s="36"/>
    </row>
    <row r="541" spans="6:53" ht="12.75">
      <c r="F541" s="15"/>
      <c r="G541" s="15"/>
      <c r="R541" s="81"/>
      <c r="AL541" s="9">
        <v>0</v>
      </c>
      <c r="AM541" s="9">
        <v>0</v>
      </c>
      <c r="AN541" s="9">
        <v>-0.5</v>
      </c>
      <c r="AO541" s="9">
        <v>-0.5</v>
      </c>
      <c r="AP541" s="9">
        <v>0</v>
      </c>
      <c r="AR541" s="36"/>
      <c r="BA541" s="36"/>
    </row>
    <row r="542" spans="6:53" ht="12.75">
      <c r="F542" s="15"/>
      <c r="G542" s="15"/>
      <c r="R542" s="81"/>
      <c r="AL542" s="9">
        <v>0</v>
      </c>
      <c r="AM542" s="9">
        <v>0</v>
      </c>
      <c r="AN542" s="9">
        <v>-0.5</v>
      </c>
      <c r="AO542" s="9">
        <v>-0.5</v>
      </c>
      <c r="AP542" s="9">
        <v>0</v>
      </c>
      <c r="AR542" s="36"/>
      <c r="BA542" s="36"/>
    </row>
    <row r="543" spans="6:53" ht="12.75">
      <c r="F543" s="15"/>
      <c r="G543" s="15"/>
      <c r="R543" s="81"/>
      <c r="AL543" s="9">
        <v>0</v>
      </c>
      <c r="AM543" s="9">
        <v>0</v>
      </c>
      <c r="AN543" s="9">
        <v>-0.5</v>
      </c>
      <c r="AO543" s="9">
        <v>-0.5</v>
      </c>
      <c r="AP543" s="9">
        <v>0</v>
      </c>
      <c r="AR543" s="36"/>
      <c r="BA543" s="36"/>
    </row>
    <row r="544" spans="6:53" ht="12.75">
      <c r="F544" s="15"/>
      <c r="G544" s="15"/>
      <c r="R544" s="81"/>
      <c r="AL544" s="9">
        <v>0</v>
      </c>
      <c r="AM544" s="9">
        <v>0</v>
      </c>
      <c r="AN544" s="9">
        <v>-0.5</v>
      </c>
      <c r="AO544" s="9">
        <v>-0.5</v>
      </c>
      <c r="AP544" s="9">
        <v>0</v>
      </c>
      <c r="AR544" s="36"/>
      <c r="BA544" s="36"/>
    </row>
    <row r="545" spans="6:53" ht="12.75">
      <c r="F545" s="15"/>
      <c r="G545" s="15"/>
      <c r="R545" s="81"/>
      <c r="AL545" s="9">
        <v>0</v>
      </c>
      <c r="AM545" s="9">
        <v>0</v>
      </c>
      <c r="AN545" s="9">
        <v>-0.5</v>
      </c>
      <c r="AO545" s="9">
        <v>-0.5</v>
      </c>
      <c r="AP545" s="9">
        <v>0</v>
      </c>
      <c r="AR545" s="36"/>
      <c r="BA545" s="36"/>
    </row>
    <row r="546" spans="6:53" ht="12.75">
      <c r="F546" s="15"/>
      <c r="G546" s="15"/>
      <c r="R546" s="81"/>
      <c r="AL546" s="9">
        <v>0</v>
      </c>
      <c r="AM546" s="9">
        <v>0</v>
      </c>
      <c r="AN546" s="9">
        <v>-0.5</v>
      </c>
      <c r="AO546" s="9">
        <v>-0.5</v>
      </c>
      <c r="AP546" s="9">
        <v>0</v>
      </c>
      <c r="AR546" s="36"/>
      <c r="BA546" s="36"/>
    </row>
    <row r="547" spans="6:53" ht="12.75">
      <c r="F547" s="15"/>
      <c r="G547" s="15"/>
      <c r="R547" s="81"/>
      <c r="AL547" s="9">
        <v>0</v>
      </c>
      <c r="AM547" s="9">
        <v>0</v>
      </c>
      <c r="AN547" s="9">
        <v>-0.5</v>
      </c>
      <c r="AO547" s="9">
        <v>-0.5</v>
      </c>
      <c r="AP547" s="9">
        <v>0</v>
      </c>
      <c r="AR547" s="36"/>
      <c r="BA547" s="36"/>
    </row>
    <row r="548" spans="6:53" ht="12.75">
      <c r="F548" s="15"/>
      <c r="G548" s="15"/>
      <c r="R548" s="81"/>
      <c r="AL548" s="9">
        <v>0</v>
      </c>
      <c r="AM548" s="9">
        <v>0</v>
      </c>
      <c r="AN548" s="9">
        <v>-0.5</v>
      </c>
      <c r="AO548" s="9">
        <v>-0.5</v>
      </c>
      <c r="AP548" s="9">
        <v>0</v>
      </c>
      <c r="AR548" s="36"/>
      <c r="BA548" s="36"/>
    </row>
    <row r="549" spans="6:53" ht="12.75">
      <c r="F549" s="15"/>
      <c r="G549" s="15"/>
      <c r="R549" s="81"/>
      <c r="AL549" s="9">
        <v>0</v>
      </c>
      <c r="AM549" s="9">
        <v>0</v>
      </c>
      <c r="AN549" s="9">
        <v>-0.5</v>
      </c>
      <c r="AO549" s="9">
        <v>-0.5</v>
      </c>
      <c r="AP549" s="9">
        <v>0</v>
      </c>
      <c r="AR549" s="36"/>
      <c r="BA549" s="36"/>
    </row>
    <row r="550" spans="6:53" ht="12.75">
      <c r="F550" s="15"/>
      <c r="G550" s="15"/>
      <c r="R550" s="81"/>
      <c r="AL550" s="9">
        <v>0</v>
      </c>
      <c r="AM550" s="9">
        <v>0</v>
      </c>
      <c r="AN550" s="9">
        <v>-0.5</v>
      </c>
      <c r="AO550" s="9">
        <v>-0.5</v>
      </c>
      <c r="AP550" s="9">
        <v>0</v>
      </c>
      <c r="AR550" s="36"/>
      <c r="BA550" s="36"/>
    </row>
    <row r="551" spans="6:53" ht="12.75">
      <c r="F551" s="15"/>
      <c r="G551" s="15"/>
      <c r="R551" s="81"/>
      <c r="AL551" s="9">
        <v>0</v>
      </c>
      <c r="AM551" s="9">
        <v>0</v>
      </c>
      <c r="AN551" s="9">
        <v>-0.5</v>
      </c>
      <c r="AO551" s="9">
        <v>-0.5</v>
      </c>
      <c r="AP551" s="9">
        <v>0</v>
      </c>
      <c r="AR551" s="36"/>
      <c r="BA551" s="36"/>
    </row>
    <row r="552" spans="6:53" ht="12.75">
      <c r="F552" s="15"/>
      <c r="G552" s="15"/>
      <c r="R552" s="81"/>
      <c r="AL552" s="9">
        <v>0</v>
      </c>
      <c r="AM552" s="9">
        <v>0</v>
      </c>
      <c r="AN552" s="9">
        <v>-0.5</v>
      </c>
      <c r="AO552" s="9">
        <v>-0.5</v>
      </c>
      <c r="AP552" s="9">
        <v>0</v>
      </c>
      <c r="AR552" s="36"/>
      <c r="BA552" s="36"/>
    </row>
    <row r="553" spans="6:53" ht="12.75">
      <c r="F553" s="15"/>
      <c r="G553" s="15"/>
      <c r="R553" s="81"/>
      <c r="AL553" s="9">
        <v>0</v>
      </c>
      <c r="AM553" s="9">
        <v>0</v>
      </c>
      <c r="AN553" s="9">
        <v>-0.5</v>
      </c>
      <c r="AO553" s="9">
        <v>-0.5</v>
      </c>
      <c r="AP553" s="9">
        <v>0</v>
      </c>
      <c r="AR553" s="36"/>
      <c r="BA553" s="36"/>
    </row>
    <row r="554" spans="6:53" ht="12.75">
      <c r="F554" s="15"/>
      <c r="G554" s="15"/>
      <c r="R554" s="81"/>
      <c r="AL554" s="9">
        <v>0</v>
      </c>
      <c r="AM554" s="9">
        <v>0</v>
      </c>
      <c r="AN554" s="9">
        <v>-0.5</v>
      </c>
      <c r="AO554" s="9">
        <v>-0.5</v>
      </c>
      <c r="AP554" s="9">
        <v>0</v>
      </c>
      <c r="AR554" s="36"/>
      <c r="BA554" s="36"/>
    </row>
    <row r="555" spans="6:53" ht="12.75">
      <c r="F555" s="15"/>
      <c r="G555" s="15"/>
      <c r="R555" s="81"/>
      <c r="AL555" s="9">
        <v>0</v>
      </c>
      <c r="AM555" s="9">
        <v>0</v>
      </c>
      <c r="AN555" s="9">
        <v>-0.5</v>
      </c>
      <c r="AO555" s="9">
        <v>-0.5</v>
      </c>
      <c r="AP555" s="9">
        <v>0</v>
      </c>
      <c r="AR555" s="36"/>
      <c r="BA555" s="36"/>
    </row>
    <row r="556" spans="6:53" ht="12.75">
      <c r="F556" s="15"/>
      <c r="G556" s="15"/>
      <c r="R556" s="81"/>
      <c r="AL556" s="9">
        <v>0</v>
      </c>
      <c r="AM556" s="9">
        <v>0</v>
      </c>
      <c r="AN556" s="9">
        <v>-0.5</v>
      </c>
      <c r="AO556" s="9">
        <v>-0.5</v>
      </c>
      <c r="AP556" s="9">
        <v>0</v>
      </c>
      <c r="AR556" s="36"/>
      <c r="BA556" s="36"/>
    </row>
    <row r="557" spans="6:53" ht="12.75">
      <c r="F557" s="15"/>
      <c r="G557" s="15"/>
      <c r="R557" s="81"/>
      <c r="AL557" s="9">
        <v>0</v>
      </c>
      <c r="AM557" s="9">
        <v>0</v>
      </c>
      <c r="AN557" s="9">
        <v>-0.5</v>
      </c>
      <c r="AO557" s="9">
        <v>-0.5</v>
      </c>
      <c r="AP557" s="9">
        <v>0</v>
      </c>
      <c r="AR557" s="36"/>
      <c r="BA557" s="36"/>
    </row>
    <row r="558" spans="6:53" ht="12.75">
      <c r="F558" s="15"/>
      <c r="G558" s="15"/>
      <c r="R558" s="81"/>
      <c r="AL558" s="9">
        <v>0</v>
      </c>
      <c r="AM558" s="9">
        <v>0</v>
      </c>
      <c r="AN558" s="9">
        <v>-0.5</v>
      </c>
      <c r="AO558" s="9">
        <v>-0.5</v>
      </c>
      <c r="AP558" s="9">
        <v>0</v>
      </c>
      <c r="AR558" s="36"/>
      <c r="BA558" s="36"/>
    </row>
    <row r="559" spans="6:53" ht="12.75">
      <c r="F559" s="15"/>
      <c r="G559" s="15"/>
      <c r="R559" s="81"/>
      <c r="AL559" s="9">
        <v>0</v>
      </c>
      <c r="AM559" s="9">
        <v>0</v>
      </c>
      <c r="AN559" s="9">
        <v>-0.5</v>
      </c>
      <c r="AO559" s="9">
        <v>-0.5</v>
      </c>
      <c r="AP559" s="9">
        <v>0</v>
      </c>
      <c r="AR559" s="36"/>
      <c r="BA559" s="36"/>
    </row>
    <row r="560" spans="6:53" ht="12.75">
      <c r="F560" s="15"/>
      <c r="G560" s="15"/>
      <c r="R560" s="81"/>
      <c r="AL560" s="9">
        <v>0</v>
      </c>
      <c r="AM560" s="9">
        <v>0</v>
      </c>
      <c r="AN560" s="9">
        <v>-0.5</v>
      </c>
      <c r="AO560" s="9">
        <v>-0.5</v>
      </c>
      <c r="AP560" s="9">
        <v>0</v>
      </c>
      <c r="AR560" s="36"/>
      <c r="BA560" s="36"/>
    </row>
    <row r="561" spans="6:53" ht="12.75">
      <c r="F561" s="15"/>
      <c r="G561" s="15"/>
      <c r="R561" s="81"/>
      <c r="AL561" s="9">
        <v>0</v>
      </c>
      <c r="AM561" s="9">
        <v>0</v>
      </c>
      <c r="AN561" s="9">
        <v>-0.5</v>
      </c>
      <c r="AO561" s="9">
        <v>-0.5</v>
      </c>
      <c r="AP561" s="9">
        <v>0</v>
      </c>
      <c r="AR561" s="36"/>
      <c r="BA561" s="36"/>
    </row>
    <row r="562" spans="6:53" ht="12.75">
      <c r="F562" s="15"/>
      <c r="G562" s="15"/>
      <c r="R562" s="81"/>
      <c r="AL562" s="9">
        <v>0</v>
      </c>
      <c r="AM562" s="9">
        <v>0</v>
      </c>
      <c r="AN562" s="9">
        <v>-0.5</v>
      </c>
      <c r="AO562" s="9">
        <v>-0.5</v>
      </c>
      <c r="AP562" s="9">
        <v>0</v>
      </c>
      <c r="AR562" s="36"/>
      <c r="BA562" s="36"/>
    </row>
    <row r="563" spans="6:53" ht="12.75">
      <c r="F563" s="15"/>
      <c r="G563" s="15"/>
      <c r="R563" s="81"/>
      <c r="AL563" s="9">
        <v>0</v>
      </c>
      <c r="AM563" s="9">
        <v>0</v>
      </c>
      <c r="AN563" s="9">
        <v>-0.5</v>
      </c>
      <c r="AO563" s="9">
        <v>-0.5</v>
      </c>
      <c r="AP563" s="9">
        <v>0</v>
      </c>
      <c r="AR563" s="36"/>
      <c r="BA563" s="36"/>
    </row>
    <row r="564" spans="6:53" ht="12.75">
      <c r="F564" s="15"/>
      <c r="G564" s="15"/>
      <c r="R564" s="81"/>
      <c r="AL564" s="9">
        <v>0</v>
      </c>
      <c r="AM564" s="9">
        <v>0</v>
      </c>
      <c r="AN564" s="9">
        <v>-0.5</v>
      </c>
      <c r="AO564" s="9">
        <v>-0.5</v>
      </c>
      <c r="AP564" s="9">
        <v>0</v>
      </c>
      <c r="AR564" s="36"/>
      <c r="BA564" s="36"/>
    </row>
    <row r="565" spans="6:53" ht="12.75">
      <c r="F565" s="15"/>
      <c r="G565" s="15"/>
      <c r="R565" s="81"/>
      <c r="AL565" s="9">
        <v>0</v>
      </c>
      <c r="AM565" s="9">
        <v>0</v>
      </c>
      <c r="AN565" s="9">
        <v>-0.5</v>
      </c>
      <c r="AO565" s="9">
        <v>-0.5</v>
      </c>
      <c r="AP565" s="9">
        <v>0</v>
      </c>
      <c r="AR565" s="36"/>
      <c r="BA565" s="36"/>
    </row>
    <row r="566" spans="6:53" ht="12.75">
      <c r="F566" s="15"/>
      <c r="G566" s="15"/>
      <c r="R566" s="81"/>
      <c r="AL566" s="9">
        <v>0</v>
      </c>
      <c r="AM566" s="9">
        <v>0</v>
      </c>
      <c r="AN566" s="9">
        <v>-0.5</v>
      </c>
      <c r="AO566" s="9">
        <v>-0.5</v>
      </c>
      <c r="AP566" s="9">
        <v>0</v>
      </c>
      <c r="AR566" s="36"/>
      <c r="BA566" s="36"/>
    </row>
    <row r="567" spans="6:53" ht="12.75">
      <c r="F567" s="15"/>
      <c r="G567" s="15"/>
      <c r="R567" s="81"/>
      <c r="AL567" s="9">
        <v>0</v>
      </c>
      <c r="AM567" s="9">
        <v>0</v>
      </c>
      <c r="AN567" s="9">
        <v>-0.5</v>
      </c>
      <c r="AO567" s="9">
        <v>-0.5</v>
      </c>
      <c r="AP567" s="9">
        <v>0</v>
      </c>
      <c r="AR567" s="36"/>
      <c r="BA567" s="36"/>
    </row>
    <row r="568" spans="6:53" ht="12.75">
      <c r="F568" s="15"/>
      <c r="G568" s="15"/>
      <c r="R568" s="81"/>
      <c r="AL568" s="9">
        <v>0</v>
      </c>
      <c r="AM568" s="9">
        <v>0</v>
      </c>
      <c r="AN568" s="9">
        <v>-0.5</v>
      </c>
      <c r="AO568" s="9">
        <v>-0.5</v>
      </c>
      <c r="AP568" s="9">
        <v>0</v>
      </c>
      <c r="AR568" s="36"/>
      <c r="BA568" s="36"/>
    </row>
    <row r="569" spans="6:53" ht="12.75">
      <c r="F569" s="15"/>
      <c r="G569" s="15"/>
      <c r="R569" s="81"/>
      <c r="AL569" s="9">
        <v>0</v>
      </c>
      <c r="AM569" s="9">
        <v>0</v>
      </c>
      <c r="AN569" s="9">
        <v>-0.5</v>
      </c>
      <c r="AO569" s="9">
        <v>-0.5</v>
      </c>
      <c r="AP569" s="9">
        <v>0</v>
      </c>
      <c r="AR569" s="36"/>
      <c r="BA569" s="36"/>
    </row>
    <row r="570" spans="6:53" ht="12.75">
      <c r="F570" s="15"/>
      <c r="G570" s="15"/>
      <c r="R570" s="81"/>
      <c r="AL570" s="9">
        <v>0</v>
      </c>
      <c r="AM570" s="9">
        <v>0</v>
      </c>
      <c r="AN570" s="9">
        <v>-0.5</v>
      </c>
      <c r="AO570" s="9">
        <v>-0.5</v>
      </c>
      <c r="AP570" s="9">
        <v>0</v>
      </c>
      <c r="AR570" s="36"/>
      <c r="BA570" s="36"/>
    </row>
    <row r="571" spans="6:53" ht="12.75">
      <c r="F571" s="15"/>
      <c r="G571" s="15"/>
      <c r="R571" s="81"/>
      <c r="AL571" s="9">
        <v>0</v>
      </c>
      <c r="AM571" s="9">
        <v>0</v>
      </c>
      <c r="AN571" s="9">
        <v>-0.5</v>
      </c>
      <c r="AO571" s="9">
        <v>-0.5</v>
      </c>
      <c r="AP571" s="9">
        <v>0</v>
      </c>
      <c r="AR571" s="36"/>
      <c r="BA571" s="36"/>
    </row>
    <row r="572" spans="6:53" ht="12.75">
      <c r="F572" s="15"/>
      <c r="G572" s="15"/>
      <c r="R572" s="81"/>
      <c r="AL572" s="9">
        <v>0</v>
      </c>
      <c r="AM572" s="9">
        <v>0</v>
      </c>
      <c r="AN572" s="9">
        <v>-0.5</v>
      </c>
      <c r="AO572" s="9">
        <v>-0.5</v>
      </c>
      <c r="AP572" s="9">
        <v>0</v>
      </c>
      <c r="AR572" s="36"/>
      <c r="BA572" s="36"/>
    </row>
    <row r="573" spans="6:53" ht="12.75">
      <c r="F573" s="15"/>
      <c r="G573" s="15"/>
      <c r="R573" s="81"/>
      <c r="AL573" s="9">
        <v>0</v>
      </c>
      <c r="AM573" s="9">
        <v>0</v>
      </c>
      <c r="AN573" s="9">
        <v>-0.5</v>
      </c>
      <c r="AO573" s="9">
        <v>-0.5</v>
      </c>
      <c r="AP573" s="9">
        <v>0</v>
      </c>
      <c r="AR573" s="36"/>
      <c r="BA573" s="36"/>
    </row>
    <row r="574" spans="6:53" ht="12.75">
      <c r="F574" s="15"/>
      <c r="G574" s="15"/>
      <c r="R574" s="81"/>
      <c r="AL574" s="9">
        <v>0</v>
      </c>
      <c r="AM574" s="9">
        <v>0</v>
      </c>
      <c r="AN574" s="9">
        <v>-0.5</v>
      </c>
      <c r="AO574" s="9">
        <v>-0.5</v>
      </c>
      <c r="AP574" s="9">
        <v>0</v>
      </c>
      <c r="AR574" s="36"/>
      <c r="BA574" s="36"/>
    </row>
    <row r="575" spans="6:53" ht="12.75">
      <c r="F575" s="15"/>
      <c r="G575" s="15"/>
      <c r="R575" s="81"/>
      <c r="AL575" s="9">
        <v>0</v>
      </c>
      <c r="AM575" s="9">
        <v>0</v>
      </c>
      <c r="AN575" s="9">
        <v>-0.5</v>
      </c>
      <c r="AO575" s="9">
        <v>-0.5</v>
      </c>
      <c r="AP575" s="9">
        <v>0</v>
      </c>
      <c r="AR575" s="36"/>
      <c r="BA575" s="36"/>
    </row>
    <row r="576" spans="6:53" ht="12.75">
      <c r="F576" s="15"/>
      <c r="G576" s="15"/>
      <c r="R576" s="81"/>
      <c r="AL576" s="9">
        <v>0</v>
      </c>
      <c r="AM576" s="9">
        <v>0</v>
      </c>
      <c r="AN576" s="9">
        <v>-0.5</v>
      </c>
      <c r="AO576" s="9">
        <v>-0.5</v>
      </c>
      <c r="AP576" s="9">
        <v>0</v>
      </c>
      <c r="AR576" s="36"/>
      <c r="BA576" s="36"/>
    </row>
    <row r="577" spans="6:53" ht="12.75">
      <c r="F577" s="15"/>
      <c r="G577" s="15"/>
      <c r="R577" s="81"/>
      <c r="AL577" s="9">
        <v>0</v>
      </c>
      <c r="AM577" s="9">
        <v>0</v>
      </c>
      <c r="AN577" s="9">
        <v>-0.5</v>
      </c>
      <c r="AO577" s="9">
        <v>-0.5</v>
      </c>
      <c r="AP577" s="9">
        <v>0</v>
      </c>
      <c r="AR577" s="36"/>
      <c r="BA577" s="36"/>
    </row>
    <row r="578" spans="6:53" ht="12.75">
      <c r="F578" s="15"/>
      <c r="G578" s="15"/>
      <c r="R578" s="81"/>
      <c r="AL578" s="9">
        <v>0</v>
      </c>
      <c r="AM578" s="9">
        <v>0</v>
      </c>
      <c r="AN578" s="9">
        <v>-0.5</v>
      </c>
      <c r="AO578" s="9">
        <v>-0.5</v>
      </c>
      <c r="AP578" s="9">
        <v>0</v>
      </c>
      <c r="AR578" s="36"/>
      <c r="BA578" s="36"/>
    </row>
    <row r="579" spans="6:53" ht="12.75">
      <c r="F579" s="15"/>
      <c r="G579" s="15"/>
      <c r="R579" s="81"/>
      <c r="AL579" s="9">
        <v>0</v>
      </c>
      <c r="AM579" s="9">
        <v>0</v>
      </c>
      <c r="AN579" s="9">
        <v>-0.5</v>
      </c>
      <c r="AO579" s="9">
        <v>-0.5</v>
      </c>
      <c r="AP579" s="9">
        <v>0</v>
      </c>
      <c r="AR579" s="36"/>
      <c r="BA579" s="36"/>
    </row>
    <row r="580" spans="6:53" ht="12.75">
      <c r="F580" s="15"/>
      <c r="G580" s="15"/>
      <c r="R580" s="81"/>
      <c r="AL580" s="9">
        <v>0</v>
      </c>
      <c r="AM580" s="9">
        <v>0</v>
      </c>
      <c r="AN580" s="9">
        <v>-0.5</v>
      </c>
      <c r="AO580" s="9">
        <v>-0.5</v>
      </c>
      <c r="AP580" s="9">
        <v>0</v>
      </c>
      <c r="AR580" s="36"/>
      <c r="BA580" s="36"/>
    </row>
    <row r="581" spans="6:53" ht="12.75">
      <c r="F581" s="15"/>
      <c r="G581" s="15"/>
      <c r="R581" s="81"/>
      <c r="AL581" s="9">
        <v>0</v>
      </c>
      <c r="AM581" s="9">
        <v>0</v>
      </c>
      <c r="AN581" s="9">
        <v>-0.5</v>
      </c>
      <c r="AO581" s="9">
        <v>-0.5</v>
      </c>
      <c r="AP581" s="9">
        <v>0</v>
      </c>
      <c r="AR581" s="36"/>
      <c r="BA581" s="36"/>
    </row>
    <row r="582" spans="6:53" ht="12.75">
      <c r="F582" s="15"/>
      <c r="G582" s="15"/>
      <c r="R582" s="81"/>
      <c r="AL582" s="9">
        <v>0</v>
      </c>
      <c r="AM582" s="9">
        <v>0</v>
      </c>
      <c r="AN582" s="9">
        <v>-0.5</v>
      </c>
      <c r="AO582" s="9">
        <v>-0.5</v>
      </c>
      <c r="AP582" s="9">
        <v>0</v>
      </c>
      <c r="AR582" s="36"/>
      <c r="BA582" s="36"/>
    </row>
    <row r="583" spans="6:53" ht="12.75">
      <c r="F583" s="15"/>
      <c r="G583" s="15"/>
      <c r="R583" s="81"/>
      <c r="AL583" s="9">
        <v>0</v>
      </c>
      <c r="AM583" s="9">
        <v>0</v>
      </c>
      <c r="AN583" s="9">
        <v>-0.5</v>
      </c>
      <c r="AO583" s="9">
        <v>-0.5</v>
      </c>
      <c r="AP583" s="9">
        <v>0</v>
      </c>
      <c r="AR583" s="36"/>
      <c r="BA583" s="36"/>
    </row>
    <row r="584" spans="6:53" ht="12.75">
      <c r="F584" s="15"/>
      <c r="G584" s="15"/>
      <c r="R584" s="81"/>
      <c r="AL584" s="9">
        <v>0</v>
      </c>
      <c r="AM584" s="9">
        <v>0</v>
      </c>
      <c r="AN584" s="9">
        <v>-0.5</v>
      </c>
      <c r="AO584" s="9">
        <v>-0.5</v>
      </c>
      <c r="AP584" s="9">
        <v>0</v>
      </c>
      <c r="AR584" s="36"/>
      <c r="BA584" s="36"/>
    </row>
    <row r="585" spans="6:53" ht="12.75">
      <c r="F585" s="15"/>
      <c r="G585" s="15"/>
      <c r="R585" s="81"/>
      <c r="AL585" s="9">
        <v>0</v>
      </c>
      <c r="AM585" s="9">
        <v>0</v>
      </c>
      <c r="AN585" s="9">
        <v>-0.5</v>
      </c>
      <c r="AO585" s="9">
        <v>-0.5</v>
      </c>
      <c r="AP585" s="9">
        <v>0</v>
      </c>
      <c r="AR585" s="36"/>
      <c r="BA585" s="36"/>
    </row>
    <row r="586" spans="6:53" ht="12.75">
      <c r="F586" s="15"/>
      <c r="G586" s="15"/>
      <c r="R586" s="81"/>
      <c r="AL586" s="9">
        <v>0</v>
      </c>
      <c r="AM586" s="9">
        <v>0</v>
      </c>
      <c r="AN586" s="9">
        <v>-0.5</v>
      </c>
      <c r="AO586" s="9">
        <v>-0.5</v>
      </c>
      <c r="AP586" s="9">
        <v>0</v>
      </c>
      <c r="AR586" s="36"/>
      <c r="BA586" s="36"/>
    </row>
    <row r="587" spans="6:53" ht="12.75">
      <c r="F587" s="15"/>
      <c r="G587" s="15"/>
      <c r="R587" s="81"/>
      <c r="AL587" s="9">
        <v>0</v>
      </c>
      <c r="AM587" s="9">
        <v>0</v>
      </c>
      <c r="AN587" s="9">
        <v>-0.5</v>
      </c>
      <c r="AO587" s="9">
        <v>-0.5</v>
      </c>
      <c r="AP587" s="9">
        <v>0</v>
      </c>
      <c r="AR587" s="36"/>
      <c r="BA587" s="36"/>
    </row>
    <row r="588" spans="6:53" ht="12.75">
      <c r="F588" s="15"/>
      <c r="G588" s="15"/>
      <c r="R588" s="81"/>
      <c r="AL588" s="9">
        <v>0</v>
      </c>
      <c r="AM588" s="9">
        <v>0</v>
      </c>
      <c r="AN588" s="9">
        <v>-0.5</v>
      </c>
      <c r="AO588" s="9">
        <v>-0.5</v>
      </c>
      <c r="AP588" s="9">
        <v>0</v>
      </c>
      <c r="AR588" s="36"/>
      <c r="BA588" s="36"/>
    </row>
    <row r="589" spans="6:53" ht="12.75">
      <c r="F589" s="15"/>
      <c r="G589" s="15"/>
      <c r="R589" s="81"/>
      <c r="AL589" s="9">
        <v>0</v>
      </c>
      <c r="AM589" s="9">
        <v>0</v>
      </c>
      <c r="AN589" s="9">
        <v>-0.5</v>
      </c>
      <c r="AO589" s="9">
        <v>-0.5</v>
      </c>
      <c r="AP589" s="9">
        <v>0</v>
      </c>
      <c r="AR589" s="36"/>
      <c r="BA589" s="36"/>
    </row>
    <row r="590" spans="6:53" ht="12.75">
      <c r="F590" s="15"/>
      <c r="G590" s="15"/>
      <c r="R590" s="81"/>
      <c r="AL590" s="9">
        <v>0</v>
      </c>
      <c r="AM590" s="9">
        <v>0</v>
      </c>
      <c r="AN590" s="9">
        <v>-0.5</v>
      </c>
      <c r="AO590" s="9">
        <v>-0.5</v>
      </c>
      <c r="AP590" s="9">
        <v>0</v>
      </c>
      <c r="AR590" s="36"/>
      <c r="BA590" s="36"/>
    </row>
    <row r="591" spans="6:53" ht="12.75">
      <c r="F591" s="15"/>
      <c r="G591" s="15"/>
      <c r="R591" s="81"/>
      <c r="AL591" s="9">
        <v>0</v>
      </c>
      <c r="AM591" s="9">
        <v>0</v>
      </c>
      <c r="AN591" s="9">
        <v>-0.5</v>
      </c>
      <c r="AO591" s="9">
        <v>-0.5</v>
      </c>
      <c r="AP591" s="9">
        <v>0</v>
      </c>
      <c r="AR591" s="36"/>
      <c r="BA591" s="36"/>
    </row>
    <row r="592" spans="6:53" ht="12.75">
      <c r="F592" s="15"/>
      <c r="G592" s="15"/>
      <c r="R592" s="81"/>
      <c r="AL592" s="9">
        <v>0</v>
      </c>
      <c r="AM592" s="9">
        <v>0</v>
      </c>
      <c r="AN592" s="9">
        <v>-0.5</v>
      </c>
      <c r="AO592" s="9">
        <v>-0.5</v>
      </c>
      <c r="AP592" s="9">
        <v>0</v>
      </c>
      <c r="AR592" s="36"/>
      <c r="BA592" s="36"/>
    </row>
    <row r="593" spans="6:53" ht="12.75">
      <c r="F593" s="15"/>
      <c r="G593" s="15"/>
      <c r="R593" s="81"/>
      <c r="AL593" s="9">
        <v>0</v>
      </c>
      <c r="AM593" s="9">
        <v>0</v>
      </c>
      <c r="AN593" s="9">
        <v>-0.5</v>
      </c>
      <c r="AO593" s="9">
        <v>-0.5</v>
      </c>
      <c r="AP593" s="9">
        <v>0</v>
      </c>
      <c r="AR593" s="36"/>
      <c r="BA593" s="36"/>
    </row>
    <row r="594" spans="6:53" ht="12.75">
      <c r="F594" s="15"/>
      <c r="G594" s="15"/>
      <c r="R594" s="81"/>
      <c r="AL594" s="9">
        <v>0</v>
      </c>
      <c r="AM594" s="9">
        <v>0</v>
      </c>
      <c r="AN594" s="9">
        <v>-0.5</v>
      </c>
      <c r="AO594" s="9">
        <v>-0.5</v>
      </c>
      <c r="AP594" s="9">
        <v>0</v>
      </c>
      <c r="AR594" s="36"/>
      <c r="BA594" s="36"/>
    </row>
    <row r="595" spans="6:53" ht="12.75">
      <c r="F595" s="15"/>
      <c r="G595" s="15"/>
      <c r="R595" s="81"/>
      <c r="AL595" s="9">
        <v>0</v>
      </c>
      <c r="AM595" s="9">
        <v>0</v>
      </c>
      <c r="AN595" s="9">
        <v>-0.5</v>
      </c>
      <c r="AO595" s="9">
        <v>-0.5</v>
      </c>
      <c r="AP595" s="9">
        <v>0</v>
      </c>
      <c r="AR595" s="36"/>
      <c r="BA595" s="36"/>
    </row>
    <row r="596" spans="6:53" ht="12.75">
      <c r="F596" s="15"/>
      <c r="G596" s="15"/>
      <c r="R596" s="81"/>
      <c r="AL596" s="9">
        <v>0</v>
      </c>
      <c r="AM596" s="9">
        <v>0</v>
      </c>
      <c r="AN596" s="9">
        <v>-0.5</v>
      </c>
      <c r="AO596" s="9">
        <v>-0.5</v>
      </c>
      <c r="AP596" s="9">
        <v>0</v>
      </c>
      <c r="AR596" s="36"/>
      <c r="BA596" s="36"/>
    </row>
    <row r="597" spans="6:53" ht="12.75">
      <c r="F597" s="15"/>
      <c r="G597" s="15"/>
      <c r="R597" s="81"/>
      <c r="AL597" s="9">
        <v>0</v>
      </c>
      <c r="AM597" s="9">
        <v>0</v>
      </c>
      <c r="AN597" s="9">
        <v>-0.5</v>
      </c>
      <c r="AO597" s="9">
        <v>-0.5</v>
      </c>
      <c r="AP597" s="9">
        <v>0</v>
      </c>
      <c r="AR597" s="36"/>
      <c r="BA597" s="36"/>
    </row>
    <row r="598" spans="6:53" ht="12.75">
      <c r="F598" s="15"/>
      <c r="G598" s="15"/>
      <c r="R598" s="81"/>
      <c r="AL598" s="9">
        <v>0</v>
      </c>
      <c r="AM598" s="9">
        <v>0</v>
      </c>
      <c r="AN598" s="9">
        <v>-0.5</v>
      </c>
      <c r="AO598" s="9">
        <v>-0.5</v>
      </c>
      <c r="AP598" s="9">
        <v>0</v>
      </c>
      <c r="AR598" s="36"/>
      <c r="BA598" s="36"/>
    </row>
    <row r="599" spans="6:53" ht="12.75">
      <c r="F599" s="15"/>
      <c r="G599" s="15"/>
      <c r="R599" s="81"/>
      <c r="AL599" s="9">
        <v>0</v>
      </c>
      <c r="AM599" s="9">
        <v>0</v>
      </c>
      <c r="AN599" s="9">
        <v>-0.5</v>
      </c>
      <c r="AO599" s="9">
        <v>-0.5</v>
      </c>
      <c r="AP599" s="9">
        <v>0</v>
      </c>
      <c r="AR599" s="36"/>
      <c r="BA599" s="36"/>
    </row>
    <row r="600" spans="6:53" ht="12.75">
      <c r="F600" s="15"/>
      <c r="G600" s="15"/>
      <c r="R600" s="81"/>
      <c r="AL600" s="9">
        <v>0</v>
      </c>
      <c r="AM600" s="9">
        <v>0</v>
      </c>
      <c r="AN600" s="9">
        <v>-0.5</v>
      </c>
      <c r="AO600" s="9">
        <v>-0.5</v>
      </c>
      <c r="AP600" s="9">
        <v>0</v>
      </c>
      <c r="AR600" s="36"/>
      <c r="BA600" s="36"/>
    </row>
    <row r="601" spans="6:53" ht="12.75">
      <c r="F601" s="15"/>
      <c r="G601" s="15"/>
      <c r="R601" s="81"/>
      <c r="AL601" s="9">
        <v>0</v>
      </c>
      <c r="AM601" s="9">
        <v>0</v>
      </c>
      <c r="AN601" s="9">
        <v>-0.5</v>
      </c>
      <c r="AO601" s="9">
        <v>-0.5</v>
      </c>
      <c r="AP601" s="9">
        <v>0</v>
      </c>
      <c r="AR601" s="36"/>
      <c r="BA601" s="36"/>
    </row>
    <row r="602" spans="6:53" ht="12.75">
      <c r="F602" s="15"/>
      <c r="G602" s="15"/>
      <c r="R602" s="81"/>
      <c r="AL602" s="9">
        <v>0</v>
      </c>
      <c r="AM602" s="9">
        <v>0</v>
      </c>
      <c r="AN602" s="9">
        <v>-0.5</v>
      </c>
      <c r="AO602" s="9">
        <v>-0.5</v>
      </c>
      <c r="AP602" s="9">
        <v>0</v>
      </c>
      <c r="AR602" s="36"/>
      <c r="BA602" s="36"/>
    </row>
    <row r="603" spans="6:53" ht="12.75">
      <c r="F603" s="15"/>
      <c r="G603" s="15"/>
      <c r="R603" s="81"/>
      <c r="AL603" s="9">
        <v>0</v>
      </c>
      <c r="AM603" s="9">
        <v>0</v>
      </c>
      <c r="AN603" s="9">
        <v>-0.5</v>
      </c>
      <c r="AO603" s="9">
        <v>-0.5</v>
      </c>
      <c r="AP603" s="9">
        <v>0</v>
      </c>
      <c r="AR603" s="36"/>
      <c r="BA603" s="36"/>
    </row>
    <row r="604" spans="6:53" ht="12.75">
      <c r="F604" s="15"/>
      <c r="G604" s="15"/>
      <c r="R604" s="81"/>
      <c r="AL604" s="9">
        <v>0</v>
      </c>
      <c r="AM604" s="9">
        <v>0</v>
      </c>
      <c r="AN604" s="9">
        <v>-0.5</v>
      </c>
      <c r="AO604" s="9">
        <v>-0.5</v>
      </c>
      <c r="AP604" s="9">
        <v>0</v>
      </c>
      <c r="AR604" s="36"/>
      <c r="BA604" s="36"/>
    </row>
    <row r="605" spans="6:53" ht="12.75">
      <c r="F605" s="15"/>
      <c r="G605" s="15"/>
      <c r="R605" s="81"/>
      <c r="AL605" s="9">
        <v>0</v>
      </c>
      <c r="AM605" s="9">
        <v>0</v>
      </c>
      <c r="AN605" s="9">
        <v>-0.5</v>
      </c>
      <c r="AO605" s="9">
        <v>-0.5</v>
      </c>
      <c r="AP605" s="9">
        <v>0</v>
      </c>
      <c r="AR605" s="36"/>
      <c r="BA605" s="36"/>
    </row>
    <row r="606" spans="6:53" ht="12.75">
      <c r="F606" s="15"/>
      <c r="G606" s="15"/>
      <c r="R606" s="81"/>
      <c r="AL606" s="9">
        <v>0</v>
      </c>
      <c r="AM606" s="9">
        <v>0</v>
      </c>
      <c r="AN606" s="9">
        <v>-0.5</v>
      </c>
      <c r="AO606" s="9">
        <v>-0.5</v>
      </c>
      <c r="AP606" s="9">
        <v>0</v>
      </c>
      <c r="AR606" s="36"/>
      <c r="BA606" s="36"/>
    </row>
    <row r="607" spans="6:53" ht="12.75">
      <c r="F607" s="15"/>
      <c r="G607" s="15"/>
      <c r="R607" s="81"/>
      <c r="AL607" s="9">
        <v>0</v>
      </c>
      <c r="AM607" s="9">
        <v>0</v>
      </c>
      <c r="AN607" s="9">
        <v>-0.5</v>
      </c>
      <c r="AO607" s="9">
        <v>-0.5</v>
      </c>
      <c r="AP607" s="9">
        <v>0</v>
      </c>
      <c r="AR607" s="36"/>
      <c r="BA607" s="36"/>
    </row>
    <row r="608" spans="6:53" ht="12.75">
      <c r="F608" s="15"/>
      <c r="G608" s="15"/>
      <c r="R608" s="81"/>
      <c r="AL608" s="9">
        <v>0</v>
      </c>
      <c r="AM608" s="9">
        <v>0</v>
      </c>
      <c r="AN608" s="9">
        <v>-0.5</v>
      </c>
      <c r="AO608" s="9">
        <v>-0.5</v>
      </c>
      <c r="AP608" s="9">
        <v>0</v>
      </c>
      <c r="AR608" s="36"/>
      <c r="BA608" s="36"/>
    </row>
    <row r="609" spans="6:53" ht="12.75">
      <c r="F609" s="15"/>
      <c r="G609" s="15"/>
      <c r="R609" s="81"/>
      <c r="AL609" s="9">
        <v>0</v>
      </c>
      <c r="AM609" s="9">
        <v>0</v>
      </c>
      <c r="AN609" s="9">
        <v>-0.5</v>
      </c>
      <c r="AO609" s="9">
        <v>-0.5</v>
      </c>
      <c r="AP609" s="9">
        <v>0</v>
      </c>
      <c r="AR609" s="36"/>
      <c r="BA609" s="36"/>
    </row>
    <row r="610" spans="6:53" ht="12.75">
      <c r="F610" s="15"/>
      <c r="G610" s="15"/>
      <c r="R610" s="81"/>
      <c r="AL610" s="9">
        <v>0</v>
      </c>
      <c r="AM610" s="9">
        <v>0</v>
      </c>
      <c r="AN610" s="9">
        <v>-0.5</v>
      </c>
      <c r="AO610" s="9">
        <v>-0.5</v>
      </c>
      <c r="AP610" s="9">
        <v>0</v>
      </c>
      <c r="AR610" s="36"/>
      <c r="BA610" s="36"/>
    </row>
    <row r="611" spans="6:53" ht="12.75">
      <c r="F611" s="15"/>
      <c r="G611" s="15"/>
      <c r="R611" s="81"/>
      <c r="AL611" s="9">
        <v>0</v>
      </c>
      <c r="AM611" s="9">
        <v>0</v>
      </c>
      <c r="AN611" s="9">
        <v>-0.5</v>
      </c>
      <c r="AO611" s="9">
        <v>-0.5</v>
      </c>
      <c r="AP611" s="9">
        <v>0</v>
      </c>
      <c r="AR611" s="36"/>
      <c r="BA611" s="36"/>
    </row>
    <row r="612" spans="6:53" ht="12.75">
      <c r="F612" s="15"/>
      <c r="G612" s="15"/>
      <c r="R612" s="81"/>
      <c r="AL612" s="9">
        <v>0</v>
      </c>
      <c r="AM612" s="9">
        <v>0</v>
      </c>
      <c r="AN612" s="9">
        <v>-0.5</v>
      </c>
      <c r="AO612" s="9">
        <v>-0.5</v>
      </c>
      <c r="AP612" s="9">
        <v>0</v>
      </c>
      <c r="AR612" s="36"/>
      <c r="BA612" s="36"/>
    </row>
    <row r="613" spans="6:53" ht="12.75">
      <c r="F613" s="15"/>
      <c r="G613" s="15"/>
      <c r="R613" s="81"/>
      <c r="AL613" s="9">
        <v>0</v>
      </c>
      <c r="AM613" s="9">
        <v>0</v>
      </c>
      <c r="AN613" s="9">
        <v>-0.5</v>
      </c>
      <c r="AO613" s="9">
        <v>-0.5</v>
      </c>
      <c r="AP613" s="9">
        <v>0</v>
      </c>
      <c r="AR613" s="36"/>
      <c r="BA613" s="36"/>
    </row>
    <row r="614" spans="6:53" ht="12.75">
      <c r="F614" s="15"/>
      <c r="G614" s="15"/>
      <c r="R614" s="81"/>
      <c r="AL614" s="9">
        <v>0</v>
      </c>
      <c r="AM614" s="9">
        <v>0</v>
      </c>
      <c r="AN614" s="9">
        <v>-0.5</v>
      </c>
      <c r="AO614" s="9">
        <v>-0.5</v>
      </c>
      <c r="AP614" s="9">
        <v>0</v>
      </c>
      <c r="AR614" s="36"/>
      <c r="BA614" s="36"/>
    </row>
    <row r="615" spans="6:53" ht="12.75">
      <c r="F615" s="15"/>
      <c r="G615" s="15"/>
      <c r="R615" s="81"/>
      <c r="AL615" s="9">
        <v>0</v>
      </c>
      <c r="AM615" s="9">
        <v>0</v>
      </c>
      <c r="AN615" s="9">
        <v>-0.5</v>
      </c>
      <c r="AO615" s="9">
        <v>-0.5</v>
      </c>
      <c r="AP615" s="9">
        <v>0</v>
      </c>
      <c r="AR615" s="36"/>
      <c r="BA615" s="36"/>
    </row>
    <row r="616" spans="6:53" ht="12.75">
      <c r="F616" s="15"/>
      <c r="G616" s="15"/>
      <c r="R616" s="81"/>
      <c r="AL616" s="9">
        <v>0</v>
      </c>
      <c r="AM616" s="9">
        <v>0</v>
      </c>
      <c r="AN616" s="9">
        <v>-0.5</v>
      </c>
      <c r="AO616" s="9">
        <v>-0.5</v>
      </c>
      <c r="AP616" s="9">
        <v>0</v>
      </c>
      <c r="AR616" s="36"/>
      <c r="BA616" s="36"/>
    </row>
    <row r="617" spans="6:53" ht="12.75">
      <c r="F617" s="15"/>
      <c r="G617" s="15"/>
      <c r="R617" s="81"/>
      <c r="AL617" s="9">
        <v>0</v>
      </c>
      <c r="AM617" s="9">
        <v>0</v>
      </c>
      <c r="AN617" s="9">
        <v>-0.5</v>
      </c>
      <c r="AO617" s="9">
        <v>-0.5</v>
      </c>
      <c r="AP617" s="9">
        <v>0</v>
      </c>
      <c r="AR617" s="36"/>
      <c r="BA617" s="36"/>
    </row>
    <row r="618" spans="6:53" ht="12.75">
      <c r="F618" s="15"/>
      <c r="G618" s="15"/>
      <c r="R618" s="81"/>
      <c r="AL618" s="9">
        <v>0</v>
      </c>
      <c r="AM618" s="9">
        <v>0</v>
      </c>
      <c r="AN618" s="9">
        <v>-0.5</v>
      </c>
      <c r="AO618" s="9">
        <v>-0.5</v>
      </c>
      <c r="AP618" s="9">
        <v>0</v>
      </c>
      <c r="AR618" s="36"/>
      <c r="BA618" s="36"/>
    </row>
    <row r="619" spans="6:53" ht="12.75">
      <c r="F619" s="15"/>
      <c r="G619" s="15"/>
      <c r="R619" s="81"/>
      <c r="AL619" s="9">
        <v>0</v>
      </c>
      <c r="AM619" s="9">
        <v>0</v>
      </c>
      <c r="AN619" s="9">
        <v>-0.5</v>
      </c>
      <c r="AO619" s="9">
        <v>-0.5</v>
      </c>
      <c r="AP619" s="9">
        <v>0</v>
      </c>
      <c r="AR619" s="36"/>
      <c r="BA619" s="36"/>
    </row>
    <row r="620" spans="6:53" ht="12.75">
      <c r="F620" s="15"/>
      <c r="G620" s="15"/>
      <c r="R620" s="81"/>
      <c r="AL620" s="9">
        <v>0</v>
      </c>
      <c r="AM620" s="9">
        <v>0</v>
      </c>
      <c r="AN620" s="9">
        <v>-0.5</v>
      </c>
      <c r="AO620" s="9">
        <v>-0.5</v>
      </c>
      <c r="AP620" s="9">
        <v>0</v>
      </c>
      <c r="AR620" s="36"/>
      <c r="BA620" s="36"/>
    </row>
    <row r="621" spans="6:53" ht="12.75">
      <c r="F621" s="15"/>
      <c r="G621" s="15"/>
      <c r="R621" s="81"/>
      <c r="AL621" s="9">
        <v>0</v>
      </c>
      <c r="AM621" s="9">
        <v>0</v>
      </c>
      <c r="AN621" s="9">
        <v>-0.5</v>
      </c>
      <c r="AO621" s="9">
        <v>-0.5</v>
      </c>
      <c r="AP621" s="9">
        <v>0</v>
      </c>
      <c r="AR621" s="36"/>
      <c r="BA621" s="36"/>
    </row>
    <row r="622" spans="6:53" ht="12.75">
      <c r="F622" s="15"/>
      <c r="G622" s="15"/>
      <c r="R622" s="81"/>
      <c r="AL622" s="9">
        <v>0</v>
      </c>
      <c r="AM622" s="9">
        <v>0</v>
      </c>
      <c r="AN622" s="9">
        <v>-0.5</v>
      </c>
      <c r="AO622" s="9">
        <v>-0.5</v>
      </c>
      <c r="AP622" s="9">
        <v>0</v>
      </c>
      <c r="AR622" s="36"/>
      <c r="BA622" s="36"/>
    </row>
    <row r="623" spans="6:53" ht="12.75">
      <c r="F623" s="15"/>
      <c r="G623" s="15"/>
      <c r="R623" s="81"/>
      <c r="AL623" s="9">
        <v>0</v>
      </c>
      <c r="AM623" s="9">
        <v>0</v>
      </c>
      <c r="AN623" s="9">
        <v>-0.5</v>
      </c>
      <c r="AO623" s="9">
        <v>-0.5</v>
      </c>
      <c r="AP623" s="9">
        <v>0</v>
      </c>
      <c r="AR623" s="36"/>
      <c r="BA623" s="36"/>
    </row>
    <row r="624" spans="6:53" ht="12.75">
      <c r="F624" s="15"/>
      <c r="G624" s="15"/>
      <c r="R624" s="81"/>
      <c r="AL624" s="9">
        <v>0</v>
      </c>
      <c r="AM624" s="9">
        <v>0</v>
      </c>
      <c r="AN624" s="9">
        <v>-0.5</v>
      </c>
      <c r="AO624" s="9">
        <v>-0.5</v>
      </c>
      <c r="AP624" s="9">
        <v>0</v>
      </c>
      <c r="AR624" s="36"/>
      <c r="BA624" s="36"/>
    </row>
    <row r="625" spans="6:53" ht="12.75">
      <c r="F625" s="15"/>
      <c r="G625" s="15"/>
      <c r="R625" s="81"/>
      <c r="AL625" s="9">
        <v>0</v>
      </c>
      <c r="AM625" s="9">
        <v>0</v>
      </c>
      <c r="AN625" s="9">
        <v>-0.5</v>
      </c>
      <c r="AO625" s="9">
        <v>-0.5</v>
      </c>
      <c r="AP625" s="9">
        <v>0</v>
      </c>
      <c r="AR625" s="36"/>
      <c r="BA625" s="36"/>
    </row>
    <row r="626" spans="6:53" ht="12.75">
      <c r="F626" s="15"/>
      <c r="G626" s="15"/>
      <c r="R626" s="81"/>
      <c r="AL626" s="9">
        <v>0</v>
      </c>
      <c r="AM626" s="9">
        <v>0</v>
      </c>
      <c r="AN626" s="9">
        <v>-0.5</v>
      </c>
      <c r="AO626" s="9">
        <v>-0.5</v>
      </c>
      <c r="AP626" s="9">
        <v>0</v>
      </c>
      <c r="AR626" s="36"/>
      <c r="BA626" s="36"/>
    </row>
    <row r="627" spans="6:53" ht="12.75">
      <c r="F627" s="15"/>
      <c r="G627" s="15"/>
      <c r="R627" s="81"/>
      <c r="AL627" s="9">
        <v>0</v>
      </c>
      <c r="AM627" s="9">
        <v>0</v>
      </c>
      <c r="AN627" s="9">
        <v>-0.5</v>
      </c>
      <c r="AO627" s="9">
        <v>-0.5</v>
      </c>
      <c r="AP627" s="9">
        <v>0</v>
      </c>
      <c r="AR627" s="36"/>
      <c r="BA627" s="36"/>
    </row>
    <row r="628" spans="6:53" ht="12.75">
      <c r="F628" s="15"/>
      <c r="G628" s="15"/>
      <c r="R628" s="81"/>
      <c r="AL628" s="9">
        <v>0</v>
      </c>
      <c r="AM628" s="9">
        <v>0</v>
      </c>
      <c r="AN628" s="9">
        <v>-0.5</v>
      </c>
      <c r="AO628" s="9">
        <v>-0.5</v>
      </c>
      <c r="AP628" s="9">
        <v>0</v>
      </c>
      <c r="AR628" s="36"/>
      <c r="BA628" s="36"/>
    </row>
    <row r="629" spans="6:53" ht="12.75">
      <c r="F629" s="15"/>
      <c r="G629" s="15"/>
      <c r="R629" s="81"/>
      <c r="AL629" s="9">
        <v>0</v>
      </c>
      <c r="AM629" s="9">
        <v>0</v>
      </c>
      <c r="AN629" s="9">
        <v>-0.5</v>
      </c>
      <c r="AO629" s="9">
        <v>-0.5</v>
      </c>
      <c r="AP629" s="9">
        <v>0</v>
      </c>
      <c r="AR629" s="36"/>
      <c r="BA629" s="36"/>
    </row>
    <row r="630" spans="6:53" ht="12.75">
      <c r="F630" s="15"/>
      <c r="G630" s="15"/>
      <c r="R630" s="81"/>
      <c r="AL630" s="9">
        <v>0</v>
      </c>
      <c r="AM630" s="9">
        <v>0</v>
      </c>
      <c r="AN630" s="9">
        <v>-0.5</v>
      </c>
      <c r="AO630" s="9">
        <v>-0.5</v>
      </c>
      <c r="AP630" s="9">
        <v>0</v>
      </c>
      <c r="AR630" s="36"/>
      <c r="BA630" s="36"/>
    </row>
    <row r="631" spans="6:53" ht="12.75">
      <c r="F631" s="15"/>
      <c r="G631" s="15"/>
      <c r="R631" s="81"/>
      <c r="AL631" s="9">
        <v>0</v>
      </c>
      <c r="AM631" s="9">
        <v>0</v>
      </c>
      <c r="AN631" s="9">
        <v>-0.5</v>
      </c>
      <c r="AO631" s="9">
        <v>-0.5</v>
      </c>
      <c r="AP631" s="9">
        <v>0</v>
      </c>
      <c r="AR631" s="36"/>
      <c r="BA631" s="36"/>
    </row>
    <row r="632" spans="6:53" ht="12.75">
      <c r="F632" s="15"/>
      <c r="G632" s="15"/>
      <c r="R632" s="81"/>
      <c r="AL632" s="9">
        <v>0</v>
      </c>
      <c r="AM632" s="9">
        <v>0</v>
      </c>
      <c r="AN632" s="9">
        <v>-0.5</v>
      </c>
      <c r="AO632" s="9">
        <v>-0.5</v>
      </c>
      <c r="AP632" s="9">
        <v>0</v>
      </c>
      <c r="AR632" s="36"/>
      <c r="BA632" s="36"/>
    </row>
    <row r="633" spans="6:53" ht="12.75">
      <c r="F633" s="15"/>
      <c r="G633" s="15"/>
      <c r="R633" s="81"/>
      <c r="AL633" s="9">
        <v>0</v>
      </c>
      <c r="AM633" s="9">
        <v>0</v>
      </c>
      <c r="AN633" s="9">
        <v>-0.5</v>
      </c>
      <c r="AO633" s="9">
        <v>-0.5</v>
      </c>
      <c r="AP633" s="9">
        <v>0</v>
      </c>
      <c r="AR633" s="36"/>
      <c r="BA633" s="36"/>
    </row>
    <row r="634" spans="6:53" ht="12.75">
      <c r="F634" s="15"/>
      <c r="G634" s="15"/>
      <c r="R634" s="81"/>
      <c r="AL634" s="9">
        <v>0</v>
      </c>
      <c r="AM634" s="9">
        <v>0</v>
      </c>
      <c r="AN634" s="9">
        <v>-0.5</v>
      </c>
      <c r="AO634" s="9">
        <v>-0.5</v>
      </c>
      <c r="AP634" s="9">
        <v>0</v>
      </c>
      <c r="AR634" s="36"/>
      <c r="BA634" s="36"/>
    </row>
    <row r="635" spans="6:53" ht="12.75">
      <c r="F635" s="15"/>
      <c r="G635" s="15"/>
      <c r="R635" s="81"/>
      <c r="AL635" s="9">
        <v>0</v>
      </c>
      <c r="AM635" s="9">
        <v>0</v>
      </c>
      <c r="AN635" s="9">
        <v>-0.5</v>
      </c>
      <c r="AO635" s="9">
        <v>-0.5</v>
      </c>
      <c r="AP635" s="9">
        <v>0</v>
      </c>
      <c r="AR635" s="36"/>
      <c r="BA635" s="36"/>
    </row>
    <row r="636" spans="6:53" ht="12.75">
      <c r="F636" s="15"/>
      <c r="G636" s="15"/>
      <c r="R636" s="81"/>
      <c r="AL636" s="9">
        <v>0</v>
      </c>
      <c r="AM636" s="9">
        <v>0</v>
      </c>
      <c r="AN636" s="9">
        <v>-0.5</v>
      </c>
      <c r="AO636" s="9">
        <v>-0.5</v>
      </c>
      <c r="AP636" s="9">
        <v>0</v>
      </c>
      <c r="AR636" s="36"/>
      <c r="BA636" s="36"/>
    </row>
    <row r="637" spans="6:53" ht="12.75">
      <c r="F637" s="15"/>
      <c r="G637" s="15"/>
      <c r="R637" s="81"/>
      <c r="AL637" s="9">
        <v>0</v>
      </c>
      <c r="AM637" s="9">
        <v>0</v>
      </c>
      <c r="AN637" s="9">
        <v>-0.5</v>
      </c>
      <c r="AO637" s="9">
        <v>-0.5</v>
      </c>
      <c r="AP637" s="9">
        <v>0</v>
      </c>
      <c r="AR637" s="36"/>
      <c r="BA637" s="36"/>
    </row>
    <row r="638" spans="6:53" ht="12.75">
      <c r="F638" s="15"/>
      <c r="G638" s="15"/>
      <c r="R638" s="81"/>
      <c r="AL638" s="9">
        <v>0</v>
      </c>
      <c r="AM638" s="9">
        <v>0</v>
      </c>
      <c r="AN638" s="9">
        <v>-0.5</v>
      </c>
      <c r="AO638" s="9">
        <v>-0.5</v>
      </c>
      <c r="AP638" s="9">
        <v>0</v>
      </c>
      <c r="AR638" s="36"/>
      <c r="BA638" s="36"/>
    </row>
    <row r="639" spans="6:53" ht="12.75">
      <c r="F639" s="15"/>
      <c r="G639" s="15"/>
      <c r="R639" s="81"/>
      <c r="AL639" s="9">
        <v>0</v>
      </c>
      <c r="AM639" s="9">
        <v>0</v>
      </c>
      <c r="AN639" s="9">
        <v>-0.5</v>
      </c>
      <c r="AO639" s="9">
        <v>-0.5</v>
      </c>
      <c r="AP639" s="9">
        <v>0</v>
      </c>
      <c r="AR639" s="36"/>
      <c r="BA639" s="36"/>
    </row>
    <row r="640" spans="6:53" ht="12.75">
      <c r="F640" s="15"/>
      <c r="G640" s="15"/>
      <c r="R640" s="81"/>
      <c r="AL640" s="9">
        <v>0</v>
      </c>
      <c r="AM640" s="9">
        <v>0</v>
      </c>
      <c r="AN640" s="9">
        <v>-0.5</v>
      </c>
      <c r="AO640" s="9">
        <v>-0.5</v>
      </c>
      <c r="AP640" s="9">
        <v>0</v>
      </c>
      <c r="AR640" s="36"/>
      <c r="BA640" s="36"/>
    </row>
    <row r="641" spans="6:53" ht="12.75">
      <c r="F641" s="15"/>
      <c r="G641" s="15"/>
      <c r="R641" s="81"/>
      <c r="AL641" s="9">
        <v>0</v>
      </c>
      <c r="AM641" s="9">
        <v>0</v>
      </c>
      <c r="AN641" s="9">
        <v>-0.5</v>
      </c>
      <c r="AO641" s="9">
        <v>-0.5</v>
      </c>
      <c r="AP641" s="9">
        <v>0</v>
      </c>
      <c r="AR641" s="36"/>
      <c r="BA641" s="36"/>
    </row>
    <row r="642" spans="6:53" ht="12.75">
      <c r="F642" s="15"/>
      <c r="G642" s="15"/>
      <c r="R642" s="81"/>
      <c r="AL642" s="9">
        <v>0</v>
      </c>
      <c r="AM642" s="9">
        <v>0</v>
      </c>
      <c r="AN642" s="9">
        <v>-0.5</v>
      </c>
      <c r="AO642" s="9">
        <v>-0.5</v>
      </c>
      <c r="AP642" s="9">
        <v>0</v>
      </c>
      <c r="AR642" s="36"/>
      <c r="BA642" s="36"/>
    </row>
    <row r="643" spans="6:53" ht="12.75">
      <c r="F643" s="15"/>
      <c r="G643" s="15"/>
      <c r="R643" s="81"/>
      <c r="AL643" s="9">
        <v>0</v>
      </c>
      <c r="AM643" s="9">
        <v>0</v>
      </c>
      <c r="AN643" s="9">
        <v>-0.5</v>
      </c>
      <c r="AO643" s="9">
        <v>-0.5</v>
      </c>
      <c r="AP643" s="9">
        <v>0</v>
      </c>
      <c r="AR643" s="36"/>
      <c r="BA643" s="36"/>
    </row>
    <row r="644" spans="6:53" ht="12.75">
      <c r="F644" s="15"/>
      <c r="G644" s="15"/>
      <c r="R644" s="81"/>
      <c r="AL644" s="9">
        <v>0</v>
      </c>
      <c r="AM644" s="9">
        <v>0</v>
      </c>
      <c r="AN644" s="9">
        <v>-0.5</v>
      </c>
      <c r="AO644" s="9">
        <v>-0.5</v>
      </c>
      <c r="AP644" s="9">
        <v>0</v>
      </c>
      <c r="AR644" s="36"/>
      <c r="BA644" s="36"/>
    </row>
    <row r="645" spans="6:53" ht="12.75">
      <c r="F645" s="15"/>
      <c r="G645" s="15"/>
      <c r="R645" s="81"/>
      <c r="AL645" s="9">
        <v>0</v>
      </c>
      <c r="AM645" s="9">
        <v>0</v>
      </c>
      <c r="AN645" s="9">
        <v>-0.5</v>
      </c>
      <c r="AO645" s="9">
        <v>-0.5</v>
      </c>
      <c r="AP645" s="9">
        <v>0</v>
      </c>
      <c r="AR645" s="36"/>
      <c r="BA645" s="36"/>
    </row>
    <row r="646" spans="6:53" ht="12.75">
      <c r="F646" s="15"/>
      <c r="G646" s="15"/>
      <c r="R646" s="81"/>
      <c r="AL646" s="9">
        <v>0</v>
      </c>
      <c r="AM646" s="9">
        <v>0</v>
      </c>
      <c r="AN646" s="9">
        <v>-0.5</v>
      </c>
      <c r="AO646" s="9">
        <v>-0.5</v>
      </c>
      <c r="AP646" s="9">
        <v>0</v>
      </c>
      <c r="AR646" s="36"/>
      <c r="BA646" s="36"/>
    </row>
    <row r="647" spans="6:53" ht="12.75">
      <c r="F647" s="15"/>
      <c r="G647" s="15"/>
      <c r="R647" s="81"/>
      <c r="AL647" s="9">
        <v>0</v>
      </c>
      <c r="AM647" s="9">
        <v>0</v>
      </c>
      <c r="AN647" s="9">
        <v>-0.5</v>
      </c>
      <c r="AO647" s="9">
        <v>-0.5</v>
      </c>
      <c r="AP647" s="9">
        <v>0</v>
      </c>
      <c r="AR647" s="36"/>
      <c r="BA647" s="36"/>
    </row>
    <row r="648" spans="6:53" ht="12.75">
      <c r="F648" s="15"/>
      <c r="G648" s="15"/>
      <c r="R648" s="81"/>
      <c r="AL648" s="9">
        <v>0</v>
      </c>
      <c r="AM648" s="9">
        <v>0</v>
      </c>
      <c r="AN648" s="9">
        <v>-0.5</v>
      </c>
      <c r="AO648" s="9">
        <v>-0.5</v>
      </c>
      <c r="AP648" s="9">
        <v>0</v>
      </c>
      <c r="AR648" s="36"/>
      <c r="BA648" s="36"/>
    </row>
    <row r="649" spans="6:53" ht="12.75">
      <c r="F649" s="15"/>
      <c r="G649" s="15"/>
      <c r="R649" s="81"/>
      <c r="AL649" s="9">
        <v>0</v>
      </c>
      <c r="AM649" s="9">
        <v>0</v>
      </c>
      <c r="AN649" s="9">
        <v>-0.5</v>
      </c>
      <c r="AO649" s="9">
        <v>-0.5</v>
      </c>
      <c r="AP649" s="9">
        <v>0</v>
      </c>
      <c r="AR649" s="36"/>
      <c r="BA649" s="36"/>
    </row>
    <row r="650" spans="6:53" ht="12.75">
      <c r="F650" s="15"/>
      <c r="G650" s="15"/>
      <c r="R650" s="81"/>
      <c r="AL650" s="9">
        <v>0</v>
      </c>
      <c r="AM650" s="9">
        <v>0</v>
      </c>
      <c r="AN650" s="9">
        <v>-0.5</v>
      </c>
      <c r="AO650" s="9">
        <v>-0.5</v>
      </c>
      <c r="AP650" s="9">
        <v>0</v>
      </c>
      <c r="AR650" s="36"/>
      <c r="BA650" s="36"/>
    </row>
    <row r="651" spans="6:53" ht="12.75">
      <c r="F651" s="15"/>
      <c r="G651" s="15"/>
      <c r="R651" s="81"/>
      <c r="AL651" s="9">
        <v>0</v>
      </c>
      <c r="AM651" s="9">
        <v>0</v>
      </c>
      <c r="AN651" s="9">
        <v>-0.5</v>
      </c>
      <c r="AO651" s="9">
        <v>-0.5</v>
      </c>
      <c r="AP651" s="9">
        <v>0</v>
      </c>
      <c r="AR651" s="36"/>
      <c r="BA651" s="36"/>
    </row>
    <row r="652" spans="6:53" ht="12.75">
      <c r="F652" s="15"/>
      <c r="G652" s="15"/>
      <c r="R652" s="81"/>
      <c r="AL652" s="9">
        <v>0</v>
      </c>
      <c r="AM652" s="9">
        <v>0</v>
      </c>
      <c r="AN652" s="9">
        <v>-0.5</v>
      </c>
      <c r="AO652" s="9">
        <v>-0.5</v>
      </c>
      <c r="AP652" s="9">
        <v>0</v>
      </c>
      <c r="AR652" s="36"/>
      <c r="BA652" s="36"/>
    </row>
    <row r="653" spans="6:53" ht="12.75">
      <c r="F653" s="15"/>
      <c r="G653" s="15"/>
      <c r="R653" s="81"/>
      <c r="AL653" s="9">
        <v>0</v>
      </c>
      <c r="AM653" s="9">
        <v>0</v>
      </c>
      <c r="AN653" s="9">
        <v>-0.5</v>
      </c>
      <c r="AO653" s="9">
        <v>-0.5</v>
      </c>
      <c r="AP653" s="9">
        <v>0</v>
      </c>
      <c r="AR653" s="36"/>
      <c r="BA653" s="36"/>
    </row>
    <row r="654" spans="6:53" ht="12.75">
      <c r="F654" s="15"/>
      <c r="G654" s="15"/>
      <c r="R654" s="81"/>
      <c r="AL654" s="9">
        <v>0</v>
      </c>
      <c r="AM654" s="9">
        <v>0</v>
      </c>
      <c r="AN654" s="9">
        <v>-0.5</v>
      </c>
      <c r="AO654" s="9">
        <v>-0.5</v>
      </c>
      <c r="AP654" s="9">
        <v>0</v>
      </c>
      <c r="AR654" s="36"/>
      <c r="BA654" s="36"/>
    </row>
    <row r="655" spans="6:53" ht="12.75">
      <c r="F655" s="15"/>
      <c r="G655" s="15"/>
      <c r="R655" s="81"/>
      <c r="AL655" s="9">
        <v>0</v>
      </c>
      <c r="AM655" s="9">
        <v>0</v>
      </c>
      <c r="AN655" s="9">
        <v>-0.5</v>
      </c>
      <c r="AO655" s="9">
        <v>-0.5</v>
      </c>
      <c r="AP655" s="9">
        <v>0</v>
      </c>
      <c r="AR655" s="36"/>
      <c r="BA655" s="36"/>
    </row>
    <row r="656" spans="6:53" ht="12.75">
      <c r="F656" s="15"/>
      <c r="G656" s="15"/>
      <c r="R656" s="81"/>
      <c r="AL656" s="9">
        <v>0</v>
      </c>
      <c r="AM656" s="9">
        <v>0</v>
      </c>
      <c r="AN656" s="9">
        <v>-0.5</v>
      </c>
      <c r="AO656" s="9">
        <v>-0.5</v>
      </c>
      <c r="AP656" s="9">
        <v>0</v>
      </c>
      <c r="AR656" s="36"/>
      <c r="BA656" s="36"/>
    </row>
    <row r="657" spans="6:53" ht="12.75">
      <c r="F657" s="15"/>
      <c r="G657" s="15"/>
      <c r="R657" s="81"/>
      <c r="AL657" s="9">
        <v>0</v>
      </c>
      <c r="AM657" s="9">
        <v>0</v>
      </c>
      <c r="AN657" s="9">
        <v>-0.5</v>
      </c>
      <c r="AO657" s="9">
        <v>-0.5</v>
      </c>
      <c r="AP657" s="9">
        <v>0</v>
      </c>
      <c r="AR657" s="36"/>
      <c r="BA657" s="36"/>
    </row>
    <row r="658" spans="6:53" ht="12.75">
      <c r="F658" s="15"/>
      <c r="G658" s="15"/>
      <c r="R658" s="81"/>
      <c r="AL658" s="9">
        <v>0</v>
      </c>
      <c r="AM658" s="9">
        <v>0</v>
      </c>
      <c r="AN658" s="9">
        <v>-0.5</v>
      </c>
      <c r="AO658" s="9">
        <v>-0.5</v>
      </c>
      <c r="AP658" s="9">
        <v>0</v>
      </c>
      <c r="AR658" s="36"/>
      <c r="BA658" s="36"/>
    </row>
    <row r="659" spans="6:53" ht="12.75">
      <c r="F659" s="15"/>
      <c r="G659" s="15"/>
      <c r="R659" s="81"/>
      <c r="AL659" s="9">
        <v>0</v>
      </c>
      <c r="AM659" s="9">
        <v>0</v>
      </c>
      <c r="AN659" s="9">
        <v>-0.5</v>
      </c>
      <c r="AO659" s="9">
        <v>-0.5</v>
      </c>
      <c r="AP659" s="9">
        <v>0</v>
      </c>
      <c r="AR659" s="36"/>
      <c r="BA659" s="36"/>
    </row>
    <row r="660" spans="6:53" ht="12.75">
      <c r="F660" s="15"/>
      <c r="G660" s="15"/>
      <c r="R660" s="81"/>
      <c r="AL660" s="9">
        <v>0</v>
      </c>
      <c r="AM660" s="9">
        <v>0</v>
      </c>
      <c r="AN660" s="9">
        <v>-0.5</v>
      </c>
      <c r="AO660" s="9">
        <v>-0.5</v>
      </c>
      <c r="AP660" s="9">
        <v>0</v>
      </c>
      <c r="AR660" s="36"/>
      <c r="BA660" s="36"/>
    </row>
    <row r="661" spans="6:53" ht="12.75">
      <c r="F661" s="15"/>
      <c r="G661" s="15"/>
      <c r="R661" s="81"/>
      <c r="AL661" s="9">
        <v>0</v>
      </c>
      <c r="AM661" s="9">
        <v>0</v>
      </c>
      <c r="AN661" s="9">
        <v>-0.5</v>
      </c>
      <c r="AO661" s="9">
        <v>-0.5</v>
      </c>
      <c r="AP661" s="9">
        <v>0</v>
      </c>
      <c r="AR661" s="36"/>
      <c r="BA661" s="36"/>
    </row>
    <row r="662" spans="6:53" ht="12.75">
      <c r="F662" s="15"/>
      <c r="G662" s="15"/>
      <c r="R662" s="81"/>
      <c r="AL662" s="9">
        <v>0</v>
      </c>
      <c r="AM662" s="9">
        <v>0</v>
      </c>
      <c r="AN662" s="9">
        <v>-0.5</v>
      </c>
      <c r="AO662" s="9">
        <v>-0.5</v>
      </c>
      <c r="AP662" s="9">
        <v>0</v>
      </c>
      <c r="AR662" s="36"/>
      <c r="BA662" s="36"/>
    </row>
    <row r="663" spans="6:53" ht="12.75">
      <c r="F663" s="15"/>
      <c r="G663" s="15"/>
      <c r="R663" s="81"/>
      <c r="AL663" s="9">
        <v>0</v>
      </c>
      <c r="AM663" s="9">
        <v>0</v>
      </c>
      <c r="AN663" s="9">
        <v>-0.5</v>
      </c>
      <c r="AO663" s="9">
        <v>-0.5</v>
      </c>
      <c r="AP663" s="9">
        <v>0</v>
      </c>
      <c r="AR663" s="36"/>
      <c r="BA663" s="36"/>
    </row>
    <row r="664" spans="6:53" ht="12.75">
      <c r="F664" s="15"/>
      <c r="G664" s="15"/>
      <c r="R664" s="81"/>
      <c r="AL664" s="9">
        <v>0</v>
      </c>
      <c r="AM664" s="9">
        <v>0</v>
      </c>
      <c r="AN664" s="9">
        <v>-0.5</v>
      </c>
      <c r="AO664" s="9">
        <v>-0.5</v>
      </c>
      <c r="AP664" s="9">
        <v>0</v>
      </c>
      <c r="AR664" s="36"/>
      <c r="BA664" s="36"/>
    </row>
    <row r="665" spans="6:53" ht="12.75">
      <c r="F665" s="15"/>
      <c r="G665" s="15"/>
      <c r="R665" s="81"/>
      <c r="AL665" s="9">
        <v>0</v>
      </c>
      <c r="AM665" s="9">
        <v>0</v>
      </c>
      <c r="AN665" s="9">
        <v>-0.5</v>
      </c>
      <c r="AO665" s="9">
        <v>-0.5</v>
      </c>
      <c r="AP665" s="9">
        <v>0</v>
      </c>
      <c r="AR665" s="36"/>
      <c r="BA665" s="36"/>
    </row>
    <row r="666" spans="6:53" ht="12.75">
      <c r="F666" s="15"/>
      <c r="G666" s="15"/>
      <c r="R666" s="81"/>
      <c r="AL666" s="9">
        <v>0</v>
      </c>
      <c r="AM666" s="9">
        <v>0</v>
      </c>
      <c r="AN666" s="9">
        <v>-0.5</v>
      </c>
      <c r="AO666" s="9">
        <v>-0.5</v>
      </c>
      <c r="AP666" s="9">
        <v>0</v>
      </c>
      <c r="AR666" s="36"/>
      <c r="BA666" s="36"/>
    </row>
    <row r="667" spans="6:53" ht="12.75">
      <c r="F667" s="15"/>
      <c r="G667" s="15"/>
      <c r="R667" s="81"/>
      <c r="AL667" s="9">
        <v>0</v>
      </c>
      <c r="AM667" s="9">
        <v>0</v>
      </c>
      <c r="AN667" s="9">
        <v>-0.5</v>
      </c>
      <c r="AO667" s="9">
        <v>-0.5</v>
      </c>
      <c r="AP667" s="9">
        <v>0</v>
      </c>
      <c r="AR667" s="36"/>
      <c r="BA667" s="36"/>
    </row>
    <row r="668" spans="6:53" ht="12.75">
      <c r="F668" s="15"/>
      <c r="G668" s="15"/>
      <c r="R668" s="81"/>
      <c r="AL668" s="9">
        <v>0</v>
      </c>
      <c r="AM668" s="9">
        <v>0</v>
      </c>
      <c r="AN668" s="9">
        <v>-0.5</v>
      </c>
      <c r="AO668" s="9">
        <v>-0.5</v>
      </c>
      <c r="AP668" s="9">
        <v>0</v>
      </c>
      <c r="AR668" s="36"/>
      <c r="BA668" s="36"/>
    </row>
    <row r="669" spans="6:53" ht="12.75">
      <c r="F669" s="15"/>
      <c r="G669" s="15"/>
      <c r="R669" s="81"/>
      <c r="AL669" s="9">
        <v>0</v>
      </c>
      <c r="AM669" s="9">
        <v>0</v>
      </c>
      <c r="AN669" s="9">
        <v>-0.5</v>
      </c>
      <c r="AO669" s="9">
        <v>-0.5</v>
      </c>
      <c r="AP669" s="9">
        <v>0</v>
      </c>
      <c r="AR669" s="36"/>
      <c r="BA669" s="36"/>
    </row>
    <row r="670" spans="6:53" ht="12.75">
      <c r="F670" s="15"/>
      <c r="G670" s="15"/>
      <c r="R670" s="81"/>
      <c r="AL670" s="9">
        <v>0</v>
      </c>
      <c r="AM670" s="9">
        <v>0</v>
      </c>
      <c r="AN670" s="9">
        <v>-0.5</v>
      </c>
      <c r="AO670" s="9">
        <v>-0.5</v>
      </c>
      <c r="AP670" s="9">
        <v>0</v>
      </c>
      <c r="AR670" s="36"/>
      <c r="BA670" s="36"/>
    </row>
    <row r="671" spans="6:53" ht="12.75">
      <c r="F671" s="15"/>
      <c r="G671" s="15"/>
      <c r="R671" s="81"/>
      <c r="AL671" s="9">
        <v>0</v>
      </c>
      <c r="AM671" s="9">
        <v>0</v>
      </c>
      <c r="AN671" s="9">
        <v>-0.5</v>
      </c>
      <c r="AO671" s="9">
        <v>-0.5</v>
      </c>
      <c r="AP671" s="9">
        <v>0</v>
      </c>
      <c r="AR671" s="36"/>
      <c r="BA671" s="36"/>
    </row>
    <row r="672" spans="6:53" ht="12.75">
      <c r="F672" s="15"/>
      <c r="G672" s="15"/>
      <c r="R672" s="81"/>
      <c r="AL672" s="9">
        <v>0</v>
      </c>
      <c r="AM672" s="9">
        <v>0</v>
      </c>
      <c r="AN672" s="9">
        <v>-0.5</v>
      </c>
      <c r="AO672" s="9">
        <v>-0.5</v>
      </c>
      <c r="AP672" s="9">
        <v>0</v>
      </c>
      <c r="AR672" s="36"/>
      <c r="BA672" s="36"/>
    </row>
    <row r="673" spans="6:53" ht="12.75">
      <c r="F673" s="15"/>
      <c r="G673" s="15"/>
      <c r="R673" s="81"/>
      <c r="AL673" s="9">
        <v>0</v>
      </c>
      <c r="AM673" s="9">
        <v>0</v>
      </c>
      <c r="AN673" s="9">
        <v>-0.5</v>
      </c>
      <c r="AO673" s="9">
        <v>-0.5</v>
      </c>
      <c r="AP673" s="9">
        <v>0</v>
      </c>
      <c r="AR673" s="36"/>
      <c r="BA673" s="36"/>
    </row>
    <row r="674" spans="6:53" ht="12.75">
      <c r="F674" s="15"/>
      <c r="G674" s="15"/>
      <c r="R674" s="81"/>
      <c r="AL674" s="9">
        <v>0</v>
      </c>
      <c r="AM674" s="9">
        <v>0</v>
      </c>
      <c r="AN674" s="9">
        <v>-0.5</v>
      </c>
      <c r="AO674" s="9">
        <v>-0.5</v>
      </c>
      <c r="AP674" s="9">
        <v>0</v>
      </c>
      <c r="AR674" s="36"/>
      <c r="BA674" s="36"/>
    </row>
    <row r="675" spans="6:53" ht="12.75">
      <c r="F675" s="15"/>
      <c r="G675" s="15"/>
      <c r="R675" s="81"/>
      <c r="AL675" s="9">
        <v>0</v>
      </c>
      <c r="AM675" s="9">
        <v>0</v>
      </c>
      <c r="AN675" s="9">
        <v>-0.5</v>
      </c>
      <c r="AO675" s="9">
        <v>-0.5</v>
      </c>
      <c r="AP675" s="9">
        <v>0</v>
      </c>
      <c r="AR675" s="36"/>
      <c r="BA675" s="36"/>
    </row>
    <row r="676" spans="6:53" ht="12.75">
      <c r="F676" s="15"/>
      <c r="G676" s="15"/>
      <c r="R676" s="81"/>
      <c r="AL676" s="9">
        <v>0</v>
      </c>
      <c r="AM676" s="9">
        <v>0</v>
      </c>
      <c r="AN676" s="9">
        <v>-0.5</v>
      </c>
      <c r="AO676" s="9">
        <v>-0.5</v>
      </c>
      <c r="AP676" s="9">
        <v>0</v>
      </c>
      <c r="AR676" s="36"/>
      <c r="BA676" s="36"/>
    </row>
    <row r="677" spans="6:53" ht="12.75">
      <c r="F677" s="15"/>
      <c r="G677" s="15"/>
      <c r="R677" s="81"/>
      <c r="AL677" s="9">
        <v>0</v>
      </c>
      <c r="AM677" s="9">
        <v>0</v>
      </c>
      <c r="AN677" s="9">
        <v>-0.5</v>
      </c>
      <c r="AO677" s="9">
        <v>-0.5</v>
      </c>
      <c r="AP677" s="9">
        <v>0</v>
      </c>
      <c r="AR677" s="36"/>
      <c r="BA677" s="36"/>
    </row>
    <row r="678" spans="6:53" ht="12.75">
      <c r="F678" s="15"/>
      <c r="G678" s="15"/>
      <c r="R678" s="81"/>
      <c r="AL678" s="9">
        <v>0</v>
      </c>
      <c r="AM678" s="9">
        <v>0</v>
      </c>
      <c r="AN678" s="9">
        <v>-0.5</v>
      </c>
      <c r="AO678" s="9">
        <v>-0.5</v>
      </c>
      <c r="AP678" s="9">
        <v>0</v>
      </c>
      <c r="AR678" s="36"/>
      <c r="BA678" s="36"/>
    </row>
    <row r="679" spans="6:53" ht="12.75">
      <c r="F679" s="15"/>
      <c r="G679" s="15"/>
      <c r="R679" s="81"/>
      <c r="AL679" s="9">
        <v>0</v>
      </c>
      <c r="AM679" s="9">
        <v>0</v>
      </c>
      <c r="AN679" s="9">
        <v>-0.5</v>
      </c>
      <c r="AO679" s="9">
        <v>-0.5</v>
      </c>
      <c r="AP679" s="9">
        <v>0</v>
      </c>
      <c r="AR679" s="36"/>
      <c r="BA679" s="36"/>
    </row>
    <row r="680" spans="6:53" ht="12.75">
      <c r="F680" s="15"/>
      <c r="G680" s="15"/>
      <c r="R680" s="81"/>
      <c r="AL680" s="9">
        <v>0</v>
      </c>
      <c r="AM680" s="9">
        <v>0</v>
      </c>
      <c r="AN680" s="9">
        <v>-0.5</v>
      </c>
      <c r="AO680" s="9">
        <v>-0.5</v>
      </c>
      <c r="AP680" s="9">
        <v>0</v>
      </c>
      <c r="AR680" s="36"/>
      <c r="BA680" s="36"/>
    </row>
    <row r="681" spans="6:53" ht="12.75">
      <c r="F681" s="15"/>
      <c r="G681" s="15"/>
      <c r="R681" s="81"/>
      <c r="AL681" s="9">
        <v>0</v>
      </c>
      <c r="AM681" s="9">
        <v>0</v>
      </c>
      <c r="AN681" s="9">
        <v>-0.5</v>
      </c>
      <c r="AO681" s="9">
        <v>-0.5</v>
      </c>
      <c r="AP681" s="9">
        <v>0</v>
      </c>
      <c r="AR681" s="36"/>
      <c r="BA681" s="36"/>
    </row>
    <row r="682" spans="6:53" ht="12.75">
      <c r="F682" s="15"/>
      <c r="G682" s="15"/>
      <c r="R682" s="81"/>
      <c r="AL682" s="9">
        <v>0</v>
      </c>
      <c r="AM682" s="9">
        <v>0</v>
      </c>
      <c r="AN682" s="9">
        <v>-0.5</v>
      </c>
      <c r="AO682" s="9">
        <v>-0.5</v>
      </c>
      <c r="AP682" s="9">
        <v>0</v>
      </c>
      <c r="AR682" s="36"/>
      <c r="BA682" s="36"/>
    </row>
    <row r="683" spans="6:53" ht="12.75">
      <c r="F683" s="15"/>
      <c r="G683" s="15"/>
      <c r="R683" s="81"/>
      <c r="AL683" s="9">
        <v>0</v>
      </c>
      <c r="AM683" s="9">
        <v>0</v>
      </c>
      <c r="AN683" s="9">
        <v>-0.5</v>
      </c>
      <c r="AO683" s="9">
        <v>-0.5</v>
      </c>
      <c r="AP683" s="9">
        <v>0</v>
      </c>
      <c r="AR683" s="36"/>
      <c r="BA683" s="36"/>
    </row>
    <row r="684" spans="6:53" ht="12.75">
      <c r="F684" s="15"/>
      <c r="G684" s="15"/>
      <c r="R684" s="81"/>
      <c r="AL684" s="9">
        <v>0</v>
      </c>
      <c r="AM684" s="9">
        <v>0</v>
      </c>
      <c r="AN684" s="9">
        <v>-0.5</v>
      </c>
      <c r="AO684" s="9">
        <v>-0.5</v>
      </c>
      <c r="AP684" s="9">
        <v>0</v>
      </c>
      <c r="AR684" s="36"/>
      <c r="BA684" s="36"/>
    </row>
    <row r="685" spans="6:53" ht="12.75">
      <c r="F685" s="15"/>
      <c r="G685" s="15"/>
      <c r="R685" s="81"/>
      <c r="AL685" s="9">
        <v>0</v>
      </c>
      <c r="AM685" s="9">
        <v>0</v>
      </c>
      <c r="AN685" s="9">
        <v>-0.5</v>
      </c>
      <c r="AO685" s="9">
        <v>-0.5</v>
      </c>
      <c r="AP685" s="9">
        <v>0</v>
      </c>
      <c r="AR685" s="36"/>
      <c r="BA685" s="36"/>
    </row>
    <row r="686" spans="6:53" ht="12.75">
      <c r="F686" s="15"/>
      <c r="G686" s="15"/>
      <c r="R686" s="81"/>
      <c r="AL686" s="9">
        <v>0</v>
      </c>
      <c r="AM686" s="9">
        <v>0</v>
      </c>
      <c r="AN686" s="9">
        <v>-0.5</v>
      </c>
      <c r="AO686" s="9">
        <v>-0.5</v>
      </c>
      <c r="AP686" s="9">
        <v>0</v>
      </c>
      <c r="AR686" s="36"/>
      <c r="BA686" s="36"/>
    </row>
    <row r="687" spans="6:53" ht="12.75">
      <c r="F687" s="15"/>
      <c r="G687" s="15"/>
      <c r="R687" s="81"/>
      <c r="AL687" s="9">
        <v>0</v>
      </c>
      <c r="AM687" s="9">
        <v>0</v>
      </c>
      <c r="AN687" s="9">
        <v>-0.5</v>
      </c>
      <c r="AO687" s="9">
        <v>-0.5</v>
      </c>
      <c r="AP687" s="9">
        <v>0</v>
      </c>
      <c r="AR687" s="36"/>
      <c r="BA687" s="36"/>
    </row>
    <row r="688" spans="6:53" ht="12.75">
      <c r="F688" s="15"/>
      <c r="G688" s="15"/>
      <c r="R688" s="81"/>
      <c r="AL688" s="9">
        <v>0</v>
      </c>
      <c r="AM688" s="9">
        <v>0</v>
      </c>
      <c r="AN688" s="9">
        <v>-0.5</v>
      </c>
      <c r="AO688" s="9">
        <v>-0.5</v>
      </c>
      <c r="AP688" s="9">
        <v>0</v>
      </c>
      <c r="AR688" s="36"/>
      <c r="BA688" s="36"/>
    </row>
    <row r="689" spans="6:53" ht="12.75">
      <c r="F689" s="15"/>
      <c r="G689" s="15"/>
      <c r="R689" s="81"/>
      <c r="AL689" s="9">
        <v>0</v>
      </c>
      <c r="AM689" s="9">
        <v>0</v>
      </c>
      <c r="AN689" s="9">
        <v>-0.5</v>
      </c>
      <c r="AO689" s="9">
        <v>-0.5</v>
      </c>
      <c r="AP689" s="9">
        <v>0</v>
      </c>
      <c r="AR689" s="36"/>
      <c r="BA689" s="36"/>
    </row>
    <row r="690" spans="6:53" ht="12.75">
      <c r="F690" s="15"/>
      <c r="G690" s="15"/>
      <c r="R690" s="81"/>
      <c r="AL690" s="9">
        <v>0</v>
      </c>
      <c r="AM690" s="9">
        <v>0</v>
      </c>
      <c r="AN690" s="9">
        <v>-0.5</v>
      </c>
      <c r="AO690" s="9">
        <v>-0.5</v>
      </c>
      <c r="AP690" s="9">
        <v>0</v>
      </c>
      <c r="AR690" s="36"/>
      <c r="BA690" s="36"/>
    </row>
    <row r="691" spans="6:53" ht="12.75">
      <c r="F691" s="15"/>
      <c r="G691" s="15"/>
      <c r="R691" s="81"/>
      <c r="AL691" s="9">
        <v>0</v>
      </c>
      <c r="AM691" s="9">
        <v>0</v>
      </c>
      <c r="AN691" s="9">
        <v>-0.5</v>
      </c>
      <c r="AO691" s="9">
        <v>-0.5</v>
      </c>
      <c r="AP691" s="9">
        <v>0</v>
      </c>
      <c r="AR691" s="36"/>
      <c r="BA691" s="36"/>
    </row>
    <row r="692" spans="6:53" ht="12.75">
      <c r="F692" s="15"/>
      <c r="G692" s="15"/>
      <c r="R692" s="81"/>
      <c r="AL692" s="9">
        <v>0</v>
      </c>
      <c r="AM692" s="9">
        <v>0</v>
      </c>
      <c r="AN692" s="9">
        <v>-0.5</v>
      </c>
      <c r="AO692" s="9">
        <v>-0.5</v>
      </c>
      <c r="AP692" s="9">
        <v>0</v>
      </c>
      <c r="AR692" s="36"/>
      <c r="BA692" s="36"/>
    </row>
    <row r="693" spans="6:53" ht="12.75">
      <c r="F693" s="15"/>
      <c r="G693" s="15"/>
      <c r="R693" s="81"/>
      <c r="AL693" s="9">
        <v>0</v>
      </c>
      <c r="AM693" s="9">
        <v>0</v>
      </c>
      <c r="AN693" s="9">
        <v>-0.5</v>
      </c>
      <c r="AO693" s="9">
        <v>-0.5</v>
      </c>
      <c r="AP693" s="9">
        <v>0</v>
      </c>
      <c r="AR693" s="36"/>
      <c r="BA693" s="36"/>
    </row>
    <row r="694" spans="6:53" ht="12.75">
      <c r="F694" s="15"/>
      <c r="G694" s="15"/>
      <c r="R694" s="81"/>
      <c r="AL694" s="9">
        <v>0</v>
      </c>
      <c r="AM694" s="9">
        <v>0</v>
      </c>
      <c r="AN694" s="9">
        <v>-0.5</v>
      </c>
      <c r="AO694" s="9">
        <v>-0.5</v>
      </c>
      <c r="AP694" s="9">
        <v>0</v>
      </c>
      <c r="AR694" s="36"/>
      <c r="BA694" s="36"/>
    </row>
    <row r="695" spans="6:53" ht="12.75">
      <c r="F695" s="15"/>
      <c r="G695" s="15"/>
      <c r="R695" s="81"/>
      <c r="AL695" s="9">
        <v>0</v>
      </c>
      <c r="AM695" s="9">
        <v>0</v>
      </c>
      <c r="AN695" s="9">
        <v>-0.5</v>
      </c>
      <c r="AO695" s="9">
        <v>-0.5</v>
      </c>
      <c r="AP695" s="9">
        <v>0</v>
      </c>
      <c r="AR695" s="36"/>
      <c r="BA695" s="36"/>
    </row>
    <row r="696" spans="6:53" ht="12.75">
      <c r="F696" s="15"/>
      <c r="G696" s="15"/>
      <c r="R696" s="81"/>
      <c r="AL696" s="9">
        <v>0</v>
      </c>
      <c r="AM696" s="9">
        <v>0</v>
      </c>
      <c r="AN696" s="9">
        <v>-0.5</v>
      </c>
      <c r="AO696" s="9">
        <v>-0.5</v>
      </c>
      <c r="AP696" s="9">
        <v>0</v>
      </c>
      <c r="AR696" s="36"/>
      <c r="BA696" s="36"/>
    </row>
    <row r="697" spans="6:53" ht="12.75">
      <c r="F697" s="15"/>
      <c r="G697" s="15"/>
      <c r="R697" s="81"/>
      <c r="AL697" s="9">
        <v>0</v>
      </c>
      <c r="AM697" s="9">
        <v>0</v>
      </c>
      <c r="AN697" s="9">
        <v>-0.5</v>
      </c>
      <c r="AO697" s="9">
        <v>-0.5</v>
      </c>
      <c r="AP697" s="9">
        <v>0</v>
      </c>
      <c r="AR697" s="36"/>
      <c r="BA697" s="36"/>
    </row>
    <row r="698" spans="6:53" ht="12.75">
      <c r="F698" s="15"/>
      <c r="G698" s="15"/>
      <c r="R698" s="81"/>
      <c r="AL698" s="9">
        <v>0</v>
      </c>
      <c r="AM698" s="9">
        <v>0</v>
      </c>
      <c r="AN698" s="9">
        <v>-0.5</v>
      </c>
      <c r="AO698" s="9">
        <v>-0.5</v>
      </c>
      <c r="AP698" s="9">
        <v>0</v>
      </c>
      <c r="AR698" s="36"/>
      <c r="BA698" s="36"/>
    </row>
    <row r="699" spans="6:53" ht="12.75">
      <c r="F699" s="15"/>
      <c r="G699" s="15"/>
      <c r="R699" s="81"/>
      <c r="AL699" s="9">
        <v>0</v>
      </c>
      <c r="AM699" s="9">
        <v>0</v>
      </c>
      <c r="AN699" s="9">
        <v>-0.5</v>
      </c>
      <c r="AO699" s="9">
        <v>-0.5</v>
      </c>
      <c r="AP699" s="9">
        <v>0</v>
      </c>
      <c r="AR699" s="36"/>
      <c r="BA699" s="36"/>
    </row>
    <row r="700" spans="6:53" ht="12.75">
      <c r="F700" s="15"/>
      <c r="G700" s="15"/>
      <c r="R700" s="81"/>
      <c r="AL700" s="9">
        <v>0</v>
      </c>
      <c r="AM700" s="9">
        <v>0</v>
      </c>
      <c r="AN700" s="9">
        <v>-0.5</v>
      </c>
      <c r="AO700" s="9">
        <v>-0.5</v>
      </c>
      <c r="AP700" s="9">
        <v>0</v>
      </c>
      <c r="AR700" s="36"/>
      <c r="BA700" s="36"/>
    </row>
    <row r="701" spans="6:53" ht="12.75">
      <c r="F701" s="15"/>
      <c r="G701" s="15"/>
      <c r="R701" s="81"/>
      <c r="AL701" s="9">
        <v>0</v>
      </c>
      <c r="AM701" s="9">
        <v>0</v>
      </c>
      <c r="AN701" s="9">
        <v>-0.5</v>
      </c>
      <c r="AO701" s="9">
        <v>-0.5</v>
      </c>
      <c r="AP701" s="9">
        <v>0</v>
      </c>
      <c r="AR701" s="36"/>
      <c r="BA701" s="36"/>
    </row>
    <row r="702" spans="6:53" ht="12.75">
      <c r="F702" s="15"/>
      <c r="G702" s="15"/>
      <c r="R702" s="81"/>
      <c r="AL702" s="9">
        <v>0</v>
      </c>
      <c r="AM702" s="9">
        <v>0</v>
      </c>
      <c r="AN702" s="9">
        <v>-0.5</v>
      </c>
      <c r="AO702" s="9">
        <v>-0.5</v>
      </c>
      <c r="AP702" s="9">
        <v>0</v>
      </c>
      <c r="AR702" s="36"/>
      <c r="BA702" s="36"/>
    </row>
    <row r="703" spans="6:53" ht="12.75">
      <c r="F703" s="15"/>
      <c r="G703" s="15"/>
      <c r="R703" s="81"/>
      <c r="AL703" s="9">
        <v>0</v>
      </c>
      <c r="AM703" s="9">
        <v>0</v>
      </c>
      <c r="AN703" s="9">
        <v>-0.5</v>
      </c>
      <c r="AO703" s="9">
        <v>-0.5</v>
      </c>
      <c r="AP703" s="9">
        <v>0</v>
      </c>
      <c r="AR703" s="36"/>
      <c r="BA703" s="36"/>
    </row>
    <row r="704" spans="6:53" ht="12.75">
      <c r="F704" s="15"/>
      <c r="G704" s="15"/>
      <c r="R704" s="81"/>
      <c r="AL704" s="9">
        <v>0</v>
      </c>
      <c r="AM704" s="9">
        <v>0</v>
      </c>
      <c r="AN704" s="9">
        <v>-0.5</v>
      </c>
      <c r="AO704" s="9">
        <v>-0.5</v>
      </c>
      <c r="AP704" s="9">
        <v>0</v>
      </c>
      <c r="AR704" s="36"/>
      <c r="BA704" s="36"/>
    </row>
    <row r="705" spans="6:53" ht="12.75">
      <c r="F705" s="15"/>
      <c r="G705" s="15"/>
      <c r="R705" s="81"/>
      <c r="AL705" s="9">
        <v>0</v>
      </c>
      <c r="AM705" s="9">
        <v>0</v>
      </c>
      <c r="AN705" s="9">
        <v>-0.5</v>
      </c>
      <c r="AO705" s="9">
        <v>-0.5</v>
      </c>
      <c r="AP705" s="9">
        <v>0</v>
      </c>
      <c r="AR705" s="36"/>
      <c r="BA705" s="36"/>
    </row>
    <row r="706" spans="6:53" ht="12.75">
      <c r="F706" s="15"/>
      <c r="G706" s="15"/>
      <c r="R706" s="81"/>
      <c r="AL706" s="9">
        <v>0</v>
      </c>
      <c r="AM706" s="9">
        <v>0</v>
      </c>
      <c r="AN706" s="9">
        <v>-0.5</v>
      </c>
      <c r="AO706" s="9">
        <v>-0.5</v>
      </c>
      <c r="AP706" s="9">
        <v>0</v>
      </c>
      <c r="AR706" s="36"/>
      <c r="BA706" s="36"/>
    </row>
    <row r="707" spans="6:53" ht="12.75">
      <c r="F707" s="15"/>
      <c r="G707" s="15"/>
      <c r="R707" s="81"/>
      <c r="AL707" s="9">
        <v>0</v>
      </c>
      <c r="AM707" s="9">
        <v>0</v>
      </c>
      <c r="AN707" s="9">
        <v>-0.5</v>
      </c>
      <c r="AO707" s="9">
        <v>-0.5</v>
      </c>
      <c r="AP707" s="9">
        <v>0</v>
      </c>
      <c r="AR707" s="36"/>
      <c r="BA707" s="36"/>
    </row>
    <row r="708" spans="6:53" ht="12.75">
      <c r="F708" s="15"/>
      <c r="G708" s="15"/>
      <c r="R708" s="81"/>
      <c r="AL708" s="9">
        <v>0</v>
      </c>
      <c r="AM708" s="9">
        <v>0</v>
      </c>
      <c r="AN708" s="9">
        <v>-0.5</v>
      </c>
      <c r="AO708" s="9">
        <v>-0.5</v>
      </c>
      <c r="AP708" s="9">
        <v>0</v>
      </c>
      <c r="AR708" s="36"/>
      <c r="BA708" s="36"/>
    </row>
    <row r="709" spans="6:53" ht="12.75">
      <c r="F709" s="15"/>
      <c r="G709" s="15"/>
      <c r="R709" s="81"/>
      <c r="AL709" s="9">
        <v>0</v>
      </c>
      <c r="AM709" s="9">
        <v>0</v>
      </c>
      <c r="AN709" s="9">
        <v>-0.5</v>
      </c>
      <c r="AO709" s="9">
        <v>-0.5</v>
      </c>
      <c r="AP709" s="9">
        <v>0</v>
      </c>
      <c r="AR709" s="36"/>
      <c r="BA709" s="36"/>
    </row>
    <row r="710" spans="6:53" ht="12.75">
      <c r="F710" s="15"/>
      <c r="G710" s="15"/>
      <c r="R710" s="81"/>
      <c r="AL710" s="9">
        <v>0</v>
      </c>
      <c r="AM710" s="9">
        <v>0</v>
      </c>
      <c r="AN710" s="9">
        <v>-0.5</v>
      </c>
      <c r="AO710" s="9">
        <v>-0.5</v>
      </c>
      <c r="AP710" s="9">
        <v>0</v>
      </c>
      <c r="AR710" s="36"/>
      <c r="BA710" s="36"/>
    </row>
    <row r="711" spans="6:53" ht="12.75">
      <c r="F711" s="15"/>
      <c r="G711" s="15"/>
      <c r="R711" s="81"/>
      <c r="AL711" s="9">
        <v>0</v>
      </c>
      <c r="AM711" s="9">
        <v>0</v>
      </c>
      <c r="AN711" s="9">
        <v>-0.5</v>
      </c>
      <c r="AO711" s="9">
        <v>-0.5</v>
      </c>
      <c r="AP711" s="9">
        <v>0</v>
      </c>
      <c r="AR711" s="36"/>
      <c r="BA711" s="36"/>
    </row>
    <row r="712" spans="6:53" ht="12.75">
      <c r="F712" s="15"/>
      <c r="G712" s="15"/>
      <c r="R712" s="81"/>
      <c r="AL712" s="9">
        <v>0</v>
      </c>
      <c r="AM712" s="9">
        <v>0</v>
      </c>
      <c r="AN712" s="9">
        <v>-0.5</v>
      </c>
      <c r="AO712" s="9">
        <v>-0.5</v>
      </c>
      <c r="AP712" s="9">
        <v>0</v>
      </c>
      <c r="AR712" s="36"/>
      <c r="BA712" s="36"/>
    </row>
    <row r="713" spans="6:53" ht="12.75">
      <c r="F713" s="15"/>
      <c r="G713" s="15"/>
      <c r="R713" s="81"/>
      <c r="AL713" s="9">
        <v>0</v>
      </c>
      <c r="AM713" s="9">
        <v>0</v>
      </c>
      <c r="AN713" s="9">
        <v>-0.5</v>
      </c>
      <c r="AO713" s="9">
        <v>-0.5</v>
      </c>
      <c r="AP713" s="9">
        <v>0</v>
      </c>
      <c r="AR713" s="36"/>
      <c r="BA713" s="36"/>
    </row>
    <row r="714" spans="6:53" ht="12.75">
      <c r="F714" s="15"/>
      <c r="G714" s="15"/>
      <c r="R714" s="81"/>
      <c r="AL714" s="9">
        <v>0</v>
      </c>
      <c r="AM714" s="9">
        <v>0</v>
      </c>
      <c r="AN714" s="9">
        <v>-0.5</v>
      </c>
      <c r="AO714" s="9">
        <v>-0.5</v>
      </c>
      <c r="AP714" s="9">
        <v>0</v>
      </c>
      <c r="AR714" s="36"/>
      <c r="BA714" s="36"/>
    </row>
    <row r="715" spans="6:53" ht="12.75">
      <c r="F715" s="15"/>
      <c r="G715" s="15"/>
      <c r="R715" s="81"/>
      <c r="AL715" s="9">
        <v>0</v>
      </c>
      <c r="AM715" s="9">
        <v>0</v>
      </c>
      <c r="AN715" s="9">
        <v>-0.5</v>
      </c>
      <c r="AO715" s="9">
        <v>-0.5</v>
      </c>
      <c r="AP715" s="9">
        <v>0</v>
      </c>
      <c r="AR715" s="36"/>
      <c r="BA715" s="36"/>
    </row>
    <row r="716" spans="6:53" ht="12.75">
      <c r="F716" s="15"/>
      <c r="G716" s="15"/>
      <c r="R716" s="81"/>
      <c r="AL716" s="9">
        <v>0</v>
      </c>
      <c r="AM716" s="9">
        <v>0</v>
      </c>
      <c r="AN716" s="9">
        <v>-0.5</v>
      </c>
      <c r="AO716" s="9">
        <v>-0.5</v>
      </c>
      <c r="AP716" s="9">
        <v>0</v>
      </c>
      <c r="AR716" s="36"/>
      <c r="BA716" s="36"/>
    </row>
    <row r="717" spans="6:53" ht="12.75">
      <c r="F717" s="15"/>
      <c r="G717" s="15"/>
      <c r="R717" s="81"/>
      <c r="AL717" s="9">
        <v>0</v>
      </c>
      <c r="AM717" s="9">
        <v>0</v>
      </c>
      <c r="AN717" s="9">
        <v>-0.5</v>
      </c>
      <c r="AO717" s="9">
        <v>-0.5</v>
      </c>
      <c r="AP717" s="9">
        <v>0</v>
      </c>
      <c r="AR717" s="36"/>
      <c r="BA717" s="36"/>
    </row>
    <row r="718" spans="6:53" ht="12.75">
      <c r="F718" s="15"/>
      <c r="G718" s="15"/>
      <c r="R718" s="81"/>
      <c r="AL718" s="9">
        <v>0</v>
      </c>
      <c r="AM718" s="9">
        <v>0</v>
      </c>
      <c r="AN718" s="9">
        <v>-0.5</v>
      </c>
      <c r="AO718" s="9">
        <v>-0.5</v>
      </c>
      <c r="AP718" s="9">
        <v>0</v>
      </c>
      <c r="AR718" s="36"/>
      <c r="BA718" s="36"/>
    </row>
    <row r="719" spans="6:53" ht="12.75">
      <c r="F719" s="15"/>
      <c r="G719" s="15"/>
      <c r="R719" s="81"/>
      <c r="AL719" s="9">
        <v>0</v>
      </c>
      <c r="AM719" s="9">
        <v>0</v>
      </c>
      <c r="AN719" s="9">
        <v>-0.5</v>
      </c>
      <c r="AO719" s="9">
        <v>-0.5</v>
      </c>
      <c r="AP719" s="9">
        <v>0</v>
      </c>
      <c r="AR719" s="36"/>
      <c r="BA719" s="36"/>
    </row>
    <row r="720" spans="6:53" ht="12.75">
      <c r="F720" s="15"/>
      <c r="G720" s="15"/>
      <c r="R720" s="81"/>
      <c r="AL720" s="9">
        <v>0</v>
      </c>
      <c r="AM720" s="9">
        <v>0</v>
      </c>
      <c r="AN720" s="9">
        <v>-0.5</v>
      </c>
      <c r="AO720" s="9">
        <v>-0.5</v>
      </c>
      <c r="AP720" s="9">
        <v>0</v>
      </c>
      <c r="AR720" s="36"/>
      <c r="BA720" s="36"/>
    </row>
    <row r="721" spans="6:53" ht="12.75">
      <c r="F721" s="15"/>
      <c r="G721" s="15"/>
      <c r="R721" s="81"/>
      <c r="AL721" s="9">
        <v>0</v>
      </c>
      <c r="AM721" s="9">
        <v>0</v>
      </c>
      <c r="AN721" s="9">
        <v>-0.5</v>
      </c>
      <c r="AO721" s="9">
        <v>-0.5</v>
      </c>
      <c r="AP721" s="9">
        <v>0</v>
      </c>
      <c r="AR721" s="36"/>
      <c r="BA721" s="36"/>
    </row>
    <row r="722" spans="6:53" ht="12.75">
      <c r="F722" s="15"/>
      <c r="G722" s="15"/>
      <c r="R722" s="81"/>
      <c r="AL722" s="9">
        <v>0</v>
      </c>
      <c r="AM722" s="9">
        <v>0</v>
      </c>
      <c r="AN722" s="9">
        <v>-0.5</v>
      </c>
      <c r="AO722" s="9">
        <v>-0.5</v>
      </c>
      <c r="AP722" s="9">
        <v>0</v>
      </c>
      <c r="AR722" s="36"/>
      <c r="BA722" s="36"/>
    </row>
    <row r="723" spans="6:53" ht="12.75">
      <c r="F723" s="15"/>
      <c r="G723" s="15"/>
      <c r="R723" s="81"/>
      <c r="AL723" s="9">
        <v>0</v>
      </c>
      <c r="AM723" s="9">
        <v>0</v>
      </c>
      <c r="AN723" s="9">
        <v>-0.5</v>
      </c>
      <c r="AO723" s="9">
        <v>-0.5</v>
      </c>
      <c r="AP723" s="9">
        <v>0</v>
      </c>
      <c r="AR723" s="36"/>
      <c r="BA723" s="36"/>
    </row>
    <row r="724" spans="6:53" ht="12.75">
      <c r="F724" s="15"/>
      <c r="G724" s="15"/>
      <c r="R724" s="81"/>
      <c r="AL724" s="9">
        <v>0</v>
      </c>
      <c r="AM724" s="9">
        <v>0</v>
      </c>
      <c r="AN724" s="9">
        <v>-0.5</v>
      </c>
      <c r="AO724" s="9">
        <v>-0.5</v>
      </c>
      <c r="AP724" s="9">
        <v>0</v>
      </c>
      <c r="AR724" s="36"/>
      <c r="BA724" s="36"/>
    </row>
    <row r="725" spans="6:53" ht="12.75">
      <c r="F725" s="15"/>
      <c r="G725" s="15"/>
      <c r="R725" s="81"/>
      <c r="AL725" s="9">
        <v>0</v>
      </c>
      <c r="AM725" s="9">
        <v>0</v>
      </c>
      <c r="AN725" s="9">
        <v>-0.5</v>
      </c>
      <c r="AO725" s="9">
        <v>-0.5</v>
      </c>
      <c r="AP725" s="9">
        <v>0</v>
      </c>
      <c r="AR725" s="36"/>
      <c r="BA725" s="36"/>
    </row>
    <row r="726" spans="6:53" ht="12.75">
      <c r="F726" s="15"/>
      <c r="G726" s="15"/>
      <c r="R726" s="81"/>
      <c r="AL726" s="9">
        <v>0</v>
      </c>
      <c r="AM726" s="9">
        <v>0</v>
      </c>
      <c r="AN726" s="9">
        <v>-0.5</v>
      </c>
      <c r="AO726" s="9">
        <v>-0.5</v>
      </c>
      <c r="AP726" s="9">
        <v>0</v>
      </c>
      <c r="AR726" s="36"/>
      <c r="BA726" s="36"/>
    </row>
    <row r="727" spans="6:53" ht="12.75">
      <c r="F727" s="15"/>
      <c r="G727" s="15"/>
      <c r="R727" s="81"/>
      <c r="AL727" s="9">
        <v>0</v>
      </c>
      <c r="AM727" s="9">
        <v>0</v>
      </c>
      <c r="AN727" s="9">
        <v>-0.5</v>
      </c>
      <c r="AO727" s="9">
        <v>-0.5</v>
      </c>
      <c r="AP727" s="9">
        <v>0</v>
      </c>
      <c r="AR727" s="36"/>
      <c r="BA727" s="36"/>
    </row>
    <row r="728" spans="6:53" ht="12.75">
      <c r="F728" s="15"/>
      <c r="G728" s="15"/>
      <c r="R728" s="81"/>
      <c r="AL728" s="9">
        <v>0</v>
      </c>
      <c r="AM728" s="9">
        <v>0</v>
      </c>
      <c r="AN728" s="9">
        <v>-0.5</v>
      </c>
      <c r="AO728" s="9">
        <v>-0.5</v>
      </c>
      <c r="AP728" s="9">
        <v>0</v>
      </c>
      <c r="AR728" s="36"/>
      <c r="BA728" s="36"/>
    </row>
    <row r="729" spans="6:53" ht="12.75">
      <c r="F729" s="15"/>
      <c r="G729" s="15"/>
      <c r="R729" s="81"/>
      <c r="AL729" s="9">
        <v>0</v>
      </c>
      <c r="AM729" s="9">
        <v>0</v>
      </c>
      <c r="AN729" s="9">
        <v>-0.5</v>
      </c>
      <c r="AO729" s="9">
        <v>-0.5</v>
      </c>
      <c r="AP729" s="9">
        <v>0</v>
      </c>
      <c r="AR729" s="36"/>
      <c r="BA729" s="36"/>
    </row>
    <row r="730" spans="6:53" ht="12.75">
      <c r="F730" s="15"/>
      <c r="G730" s="15"/>
      <c r="R730" s="81"/>
      <c r="AL730" s="9">
        <v>0</v>
      </c>
      <c r="AM730" s="9">
        <v>0</v>
      </c>
      <c r="AN730" s="9">
        <v>-0.5</v>
      </c>
      <c r="AO730" s="9">
        <v>-0.5</v>
      </c>
      <c r="AP730" s="9">
        <v>0</v>
      </c>
      <c r="AR730" s="36"/>
      <c r="BA730" s="36"/>
    </row>
    <row r="731" spans="6:53" ht="12.75">
      <c r="F731" s="15"/>
      <c r="G731" s="15"/>
      <c r="R731" s="81"/>
      <c r="AL731" s="9">
        <v>0</v>
      </c>
      <c r="AM731" s="9">
        <v>0</v>
      </c>
      <c r="AN731" s="9">
        <v>-0.5</v>
      </c>
      <c r="AO731" s="9">
        <v>-0.5</v>
      </c>
      <c r="AP731" s="9">
        <v>0</v>
      </c>
      <c r="AR731" s="36"/>
      <c r="BA731" s="36"/>
    </row>
    <row r="732" spans="6:53" ht="12.75">
      <c r="F732" s="15"/>
      <c r="G732" s="15"/>
      <c r="R732" s="81"/>
      <c r="AL732" s="9">
        <v>0</v>
      </c>
      <c r="AM732" s="9">
        <v>0</v>
      </c>
      <c r="AN732" s="9">
        <v>-0.5</v>
      </c>
      <c r="AO732" s="9">
        <v>-0.5</v>
      </c>
      <c r="AP732" s="9">
        <v>0</v>
      </c>
      <c r="AR732" s="36"/>
      <c r="BA732" s="36"/>
    </row>
    <row r="733" spans="6:53" ht="12.75">
      <c r="F733" s="15"/>
      <c r="G733" s="15"/>
      <c r="R733" s="81"/>
      <c r="AL733" s="9">
        <v>0</v>
      </c>
      <c r="AM733" s="9">
        <v>0</v>
      </c>
      <c r="AN733" s="9">
        <v>-0.5</v>
      </c>
      <c r="AO733" s="9">
        <v>-0.5</v>
      </c>
      <c r="AP733" s="9">
        <v>0</v>
      </c>
      <c r="AR733" s="36"/>
      <c r="BA733" s="36"/>
    </row>
    <row r="734" spans="6:53" ht="12.75">
      <c r="F734" s="15"/>
      <c r="G734" s="15"/>
      <c r="R734" s="81"/>
      <c r="AL734" s="9">
        <v>0</v>
      </c>
      <c r="AM734" s="9">
        <v>0</v>
      </c>
      <c r="AN734" s="9">
        <v>-0.5</v>
      </c>
      <c r="AO734" s="9">
        <v>-0.5</v>
      </c>
      <c r="AP734" s="9">
        <v>0</v>
      </c>
      <c r="AR734" s="36"/>
      <c r="BA734" s="36"/>
    </row>
    <row r="735" spans="6:53" ht="12.75">
      <c r="F735" s="15"/>
      <c r="G735" s="15"/>
      <c r="R735" s="81"/>
      <c r="AL735" s="9">
        <v>0</v>
      </c>
      <c r="AM735" s="9">
        <v>0</v>
      </c>
      <c r="AN735" s="9">
        <v>-0.5</v>
      </c>
      <c r="AO735" s="9">
        <v>-0.5</v>
      </c>
      <c r="AP735" s="9">
        <v>0</v>
      </c>
      <c r="AR735" s="36"/>
      <c r="BA735" s="36"/>
    </row>
    <row r="736" spans="6:53" ht="12.75">
      <c r="F736" s="15"/>
      <c r="G736" s="15"/>
      <c r="R736" s="81"/>
      <c r="AL736" s="9">
        <v>0</v>
      </c>
      <c r="AM736" s="9">
        <v>0</v>
      </c>
      <c r="AN736" s="9">
        <v>-0.5</v>
      </c>
      <c r="AO736" s="9">
        <v>-0.5</v>
      </c>
      <c r="AP736" s="9">
        <v>0</v>
      </c>
      <c r="AR736" s="36"/>
      <c r="BA736" s="36"/>
    </row>
    <row r="737" spans="6:53" ht="12.75">
      <c r="F737" s="15"/>
      <c r="G737" s="15"/>
      <c r="R737" s="81"/>
      <c r="AL737" s="9">
        <v>0</v>
      </c>
      <c r="AM737" s="9">
        <v>0</v>
      </c>
      <c r="AN737" s="9">
        <v>-0.5</v>
      </c>
      <c r="AO737" s="9">
        <v>-0.5</v>
      </c>
      <c r="AP737" s="9">
        <v>0</v>
      </c>
      <c r="AR737" s="36"/>
      <c r="BA737" s="36"/>
    </row>
    <row r="738" spans="6:53" ht="12.75">
      <c r="F738" s="15"/>
      <c r="G738" s="15"/>
      <c r="R738" s="81"/>
      <c r="AL738" s="9">
        <v>0</v>
      </c>
      <c r="AM738" s="9">
        <v>0</v>
      </c>
      <c r="AN738" s="9">
        <v>-0.5</v>
      </c>
      <c r="AO738" s="9">
        <v>-0.5</v>
      </c>
      <c r="AP738" s="9">
        <v>0</v>
      </c>
      <c r="AR738" s="36"/>
      <c r="BA738" s="36"/>
    </row>
    <row r="739" spans="6:53" ht="12.75">
      <c r="F739" s="15"/>
      <c r="G739" s="15"/>
      <c r="R739" s="81"/>
      <c r="AL739" s="9">
        <v>0</v>
      </c>
      <c r="AM739" s="9">
        <v>0</v>
      </c>
      <c r="AN739" s="9">
        <v>-0.5</v>
      </c>
      <c r="AO739" s="9">
        <v>-0.5</v>
      </c>
      <c r="AP739" s="9">
        <v>0</v>
      </c>
      <c r="AR739" s="36"/>
      <c r="BA739" s="36"/>
    </row>
    <row r="740" spans="6:53" ht="12.75">
      <c r="F740" s="15"/>
      <c r="G740" s="15"/>
      <c r="R740" s="81"/>
      <c r="AL740" s="9">
        <v>0</v>
      </c>
      <c r="AM740" s="9">
        <v>0</v>
      </c>
      <c r="AN740" s="9">
        <v>-0.5</v>
      </c>
      <c r="AO740" s="9">
        <v>-0.5</v>
      </c>
      <c r="AP740" s="9">
        <v>0</v>
      </c>
      <c r="AR740" s="36"/>
      <c r="BA740" s="36"/>
    </row>
    <row r="741" spans="6:53" ht="12.75">
      <c r="F741" s="15"/>
      <c r="G741" s="15"/>
      <c r="R741" s="81"/>
      <c r="AL741" s="9">
        <v>0</v>
      </c>
      <c r="AM741" s="9">
        <v>0</v>
      </c>
      <c r="AN741" s="9">
        <v>-0.5</v>
      </c>
      <c r="AO741" s="9">
        <v>-0.5</v>
      </c>
      <c r="AP741" s="9">
        <v>0</v>
      </c>
      <c r="AR741" s="36"/>
      <c r="BA741" s="36"/>
    </row>
    <row r="742" spans="6:53" ht="12.75">
      <c r="F742" s="15"/>
      <c r="G742" s="15"/>
      <c r="R742" s="81"/>
      <c r="AL742" s="9">
        <v>0</v>
      </c>
      <c r="AM742" s="9">
        <v>0</v>
      </c>
      <c r="AN742" s="9">
        <v>-0.5</v>
      </c>
      <c r="AO742" s="9">
        <v>-0.5</v>
      </c>
      <c r="AP742" s="9">
        <v>0</v>
      </c>
      <c r="AR742" s="36"/>
      <c r="BA742" s="36"/>
    </row>
    <row r="743" spans="6:53" ht="12.75">
      <c r="F743" s="15"/>
      <c r="G743" s="15"/>
      <c r="R743" s="81"/>
      <c r="AL743" s="9">
        <v>0</v>
      </c>
      <c r="AM743" s="9">
        <v>0</v>
      </c>
      <c r="AN743" s="9">
        <v>-0.5</v>
      </c>
      <c r="AO743" s="9">
        <v>-0.5</v>
      </c>
      <c r="AP743" s="9">
        <v>0</v>
      </c>
      <c r="AR743" s="36"/>
      <c r="BA743" s="36"/>
    </row>
    <row r="744" spans="6:53" ht="12.75">
      <c r="F744" s="15"/>
      <c r="G744" s="15"/>
      <c r="R744" s="81"/>
      <c r="AL744" s="9">
        <v>0</v>
      </c>
      <c r="AM744" s="9">
        <v>0</v>
      </c>
      <c r="AN744" s="9">
        <v>-0.5</v>
      </c>
      <c r="AO744" s="9">
        <v>-0.5</v>
      </c>
      <c r="AP744" s="9">
        <v>0</v>
      </c>
      <c r="AR744" s="36"/>
      <c r="BA744" s="36"/>
    </row>
    <row r="745" spans="6:53" ht="12.75">
      <c r="F745" s="15"/>
      <c r="G745" s="15"/>
      <c r="R745" s="81"/>
      <c r="AL745" s="9">
        <v>0</v>
      </c>
      <c r="AM745" s="9">
        <v>0</v>
      </c>
      <c r="AN745" s="9">
        <v>-0.5</v>
      </c>
      <c r="AO745" s="9">
        <v>-0.5</v>
      </c>
      <c r="AP745" s="9">
        <v>0</v>
      </c>
      <c r="AR745" s="36"/>
      <c r="BA745" s="36"/>
    </row>
    <row r="746" spans="6:53" ht="12.75">
      <c r="F746" s="15"/>
      <c r="G746" s="15"/>
      <c r="R746" s="81"/>
      <c r="AL746" s="9">
        <v>0</v>
      </c>
      <c r="AM746" s="9">
        <v>0</v>
      </c>
      <c r="AN746" s="9">
        <v>-0.5</v>
      </c>
      <c r="AO746" s="9">
        <v>-0.5</v>
      </c>
      <c r="AP746" s="9">
        <v>0</v>
      </c>
      <c r="AR746" s="36"/>
      <c r="BA746" s="36"/>
    </row>
    <row r="747" spans="6:53" ht="12.75">
      <c r="F747" s="15"/>
      <c r="G747" s="15"/>
      <c r="R747" s="81"/>
      <c r="AL747" s="9">
        <v>0</v>
      </c>
      <c r="AM747" s="9">
        <v>0</v>
      </c>
      <c r="AN747" s="9">
        <v>-0.5</v>
      </c>
      <c r="AO747" s="9">
        <v>-0.5</v>
      </c>
      <c r="AP747" s="9">
        <v>0</v>
      </c>
      <c r="AR747" s="36"/>
      <c r="BA747" s="36"/>
    </row>
    <row r="748" spans="6:53" ht="12.75">
      <c r="F748" s="15"/>
      <c r="G748" s="15"/>
      <c r="R748" s="81"/>
      <c r="AL748" s="9">
        <v>0</v>
      </c>
      <c r="AM748" s="9">
        <v>0</v>
      </c>
      <c r="AN748" s="9">
        <v>-0.5</v>
      </c>
      <c r="AO748" s="9">
        <v>-0.5</v>
      </c>
      <c r="AP748" s="9">
        <v>0</v>
      </c>
      <c r="AR748" s="36"/>
      <c r="BA748" s="36"/>
    </row>
    <row r="749" spans="6:53" ht="12.75">
      <c r="F749" s="15"/>
      <c r="G749" s="15"/>
      <c r="R749" s="81"/>
      <c r="AL749" s="9">
        <v>0</v>
      </c>
      <c r="AM749" s="9">
        <v>0</v>
      </c>
      <c r="AN749" s="9">
        <v>-0.5</v>
      </c>
      <c r="AO749" s="9">
        <v>-0.5</v>
      </c>
      <c r="AP749" s="9">
        <v>0</v>
      </c>
      <c r="AR749" s="36"/>
      <c r="BA749" s="36"/>
    </row>
    <row r="750" spans="6:53" ht="12.75">
      <c r="F750" s="15"/>
      <c r="G750" s="15"/>
      <c r="R750" s="81"/>
      <c r="AL750" s="9">
        <v>0</v>
      </c>
      <c r="AM750" s="9">
        <v>0</v>
      </c>
      <c r="AN750" s="9">
        <v>-0.5</v>
      </c>
      <c r="AO750" s="9">
        <v>-0.5</v>
      </c>
      <c r="AP750" s="9">
        <v>0</v>
      </c>
      <c r="AR750" s="36"/>
      <c r="BA750" s="36"/>
    </row>
    <row r="751" spans="6:53" ht="12.75">
      <c r="F751" s="15"/>
      <c r="G751" s="15"/>
      <c r="R751" s="81"/>
      <c r="AL751" s="9">
        <v>0</v>
      </c>
      <c r="AM751" s="9">
        <v>0</v>
      </c>
      <c r="AN751" s="9">
        <v>-0.5</v>
      </c>
      <c r="AO751" s="9">
        <v>-0.5</v>
      </c>
      <c r="AP751" s="9">
        <v>0</v>
      </c>
      <c r="AR751" s="36"/>
      <c r="BA751" s="36"/>
    </row>
    <row r="752" spans="6:53" ht="12.75">
      <c r="F752" s="15"/>
      <c r="G752" s="15"/>
      <c r="R752" s="81"/>
      <c r="AL752" s="9">
        <v>0</v>
      </c>
      <c r="AM752" s="9">
        <v>0</v>
      </c>
      <c r="AN752" s="9">
        <v>-0.5</v>
      </c>
      <c r="AO752" s="9">
        <v>-0.5</v>
      </c>
      <c r="AP752" s="9">
        <v>0</v>
      </c>
      <c r="AR752" s="36"/>
      <c r="BA752" s="36"/>
    </row>
    <row r="753" spans="6:53" ht="12.75">
      <c r="F753" s="15"/>
      <c r="G753" s="15"/>
      <c r="R753" s="81"/>
      <c r="AL753" s="9">
        <v>0</v>
      </c>
      <c r="AM753" s="9">
        <v>0</v>
      </c>
      <c r="AN753" s="9">
        <v>-0.5</v>
      </c>
      <c r="AO753" s="9">
        <v>-0.5</v>
      </c>
      <c r="AP753" s="9">
        <v>0</v>
      </c>
      <c r="AR753" s="36"/>
      <c r="BA753" s="36"/>
    </row>
    <row r="754" spans="6:53" ht="12.75">
      <c r="F754" s="15"/>
      <c r="G754" s="15"/>
      <c r="R754" s="81"/>
      <c r="AL754" s="9">
        <v>0</v>
      </c>
      <c r="AM754" s="9">
        <v>0</v>
      </c>
      <c r="AN754" s="9">
        <v>-0.5</v>
      </c>
      <c r="AO754" s="9">
        <v>-0.5</v>
      </c>
      <c r="AP754" s="9">
        <v>0</v>
      </c>
      <c r="AR754" s="36"/>
      <c r="BA754" s="36"/>
    </row>
    <row r="755" spans="6:53" ht="12.75">
      <c r="F755" s="15"/>
      <c r="G755" s="15"/>
      <c r="R755" s="81"/>
      <c r="AL755" s="9">
        <v>0</v>
      </c>
      <c r="AM755" s="9">
        <v>0</v>
      </c>
      <c r="AN755" s="9">
        <v>-0.5</v>
      </c>
      <c r="AO755" s="9">
        <v>-0.5</v>
      </c>
      <c r="AP755" s="9">
        <v>0</v>
      </c>
      <c r="AR755" s="36"/>
      <c r="BA755" s="36"/>
    </row>
    <row r="756" spans="6:53" ht="12.75">
      <c r="F756" s="15"/>
      <c r="G756" s="15"/>
      <c r="R756" s="81"/>
      <c r="AL756" s="9">
        <v>0</v>
      </c>
      <c r="AM756" s="9">
        <v>0</v>
      </c>
      <c r="AN756" s="9">
        <v>-0.5</v>
      </c>
      <c r="AO756" s="9">
        <v>-0.5</v>
      </c>
      <c r="AP756" s="9">
        <v>0</v>
      </c>
      <c r="AR756" s="36"/>
      <c r="BA756" s="36"/>
    </row>
    <row r="757" spans="6:53" ht="12.75">
      <c r="F757" s="15"/>
      <c r="G757" s="15"/>
      <c r="R757" s="81"/>
      <c r="AL757" s="9">
        <v>0</v>
      </c>
      <c r="AM757" s="9">
        <v>0</v>
      </c>
      <c r="AN757" s="9">
        <v>-0.5</v>
      </c>
      <c r="AO757" s="9">
        <v>-0.5</v>
      </c>
      <c r="AP757" s="9">
        <v>0</v>
      </c>
      <c r="AR757" s="36"/>
      <c r="BA757" s="36"/>
    </row>
    <row r="758" spans="6:53" ht="12.75">
      <c r="F758" s="15"/>
      <c r="G758" s="15"/>
      <c r="R758" s="81"/>
      <c r="AL758" s="9">
        <v>0</v>
      </c>
      <c r="AM758" s="9">
        <v>0</v>
      </c>
      <c r="AN758" s="9">
        <v>-0.5</v>
      </c>
      <c r="AO758" s="9">
        <v>-0.5</v>
      </c>
      <c r="AP758" s="9">
        <v>0</v>
      </c>
      <c r="AR758" s="36"/>
      <c r="BA758" s="36"/>
    </row>
    <row r="759" spans="6:53" ht="12.75">
      <c r="F759" s="15"/>
      <c r="G759" s="15"/>
      <c r="R759" s="81"/>
      <c r="AL759" s="9">
        <v>0</v>
      </c>
      <c r="AM759" s="9">
        <v>0</v>
      </c>
      <c r="AN759" s="9">
        <v>-0.5</v>
      </c>
      <c r="AO759" s="9">
        <v>-0.5</v>
      </c>
      <c r="AP759" s="9">
        <v>0</v>
      </c>
      <c r="AR759" s="36"/>
      <c r="BA759" s="36"/>
    </row>
    <row r="760" spans="6:53" ht="12.75">
      <c r="F760" s="15"/>
      <c r="G760" s="15"/>
      <c r="R760" s="81"/>
      <c r="AL760" s="9">
        <v>0</v>
      </c>
      <c r="AM760" s="9">
        <v>0</v>
      </c>
      <c r="AN760" s="9">
        <v>-0.5</v>
      </c>
      <c r="AO760" s="9">
        <v>-0.5</v>
      </c>
      <c r="AP760" s="9">
        <v>0</v>
      </c>
      <c r="AR760" s="36"/>
      <c r="BA760" s="36"/>
    </row>
    <row r="761" spans="6:53" ht="12.75">
      <c r="F761" s="15"/>
      <c r="G761" s="15"/>
      <c r="R761" s="81"/>
      <c r="AL761" s="9">
        <v>0</v>
      </c>
      <c r="AM761" s="9">
        <v>0</v>
      </c>
      <c r="AN761" s="9">
        <v>-0.5</v>
      </c>
      <c r="AO761" s="9">
        <v>-0.5</v>
      </c>
      <c r="AP761" s="9">
        <v>0</v>
      </c>
      <c r="AR761" s="36"/>
      <c r="BA761" s="36"/>
    </row>
    <row r="762" spans="6:53" ht="12.75">
      <c r="F762" s="15"/>
      <c r="G762" s="15"/>
      <c r="R762" s="81"/>
      <c r="AL762" s="9">
        <v>0</v>
      </c>
      <c r="AM762" s="9">
        <v>0</v>
      </c>
      <c r="AN762" s="9">
        <v>-0.5</v>
      </c>
      <c r="AO762" s="9">
        <v>-0.5</v>
      </c>
      <c r="AP762" s="9">
        <v>0</v>
      </c>
      <c r="AR762" s="36"/>
      <c r="BA762" s="36"/>
    </row>
    <row r="763" spans="6:53" ht="12.75">
      <c r="F763" s="15"/>
      <c r="G763" s="15"/>
      <c r="R763" s="81"/>
      <c r="AL763" s="9">
        <v>0</v>
      </c>
      <c r="AM763" s="9">
        <v>0</v>
      </c>
      <c r="AN763" s="9">
        <v>-0.5</v>
      </c>
      <c r="AO763" s="9">
        <v>-0.5</v>
      </c>
      <c r="AP763" s="9">
        <v>0</v>
      </c>
      <c r="AR763" s="36"/>
      <c r="BA763" s="36"/>
    </row>
    <row r="764" spans="6:53" ht="12.75">
      <c r="F764" s="15"/>
      <c r="G764" s="15"/>
      <c r="R764" s="81"/>
      <c r="AL764" s="9">
        <v>0</v>
      </c>
      <c r="AM764" s="9">
        <v>0</v>
      </c>
      <c r="AN764" s="9">
        <v>-0.5</v>
      </c>
      <c r="AO764" s="9">
        <v>-0.5</v>
      </c>
      <c r="AP764" s="9">
        <v>0</v>
      </c>
      <c r="AR764" s="36"/>
      <c r="BA764" s="36"/>
    </row>
    <row r="765" spans="6:53" ht="12.75">
      <c r="F765" s="15"/>
      <c r="G765" s="15"/>
      <c r="R765" s="81"/>
      <c r="AL765" s="9">
        <v>0</v>
      </c>
      <c r="AM765" s="9">
        <v>0</v>
      </c>
      <c r="AN765" s="9">
        <v>-0.5</v>
      </c>
      <c r="AO765" s="9">
        <v>-0.5</v>
      </c>
      <c r="AP765" s="9">
        <v>0</v>
      </c>
      <c r="AR765" s="36"/>
      <c r="BA765" s="36"/>
    </row>
    <row r="766" spans="6:53" ht="12.75">
      <c r="F766" s="15"/>
      <c r="G766" s="15"/>
      <c r="R766" s="81"/>
      <c r="AL766" s="9">
        <v>0</v>
      </c>
      <c r="AM766" s="9">
        <v>0</v>
      </c>
      <c r="AN766" s="9">
        <v>-0.5</v>
      </c>
      <c r="AO766" s="9">
        <v>-0.5</v>
      </c>
      <c r="AP766" s="9">
        <v>0</v>
      </c>
      <c r="AR766" s="36"/>
      <c r="BA766" s="36"/>
    </row>
    <row r="767" spans="6:53" ht="12.75">
      <c r="F767" s="15"/>
      <c r="G767" s="15"/>
      <c r="R767" s="81"/>
      <c r="AL767" s="9">
        <v>0</v>
      </c>
      <c r="AM767" s="9">
        <v>0</v>
      </c>
      <c r="AN767" s="9">
        <v>-0.5</v>
      </c>
      <c r="AO767" s="9">
        <v>-0.5</v>
      </c>
      <c r="AP767" s="9">
        <v>0</v>
      </c>
      <c r="AR767" s="36"/>
      <c r="BA767" s="36"/>
    </row>
    <row r="768" spans="6:53" ht="12.75">
      <c r="F768" s="15"/>
      <c r="G768" s="15"/>
      <c r="R768" s="81"/>
      <c r="AL768" s="9">
        <v>0</v>
      </c>
      <c r="AM768" s="9">
        <v>0</v>
      </c>
      <c r="AN768" s="9">
        <v>-0.5</v>
      </c>
      <c r="AO768" s="9">
        <v>-0.5</v>
      </c>
      <c r="AP768" s="9">
        <v>0</v>
      </c>
      <c r="AR768" s="36"/>
      <c r="BA768" s="36"/>
    </row>
    <row r="769" spans="6:53" ht="12.75">
      <c r="F769" s="15"/>
      <c r="G769" s="15"/>
      <c r="R769" s="81"/>
      <c r="AL769" s="9">
        <v>0</v>
      </c>
      <c r="AM769" s="9">
        <v>0</v>
      </c>
      <c r="AN769" s="9">
        <v>-0.5</v>
      </c>
      <c r="AO769" s="9">
        <v>-0.5</v>
      </c>
      <c r="AP769" s="9">
        <v>0</v>
      </c>
      <c r="AR769" s="36"/>
      <c r="BA769" s="36"/>
    </row>
    <row r="770" spans="6:53" ht="12.75">
      <c r="F770" s="15"/>
      <c r="G770" s="15"/>
      <c r="R770" s="81"/>
      <c r="AL770" s="9">
        <v>0</v>
      </c>
      <c r="AM770" s="9">
        <v>0</v>
      </c>
      <c r="AN770" s="9">
        <v>-0.5</v>
      </c>
      <c r="AO770" s="9">
        <v>-0.5</v>
      </c>
      <c r="AP770" s="9">
        <v>0</v>
      </c>
      <c r="AR770" s="36"/>
      <c r="BA770" s="36"/>
    </row>
    <row r="771" spans="6:53" ht="12.75">
      <c r="F771" s="15"/>
      <c r="G771" s="15"/>
      <c r="R771" s="81"/>
      <c r="AL771" s="9">
        <v>0</v>
      </c>
      <c r="AM771" s="9">
        <v>0</v>
      </c>
      <c r="AN771" s="9">
        <v>-0.5</v>
      </c>
      <c r="AO771" s="9">
        <v>-0.5</v>
      </c>
      <c r="AP771" s="9">
        <v>0</v>
      </c>
      <c r="AR771" s="36"/>
      <c r="BA771" s="36"/>
    </row>
    <row r="772" spans="6:53" ht="12.75">
      <c r="F772" s="15"/>
      <c r="G772" s="15"/>
      <c r="R772" s="81"/>
      <c r="AL772" s="9">
        <v>0</v>
      </c>
      <c r="AM772" s="9">
        <v>0</v>
      </c>
      <c r="AN772" s="9">
        <v>-0.5</v>
      </c>
      <c r="AO772" s="9">
        <v>-0.5</v>
      </c>
      <c r="AP772" s="9">
        <v>0</v>
      </c>
      <c r="AR772" s="36"/>
      <c r="BA772" s="36"/>
    </row>
    <row r="773" spans="6:53" ht="12.75">
      <c r="F773" s="15"/>
      <c r="G773" s="15"/>
      <c r="R773" s="81"/>
      <c r="AL773" s="9">
        <v>0</v>
      </c>
      <c r="AM773" s="9">
        <v>0</v>
      </c>
      <c r="AN773" s="9">
        <v>-0.5</v>
      </c>
      <c r="AO773" s="9">
        <v>-0.5</v>
      </c>
      <c r="AP773" s="9">
        <v>0</v>
      </c>
      <c r="AR773" s="36"/>
      <c r="BA773" s="36"/>
    </row>
    <row r="774" spans="6:53" ht="12.75">
      <c r="F774" s="15"/>
      <c r="G774" s="15"/>
      <c r="R774" s="81"/>
      <c r="AL774" s="9">
        <v>0</v>
      </c>
      <c r="AM774" s="9">
        <v>0</v>
      </c>
      <c r="AN774" s="9">
        <v>-0.5</v>
      </c>
      <c r="AO774" s="9">
        <v>-0.5</v>
      </c>
      <c r="AP774" s="9">
        <v>0</v>
      </c>
      <c r="AR774" s="36"/>
      <c r="BA774" s="36"/>
    </row>
    <row r="775" spans="6:53" ht="12.75">
      <c r="F775" s="15"/>
      <c r="G775" s="15"/>
      <c r="R775" s="81"/>
      <c r="AL775" s="9">
        <v>0</v>
      </c>
      <c r="AM775" s="9">
        <v>0</v>
      </c>
      <c r="AN775" s="9">
        <v>-0.5</v>
      </c>
      <c r="AO775" s="9">
        <v>-0.5</v>
      </c>
      <c r="AP775" s="9">
        <v>0</v>
      </c>
      <c r="AR775" s="36"/>
      <c r="BA775" s="36"/>
    </row>
    <row r="776" spans="6:53" ht="12.75">
      <c r="F776" s="15"/>
      <c r="G776" s="15"/>
      <c r="R776" s="81"/>
      <c r="AL776" s="9">
        <v>0</v>
      </c>
      <c r="AM776" s="9">
        <v>0</v>
      </c>
      <c r="AN776" s="9">
        <v>-0.5</v>
      </c>
      <c r="AO776" s="9">
        <v>-0.5</v>
      </c>
      <c r="AP776" s="9">
        <v>0</v>
      </c>
      <c r="AR776" s="36"/>
      <c r="BA776" s="36"/>
    </row>
    <row r="777" spans="6:53" ht="12.75">
      <c r="F777" s="15"/>
      <c r="G777" s="15"/>
      <c r="R777" s="81"/>
      <c r="AL777" s="9">
        <v>0</v>
      </c>
      <c r="AM777" s="9">
        <v>0</v>
      </c>
      <c r="AN777" s="9">
        <v>-0.5</v>
      </c>
      <c r="AO777" s="9">
        <v>-0.5</v>
      </c>
      <c r="AP777" s="9">
        <v>0</v>
      </c>
      <c r="AR777" s="36"/>
      <c r="BA777" s="36"/>
    </row>
    <row r="778" spans="6:53" ht="12.75">
      <c r="F778" s="15"/>
      <c r="G778" s="15"/>
      <c r="R778" s="81"/>
      <c r="AL778" s="9">
        <v>0</v>
      </c>
      <c r="AM778" s="9">
        <v>0</v>
      </c>
      <c r="AN778" s="9">
        <v>-0.5</v>
      </c>
      <c r="AO778" s="9">
        <v>-0.5</v>
      </c>
      <c r="AP778" s="9">
        <v>0</v>
      </c>
      <c r="AR778" s="36"/>
      <c r="BA778" s="36"/>
    </row>
    <row r="779" spans="6:53" ht="12.75">
      <c r="F779" s="15"/>
      <c r="G779" s="15"/>
      <c r="R779" s="81"/>
      <c r="AL779" s="9">
        <v>0</v>
      </c>
      <c r="AM779" s="9">
        <v>0</v>
      </c>
      <c r="AN779" s="9">
        <v>-0.5</v>
      </c>
      <c r="AO779" s="9">
        <v>-0.5</v>
      </c>
      <c r="AP779" s="9">
        <v>0</v>
      </c>
      <c r="AR779" s="36"/>
      <c r="BA779" s="36"/>
    </row>
    <row r="780" spans="6:53" ht="12.75">
      <c r="F780" s="15"/>
      <c r="G780" s="15"/>
      <c r="R780" s="81"/>
      <c r="AL780" s="9">
        <v>0</v>
      </c>
      <c r="AM780" s="9">
        <v>0</v>
      </c>
      <c r="AN780" s="9">
        <v>-0.5</v>
      </c>
      <c r="AO780" s="9">
        <v>-0.5</v>
      </c>
      <c r="AP780" s="9">
        <v>0</v>
      </c>
      <c r="AR780" s="36"/>
      <c r="BA780" s="36"/>
    </row>
    <row r="781" spans="6:53" ht="12.75">
      <c r="F781" s="15"/>
      <c r="G781" s="15"/>
      <c r="R781" s="81"/>
      <c r="AL781" s="9">
        <v>0</v>
      </c>
      <c r="AM781" s="9">
        <v>0</v>
      </c>
      <c r="AN781" s="9">
        <v>-0.5</v>
      </c>
      <c r="AO781" s="9">
        <v>-0.5</v>
      </c>
      <c r="AP781" s="9">
        <v>0</v>
      </c>
      <c r="AR781" s="36"/>
      <c r="BA781" s="36"/>
    </row>
    <row r="782" spans="6:53" ht="12.75">
      <c r="F782" s="15"/>
      <c r="G782" s="15"/>
      <c r="R782" s="81"/>
      <c r="AL782" s="9">
        <v>0</v>
      </c>
      <c r="AM782" s="9">
        <v>0</v>
      </c>
      <c r="AN782" s="9">
        <v>-0.5</v>
      </c>
      <c r="AO782" s="9">
        <v>-0.5</v>
      </c>
      <c r="AP782" s="9">
        <v>0</v>
      </c>
      <c r="AR782" s="36"/>
      <c r="BA782" s="36"/>
    </row>
    <row r="783" spans="6:53" ht="12.75">
      <c r="F783" s="15"/>
      <c r="G783" s="15"/>
      <c r="R783" s="81"/>
      <c r="AL783" s="9">
        <v>0</v>
      </c>
      <c r="AM783" s="9">
        <v>0</v>
      </c>
      <c r="AN783" s="9">
        <v>-0.5</v>
      </c>
      <c r="AO783" s="9">
        <v>-0.5</v>
      </c>
      <c r="AP783" s="9">
        <v>0</v>
      </c>
      <c r="AR783" s="36"/>
      <c r="BA783" s="36"/>
    </row>
    <row r="784" spans="6:53" ht="12.75">
      <c r="F784" s="15"/>
      <c r="G784" s="15"/>
      <c r="R784" s="81"/>
      <c r="AL784" s="9">
        <v>0</v>
      </c>
      <c r="AM784" s="9">
        <v>0</v>
      </c>
      <c r="AN784" s="9">
        <v>-0.5</v>
      </c>
      <c r="AO784" s="9">
        <v>-0.5</v>
      </c>
      <c r="AP784" s="9">
        <v>0</v>
      </c>
      <c r="AR784" s="36"/>
      <c r="BA784" s="36"/>
    </row>
    <row r="785" spans="6:53" ht="12.75">
      <c r="F785" s="15"/>
      <c r="G785" s="15"/>
      <c r="R785" s="81"/>
      <c r="AL785" s="9">
        <v>0</v>
      </c>
      <c r="AM785" s="9">
        <v>0</v>
      </c>
      <c r="AN785" s="9">
        <v>-0.5</v>
      </c>
      <c r="AO785" s="9">
        <v>-0.5</v>
      </c>
      <c r="AP785" s="9">
        <v>0</v>
      </c>
      <c r="AR785" s="36"/>
      <c r="BA785" s="36"/>
    </row>
    <row r="786" spans="6:53" ht="12.75">
      <c r="F786" s="15"/>
      <c r="G786" s="15"/>
      <c r="R786" s="81"/>
      <c r="AL786" s="9">
        <v>0</v>
      </c>
      <c r="AM786" s="9">
        <v>0</v>
      </c>
      <c r="AN786" s="9">
        <v>-0.5</v>
      </c>
      <c r="AO786" s="9">
        <v>-0.5</v>
      </c>
      <c r="AP786" s="9">
        <v>0</v>
      </c>
      <c r="AR786" s="36"/>
      <c r="BA786" s="36"/>
    </row>
    <row r="787" spans="6:53" ht="12.75">
      <c r="F787" s="15"/>
      <c r="G787" s="15"/>
      <c r="R787" s="81"/>
      <c r="AL787" s="9">
        <v>0</v>
      </c>
      <c r="AM787" s="9">
        <v>0</v>
      </c>
      <c r="AN787" s="9">
        <v>-0.5</v>
      </c>
      <c r="AO787" s="9">
        <v>-0.5</v>
      </c>
      <c r="AP787" s="9">
        <v>0</v>
      </c>
      <c r="AR787" s="36"/>
      <c r="BA787" s="36"/>
    </row>
    <row r="788" spans="6:53" ht="12.75">
      <c r="F788" s="15"/>
      <c r="G788" s="15"/>
      <c r="R788" s="81"/>
      <c r="AL788" s="9">
        <v>0</v>
      </c>
      <c r="AM788" s="9">
        <v>0</v>
      </c>
      <c r="AN788" s="9">
        <v>-0.5</v>
      </c>
      <c r="AO788" s="9">
        <v>-0.5</v>
      </c>
      <c r="AP788" s="9">
        <v>0</v>
      </c>
      <c r="AR788" s="36"/>
      <c r="BA788" s="36"/>
    </row>
    <row r="789" spans="6:53" ht="12.75">
      <c r="F789" s="15"/>
      <c r="G789" s="15"/>
      <c r="R789" s="81"/>
      <c r="AL789" s="9">
        <v>0</v>
      </c>
      <c r="AM789" s="9">
        <v>0</v>
      </c>
      <c r="AN789" s="9">
        <v>-0.5</v>
      </c>
      <c r="AO789" s="9">
        <v>-0.5</v>
      </c>
      <c r="AP789" s="9">
        <v>0</v>
      </c>
      <c r="AR789" s="36"/>
      <c r="BA789" s="36"/>
    </row>
    <row r="790" spans="6:53" ht="12.75">
      <c r="F790" s="15"/>
      <c r="G790" s="15"/>
      <c r="R790" s="81"/>
      <c r="AL790" s="9">
        <v>0</v>
      </c>
      <c r="AM790" s="9">
        <v>0</v>
      </c>
      <c r="AN790" s="9">
        <v>-0.5</v>
      </c>
      <c r="AO790" s="9">
        <v>-0.5</v>
      </c>
      <c r="AP790" s="9">
        <v>0</v>
      </c>
      <c r="AR790" s="36"/>
      <c r="BA790" s="36"/>
    </row>
    <row r="791" spans="6:53" ht="12.75">
      <c r="F791" s="15"/>
      <c r="G791" s="15"/>
      <c r="R791" s="81"/>
      <c r="AL791" s="9">
        <v>0</v>
      </c>
      <c r="AM791" s="9">
        <v>0</v>
      </c>
      <c r="AN791" s="9">
        <v>-0.5</v>
      </c>
      <c r="AO791" s="9">
        <v>-0.5</v>
      </c>
      <c r="AP791" s="9">
        <v>0</v>
      </c>
      <c r="AR791" s="36"/>
      <c r="BA791" s="36"/>
    </row>
    <row r="792" spans="6:53" ht="12.75">
      <c r="F792" s="15"/>
      <c r="G792" s="15"/>
      <c r="R792" s="81"/>
      <c r="AL792" s="9">
        <v>0</v>
      </c>
      <c r="AM792" s="9">
        <v>0</v>
      </c>
      <c r="AN792" s="9">
        <v>-0.5</v>
      </c>
      <c r="AO792" s="9">
        <v>-0.5</v>
      </c>
      <c r="AP792" s="9">
        <v>0</v>
      </c>
      <c r="AR792" s="36"/>
      <c r="BA792" s="36"/>
    </row>
    <row r="793" spans="6:53" ht="12.75">
      <c r="F793" s="15"/>
      <c r="G793" s="15"/>
      <c r="R793" s="81"/>
      <c r="AL793" s="9">
        <v>0</v>
      </c>
      <c r="AM793" s="9">
        <v>0</v>
      </c>
      <c r="AN793" s="9">
        <v>-0.5</v>
      </c>
      <c r="AO793" s="9">
        <v>-0.5</v>
      </c>
      <c r="AP793" s="9">
        <v>0</v>
      </c>
      <c r="AR793" s="36"/>
      <c r="BA793" s="36"/>
    </row>
    <row r="794" spans="6:53" ht="12.75">
      <c r="F794" s="15"/>
      <c r="G794" s="15"/>
      <c r="R794" s="81"/>
      <c r="AL794" s="9">
        <v>0</v>
      </c>
      <c r="AM794" s="9">
        <v>0</v>
      </c>
      <c r="AN794" s="9">
        <v>-0.5</v>
      </c>
      <c r="AO794" s="9">
        <v>-0.5</v>
      </c>
      <c r="AP794" s="9">
        <v>0</v>
      </c>
      <c r="AR794" s="36"/>
      <c r="BA794" s="36"/>
    </row>
    <row r="795" spans="6:53" ht="12.75">
      <c r="F795" s="15"/>
      <c r="G795" s="15"/>
      <c r="R795" s="81"/>
      <c r="AL795" s="9">
        <v>0</v>
      </c>
      <c r="AM795" s="9">
        <v>0</v>
      </c>
      <c r="AN795" s="9">
        <v>-0.5</v>
      </c>
      <c r="AO795" s="9">
        <v>-0.5</v>
      </c>
      <c r="AP795" s="9">
        <v>0</v>
      </c>
      <c r="AR795" s="36"/>
      <c r="BA795" s="36"/>
    </row>
    <row r="796" spans="6:53" ht="12.75">
      <c r="F796" s="15"/>
      <c r="G796" s="15"/>
      <c r="R796" s="81"/>
      <c r="AL796" s="9">
        <v>0</v>
      </c>
      <c r="AM796" s="9">
        <v>0</v>
      </c>
      <c r="AN796" s="9">
        <v>-0.5</v>
      </c>
      <c r="AO796" s="9">
        <v>-0.5</v>
      </c>
      <c r="AP796" s="9">
        <v>0</v>
      </c>
      <c r="AR796" s="36"/>
      <c r="BA796" s="36"/>
    </row>
    <row r="797" spans="6:53" ht="12.75">
      <c r="F797" s="15"/>
      <c r="G797" s="15"/>
      <c r="R797" s="81"/>
      <c r="AL797" s="9">
        <v>0</v>
      </c>
      <c r="AM797" s="9">
        <v>0</v>
      </c>
      <c r="AN797" s="9">
        <v>-0.5</v>
      </c>
      <c r="AO797" s="9">
        <v>-0.5</v>
      </c>
      <c r="AP797" s="9">
        <v>0</v>
      </c>
      <c r="AR797" s="36"/>
      <c r="BA797" s="36"/>
    </row>
    <row r="798" spans="6:53" ht="12.75">
      <c r="F798" s="15"/>
      <c r="G798" s="15"/>
      <c r="R798" s="81"/>
      <c r="AL798" s="9">
        <v>0</v>
      </c>
      <c r="AM798" s="9">
        <v>0</v>
      </c>
      <c r="AN798" s="9">
        <v>-0.5</v>
      </c>
      <c r="AO798" s="9">
        <v>-0.5</v>
      </c>
      <c r="AP798" s="9">
        <v>0</v>
      </c>
      <c r="AR798" s="36"/>
      <c r="BA798" s="36"/>
    </row>
    <row r="799" spans="6:53" ht="12.75">
      <c r="F799" s="15"/>
      <c r="G799" s="15"/>
      <c r="R799" s="81"/>
      <c r="AL799" s="9">
        <v>0</v>
      </c>
      <c r="AM799" s="9">
        <v>0</v>
      </c>
      <c r="AN799" s="9">
        <v>-0.5</v>
      </c>
      <c r="AO799" s="9">
        <v>-0.5</v>
      </c>
      <c r="AP799" s="9">
        <v>0</v>
      </c>
      <c r="AR799" s="36"/>
      <c r="BA799" s="36"/>
    </row>
    <row r="800" spans="6:53" ht="12.75">
      <c r="F800" s="15"/>
      <c r="G800" s="15"/>
      <c r="R800" s="81"/>
      <c r="AL800" s="9">
        <v>0</v>
      </c>
      <c r="AM800" s="9">
        <v>0</v>
      </c>
      <c r="AN800" s="9">
        <v>-0.5</v>
      </c>
      <c r="AO800" s="9">
        <v>-0.5</v>
      </c>
      <c r="AP800" s="9">
        <v>0</v>
      </c>
      <c r="AR800" s="36"/>
      <c r="BA800" s="36"/>
    </row>
    <row r="801" spans="6:53" ht="12.75">
      <c r="F801" s="15"/>
      <c r="G801" s="15"/>
      <c r="R801" s="81"/>
      <c r="AL801" s="9">
        <v>0</v>
      </c>
      <c r="AM801" s="9">
        <v>0</v>
      </c>
      <c r="AN801" s="9">
        <v>-0.5</v>
      </c>
      <c r="AO801" s="9">
        <v>-0.5</v>
      </c>
      <c r="AP801" s="9">
        <v>0</v>
      </c>
      <c r="AR801" s="36"/>
      <c r="BA801" s="36"/>
    </row>
    <row r="802" spans="6:53" ht="12.75">
      <c r="F802" s="15"/>
      <c r="G802" s="15"/>
      <c r="R802" s="81"/>
      <c r="AL802" s="9">
        <v>0</v>
      </c>
      <c r="AM802" s="9">
        <v>0</v>
      </c>
      <c r="AN802" s="9">
        <v>-0.5</v>
      </c>
      <c r="AO802" s="9">
        <v>-0.5</v>
      </c>
      <c r="AP802" s="9">
        <v>0</v>
      </c>
      <c r="AR802" s="36"/>
      <c r="BA802" s="36"/>
    </row>
    <row r="803" spans="6:53" ht="12.75">
      <c r="F803" s="15"/>
      <c r="G803" s="15"/>
      <c r="R803" s="81"/>
      <c r="AL803" s="9">
        <v>0</v>
      </c>
      <c r="AM803" s="9">
        <v>0</v>
      </c>
      <c r="AN803" s="9">
        <v>-0.5</v>
      </c>
      <c r="AO803" s="9">
        <v>-0.5</v>
      </c>
      <c r="AP803" s="9">
        <v>0</v>
      </c>
      <c r="AR803" s="36"/>
      <c r="BA803" s="36"/>
    </row>
    <row r="804" spans="6:53" ht="12.75">
      <c r="F804" s="15"/>
      <c r="G804" s="15"/>
      <c r="R804" s="81"/>
      <c r="AL804" s="9">
        <v>0</v>
      </c>
      <c r="AM804" s="9">
        <v>0</v>
      </c>
      <c r="AN804" s="9">
        <v>-0.5</v>
      </c>
      <c r="AO804" s="9">
        <v>-0.5</v>
      </c>
      <c r="AP804" s="9">
        <v>0</v>
      </c>
      <c r="AR804" s="36"/>
      <c r="BA804" s="36"/>
    </row>
    <row r="805" spans="6:53" ht="12.75">
      <c r="F805" s="15"/>
      <c r="G805" s="15"/>
      <c r="R805" s="81"/>
      <c r="AL805" s="9">
        <v>0</v>
      </c>
      <c r="AM805" s="9">
        <v>0</v>
      </c>
      <c r="AN805" s="9">
        <v>-0.5</v>
      </c>
      <c r="AO805" s="9">
        <v>-0.5</v>
      </c>
      <c r="AP805" s="9">
        <v>0</v>
      </c>
      <c r="AR805" s="36"/>
      <c r="BA805" s="36"/>
    </row>
    <row r="806" spans="6:53" ht="12.75">
      <c r="F806" s="15"/>
      <c r="G806" s="15"/>
      <c r="R806" s="81"/>
      <c r="AL806" s="9">
        <v>0</v>
      </c>
      <c r="AM806" s="9">
        <v>0</v>
      </c>
      <c r="AN806" s="9">
        <v>-0.5</v>
      </c>
      <c r="AO806" s="9">
        <v>-0.5</v>
      </c>
      <c r="AP806" s="9">
        <v>0</v>
      </c>
      <c r="AR806" s="36"/>
      <c r="BA806" s="36"/>
    </row>
    <row r="807" spans="6:53" ht="12.75">
      <c r="F807" s="15"/>
      <c r="G807" s="15"/>
      <c r="R807" s="81"/>
      <c r="AL807" s="9">
        <v>0</v>
      </c>
      <c r="AM807" s="9">
        <v>0</v>
      </c>
      <c r="AN807" s="9">
        <v>-0.5</v>
      </c>
      <c r="AO807" s="9">
        <v>-0.5</v>
      </c>
      <c r="AP807" s="9">
        <v>0</v>
      </c>
      <c r="AR807" s="36"/>
      <c r="BA807" s="36"/>
    </row>
    <row r="808" spans="6:53" ht="12.75">
      <c r="F808" s="15"/>
      <c r="G808" s="15"/>
      <c r="R808" s="81"/>
      <c r="AL808" s="9">
        <v>0</v>
      </c>
      <c r="AM808" s="9">
        <v>0</v>
      </c>
      <c r="AN808" s="9">
        <v>-0.5</v>
      </c>
      <c r="AO808" s="9">
        <v>-0.5</v>
      </c>
      <c r="AP808" s="9">
        <v>0</v>
      </c>
      <c r="AR808" s="36"/>
      <c r="BA808" s="36"/>
    </row>
    <row r="809" spans="6:53" ht="12.75">
      <c r="F809" s="15"/>
      <c r="G809" s="15"/>
      <c r="R809" s="81"/>
      <c r="AL809" s="9">
        <v>0</v>
      </c>
      <c r="AM809" s="9">
        <v>0</v>
      </c>
      <c r="AN809" s="9">
        <v>-0.5</v>
      </c>
      <c r="AO809" s="9">
        <v>-0.5</v>
      </c>
      <c r="AP809" s="9">
        <v>0</v>
      </c>
      <c r="AR809" s="36"/>
      <c r="BA809" s="36"/>
    </row>
    <row r="810" spans="6:53" ht="12.75">
      <c r="F810" s="15"/>
      <c r="G810" s="15"/>
      <c r="R810" s="81"/>
      <c r="AL810" s="9">
        <v>0</v>
      </c>
      <c r="AM810" s="9">
        <v>0</v>
      </c>
      <c r="AN810" s="9">
        <v>-0.5</v>
      </c>
      <c r="AO810" s="9">
        <v>-0.5</v>
      </c>
      <c r="AP810" s="9">
        <v>0</v>
      </c>
      <c r="AR810" s="36"/>
      <c r="BA810" s="36"/>
    </row>
    <row r="811" spans="6:53" ht="12.75">
      <c r="F811" s="15"/>
      <c r="G811" s="15"/>
      <c r="R811" s="81"/>
      <c r="AL811" s="9">
        <v>0</v>
      </c>
      <c r="AM811" s="9">
        <v>0</v>
      </c>
      <c r="AN811" s="9">
        <v>-0.5</v>
      </c>
      <c r="AO811" s="9">
        <v>-0.5</v>
      </c>
      <c r="AP811" s="9">
        <v>0</v>
      </c>
      <c r="AR811" s="36"/>
      <c r="BA811" s="36"/>
    </row>
    <row r="812" spans="6:53" ht="12.75">
      <c r="F812" s="15"/>
      <c r="G812" s="15"/>
      <c r="R812" s="81"/>
      <c r="AL812" s="9">
        <v>0</v>
      </c>
      <c r="AM812" s="9">
        <v>0</v>
      </c>
      <c r="AN812" s="9">
        <v>-0.5</v>
      </c>
      <c r="AO812" s="9">
        <v>-0.5</v>
      </c>
      <c r="AP812" s="9">
        <v>0</v>
      </c>
      <c r="AR812" s="36"/>
      <c r="BA812" s="36"/>
    </row>
    <row r="813" spans="6:53" ht="12.75">
      <c r="F813" s="15"/>
      <c r="G813" s="15"/>
      <c r="R813" s="81"/>
      <c r="AL813" s="9">
        <v>0</v>
      </c>
      <c r="AM813" s="9">
        <v>0</v>
      </c>
      <c r="AN813" s="9">
        <v>-0.5</v>
      </c>
      <c r="AO813" s="9">
        <v>-0.5</v>
      </c>
      <c r="AP813" s="9">
        <v>0</v>
      </c>
      <c r="AR813" s="36"/>
      <c r="BA813" s="36"/>
    </row>
    <row r="814" spans="6:53" ht="12.75">
      <c r="F814" s="15"/>
      <c r="G814" s="15"/>
      <c r="R814" s="81"/>
      <c r="AL814" s="9">
        <v>0</v>
      </c>
      <c r="AM814" s="9">
        <v>0</v>
      </c>
      <c r="AN814" s="9">
        <v>-0.5</v>
      </c>
      <c r="AO814" s="9">
        <v>-0.5</v>
      </c>
      <c r="AP814" s="9">
        <v>0</v>
      </c>
      <c r="AR814" s="36"/>
      <c r="BA814" s="36"/>
    </row>
    <row r="815" spans="6:53" ht="12.75">
      <c r="F815" s="15"/>
      <c r="G815" s="15"/>
      <c r="R815" s="81"/>
      <c r="AL815" s="9">
        <v>0</v>
      </c>
      <c r="AM815" s="9">
        <v>0</v>
      </c>
      <c r="AN815" s="9">
        <v>-0.5</v>
      </c>
      <c r="AO815" s="9">
        <v>-0.5</v>
      </c>
      <c r="AP815" s="9">
        <v>0</v>
      </c>
      <c r="AR815" s="36"/>
      <c r="BA815" s="36"/>
    </row>
    <row r="816" spans="6:53" ht="12.75">
      <c r="F816" s="15"/>
      <c r="G816" s="15"/>
      <c r="R816" s="81"/>
      <c r="AL816" s="9">
        <v>0</v>
      </c>
      <c r="AM816" s="9">
        <v>0</v>
      </c>
      <c r="AN816" s="9">
        <v>-0.5</v>
      </c>
      <c r="AO816" s="9">
        <v>-0.5</v>
      </c>
      <c r="AP816" s="9">
        <v>0</v>
      </c>
      <c r="AR816" s="36"/>
      <c r="BA816" s="36"/>
    </row>
    <row r="817" spans="6:53" ht="12.75">
      <c r="F817" s="15"/>
      <c r="G817" s="15"/>
      <c r="R817" s="81"/>
      <c r="AL817" s="9">
        <v>0</v>
      </c>
      <c r="AM817" s="9">
        <v>0</v>
      </c>
      <c r="AN817" s="9">
        <v>-0.5</v>
      </c>
      <c r="AO817" s="9">
        <v>-0.5</v>
      </c>
      <c r="AP817" s="9">
        <v>0</v>
      </c>
      <c r="AR817" s="36"/>
      <c r="BA817" s="36"/>
    </row>
    <row r="818" spans="6:53" ht="12.75">
      <c r="F818" s="15"/>
      <c r="G818" s="15"/>
      <c r="R818" s="81"/>
      <c r="AL818" s="9">
        <v>0</v>
      </c>
      <c r="AM818" s="9">
        <v>0</v>
      </c>
      <c r="AN818" s="9">
        <v>-0.5</v>
      </c>
      <c r="AO818" s="9">
        <v>-0.5</v>
      </c>
      <c r="AP818" s="9">
        <v>0</v>
      </c>
      <c r="AR818" s="36"/>
      <c r="BA818" s="36"/>
    </row>
    <row r="819" spans="6:53" ht="12.75">
      <c r="F819" s="15"/>
      <c r="G819" s="15"/>
      <c r="R819" s="81"/>
      <c r="AL819" s="9">
        <v>0</v>
      </c>
      <c r="AM819" s="9">
        <v>0</v>
      </c>
      <c r="AN819" s="9">
        <v>-0.5</v>
      </c>
      <c r="AO819" s="9">
        <v>-0.5</v>
      </c>
      <c r="AP819" s="9">
        <v>0</v>
      </c>
      <c r="AR819" s="36"/>
      <c r="BA819" s="36"/>
    </row>
    <row r="820" spans="6:53" ht="12.75">
      <c r="F820" s="15"/>
      <c r="G820" s="15"/>
      <c r="R820" s="81"/>
      <c r="AL820" s="9">
        <v>0</v>
      </c>
      <c r="AM820" s="9">
        <v>0</v>
      </c>
      <c r="AN820" s="9">
        <v>-0.5</v>
      </c>
      <c r="AO820" s="9">
        <v>-0.5</v>
      </c>
      <c r="AP820" s="9">
        <v>0</v>
      </c>
      <c r="AR820" s="36"/>
      <c r="BA820" s="36"/>
    </row>
    <row r="821" spans="6:53" ht="12.75">
      <c r="F821" s="15"/>
      <c r="G821" s="15"/>
      <c r="R821" s="81"/>
      <c r="AL821" s="9">
        <v>0</v>
      </c>
      <c r="AM821" s="9">
        <v>0</v>
      </c>
      <c r="AN821" s="9">
        <v>-0.5</v>
      </c>
      <c r="AO821" s="9">
        <v>-0.5</v>
      </c>
      <c r="AP821" s="9">
        <v>0</v>
      </c>
      <c r="AR821" s="36"/>
      <c r="BA821" s="36"/>
    </row>
    <row r="822" spans="6:53" ht="12.75">
      <c r="F822" s="15"/>
      <c r="G822" s="15"/>
      <c r="R822" s="81"/>
      <c r="AL822" s="9">
        <v>0</v>
      </c>
      <c r="AM822" s="9">
        <v>0</v>
      </c>
      <c r="AN822" s="9">
        <v>-0.5</v>
      </c>
      <c r="AO822" s="9">
        <v>-0.5</v>
      </c>
      <c r="AP822" s="9">
        <v>0</v>
      </c>
      <c r="AR822" s="36"/>
      <c r="BA822" s="36"/>
    </row>
    <row r="823" spans="6:53" ht="12.75">
      <c r="F823" s="15"/>
      <c r="G823" s="15"/>
      <c r="R823" s="81"/>
      <c r="AL823" s="9">
        <v>0</v>
      </c>
      <c r="AM823" s="9">
        <v>0</v>
      </c>
      <c r="AN823" s="9">
        <v>-0.5</v>
      </c>
      <c r="AO823" s="9">
        <v>-0.5</v>
      </c>
      <c r="AP823" s="9">
        <v>0</v>
      </c>
      <c r="AR823" s="36"/>
      <c r="BA823" s="36"/>
    </row>
    <row r="824" spans="6:53" ht="12.75">
      <c r="F824" s="15"/>
      <c r="G824" s="15"/>
      <c r="R824" s="81"/>
      <c r="AL824" s="9">
        <v>0</v>
      </c>
      <c r="AM824" s="9">
        <v>0</v>
      </c>
      <c r="AN824" s="9">
        <v>-0.5</v>
      </c>
      <c r="AO824" s="9">
        <v>-0.5</v>
      </c>
      <c r="AP824" s="9">
        <v>0</v>
      </c>
      <c r="AR824" s="36"/>
      <c r="BA824" s="36"/>
    </row>
    <row r="825" spans="6:53" ht="12.75">
      <c r="F825" s="15"/>
      <c r="G825" s="15"/>
      <c r="R825" s="81"/>
      <c r="AL825" s="9">
        <v>0</v>
      </c>
      <c r="AM825" s="9">
        <v>0</v>
      </c>
      <c r="AN825" s="9">
        <v>-0.5</v>
      </c>
      <c r="AO825" s="9">
        <v>-0.5</v>
      </c>
      <c r="AP825" s="9">
        <v>0</v>
      </c>
      <c r="AR825" s="36"/>
      <c r="BA825" s="36"/>
    </row>
    <row r="826" spans="6:53" ht="12.75">
      <c r="F826" s="15"/>
      <c r="G826" s="15"/>
      <c r="R826" s="81"/>
      <c r="AL826" s="9">
        <v>0</v>
      </c>
      <c r="AM826" s="9">
        <v>0</v>
      </c>
      <c r="AN826" s="9">
        <v>-0.5</v>
      </c>
      <c r="AO826" s="9">
        <v>-0.5</v>
      </c>
      <c r="AP826" s="9">
        <v>0</v>
      </c>
      <c r="AR826" s="36"/>
      <c r="BA826" s="36"/>
    </row>
    <row r="827" spans="6:53" ht="12.75">
      <c r="F827" s="15"/>
      <c r="G827" s="15"/>
      <c r="R827" s="81"/>
      <c r="AL827" s="9">
        <v>0</v>
      </c>
      <c r="AM827" s="9">
        <v>0</v>
      </c>
      <c r="AN827" s="9">
        <v>-0.5</v>
      </c>
      <c r="AO827" s="9">
        <v>-0.5</v>
      </c>
      <c r="AP827" s="9">
        <v>0</v>
      </c>
      <c r="AR827" s="36"/>
      <c r="BA827" s="36"/>
    </row>
    <row r="828" spans="6:53" ht="12.75">
      <c r="F828" s="15"/>
      <c r="G828" s="15"/>
      <c r="R828" s="81"/>
      <c r="AL828" s="9">
        <v>0</v>
      </c>
      <c r="AM828" s="9">
        <v>0</v>
      </c>
      <c r="AN828" s="9">
        <v>-0.5</v>
      </c>
      <c r="AO828" s="9">
        <v>-0.5</v>
      </c>
      <c r="AP828" s="9">
        <v>0</v>
      </c>
      <c r="AR828" s="36"/>
      <c r="BA828" s="36"/>
    </row>
    <row r="829" spans="6:53" ht="12.75">
      <c r="F829" s="15"/>
      <c r="G829" s="15"/>
      <c r="R829" s="81"/>
      <c r="AL829" s="9">
        <v>0</v>
      </c>
      <c r="AM829" s="9">
        <v>0</v>
      </c>
      <c r="AN829" s="9">
        <v>-0.5</v>
      </c>
      <c r="AO829" s="9">
        <v>-0.5</v>
      </c>
      <c r="AP829" s="9">
        <v>0</v>
      </c>
      <c r="AR829" s="36"/>
      <c r="BA829" s="36"/>
    </row>
    <row r="830" spans="6:53" ht="12.75">
      <c r="F830" s="15"/>
      <c r="G830" s="15"/>
      <c r="R830" s="81"/>
      <c r="AL830" s="9">
        <v>0</v>
      </c>
      <c r="AM830" s="9">
        <v>0</v>
      </c>
      <c r="AN830" s="9">
        <v>-0.5</v>
      </c>
      <c r="AO830" s="9">
        <v>-0.5</v>
      </c>
      <c r="AP830" s="9">
        <v>0</v>
      </c>
      <c r="AR830" s="36"/>
      <c r="BA830" s="36"/>
    </row>
    <row r="831" spans="6:53" ht="12.75">
      <c r="F831" s="15"/>
      <c r="G831" s="15"/>
      <c r="R831" s="81"/>
      <c r="AL831" s="9">
        <v>0</v>
      </c>
      <c r="AM831" s="9">
        <v>0</v>
      </c>
      <c r="AN831" s="9">
        <v>-0.5</v>
      </c>
      <c r="AO831" s="9">
        <v>-0.5</v>
      </c>
      <c r="AP831" s="9">
        <v>0</v>
      </c>
      <c r="AR831" s="36"/>
      <c r="BA831" s="36"/>
    </row>
    <row r="832" spans="6:53" ht="12.75">
      <c r="F832" s="15"/>
      <c r="G832" s="15"/>
      <c r="R832" s="81"/>
      <c r="AL832" s="9">
        <v>0</v>
      </c>
      <c r="AM832" s="9">
        <v>0</v>
      </c>
      <c r="AN832" s="9">
        <v>-0.5</v>
      </c>
      <c r="AO832" s="9">
        <v>-0.5</v>
      </c>
      <c r="AP832" s="9">
        <v>0</v>
      </c>
      <c r="AR832" s="36"/>
      <c r="BA832" s="36"/>
    </row>
    <row r="833" spans="6:53" ht="12.75">
      <c r="F833" s="15"/>
      <c r="G833" s="15"/>
      <c r="R833" s="81"/>
      <c r="AL833" s="9">
        <v>0</v>
      </c>
      <c r="AM833" s="9">
        <v>0</v>
      </c>
      <c r="AN833" s="9">
        <v>-0.5</v>
      </c>
      <c r="AO833" s="9">
        <v>-0.5</v>
      </c>
      <c r="AP833" s="9">
        <v>0</v>
      </c>
      <c r="AR833" s="36"/>
      <c r="BA833" s="36"/>
    </row>
    <row r="834" spans="6:53" ht="12.75">
      <c r="F834" s="15"/>
      <c r="G834" s="15"/>
      <c r="R834" s="81"/>
      <c r="AL834" s="9">
        <v>0</v>
      </c>
      <c r="AM834" s="9">
        <v>0</v>
      </c>
      <c r="AN834" s="9">
        <v>-0.5</v>
      </c>
      <c r="AO834" s="9">
        <v>-0.5</v>
      </c>
      <c r="AP834" s="9">
        <v>0</v>
      </c>
      <c r="AR834" s="36"/>
      <c r="BA834" s="36"/>
    </row>
    <row r="835" spans="6:53" ht="12.75">
      <c r="F835" s="15"/>
      <c r="G835" s="15"/>
      <c r="R835" s="81"/>
      <c r="AL835" s="9">
        <v>0</v>
      </c>
      <c r="AM835" s="9">
        <v>0</v>
      </c>
      <c r="AN835" s="9">
        <v>-0.5</v>
      </c>
      <c r="AO835" s="9">
        <v>-0.5</v>
      </c>
      <c r="AP835" s="9">
        <v>0</v>
      </c>
      <c r="AR835" s="36"/>
      <c r="BA835" s="36"/>
    </row>
    <row r="836" spans="6:53" ht="12.75">
      <c r="F836" s="15"/>
      <c r="G836" s="15"/>
      <c r="R836" s="81"/>
      <c r="AL836" s="9">
        <v>0</v>
      </c>
      <c r="AM836" s="9">
        <v>0</v>
      </c>
      <c r="AN836" s="9">
        <v>-0.5</v>
      </c>
      <c r="AO836" s="9">
        <v>-0.5</v>
      </c>
      <c r="AP836" s="9">
        <v>0</v>
      </c>
      <c r="AR836" s="36"/>
      <c r="BA836" s="36"/>
    </row>
    <row r="837" spans="6:53" ht="12.75">
      <c r="F837" s="15"/>
      <c r="G837" s="15"/>
      <c r="R837" s="81"/>
      <c r="AL837" s="9">
        <v>0</v>
      </c>
      <c r="AM837" s="9">
        <v>0</v>
      </c>
      <c r="AN837" s="9">
        <v>-0.5</v>
      </c>
      <c r="AO837" s="9">
        <v>-0.5</v>
      </c>
      <c r="AP837" s="9">
        <v>0</v>
      </c>
      <c r="AR837" s="36"/>
      <c r="BA837" s="36"/>
    </row>
    <row r="838" spans="6:53" ht="12.75">
      <c r="F838" s="15"/>
      <c r="G838" s="15"/>
      <c r="R838" s="81"/>
      <c r="AL838" s="9">
        <v>0</v>
      </c>
      <c r="AM838" s="9">
        <v>0</v>
      </c>
      <c r="AN838" s="9">
        <v>-0.5</v>
      </c>
      <c r="AO838" s="9">
        <v>-0.5</v>
      </c>
      <c r="AP838" s="9">
        <v>0</v>
      </c>
      <c r="AR838" s="36"/>
      <c r="BA838" s="36"/>
    </row>
    <row r="839" spans="6:53" ht="12.75">
      <c r="F839" s="15"/>
      <c r="G839" s="15"/>
      <c r="R839" s="81"/>
      <c r="AL839" s="9">
        <v>0</v>
      </c>
      <c r="AM839" s="9">
        <v>0</v>
      </c>
      <c r="AN839" s="9">
        <v>-0.5</v>
      </c>
      <c r="AO839" s="9">
        <v>-0.5</v>
      </c>
      <c r="AP839" s="9">
        <v>0</v>
      </c>
      <c r="AR839" s="36"/>
      <c r="BA839" s="36"/>
    </row>
    <row r="840" spans="6:53" ht="12.75">
      <c r="F840" s="15"/>
      <c r="G840" s="15"/>
      <c r="R840" s="81"/>
      <c r="AL840" s="9">
        <v>0</v>
      </c>
      <c r="AM840" s="9">
        <v>0</v>
      </c>
      <c r="AN840" s="9">
        <v>-0.5</v>
      </c>
      <c r="AO840" s="9">
        <v>-0.5</v>
      </c>
      <c r="AP840" s="9">
        <v>0</v>
      </c>
      <c r="AR840" s="36"/>
      <c r="BA840" s="36"/>
    </row>
    <row r="841" spans="6:53" ht="12.75">
      <c r="F841" s="15"/>
      <c r="G841" s="15"/>
      <c r="R841" s="81"/>
      <c r="AL841" s="9">
        <v>0</v>
      </c>
      <c r="AM841" s="9">
        <v>0</v>
      </c>
      <c r="AN841" s="9">
        <v>-0.5</v>
      </c>
      <c r="AO841" s="9">
        <v>-0.5</v>
      </c>
      <c r="AP841" s="9">
        <v>0</v>
      </c>
      <c r="AR841" s="36"/>
      <c r="BA841" s="36"/>
    </row>
    <row r="842" spans="6:53" ht="12.75">
      <c r="F842" s="15"/>
      <c r="G842" s="15"/>
      <c r="R842" s="81"/>
      <c r="AL842" s="9">
        <v>0</v>
      </c>
      <c r="AM842" s="9">
        <v>0</v>
      </c>
      <c r="AN842" s="9">
        <v>-0.5</v>
      </c>
      <c r="AO842" s="9">
        <v>-0.5</v>
      </c>
      <c r="AP842" s="9">
        <v>0</v>
      </c>
      <c r="AR842" s="36"/>
      <c r="BA842" s="36"/>
    </row>
    <row r="843" spans="6:53" ht="12.75">
      <c r="F843" s="15"/>
      <c r="G843" s="15"/>
      <c r="R843" s="81"/>
      <c r="AL843" s="9">
        <v>0</v>
      </c>
      <c r="AM843" s="9">
        <v>0</v>
      </c>
      <c r="AN843" s="9">
        <v>-0.5</v>
      </c>
      <c r="AO843" s="9">
        <v>-0.5</v>
      </c>
      <c r="AP843" s="9">
        <v>0</v>
      </c>
      <c r="AR843" s="36"/>
      <c r="BA843" s="36"/>
    </row>
    <row r="844" spans="6:53" ht="12.75">
      <c r="F844" s="15"/>
      <c r="G844" s="15"/>
      <c r="R844" s="81"/>
      <c r="AL844" s="9">
        <v>0</v>
      </c>
      <c r="AM844" s="9">
        <v>0</v>
      </c>
      <c r="AN844" s="9">
        <v>-0.5</v>
      </c>
      <c r="AO844" s="9">
        <v>-0.5</v>
      </c>
      <c r="AP844" s="9">
        <v>0</v>
      </c>
      <c r="AR844" s="36"/>
      <c r="BA844" s="36"/>
    </row>
    <row r="845" spans="6:53" ht="12.75">
      <c r="F845" s="15"/>
      <c r="G845" s="15"/>
      <c r="R845" s="81"/>
      <c r="AL845" s="9">
        <v>0</v>
      </c>
      <c r="AM845" s="9">
        <v>0</v>
      </c>
      <c r="AN845" s="9">
        <v>-0.5</v>
      </c>
      <c r="AO845" s="9">
        <v>-0.5</v>
      </c>
      <c r="AP845" s="9">
        <v>0</v>
      </c>
      <c r="AR845" s="36"/>
      <c r="BA845" s="36"/>
    </row>
    <row r="846" spans="6:53" ht="12.75">
      <c r="F846" s="15"/>
      <c r="G846" s="15"/>
      <c r="R846" s="81"/>
      <c r="AL846" s="9">
        <v>0</v>
      </c>
      <c r="AM846" s="9">
        <v>0</v>
      </c>
      <c r="AN846" s="9">
        <v>-0.5</v>
      </c>
      <c r="AO846" s="9">
        <v>-0.5</v>
      </c>
      <c r="AP846" s="9">
        <v>0</v>
      </c>
      <c r="AR846" s="36"/>
      <c r="BA846" s="36"/>
    </row>
    <row r="847" spans="6:53" ht="12.75">
      <c r="F847" s="15"/>
      <c r="G847" s="15"/>
      <c r="R847" s="81"/>
      <c r="AL847" s="9">
        <v>0</v>
      </c>
      <c r="AM847" s="9">
        <v>0</v>
      </c>
      <c r="AN847" s="9">
        <v>-0.5</v>
      </c>
      <c r="AO847" s="9">
        <v>-0.5</v>
      </c>
      <c r="AP847" s="9">
        <v>0</v>
      </c>
      <c r="AR847" s="36"/>
      <c r="BA847" s="36"/>
    </row>
    <row r="848" spans="6:53" ht="12.75">
      <c r="F848" s="15"/>
      <c r="G848" s="15"/>
      <c r="R848" s="81"/>
      <c r="AL848" s="9">
        <v>0</v>
      </c>
      <c r="AM848" s="9">
        <v>0</v>
      </c>
      <c r="AN848" s="9">
        <v>-0.5</v>
      </c>
      <c r="AO848" s="9">
        <v>-0.5</v>
      </c>
      <c r="AP848" s="9">
        <v>0</v>
      </c>
      <c r="AR848" s="36"/>
      <c r="BA848" s="36"/>
    </row>
    <row r="849" spans="6:53" ht="12.75">
      <c r="F849" s="15"/>
      <c r="G849" s="15"/>
      <c r="R849" s="81"/>
      <c r="AL849" s="9">
        <v>0</v>
      </c>
      <c r="AM849" s="9">
        <v>0</v>
      </c>
      <c r="AN849" s="9">
        <v>-0.5</v>
      </c>
      <c r="AO849" s="9">
        <v>-0.5</v>
      </c>
      <c r="AP849" s="9">
        <v>0</v>
      </c>
      <c r="AR849" s="36"/>
      <c r="BA849" s="36"/>
    </row>
    <row r="850" spans="6:53" ht="12.75">
      <c r="F850" s="15"/>
      <c r="G850" s="15"/>
      <c r="R850" s="81"/>
      <c r="AL850" s="9">
        <v>0</v>
      </c>
      <c r="AM850" s="9">
        <v>0</v>
      </c>
      <c r="AN850" s="9">
        <v>-0.5</v>
      </c>
      <c r="AO850" s="9">
        <v>-0.5</v>
      </c>
      <c r="AP850" s="9">
        <v>0</v>
      </c>
      <c r="AR850" s="36"/>
      <c r="BA850" s="36"/>
    </row>
    <row r="851" spans="6:53" ht="12.75">
      <c r="F851" s="15"/>
      <c r="G851" s="15"/>
      <c r="R851" s="81"/>
      <c r="AL851" s="9">
        <v>0</v>
      </c>
      <c r="AM851" s="9">
        <v>0</v>
      </c>
      <c r="AN851" s="9">
        <v>-0.5</v>
      </c>
      <c r="AO851" s="9">
        <v>-0.5</v>
      </c>
      <c r="AP851" s="9">
        <v>0</v>
      </c>
      <c r="AR851" s="36"/>
      <c r="BA851" s="36"/>
    </row>
    <row r="852" spans="6:53" ht="12.75">
      <c r="F852" s="15"/>
      <c r="G852" s="15"/>
      <c r="R852" s="81"/>
      <c r="AL852" s="9">
        <v>0</v>
      </c>
      <c r="AM852" s="9">
        <v>0</v>
      </c>
      <c r="AN852" s="9">
        <v>-0.5</v>
      </c>
      <c r="AO852" s="9">
        <v>-0.5</v>
      </c>
      <c r="AP852" s="9">
        <v>0</v>
      </c>
      <c r="AR852" s="36"/>
      <c r="BA852" s="36"/>
    </row>
    <row r="853" spans="6:53" ht="12.75">
      <c r="F853" s="15"/>
      <c r="G853" s="15"/>
      <c r="R853" s="81"/>
      <c r="AL853" s="9">
        <v>0</v>
      </c>
      <c r="AM853" s="9">
        <v>0</v>
      </c>
      <c r="AN853" s="9">
        <v>-0.5</v>
      </c>
      <c r="AO853" s="9">
        <v>-0.5</v>
      </c>
      <c r="AP853" s="9">
        <v>0</v>
      </c>
      <c r="AR853" s="36"/>
      <c r="BA853" s="36"/>
    </row>
    <row r="854" spans="6:53" ht="12.75">
      <c r="F854" s="15"/>
      <c r="G854" s="15"/>
      <c r="R854" s="81"/>
      <c r="AL854" s="9">
        <v>0</v>
      </c>
      <c r="AM854" s="9">
        <v>0</v>
      </c>
      <c r="AN854" s="9">
        <v>-0.5</v>
      </c>
      <c r="AO854" s="9">
        <v>-0.5</v>
      </c>
      <c r="AP854" s="9">
        <v>0</v>
      </c>
      <c r="AR854" s="36"/>
      <c r="BA854" s="36"/>
    </row>
    <row r="855" spans="6:53" ht="12.75">
      <c r="F855" s="15"/>
      <c r="G855" s="15"/>
      <c r="R855" s="81"/>
      <c r="AL855" s="9">
        <v>0</v>
      </c>
      <c r="AM855" s="9">
        <v>0</v>
      </c>
      <c r="AN855" s="9">
        <v>-0.5</v>
      </c>
      <c r="AO855" s="9">
        <v>-0.5</v>
      </c>
      <c r="AP855" s="9">
        <v>0</v>
      </c>
      <c r="AR855" s="36"/>
      <c r="BA855" s="36"/>
    </row>
    <row r="856" spans="6:53" ht="12.75">
      <c r="F856" s="15"/>
      <c r="G856" s="15"/>
      <c r="R856" s="81"/>
      <c r="AL856" s="9">
        <v>0</v>
      </c>
      <c r="AM856" s="9">
        <v>0</v>
      </c>
      <c r="AN856" s="9">
        <v>-0.5</v>
      </c>
      <c r="AO856" s="9">
        <v>-0.5</v>
      </c>
      <c r="AP856" s="9">
        <v>0</v>
      </c>
      <c r="AR856" s="36"/>
      <c r="BA856" s="36"/>
    </row>
    <row r="857" spans="6:53" ht="12.75">
      <c r="F857" s="15"/>
      <c r="G857" s="15"/>
      <c r="R857" s="81"/>
      <c r="AL857" s="9">
        <v>0</v>
      </c>
      <c r="AM857" s="9">
        <v>0</v>
      </c>
      <c r="AN857" s="9">
        <v>-0.5</v>
      </c>
      <c r="AO857" s="9">
        <v>-0.5</v>
      </c>
      <c r="AP857" s="9">
        <v>0</v>
      </c>
      <c r="AR857" s="36"/>
      <c r="BA857" s="36"/>
    </row>
    <row r="858" spans="6:53" ht="12.75">
      <c r="F858" s="15"/>
      <c r="G858" s="15"/>
      <c r="R858" s="81"/>
      <c r="AL858" s="9">
        <v>0</v>
      </c>
      <c r="AM858" s="9">
        <v>0</v>
      </c>
      <c r="AN858" s="9">
        <v>-0.5</v>
      </c>
      <c r="AO858" s="9">
        <v>-0.5</v>
      </c>
      <c r="AP858" s="9">
        <v>0</v>
      </c>
      <c r="AR858" s="36"/>
      <c r="BA858" s="36"/>
    </row>
    <row r="859" spans="6:53" ht="12.75">
      <c r="F859" s="15"/>
      <c r="G859" s="15"/>
      <c r="R859" s="81"/>
      <c r="AL859" s="9">
        <v>0</v>
      </c>
      <c r="AM859" s="9">
        <v>0</v>
      </c>
      <c r="AN859" s="9">
        <v>-0.5</v>
      </c>
      <c r="AO859" s="9">
        <v>-0.5</v>
      </c>
      <c r="AP859" s="9">
        <v>0</v>
      </c>
      <c r="AR859" s="36"/>
      <c r="BA859" s="36"/>
    </row>
    <row r="860" spans="6:53" ht="12.75">
      <c r="F860" s="15"/>
      <c r="G860" s="15"/>
      <c r="R860" s="81"/>
      <c r="AL860" s="9">
        <v>0</v>
      </c>
      <c r="AM860" s="9">
        <v>0</v>
      </c>
      <c r="AN860" s="9">
        <v>-0.5</v>
      </c>
      <c r="AO860" s="9">
        <v>-0.5</v>
      </c>
      <c r="AP860" s="9">
        <v>0</v>
      </c>
      <c r="AR860" s="36"/>
      <c r="BA860" s="36"/>
    </row>
    <row r="861" spans="6:53" ht="12.75">
      <c r="F861" s="15"/>
      <c r="G861" s="15"/>
      <c r="R861" s="81"/>
      <c r="AL861" s="9">
        <v>0</v>
      </c>
      <c r="AM861" s="9">
        <v>0</v>
      </c>
      <c r="AN861" s="9">
        <v>-0.5</v>
      </c>
      <c r="AO861" s="9">
        <v>-0.5</v>
      </c>
      <c r="AP861" s="9">
        <v>0</v>
      </c>
      <c r="AR861" s="36"/>
      <c r="BA861" s="36"/>
    </row>
    <row r="862" spans="6:53" ht="12.75">
      <c r="F862" s="15"/>
      <c r="G862" s="15"/>
      <c r="R862" s="81"/>
      <c r="AL862" s="9">
        <v>0</v>
      </c>
      <c r="AM862" s="9">
        <v>0</v>
      </c>
      <c r="AN862" s="9">
        <v>-0.5</v>
      </c>
      <c r="AO862" s="9">
        <v>-0.5</v>
      </c>
      <c r="AP862" s="9">
        <v>0</v>
      </c>
      <c r="AR862" s="36"/>
      <c r="BA862" s="36"/>
    </row>
    <row r="863" spans="6:53" ht="12.75">
      <c r="F863" s="15"/>
      <c r="G863" s="15"/>
      <c r="R863" s="81"/>
      <c r="AL863" s="9">
        <v>0</v>
      </c>
      <c r="AM863" s="9">
        <v>0</v>
      </c>
      <c r="AN863" s="9">
        <v>-0.5</v>
      </c>
      <c r="AO863" s="9">
        <v>-0.5</v>
      </c>
      <c r="AP863" s="9">
        <v>0</v>
      </c>
      <c r="AR863" s="36"/>
      <c r="BA863" s="36"/>
    </row>
    <row r="864" spans="6:53" ht="12.75">
      <c r="F864" s="15"/>
      <c r="G864" s="15"/>
      <c r="R864" s="81"/>
      <c r="AL864" s="9">
        <v>0</v>
      </c>
      <c r="AM864" s="9">
        <v>0</v>
      </c>
      <c r="AN864" s="9">
        <v>-0.5</v>
      </c>
      <c r="AO864" s="9">
        <v>-0.5</v>
      </c>
      <c r="AP864" s="9">
        <v>0</v>
      </c>
      <c r="AR864" s="36"/>
      <c r="BA864" s="36"/>
    </row>
    <row r="865" spans="6:53" ht="12.75">
      <c r="F865" s="15"/>
      <c r="G865" s="15"/>
      <c r="R865" s="81"/>
      <c r="AL865" s="9">
        <v>0</v>
      </c>
      <c r="AM865" s="9">
        <v>0</v>
      </c>
      <c r="AN865" s="9">
        <v>-0.5</v>
      </c>
      <c r="AO865" s="9">
        <v>-0.5</v>
      </c>
      <c r="AP865" s="9">
        <v>0</v>
      </c>
      <c r="AR865" s="36"/>
      <c r="BA865" s="36"/>
    </row>
    <row r="866" spans="6:53" ht="12.75">
      <c r="F866" s="15"/>
      <c r="G866" s="15"/>
      <c r="R866" s="81"/>
      <c r="AL866" s="9">
        <v>0</v>
      </c>
      <c r="AM866" s="9">
        <v>0</v>
      </c>
      <c r="AN866" s="9">
        <v>-0.5</v>
      </c>
      <c r="AO866" s="9">
        <v>-0.5</v>
      </c>
      <c r="AP866" s="9">
        <v>0</v>
      </c>
      <c r="AR866" s="36"/>
      <c r="BA866" s="36"/>
    </row>
    <row r="867" spans="6:53" ht="12.75">
      <c r="F867" s="15"/>
      <c r="G867" s="15"/>
      <c r="R867" s="81"/>
      <c r="AL867" s="9">
        <v>0</v>
      </c>
      <c r="AM867" s="9">
        <v>0</v>
      </c>
      <c r="AN867" s="9">
        <v>-0.5</v>
      </c>
      <c r="AO867" s="9">
        <v>-0.5</v>
      </c>
      <c r="AP867" s="9">
        <v>0</v>
      </c>
      <c r="AR867" s="36"/>
      <c r="BA867" s="36"/>
    </row>
    <row r="868" spans="6:53" ht="12.75">
      <c r="F868" s="15"/>
      <c r="G868" s="15"/>
      <c r="R868" s="81"/>
      <c r="AL868" s="9">
        <v>0</v>
      </c>
      <c r="AM868" s="9">
        <v>0</v>
      </c>
      <c r="AN868" s="9">
        <v>-0.5</v>
      </c>
      <c r="AO868" s="9">
        <v>-0.5</v>
      </c>
      <c r="AP868" s="9">
        <v>0</v>
      </c>
      <c r="AR868" s="36"/>
      <c r="BA868" s="36"/>
    </row>
    <row r="869" spans="6:53" ht="12.75">
      <c r="F869" s="15"/>
      <c r="G869" s="15"/>
      <c r="R869" s="81"/>
      <c r="AL869" s="9">
        <v>0</v>
      </c>
      <c r="AM869" s="9">
        <v>0</v>
      </c>
      <c r="AN869" s="9">
        <v>-0.5</v>
      </c>
      <c r="AO869" s="9">
        <v>-0.5</v>
      </c>
      <c r="AP869" s="9">
        <v>0</v>
      </c>
      <c r="AR869" s="36"/>
      <c r="BA869" s="36"/>
    </row>
    <row r="870" spans="6:53" ht="12.75">
      <c r="F870" s="15"/>
      <c r="G870" s="15"/>
      <c r="R870" s="81"/>
      <c r="AL870" s="9">
        <v>0</v>
      </c>
      <c r="AM870" s="9">
        <v>0</v>
      </c>
      <c r="AN870" s="9">
        <v>-0.5</v>
      </c>
      <c r="AO870" s="9">
        <v>-0.5</v>
      </c>
      <c r="AP870" s="9">
        <v>0</v>
      </c>
      <c r="AR870" s="36"/>
      <c r="BA870" s="36"/>
    </row>
    <row r="871" spans="6:53" ht="12.75">
      <c r="F871" s="15"/>
      <c r="G871" s="15"/>
      <c r="R871" s="81"/>
      <c r="AL871" s="9">
        <v>0</v>
      </c>
      <c r="AM871" s="9">
        <v>0</v>
      </c>
      <c r="AN871" s="9">
        <v>-0.5</v>
      </c>
      <c r="AO871" s="9">
        <v>-0.5</v>
      </c>
      <c r="AP871" s="9">
        <v>0</v>
      </c>
      <c r="AR871" s="36"/>
      <c r="BA871" s="36"/>
    </row>
    <row r="872" spans="6:53" ht="12.75">
      <c r="F872" s="15"/>
      <c r="G872" s="15"/>
      <c r="R872" s="81"/>
      <c r="AL872" s="9">
        <v>0</v>
      </c>
      <c r="AM872" s="9">
        <v>0</v>
      </c>
      <c r="AN872" s="9">
        <v>-0.5</v>
      </c>
      <c r="AO872" s="9">
        <v>-0.5</v>
      </c>
      <c r="AP872" s="9">
        <v>0</v>
      </c>
      <c r="AR872" s="36"/>
      <c r="BA872" s="36"/>
    </row>
    <row r="873" spans="6:53" ht="12.75">
      <c r="F873" s="15"/>
      <c r="G873" s="15"/>
      <c r="R873" s="81"/>
      <c r="AL873" s="9">
        <v>0</v>
      </c>
      <c r="AM873" s="9">
        <v>0</v>
      </c>
      <c r="AN873" s="9">
        <v>-0.5</v>
      </c>
      <c r="AO873" s="9">
        <v>-0.5</v>
      </c>
      <c r="AP873" s="9">
        <v>0</v>
      </c>
      <c r="AR873" s="36"/>
      <c r="BA873" s="36"/>
    </row>
    <row r="874" spans="6:53" ht="12.75">
      <c r="F874" s="15"/>
      <c r="G874" s="15"/>
      <c r="R874" s="81"/>
      <c r="AL874" s="9">
        <v>0</v>
      </c>
      <c r="AM874" s="9">
        <v>0</v>
      </c>
      <c r="AN874" s="9">
        <v>-0.5</v>
      </c>
      <c r="AO874" s="9">
        <v>-0.5</v>
      </c>
      <c r="AP874" s="9">
        <v>0</v>
      </c>
      <c r="AR874" s="36"/>
      <c r="BA874" s="36"/>
    </row>
    <row r="875" spans="6:53" ht="12.75">
      <c r="F875" s="15"/>
      <c r="G875" s="15"/>
      <c r="R875" s="81"/>
      <c r="AL875" s="9">
        <v>0</v>
      </c>
      <c r="AM875" s="9">
        <v>0</v>
      </c>
      <c r="AN875" s="9">
        <v>-0.5</v>
      </c>
      <c r="AO875" s="9">
        <v>-0.5</v>
      </c>
      <c r="AP875" s="9">
        <v>0</v>
      </c>
      <c r="AR875" s="36"/>
      <c r="BA875" s="36"/>
    </row>
    <row r="876" spans="6:53" ht="12.75">
      <c r="F876" s="15"/>
      <c r="G876" s="15"/>
      <c r="R876" s="81"/>
      <c r="AL876" s="9">
        <v>0</v>
      </c>
      <c r="AM876" s="9">
        <v>0</v>
      </c>
      <c r="AN876" s="9">
        <v>-0.5</v>
      </c>
      <c r="AO876" s="9">
        <v>-0.5</v>
      </c>
      <c r="AP876" s="9">
        <v>0</v>
      </c>
      <c r="AR876" s="36"/>
      <c r="BA876" s="36"/>
    </row>
    <row r="877" spans="6:53" ht="12.75">
      <c r="F877" s="15"/>
      <c r="G877" s="15"/>
      <c r="R877" s="81"/>
      <c r="AL877" s="9">
        <v>0</v>
      </c>
      <c r="AM877" s="9">
        <v>0</v>
      </c>
      <c r="AN877" s="9">
        <v>-0.5</v>
      </c>
      <c r="AO877" s="9">
        <v>-0.5</v>
      </c>
      <c r="AP877" s="9">
        <v>0</v>
      </c>
      <c r="AR877" s="36"/>
      <c r="BA877" s="36"/>
    </row>
    <row r="878" spans="6:53" ht="12.75">
      <c r="F878" s="15"/>
      <c r="G878" s="15"/>
      <c r="R878" s="81"/>
      <c r="AL878" s="9">
        <v>0</v>
      </c>
      <c r="AM878" s="9">
        <v>0</v>
      </c>
      <c r="AN878" s="9">
        <v>-0.5</v>
      </c>
      <c r="AO878" s="9">
        <v>-0.5</v>
      </c>
      <c r="AP878" s="9">
        <v>0</v>
      </c>
      <c r="AR878" s="36"/>
      <c r="BA878" s="36"/>
    </row>
    <row r="879" spans="6:53" ht="12.75">
      <c r="F879" s="15"/>
      <c r="G879" s="15"/>
      <c r="R879" s="81"/>
      <c r="AL879" s="9">
        <v>0</v>
      </c>
      <c r="AM879" s="9">
        <v>0</v>
      </c>
      <c r="AN879" s="9">
        <v>-0.5</v>
      </c>
      <c r="AO879" s="9">
        <v>-0.5</v>
      </c>
      <c r="AP879" s="9">
        <v>0</v>
      </c>
      <c r="AR879" s="36"/>
      <c r="BA879" s="36"/>
    </row>
    <row r="880" spans="6:53" ht="12.75">
      <c r="F880" s="15"/>
      <c r="G880" s="15"/>
      <c r="R880" s="81"/>
      <c r="AL880" s="9">
        <v>0</v>
      </c>
      <c r="AM880" s="9">
        <v>0</v>
      </c>
      <c r="AN880" s="9">
        <v>-0.5</v>
      </c>
      <c r="AO880" s="9">
        <v>-0.5</v>
      </c>
      <c r="AP880" s="9">
        <v>0</v>
      </c>
      <c r="AR880" s="36"/>
      <c r="BA880" s="36"/>
    </row>
    <row r="881" spans="6:53" ht="12.75">
      <c r="F881" s="15"/>
      <c r="G881" s="15"/>
      <c r="R881" s="81"/>
      <c r="AL881" s="9">
        <v>0</v>
      </c>
      <c r="AM881" s="9">
        <v>0</v>
      </c>
      <c r="AN881" s="9">
        <v>-0.5</v>
      </c>
      <c r="AO881" s="9">
        <v>-0.5</v>
      </c>
      <c r="AP881" s="9">
        <v>0</v>
      </c>
      <c r="AR881" s="36"/>
      <c r="BA881" s="36"/>
    </row>
    <row r="882" spans="6:53" ht="12.75">
      <c r="F882" s="15"/>
      <c r="G882" s="15"/>
      <c r="R882" s="81"/>
      <c r="AL882" s="9">
        <v>0</v>
      </c>
      <c r="AM882" s="9">
        <v>0</v>
      </c>
      <c r="AN882" s="9">
        <v>-0.5</v>
      </c>
      <c r="AO882" s="9">
        <v>-0.5</v>
      </c>
      <c r="AP882" s="9">
        <v>0</v>
      </c>
      <c r="AR882" s="36"/>
      <c r="BA882" s="36"/>
    </row>
    <row r="883" spans="6:53" ht="12.75">
      <c r="F883" s="15"/>
      <c r="G883" s="15"/>
      <c r="R883" s="81"/>
      <c r="AL883" s="9">
        <v>0</v>
      </c>
      <c r="AM883" s="9">
        <v>0</v>
      </c>
      <c r="AN883" s="9">
        <v>-0.5</v>
      </c>
      <c r="AO883" s="9">
        <v>-0.5</v>
      </c>
      <c r="AP883" s="9">
        <v>0</v>
      </c>
      <c r="AR883" s="36"/>
      <c r="BA883" s="36"/>
    </row>
    <row r="884" spans="6:53" ht="12.75">
      <c r="F884" s="15"/>
      <c r="G884" s="15"/>
      <c r="R884" s="81"/>
      <c r="AL884" s="9">
        <v>0</v>
      </c>
      <c r="AM884" s="9">
        <v>0</v>
      </c>
      <c r="AN884" s="9">
        <v>-0.5</v>
      </c>
      <c r="AO884" s="9">
        <v>-0.5</v>
      </c>
      <c r="AP884" s="9">
        <v>0</v>
      </c>
      <c r="AR884" s="36"/>
      <c r="BA884" s="36"/>
    </row>
    <row r="885" spans="6:53" ht="12.75">
      <c r="F885" s="15"/>
      <c r="G885" s="15"/>
      <c r="R885" s="81"/>
      <c r="AL885" s="9">
        <v>0</v>
      </c>
      <c r="AM885" s="9">
        <v>0</v>
      </c>
      <c r="AN885" s="9">
        <v>-0.5</v>
      </c>
      <c r="AO885" s="9">
        <v>-0.5</v>
      </c>
      <c r="AP885" s="9">
        <v>0</v>
      </c>
      <c r="AR885" s="36"/>
      <c r="BA885" s="36"/>
    </row>
    <row r="886" spans="6:53" ht="12.75">
      <c r="F886" s="15"/>
      <c r="G886" s="15"/>
      <c r="R886" s="81"/>
      <c r="AL886" s="9">
        <v>0</v>
      </c>
      <c r="AM886" s="9">
        <v>0</v>
      </c>
      <c r="AN886" s="9">
        <v>-0.5</v>
      </c>
      <c r="AO886" s="9">
        <v>-0.5</v>
      </c>
      <c r="AP886" s="9">
        <v>0</v>
      </c>
      <c r="AR886" s="36"/>
      <c r="BA886" s="36"/>
    </row>
    <row r="887" spans="6:53" ht="12.75">
      <c r="F887" s="15"/>
      <c r="G887" s="15"/>
      <c r="R887" s="81"/>
      <c r="AL887" s="9">
        <v>0</v>
      </c>
      <c r="AM887" s="9">
        <v>0</v>
      </c>
      <c r="AN887" s="9">
        <v>-0.5</v>
      </c>
      <c r="AO887" s="9">
        <v>-0.5</v>
      </c>
      <c r="AP887" s="9">
        <v>0</v>
      </c>
      <c r="AR887" s="36"/>
      <c r="BA887" s="36"/>
    </row>
    <row r="888" spans="6:53" ht="12.75">
      <c r="F888" s="15"/>
      <c r="G888" s="15"/>
      <c r="R888" s="81"/>
      <c r="AL888" s="9">
        <v>0</v>
      </c>
      <c r="AM888" s="9">
        <v>0</v>
      </c>
      <c r="AN888" s="9">
        <v>-0.5</v>
      </c>
      <c r="AO888" s="9">
        <v>-0.5</v>
      </c>
      <c r="AP888" s="9">
        <v>0</v>
      </c>
      <c r="AR888" s="36"/>
      <c r="BA888" s="36"/>
    </row>
    <row r="889" spans="6:53" ht="12.75">
      <c r="F889" s="15"/>
      <c r="G889" s="15"/>
      <c r="R889" s="81"/>
      <c r="AL889" s="9">
        <v>0</v>
      </c>
      <c r="AM889" s="9">
        <v>0</v>
      </c>
      <c r="AN889" s="9">
        <v>-0.5</v>
      </c>
      <c r="AO889" s="9">
        <v>-0.5</v>
      </c>
      <c r="AP889" s="9">
        <v>0</v>
      </c>
      <c r="AR889" s="36"/>
      <c r="BA889" s="36"/>
    </row>
    <row r="890" spans="6:53" ht="12.75">
      <c r="F890" s="15"/>
      <c r="G890" s="15"/>
      <c r="R890" s="81"/>
      <c r="AL890" s="9">
        <v>0</v>
      </c>
      <c r="AM890" s="9">
        <v>0</v>
      </c>
      <c r="AN890" s="9">
        <v>-0.5</v>
      </c>
      <c r="AO890" s="9">
        <v>-0.5</v>
      </c>
      <c r="AP890" s="9">
        <v>0</v>
      </c>
      <c r="AR890" s="36"/>
      <c r="BA890" s="36"/>
    </row>
    <row r="891" spans="6:53" ht="12.75">
      <c r="F891" s="15"/>
      <c r="G891" s="15"/>
      <c r="R891" s="81"/>
      <c r="AL891" s="9">
        <v>0</v>
      </c>
      <c r="AM891" s="9">
        <v>0</v>
      </c>
      <c r="AN891" s="9">
        <v>-0.5</v>
      </c>
      <c r="AO891" s="9">
        <v>-0.5</v>
      </c>
      <c r="AP891" s="9">
        <v>0</v>
      </c>
      <c r="AR891" s="36"/>
      <c r="BA891" s="36"/>
    </row>
    <row r="892" spans="6:53" ht="12.75">
      <c r="F892" s="15"/>
      <c r="G892" s="15"/>
      <c r="R892" s="81"/>
      <c r="AL892" s="9">
        <v>0</v>
      </c>
      <c r="AM892" s="9">
        <v>0</v>
      </c>
      <c r="AN892" s="9">
        <v>-0.5</v>
      </c>
      <c r="AO892" s="9">
        <v>-0.5</v>
      </c>
      <c r="AP892" s="9">
        <v>0</v>
      </c>
      <c r="AR892" s="36"/>
      <c r="BA892" s="36"/>
    </row>
    <row r="893" spans="6:53" ht="12.75">
      <c r="F893" s="15"/>
      <c r="G893" s="15"/>
      <c r="R893" s="81"/>
      <c r="AL893" s="9">
        <v>0</v>
      </c>
      <c r="AM893" s="9">
        <v>0</v>
      </c>
      <c r="AN893" s="9">
        <v>-0.5</v>
      </c>
      <c r="AO893" s="9">
        <v>-0.5</v>
      </c>
      <c r="AP893" s="9">
        <v>0</v>
      </c>
      <c r="AR893" s="36"/>
      <c r="BA893" s="36"/>
    </row>
    <row r="894" spans="6:53" ht="12.75">
      <c r="F894" s="15"/>
      <c r="G894" s="15"/>
      <c r="R894" s="81"/>
      <c r="AL894" s="9">
        <v>0</v>
      </c>
      <c r="AM894" s="9">
        <v>0</v>
      </c>
      <c r="AN894" s="9">
        <v>-0.5</v>
      </c>
      <c r="AO894" s="9">
        <v>-0.5</v>
      </c>
      <c r="AP894" s="9">
        <v>0</v>
      </c>
      <c r="AR894" s="36"/>
      <c r="BA894" s="36"/>
    </row>
    <row r="895" spans="6:53" ht="12.75">
      <c r="F895" s="15"/>
      <c r="G895" s="15"/>
      <c r="R895" s="81"/>
      <c r="AL895" s="9">
        <v>0</v>
      </c>
      <c r="AM895" s="9">
        <v>0</v>
      </c>
      <c r="AN895" s="9">
        <v>-0.5</v>
      </c>
      <c r="AO895" s="9">
        <v>-0.5</v>
      </c>
      <c r="AP895" s="9">
        <v>0</v>
      </c>
      <c r="AR895" s="36"/>
      <c r="BA895" s="36"/>
    </row>
    <row r="896" spans="6:53" ht="12.75">
      <c r="F896" s="15"/>
      <c r="G896" s="15"/>
      <c r="R896" s="81"/>
      <c r="AL896" s="9">
        <v>0</v>
      </c>
      <c r="AM896" s="9">
        <v>0</v>
      </c>
      <c r="AN896" s="9">
        <v>-0.5</v>
      </c>
      <c r="AO896" s="9">
        <v>-0.5</v>
      </c>
      <c r="AP896" s="9">
        <v>0</v>
      </c>
      <c r="AR896" s="36"/>
      <c r="BA896" s="36"/>
    </row>
    <row r="897" spans="6:53" ht="12.75">
      <c r="F897" s="15"/>
      <c r="G897" s="15"/>
      <c r="R897" s="81"/>
      <c r="AL897" s="9">
        <v>0</v>
      </c>
      <c r="AM897" s="9">
        <v>0</v>
      </c>
      <c r="AN897" s="9">
        <v>-0.5</v>
      </c>
      <c r="AO897" s="9">
        <v>-0.5</v>
      </c>
      <c r="AP897" s="9">
        <v>0</v>
      </c>
      <c r="AR897" s="36"/>
      <c r="BA897" s="36"/>
    </row>
    <row r="898" spans="6:53" ht="12.75">
      <c r="F898" s="15"/>
      <c r="G898" s="15"/>
      <c r="R898" s="81"/>
      <c r="AL898" s="9">
        <v>0</v>
      </c>
      <c r="AM898" s="9">
        <v>0</v>
      </c>
      <c r="AN898" s="9">
        <v>-0.5</v>
      </c>
      <c r="AO898" s="9">
        <v>-0.5</v>
      </c>
      <c r="AP898" s="9">
        <v>0</v>
      </c>
      <c r="AR898" s="36"/>
      <c r="BA898" s="36"/>
    </row>
    <row r="899" spans="6:53" ht="12.75">
      <c r="F899" s="15"/>
      <c r="G899" s="15"/>
      <c r="R899" s="81"/>
      <c r="AL899" s="9">
        <v>0</v>
      </c>
      <c r="AM899" s="9">
        <v>0</v>
      </c>
      <c r="AN899" s="9">
        <v>-0.5</v>
      </c>
      <c r="AO899" s="9">
        <v>-0.5</v>
      </c>
      <c r="AP899" s="9">
        <v>0</v>
      </c>
      <c r="AR899" s="36"/>
      <c r="BA899" s="36"/>
    </row>
    <row r="900" spans="6:53" ht="12.75">
      <c r="F900" s="15"/>
      <c r="G900" s="15"/>
      <c r="R900" s="81"/>
      <c r="AL900" s="9">
        <v>0</v>
      </c>
      <c r="AM900" s="9">
        <v>0</v>
      </c>
      <c r="AN900" s="9">
        <v>-0.5</v>
      </c>
      <c r="AO900" s="9">
        <v>-0.5</v>
      </c>
      <c r="AP900" s="9">
        <v>0</v>
      </c>
      <c r="AR900" s="36"/>
      <c r="BA900" s="36"/>
    </row>
    <row r="901" spans="6:53" ht="12.75">
      <c r="F901" s="15"/>
      <c r="G901" s="15"/>
      <c r="R901" s="81"/>
      <c r="AL901" s="9">
        <v>0</v>
      </c>
      <c r="AM901" s="9">
        <v>0</v>
      </c>
      <c r="AN901" s="9">
        <v>-0.5</v>
      </c>
      <c r="AO901" s="9">
        <v>-0.5</v>
      </c>
      <c r="AP901" s="9">
        <v>0</v>
      </c>
      <c r="AR901" s="36"/>
      <c r="BA901" s="36"/>
    </row>
    <row r="902" spans="6:53" ht="12.75">
      <c r="F902" s="15"/>
      <c r="G902" s="15"/>
      <c r="R902" s="81"/>
      <c r="AL902" s="9">
        <v>0</v>
      </c>
      <c r="AM902" s="9">
        <v>0</v>
      </c>
      <c r="AN902" s="9">
        <v>-0.5</v>
      </c>
      <c r="AO902" s="9">
        <v>-0.5</v>
      </c>
      <c r="AP902" s="9">
        <v>0</v>
      </c>
      <c r="AR902" s="36"/>
      <c r="BA902" s="36"/>
    </row>
    <row r="903" spans="6:53" ht="12.75">
      <c r="F903" s="15"/>
      <c r="G903" s="15"/>
      <c r="R903" s="81"/>
      <c r="AL903" s="9">
        <v>0</v>
      </c>
      <c r="AM903" s="9">
        <v>0</v>
      </c>
      <c r="AN903" s="9">
        <v>-0.5</v>
      </c>
      <c r="AO903" s="9">
        <v>-0.5</v>
      </c>
      <c r="AP903" s="9">
        <v>0</v>
      </c>
      <c r="AR903" s="36"/>
      <c r="BA903" s="36"/>
    </row>
    <row r="904" spans="6:53" ht="12.75">
      <c r="F904" s="15"/>
      <c r="G904" s="15"/>
      <c r="R904" s="81"/>
      <c r="AL904" s="9">
        <v>0</v>
      </c>
      <c r="AM904" s="9">
        <v>0</v>
      </c>
      <c r="AN904" s="9">
        <v>-0.5</v>
      </c>
      <c r="AO904" s="9">
        <v>-0.5</v>
      </c>
      <c r="AP904" s="9">
        <v>0</v>
      </c>
      <c r="AR904" s="36"/>
      <c r="BA904" s="36"/>
    </row>
    <row r="905" spans="6:53" ht="12.75">
      <c r="F905" s="15"/>
      <c r="G905" s="15"/>
      <c r="R905" s="81"/>
      <c r="AL905" s="9">
        <v>0</v>
      </c>
      <c r="AM905" s="9">
        <v>0</v>
      </c>
      <c r="AN905" s="9">
        <v>-0.5</v>
      </c>
      <c r="AO905" s="9">
        <v>-0.5</v>
      </c>
      <c r="AP905" s="9">
        <v>0</v>
      </c>
      <c r="AR905" s="36"/>
      <c r="BA905" s="36"/>
    </row>
    <row r="906" spans="6:53" ht="12.75">
      <c r="F906" s="15"/>
      <c r="G906" s="15"/>
      <c r="R906" s="81"/>
      <c r="AL906" s="9">
        <v>0</v>
      </c>
      <c r="AM906" s="9">
        <v>0</v>
      </c>
      <c r="AN906" s="9">
        <v>-0.5</v>
      </c>
      <c r="AO906" s="9">
        <v>-0.5</v>
      </c>
      <c r="AP906" s="9">
        <v>0</v>
      </c>
      <c r="AR906" s="36"/>
      <c r="BA906" s="36"/>
    </row>
    <row r="907" spans="6:53" ht="12.75">
      <c r="F907" s="15"/>
      <c r="G907" s="15"/>
      <c r="R907" s="81"/>
      <c r="AL907" s="9">
        <v>0</v>
      </c>
      <c r="AM907" s="9">
        <v>0</v>
      </c>
      <c r="AN907" s="9">
        <v>-0.5</v>
      </c>
      <c r="AO907" s="9">
        <v>-0.5</v>
      </c>
      <c r="AP907" s="9">
        <v>0</v>
      </c>
      <c r="AR907" s="36"/>
      <c r="BA907" s="36"/>
    </row>
    <row r="908" spans="6:53" ht="12.75">
      <c r="F908" s="15"/>
      <c r="G908" s="15"/>
      <c r="R908" s="81"/>
      <c r="AL908" s="9">
        <v>0</v>
      </c>
      <c r="AM908" s="9">
        <v>0</v>
      </c>
      <c r="AN908" s="9">
        <v>-0.5</v>
      </c>
      <c r="AO908" s="9">
        <v>-0.5</v>
      </c>
      <c r="AP908" s="9">
        <v>0</v>
      </c>
      <c r="AR908" s="36"/>
      <c r="BA908" s="36"/>
    </row>
    <row r="909" spans="6:53" ht="12.75">
      <c r="F909" s="15"/>
      <c r="G909" s="15"/>
      <c r="R909" s="81"/>
      <c r="AL909" s="9">
        <v>0</v>
      </c>
      <c r="AM909" s="9">
        <v>0</v>
      </c>
      <c r="AN909" s="9">
        <v>-0.5</v>
      </c>
      <c r="AO909" s="9">
        <v>-0.5</v>
      </c>
      <c r="AP909" s="9">
        <v>0</v>
      </c>
      <c r="AR909" s="36"/>
      <c r="BA909" s="36"/>
    </row>
    <row r="910" spans="6:53" ht="12.75">
      <c r="F910" s="15"/>
      <c r="G910" s="15"/>
      <c r="R910" s="81"/>
      <c r="AL910" s="9">
        <v>0</v>
      </c>
      <c r="AM910" s="9">
        <v>0</v>
      </c>
      <c r="AN910" s="9">
        <v>-0.5</v>
      </c>
      <c r="AO910" s="9">
        <v>-0.5</v>
      </c>
      <c r="AP910" s="9">
        <v>0</v>
      </c>
      <c r="AR910" s="36"/>
      <c r="BA910" s="36"/>
    </row>
    <row r="911" spans="6:53" ht="12.75">
      <c r="F911" s="15"/>
      <c r="G911" s="15"/>
      <c r="R911" s="81"/>
      <c r="AL911" s="9">
        <v>0</v>
      </c>
      <c r="AM911" s="9">
        <v>0</v>
      </c>
      <c r="AN911" s="9">
        <v>-0.5</v>
      </c>
      <c r="AO911" s="9">
        <v>-0.5</v>
      </c>
      <c r="AP911" s="9">
        <v>0</v>
      </c>
      <c r="AR911" s="36"/>
      <c r="BA911" s="36"/>
    </row>
    <row r="912" spans="6:53" ht="12.75">
      <c r="F912" s="15"/>
      <c r="G912" s="15"/>
      <c r="R912" s="81"/>
      <c r="AL912" s="9">
        <v>0</v>
      </c>
      <c r="AM912" s="9">
        <v>0</v>
      </c>
      <c r="AN912" s="9">
        <v>-0.5</v>
      </c>
      <c r="AO912" s="9">
        <v>-0.5</v>
      </c>
      <c r="AP912" s="9">
        <v>0</v>
      </c>
      <c r="AR912" s="36"/>
      <c r="BA912" s="36"/>
    </row>
    <row r="913" spans="6:53" ht="12.75">
      <c r="F913" s="15"/>
      <c r="G913" s="15"/>
      <c r="R913" s="81"/>
      <c r="AL913" s="9">
        <v>0</v>
      </c>
      <c r="AM913" s="9">
        <v>0</v>
      </c>
      <c r="AN913" s="9">
        <v>-0.5</v>
      </c>
      <c r="AO913" s="9">
        <v>-0.5</v>
      </c>
      <c r="AP913" s="9">
        <v>0</v>
      </c>
      <c r="AR913" s="36"/>
      <c r="BA913" s="36"/>
    </row>
    <row r="914" spans="6:53" ht="12.75">
      <c r="F914" s="15"/>
      <c r="G914" s="15"/>
      <c r="R914" s="81"/>
      <c r="AL914" s="9">
        <v>0</v>
      </c>
      <c r="AM914" s="9">
        <v>0</v>
      </c>
      <c r="AN914" s="9">
        <v>-0.5</v>
      </c>
      <c r="AO914" s="9">
        <v>-0.5</v>
      </c>
      <c r="AP914" s="9">
        <v>0</v>
      </c>
      <c r="AR914" s="36"/>
      <c r="BA914" s="36"/>
    </row>
    <row r="915" spans="6:53" ht="12.75">
      <c r="F915" s="15"/>
      <c r="G915" s="15"/>
      <c r="R915" s="81"/>
      <c r="AL915" s="9">
        <v>0</v>
      </c>
      <c r="AM915" s="9">
        <v>0</v>
      </c>
      <c r="AN915" s="9">
        <v>-0.5</v>
      </c>
      <c r="AO915" s="9">
        <v>-0.5</v>
      </c>
      <c r="AP915" s="9">
        <v>0</v>
      </c>
      <c r="AR915" s="36"/>
      <c r="BA915" s="36"/>
    </row>
    <row r="916" spans="6:53" ht="12.75">
      <c r="F916" s="15"/>
      <c r="G916" s="15"/>
      <c r="R916" s="81"/>
      <c r="AL916" s="9">
        <v>0</v>
      </c>
      <c r="AM916" s="9">
        <v>0</v>
      </c>
      <c r="AN916" s="9">
        <v>-0.5</v>
      </c>
      <c r="AO916" s="9">
        <v>-0.5</v>
      </c>
      <c r="AP916" s="9">
        <v>0</v>
      </c>
      <c r="AR916" s="36"/>
      <c r="BA916" s="36"/>
    </row>
    <row r="917" spans="6:53" ht="12.75">
      <c r="F917" s="15"/>
      <c r="G917" s="15"/>
      <c r="R917" s="81"/>
      <c r="AL917" s="9">
        <v>0</v>
      </c>
      <c r="AM917" s="9">
        <v>0</v>
      </c>
      <c r="AN917" s="9">
        <v>-0.5</v>
      </c>
      <c r="AO917" s="9">
        <v>-0.5</v>
      </c>
      <c r="AP917" s="9">
        <v>0</v>
      </c>
      <c r="AR917" s="36"/>
      <c r="BA917" s="36"/>
    </row>
    <row r="918" spans="6:53" ht="12.75">
      <c r="F918" s="15"/>
      <c r="G918" s="15"/>
      <c r="R918" s="81"/>
      <c r="AL918" s="9">
        <v>0</v>
      </c>
      <c r="AM918" s="9">
        <v>0</v>
      </c>
      <c r="AN918" s="9">
        <v>-0.5</v>
      </c>
      <c r="AO918" s="9">
        <v>-0.5</v>
      </c>
      <c r="AP918" s="9">
        <v>0</v>
      </c>
      <c r="AR918" s="36"/>
      <c r="BA918" s="36"/>
    </row>
    <row r="919" spans="6:53" ht="12.75">
      <c r="F919" s="15"/>
      <c r="G919" s="15"/>
      <c r="R919" s="81"/>
      <c r="AL919" s="9">
        <v>0</v>
      </c>
      <c r="AM919" s="9">
        <v>0</v>
      </c>
      <c r="AN919" s="9">
        <v>-0.5</v>
      </c>
      <c r="AO919" s="9">
        <v>-0.5</v>
      </c>
      <c r="AP919" s="9">
        <v>0</v>
      </c>
      <c r="AR919" s="36"/>
      <c r="BA919" s="36"/>
    </row>
    <row r="920" spans="6:53" ht="12.75">
      <c r="F920" s="15"/>
      <c r="G920" s="15"/>
      <c r="R920" s="81"/>
      <c r="AL920" s="9">
        <v>0</v>
      </c>
      <c r="AM920" s="9">
        <v>0</v>
      </c>
      <c r="AN920" s="9">
        <v>-0.5</v>
      </c>
      <c r="AO920" s="9">
        <v>-0.5</v>
      </c>
      <c r="AP920" s="9">
        <v>0</v>
      </c>
      <c r="AR920" s="36"/>
      <c r="BA920" s="36"/>
    </row>
    <row r="921" spans="6:53" ht="12.75">
      <c r="F921" s="15"/>
      <c r="G921" s="15"/>
      <c r="R921" s="81"/>
      <c r="AL921" s="9">
        <v>0</v>
      </c>
      <c r="AM921" s="9">
        <v>0</v>
      </c>
      <c r="AN921" s="9">
        <v>-0.5</v>
      </c>
      <c r="AO921" s="9">
        <v>-0.5</v>
      </c>
      <c r="AP921" s="9">
        <v>0</v>
      </c>
      <c r="AR921" s="36"/>
      <c r="BA921" s="36"/>
    </row>
    <row r="922" spans="6:53" ht="12.75">
      <c r="F922" s="15"/>
      <c r="G922" s="15"/>
      <c r="R922" s="81"/>
      <c r="AL922" s="9">
        <v>0</v>
      </c>
      <c r="AM922" s="9">
        <v>0</v>
      </c>
      <c r="AN922" s="9">
        <v>-0.5</v>
      </c>
      <c r="AO922" s="9">
        <v>-0.5</v>
      </c>
      <c r="AP922" s="9">
        <v>0</v>
      </c>
      <c r="AR922" s="36"/>
      <c r="BA922" s="36"/>
    </row>
    <row r="923" spans="6:53" ht="12.75">
      <c r="F923" s="15"/>
      <c r="G923" s="15"/>
      <c r="R923" s="81"/>
      <c r="AL923" s="9">
        <v>0</v>
      </c>
      <c r="AM923" s="9">
        <v>0</v>
      </c>
      <c r="AN923" s="9">
        <v>-0.5</v>
      </c>
      <c r="AO923" s="9">
        <v>-0.5</v>
      </c>
      <c r="AP923" s="9">
        <v>0</v>
      </c>
      <c r="AR923" s="36"/>
      <c r="BA923" s="36"/>
    </row>
    <row r="924" spans="6:53" ht="12.75">
      <c r="F924" s="15"/>
      <c r="G924" s="15"/>
      <c r="R924" s="81"/>
      <c r="AL924" s="9">
        <v>0</v>
      </c>
      <c r="AM924" s="9">
        <v>0</v>
      </c>
      <c r="AN924" s="9">
        <v>-0.5</v>
      </c>
      <c r="AO924" s="9">
        <v>-0.5</v>
      </c>
      <c r="AP924" s="9">
        <v>0</v>
      </c>
      <c r="AR924" s="36"/>
      <c r="BA924" s="36"/>
    </row>
    <row r="925" spans="6:53" ht="12.75">
      <c r="F925" s="15"/>
      <c r="G925" s="15"/>
      <c r="R925" s="81"/>
      <c r="AL925" s="9">
        <v>0</v>
      </c>
      <c r="AM925" s="9">
        <v>0</v>
      </c>
      <c r="AN925" s="9">
        <v>-0.5</v>
      </c>
      <c r="AO925" s="9">
        <v>-0.5</v>
      </c>
      <c r="AP925" s="9">
        <v>0</v>
      </c>
      <c r="AR925" s="36"/>
      <c r="BA925" s="36"/>
    </row>
    <row r="926" spans="6:53" ht="12.75">
      <c r="F926" s="15"/>
      <c r="G926" s="15"/>
      <c r="R926" s="81"/>
      <c r="AL926" s="9">
        <v>0</v>
      </c>
      <c r="AM926" s="9">
        <v>0</v>
      </c>
      <c r="AN926" s="9">
        <v>-0.5</v>
      </c>
      <c r="AO926" s="9">
        <v>-0.5</v>
      </c>
      <c r="AP926" s="9">
        <v>0</v>
      </c>
      <c r="AR926" s="36"/>
      <c r="BA926" s="36"/>
    </row>
    <row r="927" spans="6:53" ht="12.75">
      <c r="F927" s="15"/>
      <c r="G927" s="15"/>
      <c r="R927" s="81"/>
      <c r="AL927" s="9">
        <v>0</v>
      </c>
      <c r="AM927" s="9">
        <v>0</v>
      </c>
      <c r="AN927" s="9">
        <v>-0.5</v>
      </c>
      <c r="AO927" s="9">
        <v>-0.5</v>
      </c>
      <c r="AP927" s="9">
        <v>0</v>
      </c>
      <c r="AR927" s="36"/>
      <c r="BA927" s="36"/>
    </row>
    <row r="928" spans="6:53" ht="12.75">
      <c r="F928" s="15"/>
      <c r="G928" s="15"/>
      <c r="R928" s="81"/>
      <c r="AL928" s="9">
        <v>0</v>
      </c>
      <c r="AM928" s="9">
        <v>0</v>
      </c>
      <c r="AN928" s="9">
        <v>-0.5</v>
      </c>
      <c r="AO928" s="9">
        <v>-0.5</v>
      </c>
      <c r="AP928" s="9">
        <v>0</v>
      </c>
      <c r="AR928" s="36"/>
      <c r="BA928" s="36"/>
    </row>
    <row r="929" spans="6:53" ht="12.75">
      <c r="F929" s="15"/>
      <c r="G929" s="15"/>
      <c r="R929" s="81"/>
      <c r="AL929" s="9">
        <v>0</v>
      </c>
      <c r="AM929" s="9">
        <v>0</v>
      </c>
      <c r="AN929" s="9">
        <v>-0.5</v>
      </c>
      <c r="AO929" s="9">
        <v>-0.5</v>
      </c>
      <c r="AP929" s="9">
        <v>0</v>
      </c>
      <c r="AR929" s="36"/>
      <c r="BA929" s="36"/>
    </row>
    <row r="930" spans="6:53" ht="12.75">
      <c r="F930" s="15"/>
      <c r="G930" s="15"/>
      <c r="R930" s="81"/>
      <c r="AL930" s="9">
        <v>0</v>
      </c>
      <c r="AM930" s="9">
        <v>0</v>
      </c>
      <c r="AN930" s="9">
        <v>-0.5</v>
      </c>
      <c r="AO930" s="9">
        <v>-0.5</v>
      </c>
      <c r="AP930" s="9">
        <v>0</v>
      </c>
      <c r="AR930" s="36"/>
      <c r="BA930" s="36"/>
    </row>
    <row r="931" spans="6:53" ht="12.75">
      <c r="F931" s="15"/>
      <c r="G931" s="15"/>
      <c r="R931" s="81"/>
      <c r="AL931" s="9">
        <v>0</v>
      </c>
      <c r="AM931" s="9">
        <v>0</v>
      </c>
      <c r="AN931" s="9">
        <v>-0.5</v>
      </c>
      <c r="AO931" s="9">
        <v>-0.5</v>
      </c>
      <c r="AP931" s="9">
        <v>0</v>
      </c>
      <c r="AR931" s="36"/>
      <c r="BA931" s="36"/>
    </row>
    <row r="932" spans="6:53" ht="12.75">
      <c r="F932" s="15"/>
      <c r="G932" s="15"/>
      <c r="R932" s="81"/>
      <c r="AL932" s="9">
        <v>0</v>
      </c>
      <c r="AM932" s="9">
        <v>0</v>
      </c>
      <c r="AN932" s="9">
        <v>-0.5</v>
      </c>
      <c r="AO932" s="9">
        <v>-0.5</v>
      </c>
      <c r="AP932" s="9">
        <v>0</v>
      </c>
      <c r="AR932" s="36"/>
      <c r="BA932" s="36"/>
    </row>
    <row r="933" spans="6:53" ht="12.75">
      <c r="F933" s="15"/>
      <c r="G933" s="15"/>
      <c r="R933" s="81"/>
      <c r="AL933" s="9">
        <v>0</v>
      </c>
      <c r="AM933" s="9">
        <v>0</v>
      </c>
      <c r="AN933" s="9">
        <v>-0.5</v>
      </c>
      <c r="AO933" s="9">
        <v>-0.5</v>
      </c>
      <c r="AP933" s="9">
        <v>0</v>
      </c>
      <c r="AR933" s="36"/>
      <c r="BA933" s="36"/>
    </row>
    <row r="934" spans="6:53" ht="12.75">
      <c r="F934" s="15"/>
      <c r="G934" s="15"/>
      <c r="R934" s="81"/>
      <c r="AL934" s="9">
        <v>0</v>
      </c>
      <c r="AM934" s="9">
        <v>0</v>
      </c>
      <c r="AN934" s="9">
        <v>-0.5</v>
      </c>
      <c r="AO934" s="9">
        <v>-0.5</v>
      </c>
      <c r="AP934" s="9">
        <v>0</v>
      </c>
      <c r="AR934" s="36"/>
      <c r="BA934" s="36"/>
    </row>
    <row r="935" spans="6:53" ht="12.75">
      <c r="F935" s="15"/>
      <c r="G935" s="15"/>
      <c r="R935" s="81"/>
      <c r="AL935" s="9">
        <v>0</v>
      </c>
      <c r="AM935" s="9">
        <v>0</v>
      </c>
      <c r="AN935" s="9">
        <v>-0.5</v>
      </c>
      <c r="AO935" s="9">
        <v>-0.5</v>
      </c>
      <c r="AP935" s="9">
        <v>0</v>
      </c>
      <c r="AR935" s="36"/>
      <c r="BA935" s="36"/>
    </row>
    <row r="936" spans="6:53" ht="12.75">
      <c r="F936" s="15"/>
      <c r="G936" s="15"/>
      <c r="R936" s="81"/>
      <c r="AL936" s="9">
        <v>0</v>
      </c>
      <c r="AM936" s="9">
        <v>0</v>
      </c>
      <c r="AN936" s="9">
        <v>-0.5</v>
      </c>
      <c r="AO936" s="9">
        <v>-0.5</v>
      </c>
      <c r="AP936" s="9">
        <v>0</v>
      </c>
      <c r="AR936" s="36"/>
      <c r="BA936" s="36"/>
    </row>
    <row r="937" spans="6:53" ht="12.75">
      <c r="F937" s="15"/>
      <c r="G937" s="15"/>
      <c r="R937" s="81"/>
      <c r="AL937" s="9">
        <v>0</v>
      </c>
      <c r="AM937" s="9">
        <v>0</v>
      </c>
      <c r="AN937" s="9">
        <v>-0.5</v>
      </c>
      <c r="AO937" s="9">
        <v>-0.5</v>
      </c>
      <c r="AP937" s="9">
        <v>0</v>
      </c>
      <c r="AR937" s="36"/>
      <c r="BA937" s="36"/>
    </row>
    <row r="938" spans="6:53" ht="12.75">
      <c r="F938" s="15"/>
      <c r="G938" s="15"/>
      <c r="R938" s="81"/>
      <c r="AL938" s="9">
        <v>0</v>
      </c>
      <c r="AM938" s="9">
        <v>0</v>
      </c>
      <c r="AN938" s="9">
        <v>-0.5</v>
      </c>
      <c r="AO938" s="9">
        <v>-0.5</v>
      </c>
      <c r="AP938" s="9">
        <v>0</v>
      </c>
      <c r="AR938" s="36"/>
      <c r="BA938" s="36"/>
    </row>
    <row r="939" spans="6:53" ht="12.75">
      <c r="F939" s="15"/>
      <c r="G939" s="15"/>
      <c r="R939" s="81"/>
      <c r="AL939" s="9">
        <v>0</v>
      </c>
      <c r="AM939" s="9">
        <v>0</v>
      </c>
      <c r="AN939" s="9">
        <v>-0.5</v>
      </c>
      <c r="AO939" s="9">
        <v>-0.5</v>
      </c>
      <c r="AP939" s="9">
        <v>0</v>
      </c>
      <c r="AR939" s="36"/>
      <c r="BA939" s="36"/>
    </row>
    <row r="940" spans="6:53" ht="12.75">
      <c r="F940" s="15"/>
      <c r="G940" s="15"/>
      <c r="R940" s="81"/>
      <c r="AL940" s="9">
        <v>0</v>
      </c>
      <c r="AM940" s="9">
        <v>0</v>
      </c>
      <c r="AN940" s="9">
        <v>-0.5</v>
      </c>
      <c r="AO940" s="9">
        <v>-0.5</v>
      </c>
      <c r="AP940" s="9">
        <v>0</v>
      </c>
      <c r="AR940" s="36"/>
      <c r="BA940" s="36"/>
    </row>
    <row r="941" spans="6:53" ht="12.75">
      <c r="F941" s="15"/>
      <c r="G941" s="15"/>
      <c r="R941" s="81"/>
      <c r="AL941" s="9">
        <v>0</v>
      </c>
      <c r="AM941" s="9">
        <v>0</v>
      </c>
      <c r="AN941" s="9">
        <v>-0.5</v>
      </c>
      <c r="AO941" s="9">
        <v>-0.5</v>
      </c>
      <c r="AP941" s="9">
        <v>0</v>
      </c>
      <c r="AR941" s="36"/>
      <c r="BA941" s="36"/>
    </row>
    <row r="942" spans="6:53" ht="12.75">
      <c r="F942" s="15"/>
      <c r="G942" s="15"/>
      <c r="R942" s="81"/>
      <c r="AL942" s="9">
        <v>0</v>
      </c>
      <c r="AM942" s="9">
        <v>0</v>
      </c>
      <c r="AN942" s="9">
        <v>-0.5</v>
      </c>
      <c r="AO942" s="9">
        <v>-0.5</v>
      </c>
      <c r="AP942" s="9">
        <v>0</v>
      </c>
      <c r="AR942" s="36"/>
      <c r="BA942" s="36"/>
    </row>
    <row r="943" spans="6:53" ht="12.75">
      <c r="F943" s="15"/>
      <c r="G943" s="15"/>
      <c r="R943" s="81"/>
      <c r="AL943" s="9">
        <v>0</v>
      </c>
      <c r="AM943" s="9">
        <v>0</v>
      </c>
      <c r="AN943" s="9">
        <v>-0.5</v>
      </c>
      <c r="AO943" s="9">
        <v>-0.5</v>
      </c>
      <c r="AP943" s="9">
        <v>0</v>
      </c>
      <c r="AR943" s="36"/>
      <c r="BA943" s="36"/>
    </row>
    <row r="944" spans="6:53" ht="12.75">
      <c r="F944" s="15"/>
      <c r="G944" s="15"/>
      <c r="R944" s="81"/>
      <c r="AL944" s="9">
        <v>0</v>
      </c>
      <c r="AM944" s="9">
        <v>0</v>
      </c>
      <c r="AN944" s="9">
        <v>-0.5</v>
      </c>
      <c r="AO944" s="9">
        <v>-0.5</v>
      </c>
      <c r="AP944" s="9">
        <v>0</v>
      </c>
      <c r="AR944" s="36"/>
      <c r="BA944" s="36"/>
    </row>
    <row r="945" spans="6:53" ht="12.75">
      <c r="F945" s="15"/>
      <c r="G945" s="15"/>
      <c r="R945" s="81"/>
      <c r="AL945" s="9">
        <v>0</v>
      </c>
      <c r="AM945" s="9">
        <v>0</v>
      </c>
      <c r="AN945" s="9">
        <v>-0.5</v>
      </c>
      <c r="AO945" s="9">
        <v>-0.5</v>
      </c>
      <c r="AP945" s="9">
        <v>0</v>
      </c>
      <c r="AR945" s="36"/>
      <c r="BA945" s="36"/>
    </row>
    <row r="946" spans="6:53" ht="12.75">
      <c r="F946" s="15"/>
      <c r="G946" s="15"/>
      <c r="R946" s="81"/>
      <c r="AL946" s="9">
        <v>0</v>
      </c>
      <c r="AM946" s="9">
        <v>0</v>
      </c>
      <c r="AN946" s="9">
        <v>-0.5</v>
      </c>
      <c r="AO946" s="9">
        <v>-0.5</v>
      </c>
      <c r="AP946" s="9">
        <v>0</v>
      </c>
      <c r="AR946" s="36"/>
      <c r="BA946" s="36"/>
    </row>
    <row r="947" spans="6:53" ht="12.75">
      <c r="F947" s="15"/>
      <c r="G947" s="15"/>
      <c r="R947" s="81"/>
      <c r="AL947" s="9">
        <v>0</v>
      </c>
      <c r="AM947" s="9">
        <v>0</v>
      </c>
      <c r="AN947" s="9">
        <v>-0.5</v>
      </c>
      <c r="AO947" s="9">
        <v>-0.5</v>
      </c>
      <c r="AP947" s="9">
        <v>0</v>
      </c>
      <c r="AR947" s="36"/>
      <c r="BA947" s="36"/>
    </row>
    <row r="948" spans="6:53" ht="12.75">
      <c r="F948" s="15"/>
      <c r="G948" s="15"/>
      <c r="R948" s="81"/>
      <c r="AL948" s="9">
        <v>0</v>
      </c>
      <c r="AM948" s="9">
        <v>0</v>
      </c>
      <c r="AN948" s="9">
        <v>-0.5</v>
      </c>
      <c r="AO948" s="9">
        <v>-0.5</v>
      </c>
      <c r="AP948" s="9">
        <v>0</v>
      </c>
      <c r="AR948" s="36"/>
      <c r="BA948" s="36"/>
    </row>
    <row r="949" spans="6:53" ht="12.75">
      <c r="F949" s="15"/>
      <c r="G949" s="15"/>
      <c r="R949" s="81"/>
      <c r="AL949" s="9">
        <v>0</v>
      </c>
      <c r="AM949" s="9">
        <v>0</v>
      </c>
      <c r="AN949" s="9">
        <v>-0.5</v>
      </c>
      <c r="AO949" s="9">
        <v>-0.5</v>
      </c>
      <c r="AP949" s="9">
        <v>0</v>
      </c>
      <c r="AR949" s="36"/>
      <c r="BA949" s="36"/>
    </row>
    <row r="950" spans="6:53" ht="12.75">
      <c r="F950" s="15"/>
      <c r="G950" s="15"/>
      <c r="R950" s="81"/>
      <c r="AL950" s="9">
        <v>0</v>
      </c>
      <c r="AM950" s="9">
        <v>0</v>
      </c>
      <c r="AN950" s="9">
        <v>-0.5</v>
      </c>
      <c r="AO950" s="9">
        <v>-0.5</v>
      </c>
      <c r="AP950" s="9">
        <v>0</v>
      </c>
      <c r="AR950" s="36"/>
      <c r="BA950" s="36"/>
    </row>
    <row r="951" spans="6:53" ht="12.75">
      <c r="F951" s="15"/>
      <c r="G951" s="15"/>
      <c r="R951" s="81"/>
      <c r="AL951" s="9">
        <v>0</v>
      </c>
      <c r="AM951" s="9">
        <v>0</v>
      </c>
      <c r="AN951" s="9">
        <v>-0.5</v>
      </c>
      <c r="AO951" s="9">
        <v>-0.5</v>
      </c>
      <c r="AP951" s="9">
        <v>0</v>
      </c>
      <c r="AR951" s="36"/>
      <c r="BA951" s="36"/>
    </row>
    <row r="952" spans="6:53" ht="12.75">
      <c r="F952" s="15"/>
      <c r="G952" s="15"/>
      <c r="R952" s="81"/>
      <c r="AL952" s="9">
        <v>0</v>
      </c>
      <c r="AM952" s="9">
        <v>0</v>
      </c>
      <c r="AN952" s="9">
        <v>-0.5</v>
      </c>
      <c r="AO952" s="9">
        <v>-0.5</v>
      </c>
      <c r="AP952" s="9">
        <v>0</v>
      </c>
      <c r="AR952" s="36"/>
      <c r="BA952" s="36"/>
    </row>
    <row r="953" spans="6:53" ht="12.75">
      <c r="F953" s="15"/>
      <c r="G953" s="15"/>
      <c r="R953" s="81"/>
      <c r="AL953" s="9">
        <v>0</v>
      </c>
      <c r="AM953" s="9">
        <v>0</v>
      </c>
      <c r="AN953" s="9">
        <v>-0.5</v>
      </c>
      <c r="AO953" s="9">
        <v>-0.5</v>
      </c>
      <c r="AP953" s="9">
        <v>0</v>
      </c>
      <c r="AR953" s="36"/>
      <c r="BA953" s="36"/>
    </row>
    <row r="954" spans="6:53" ht="12.75">
      <c r="F954" s="15"/>
      <c r="G954" s="15"/>
      <c r="R954" s="81"/>
      <c r="AL954" s="9">
        <v>0</v>
      </c>
      <c r="AM954" s="9">
        <v>0</v>
      </c>
      <c r="AN954" s="9">
        <v>-0.5</v>
      </c>
      <c r="AO954" s="9">
        <v>-0.5</v>
      </c>
      <c r="AP954" s="9">
        <v>0</v>
      </c>
      <c r="AR954" s="36"/>
      <c r="BA954" s="36"/>
    </row>
    <row r="955" spans="6:53" ht="12.75">
      <c r="F955" s="15"/>
      <c r="G955" s="15"/>
      <c r="R955" s="81"/>
      <c r="AL955" s="9">
        <v>0</v>
      </c>
      <c r="AM955" s="9">
        <v>0</v>
      </c>
      <c r="AN955" s="9">
        <v>-0.5</v>
      </c>
      <c r="AO955" s="9">
        <v>-0.5</v>
      </c>
      <c r="AP955" s="9">
        <v>0</v>
      </c>
      <c r="AR955" s="36"/>
      <c r="BA955" s="36"/>
    </row>
    <row r="956" spans="6:53" ht="12.75">
      <c r="F956" s="15"/>
      <c r="G956" s="15"/>
      <c r="R956" s="81"/>
      <c r="AL956" s="9">
        <v>0</v>
      </c>
      <c r="AM956" s="9">
        <v>0</v>
      </c>
      <c r="AN956" s="9">
        <v>-0.5</v>
      </c>
      <c r="AO956" s="9">
        <v>-0.5</v>
      </c>
      <c r="AP956" s="9">
        <v>0</v>
      </c>
      <c r="AR956" s="36"/>
      <c r="BA956" s="36"/>
    </row>
    <row r="957" spans="6:53" ht="12.75">
      <c r="F957" s="15"/>
      <c r="G957" s="15"/>
      <c r="R957" s="81"/>
      <c r="AL957" s="9">
        <v>0</v>
      </c>
      <c r="AM957" s="9">
        <v>0</v>
      </c>
      <c r="AN957" s="9">
        <v>-0.5</v>
      </c>
      <c r="AO957" s="9">
        <v>-0.5</v>
      </c>
      <c r="AP957" s="9">
        <v>0</v>
      </c>
      <c r="AR957" s="36"/>
      <c r="BA957" s="36"/>
    </row>
    <row r="958" spans="6:53" ht="12.75">
      <c r="F958" s="15"/>
      <c r="G958" s="15"/>
      <c r="R958" s="81"/>
      <c r="AL958" s="9">
        <v>0</v>
      </c>
      <c r="AM958" s="9">
        <v>0</v>
      </c>
      <c r="AN958" s="9">
        <v>-0.5</v>
      </c>
      <c r="AO958" s="9">
        <v>-0.5</v>
      </c>
      <c r="AP958" s="9">
        <v>0</v>
      </c>
      <c r="AR958" s="36"/>
      <c r="BA958" s="36"/>
    </row>
    <row r="959" spans="6:53" ht="12.75">
      <c r="F959" s="15"/>
      <c r="G959" s="15"/>
      <c r="R959" s="81"/>
      <c r="AL959" s="9">
        <v>0</v>
      </c>
      <c r="AM959" s="9">
        <v>0</v>
      </c>
      <c r="AN959" s="9">
        <v>-0.5</v>
      </c>
      <c r="AO959" s="9">
        <v>-0.5</v>
      </c>
      <c r="AP959" s="9">
        <v>0</v>
      </c>
      <c r="AR959" s="36"/>
      <c r="BA959" s="36"/>
    </row>
    <row r="960" spans="6:53" ht="12.75">
      <c r="F960" s="15"/>
      <c r="G960" s="15"/>
      <c r="R960" s="81"/>
      <c r="AL960" s="9">
        <v>0</v>
      </c>
      <c r="AM960" s="9">
        <v>0</v>
      </c>
      <c r="AN960" s="9">
        <v>-0.5</v>
      </c>
      <c r="AO960" s="9">
        <v>-0.5</v>
      </c>
      <c r="AP960" s="9">
        <v>0</v>
      </c>
      <c r="AR960" s="36"/>
      <c r="BA960" s="36"/>
    </row>
    <row r="961" spans="6:53" ht="12.75">
      <c r="F961" s="15"/>
      <c r="G961" s="15"/>
      <c r="R961" s="81"/>
      <c r="AL961" s="9">
        <v>0</v>
      </c>
      <c r="AM961" s="9">
        <v>0</v>
      </c>
      <c r="AN961" s="9">
        <v>-0.5</v>
      </c>
      <c r="AO961" s="9">
        <v>-0.5</v>
      </c>
      <c r="AP961" s="9">
        <v>0</v>
      </c>
      <c r="AR961" s="36"/>
      <c r="BA961" s="36"/>
    </row>
    <row r="962" spans="6:53" ht="12.75">
      <c r="F962" s="15"/>
      <c r="G962" s="15"/>
      <c r="R962" s="81"/>
      <c r="AL962" s="9">
        <v>0</v>
      </c>
      <c r="AM962" s="9">
        <v>0</v>
      </c>
      <c r="AN962" s="9">
        <v>-0.5</v>
      </c>
      <c r="AO962" s="9">
        <v>-0.5</v>
      </c>
      <c r="AP962" s="9">
        <v>0</v>
      </c>
      <c r="AR962" s="36"/>
      <c r="BA962" s="36"/>
    </row>
    <row r="963" spans="6:53" ht="12.75">
      <c r="F963" s="15"/>
      <c r="G963" s="15"/>
      <c r="R963" s="81"/>
      <c r="AL963" s="9">
        <v>0</v>
      </c>
      <c r="AM963" s="9">
        <v>0</v>
      </c>
      <c r="AN963" s="9">
        <v>-0.5</v>
      </c>
      <c r="AO963" s="9">
        <v>-0.5</v>
      </c>
      <c r="AP963" s="9">
        <v>0</v>
      </c>
      <c r="AR963" s="36"/>
      <c r="BA963" s="36"/>
    </row>
    <row r="964" spans="6:53" ht="12.75">
      <c r="F964" s="15"/>
      <c r="G964" s="15"/>
      <c r="R964" s="81"/>
      <c r="AL964" s="9">
        <v>0</v>
      </c>
      <c r="AM964" s="9">
        <v>0</v>
      </c>
      <c r="AN964" s="9">
        <v>-0.5</v>
      </c>
      <c r="AO964" s="9">
        <v>-0.5</v>
      </c>
      <c r="AP964" s="9">
        <v>0</v>
      </c>
      <c r="AR964" s="36"/>
      <c r="BA964" s="36"/>
    </row>
    <row r="965" spans="6:53" ht="12.75">
      <c r="F965" s="15"/>
      <c r="G965" s="15"/>
      <c r="R965" s="81"/>
      <c r="AL965" s="9">
        <v>0</v>
      </c>
      <c r="AM965" s="9">
        <v>0</v>
      </c>
      <c r="AN965" s="9">
        <v>-0.5</v>
      </c>
      <c r="AO965" s="9">
        <v>-0.5</v>
      </c>
      <c r="AP965" s="9">
        <v>0</v>
      </c>
      <c r="AR965" s="36"/>
      <c r="BA965" s="36"/>
    </row>
    <row r="966" spans="6:53" ht="12.75">
      <c r="F966" s="15"/>
      <c r="G966" s="15"/>
      <c r="R966" s="81"/>
      <c r="AL966" s="9">
        <v>0</v>
      </c>
      <c r="AM966" s="9">
        <v>0</v>
      </c>
      <c r="AN966" s="9">
        <v>-0.5</v>
      </c>
      <c r="AO966" s="9">
        <v>-0.5</v>
      </c>
      <c r="AP966" s="9">
        <v>0</v>
      </c>
      <c r="AR966" s="36"/>
      <c r="BA966" s="36"/>
    </row>
    <row r="967" spans="6:53" ht="12.75">
      <c r="F967" s="15"/>
      <c r="G967" s="15"/>
      <c r="R967" s="81"/>
      <c r="AL967" s="9">
        <v>0</v>
      </c>
      <c r="AM967" s="9">
        <v>0</v>
      </c>
      <c r="AN967" s="9">
        <v>-0.5</v>
      </c>
      <c r="AO967" s="9">
        <v>-0.5</v>
      </c>
      <c r="AP967" s="9">
        <v>0</v>
      </c>
      <c r="AR967" s="36"/>
      <c r="BA967" s="36"/>
    </row>
    <row r="968" spans="6:53" ht="12.75">
      <c r="F968" s="15"/>
      <c r="G968" s="15"/>
      <c r="R968" s="81"/>
      <c r="AL968" s="9">
        <v>0</v>
      </c>
      <c r="AM968" s="9">
        <v>0</v>
      </c>
      <c r="AN968" s="9">
        <v>-0.5</v>
      </c>
      <c r="AO968" s="9">
        <v>-0.5</v>
      </c>
      <c r="AP968" s="9">
        <v>0</v>
      </c>
      <c r="AR968" s="36"/>
      <c r="BA968" s="36"/>
    </row>
    <row r="969" spans="6:53" ht="12.75">
      <c r="F969" s="15"/>
      <c r="G969" s="15"/>
      <c r="R969" s="81"/>
      <c r="AL969" s="9">
        <v>0</v>
      </c>
      <c r="AM969" s="9">
        <v>0</v>
      </c>
      <c r="AN969" s="9">
        <v>-0.5</v>
      </c>
      <c r="AO969" s="9">
        <v>-0.5</v>
      </c>
      <c r="AP969" s="9">
        <v>0</v>
      </c>
      <c r="AR969" s="36"/>
      <c r="BA969" s="36"/>
    </row>
    <row r="970" spans="6:53" ht="12.75">
      <c r="F970" s="15"/>
      <c r="G970" s="15"/>
      <c r="R970" s="81"/>
      <c r="AL970" s="9">
        <v>0</v>
      </c>
      <c r="AM970" s="9">
        <v>0</v>
      </c>
      <c r="AN970" s="9">
        <v>-0.5</v>
      </c>
      <c r="AO970" s="9">
        <v>-0.5</v>
      </c>
      <c r="AP970" s="9">
        <v>0</v>
      </c>
      <c r="AR970" s="36"/>
      <c r="BA970" s="36"/>
    </row>
    <row r="971" spans="6:53" ht="12.75">
      <c r="F971" s="15"/>
      <c r="G971" s="15"/>
      <c r="R971" s="81"/>
      <c r="AL971" s="9">
        <v>0</v>
      </c>
      <c r="AM971" s="9">
        <v>0</v>
      </c>
      <c r="AN971" s="9">
        <v>-0.5</v>
      </c>
      <c r="AO971" s="9">
        <v>-0.5</v>
      </c>
      <c r="AP971" s="9">
        <v>0</v>
      </c>
      <c r="AR971" s="36"/>
      <c r="BA971" s="36"/>
    </row>
    <row r="972" spans="6:53" ht="12.75">
      <c r="F972" s="15"/>
      <c r="G972" s="15"/>
      <c r="R972" s="81"/>
      <c r="AL972" s="9">
        <v>0</v>
      </c>
      <c r="AM972" s="9">
        <v>0</v>
      </c>
      <c r="AN972" s="9">
        <v>-0.5</v>
      </c>
      <c r="AO972" s="9">
        <v>-0.5</v>
      </c>
      <c r="AP972" s="9">
        <v>0</v>
      </c>
      <c r="AR972" s="36"/>
      <c r="BA972" s="36"/>
    </row>
    <row r="973" spans="6:53" ht="12.75">
      <c r="F973" s="15"/>
      <c r="G973" s="15"/>
      <c r="R973" s="81"/>
      <c r="AL973" s="9">
        <v>0</v>
      </c>
      <c r="AM973" s="9">
        <v>0</v>
      </c>
      <c r="AN973" s="9">
        <v>-0.5</v>
      </c>
      <c r="AO973" s="9">
        <v>-0.5</v>
      </c>
      <c r="AP973" s="9">
        <v>0</v>
      </c>
      <c r="AR973" s="36"/>
      <c r="BA973" s="36"/>
    </row>
    <row r="974" spans="6:53" ht="12.75">
      <c r="F974" s="15"/>
      <c r="G974" s="15"/>
      <c r="R974" s="81"/>
      <c r="AL974" s="9">
        <v>0</v>
      </c>
      <c r="AM974" s="9">
        <v>0</v>
      </c>
      <c r="AN974" s="9">
        <v>-0.5</v>
      </c>
      <c r="AO974" s="9">
        <v>-0.5</v>
      </c>
      <c r="AP974" s="9">
        <v>0</v>
      </c>
      <c r="AR974" s="36"/>
      <c r="BA974" s="36"/>
    </row>
    <row r="975" spans="6:53" ht="12.75">
      <c r="F975" s="15"/>
      <c r="G975" s="15"/>
      <c r="R975" s="81"/>
      <c r="AL975" s="9">
        <v>0</v>
      </c>
      <c r="AM975" s="9">
        <v>0</v>
      </c>
      <c r="AN975" s="9">
        <v>-0.5</v>
      </c>
      <c r="AO975" s="9">
        <v>-0.5</v>
      </c>
      <c r="AP975" s="9">
        <v>0</v>
      </c>
      <c r="AR975" s="36"/>
      <c r="BA975" s="36"/>
    </row>
    <row r="976" spans="6:53" ht="12.75">
      <c r="F976" s="15"/>
      <c r="G976" s="15"/>
      <c r="R976" s="81"/>
      <c r="AL976" s="9">
        <v>0</v>
      </c>
      <c r="AM976" s="9">
        <v>0</v>
      </c>
      <c r="AN976" s="9">
        <v>-0.5</v>
      </c>
      <c r="AO976" s="9">
        <v>-0.5</v>
      </c>
      <c r="AP976" s="9">
        <v>0</v>
      </c>
      <c r="AR976" s="36"/>
      <c r="BA976" s="36"/>
    </row>
    <row r="977" spans="6:53" ht="12.75">
      <c r="F977" s="15"/>
      <c r="G977" s="15"/>
      <c r="R977" s="81"/>
      <c r="AL977" s="9">
        <v>0</v>
      </c>
      <c r="AM977" s="9">
        <v>0</v>
      </c>
      <c r="AN977" s="9">
        <v>-0.5</v>
      </c>
      <c r="AO977" s="9">
        <v>-0.5</v>
      </c>
      <c r="AP977" s="9">
        <v>0</v>
      </c>
      <c r="AR977" s="36"/>
      <c r="BA977" s="36"/>
    </row>
    <row r="978" spans="6:53" ht="12.75">
      <c r="F978" s="15"/>
      <c r="G978" s="15"/>
      <c r="R978" s="81"/>
      <c r="AL978" s="9">
        <v>0</v>
      </c>
      <c r="AM978" s="9">
        <v>0</v>
      </c>
      <c r="AN978" s="9">
        <v>-0.5</v>
      </c>
      <c r="AO978" s="9">
        <v>-0.5</v>
      </c>
      <c r="AP978" s="9">
        <v>0</v>
      </c>
      <c r="AR978" s="36"/>
      <c r="BA978" s="36"/>
    </row>
    <row r="979" spans="6:53" ht="12.75">
      <c r="F979" s="15"/>
      <c r="G979" s="15"/>
      <c r="R979" s="81"/>
      <c r="AL979" s="9">
        <v>0</v>
      </c>
      <c r="AM979" s="9">
        <v>0</v>
      </c>
      <c r="AN979" s="9">
        <v>-0.5</v>
      </c>
      <c r="AO979" s="9">
        <v>-0.5</v>
      </c>
      <c r="AP979" s="9">
        <v>0</v>
      </c>
      <c r="AR979" s="36"/>
      <c r="BA979" s="36"/>
    </row>
    <row r="980" spans="6:53" ht="12.75">
      <c r="F980" s="15"/>
      <c r="G980" s="15"/>
      <c r="R980" s="81"/>
      <c r="AL980" s="9">
        <v>0</v>
      </c>
      <c r="AM980" s="9">
        <v>0</v>
      </c>
      <c r="AN980" s="9">
        <v>-0.5</v>
      </c>
      <c r="AO980" s="9">
        <v>-0.5</v>
      </c>
      <c r="AP980" s="9">
        <v>0</v>
      </c>
      <c r="AR980" s="36"/>
      <c r="BA980" s="36"/>
    </row>
    <row r="981" spans="6:53" ht="12.75">
      <c r="F981" s="15"/>
      <c r="G981" s="15"/>
      <c r="R981" s="81"/>
      <c r="AL981" s="9">
        <v>0</v>
      </c>
      <c r="AM981" s="9">
        <v>0</v>
      </c>
      <c r="AN981" s="9">
        <v>-0.5</v>
      </c>
      <c r="AO981" s="9">
        <v>-0.5</v>
      </c>
      <c r="AP981" s="9">
        <v>0</v>
      </c>
      <c r="AR981" s="36"/>
      <c r="BA981" s="36"/>
    </row>
    <row r="982" spans="6:53" ht="12.75">
      <c r="F982" s="15"/>
      <c r="G982" s="15"/>
      <c r="R982" s="81"/>
      <c r="AL982" s="9">
        <v>0</v>
      </c>
      <c r="AM982" s="9">
        <v>0</v>
      </c>
      <c r="AN982" s="9">
        <v>-0.5</v>
      </c>
      <c r="AO982" s="9">
        <v>-0.5</v>
      </c>
      <c r="AP982" s="9">
        <v>0</v>
      </c>
      <c r="AR982" s="36"/>
      <c r="BA982" s="36"/>
    </row>
    <row r="983" spans="6:53" ht="12.75">
      <c r="F983" s="15"/>
      <c r="G983" s="15"/>
      <c r="R983" s="81"/>
      <c r="AL983" s="9">
        <v>0</v>
      </c>
      <c r="AM983" s="9">
        <v>0</v>
      </c>
      <c r="AN983" s="9">
        <v>-0.5</v>
      </c>
      <c r="AO983" s="9">
        <v>-0.5</v>
      </c>
      <c r="AP983" s="9">
        <v>0</v>
      </c>
      <c r="AR983" s="36"/>
      <c r="BA983" s="36"/>
    </row>
    <row r="984" spans="6:53" ht="12.75">
      <c r="F984" s="15"/>
      <c r="G984" s="15"/>
      <c r="R984" s="81"/>
      <c r="AL984" s="9">
        <v>0</v>
      </c>
      <c r="AM984" s="9">
        <v>0</v>
      </c>
      <c r="AN984" s="9">
        <v>-0.5</v>
      </c>
      <c r="AO984" s="9">
        <v>-0.5</v>
      </c>
      <c r="AP984" s="9">
        <v>0</v>
      </c>
      <c r="AR984" s="36"/>
      <c r="BA984" s="36"/>
    </row>
    <row r="985" spans="6:53" ht="12.75">
      <c r="F985" s="15"/>
      <c r="G985" s="15"/>
      <c r="R985" s="81"/>
      <c r="AL985" s="9">
        <v>0</v>
      </c>
      <c r="AM985" s="9">
        <v>0</v>
      </c>
      <c r="AN985" s="9">
        <v>-0.5</v>
      </c>
      <c r="AO985" s="9">
        <v>-0.5</v>
      </c>
      <c r="AP985" s="9">
        <v>0</v>
      </c>
      <c r="AR985" s="36"/>
      <c r="BA985" s="36"/>
    </row>
    <row r="986" spans="6:53" ht="12.75">
      <c r="F986" s="15"/>
      <c r="G986" s="15"/>
      <c r="R986" s="81"/>
      <c r="AL986" s="9">
        <v>0</v>
      </c>
      <c r="AM986" s="9">
        <v>0</v>
      </c>
      <c r="AN986" s="9">
        <v>-0.5</v>
      </c>
      <c r="AO986" s="9">
        <v>-0.5</v>
      </c>
      <c r="AP986" s="9">
        <v>0</v>
      </c>
      <c r="AR986" s="36"/>
      <c r="BA986" s="36"/>
    </row>
    <row r="987" spans="6:53" ht="12.75">
      <c r="F987" s="15"/>
      <c r="G987" s="15"/>
      <c r="R987" s="81"/>
      <c r="AL987" s="9">
        <v>0</v>
      </c>
      <c r="AM987" s="9">
        <v>0</v>
      </c>
      <c r="AN987" s="9">
        <v>-0.5</v>
      </c>
      <c r="AO987" s="9">
        <v>-0.5</v>
      </c>
      <c r="AP987" s="9">
        <v>0</v>
      </c>
      <c r="AR987" s="36"/>
      <c r="BA987" s="36"/>
    </row>
    <row r="988" spans="6:53" ht="12.75">
      <c r="F988" s="15"/>
      <c r="G988" s="15"/>
      <c r="R988" s="81"/>
      <c r="AL988" s="9">
        <v>0</v>
      </c>
      <c r="AM988" s="9">
        <v>0</v>
      </c>
      <c r="AN988" s="9">
        <v>-0.5</v>
      </c>
      <c r="AO988" s="9">
        <v>-0.5</v>
      </c>
      <c r="AP988" s="9">
        <v>0</v>
      </c>
      <c r="AR988" s="36"/>
      <c r="BA988" s="36"/>
    </row>
    <row r="989" spans="6:53" ht="12.75">
      <c r="F989" s="15"/>
      <c r="G989" s="15"/>
      <c r="R989" s="81"/>
      <c r="AL989" s="9">
        <v>0</v>
      </c>
      <c r="AM989" s="9">
        <v>0</v>
      </c>
      <c r="AN989" s="9">
        <v>-0.5</v>
      </c>
      <c r="AO989" s="9">
        <v>-0.5</v>
      </c>
      <c r="AP989" s="9">
        <v>0</v>
      </c>
      <c r="AR989" s="36"/>
      <c r="BA989" s="36"/>
    </row>
    <row r="990" spans="6:53" ht="12.75">
      <c r="F990" s="15"/>
      <c r="G990" s="15"/>
      <c r="R990" s="81"/>
      <c r="AL990" s="9">
        <v>0</v>
      </c>
      <c r="AM990" s="9">
        <v>0</v>
      </c>
      <c r="AN990" s="9">
        <v>-0.5</v>
      </c>
      <c r="AO990" s="9">
        <v>-0.5</v>
      </c>
      <c r="AP990" s="9">
        <v>0</v>
      </c>
      <c r="AR990" s="36"/>
      <c r="BA990" s="36"/>
    </row>
    <row r="991" spans="6:53" ht="12.75">
      <c r="F991" s="15"/>
      <c r="G991" s="15"/>
      <c r="R991" s="81"/>
      <c r="AL991" s="9">
        <v>0</v>
      </c>
      <c r="AM991" s="9">
        <v>0</v>
      </c>
      <c r="AN991" s="9">
        <v>-0.5</v>
      </c>
      <c r="AO991" s="9">
        <v>-0.5</v>
      </c>
      <c r="AP991" s="9">
        <v>0</v>
      </c>
      <c r="AR991" s="36"/>
      <c r="BA991" s="36"/>
    </row>
    <row r="992" spans="6:53" ht="12.75">
      <c r="F992" s="15"/>
      <c r="G992" s="15"/>
      <c r="R992" s="81"/>
      <c r="AL992" s="9">
        <v>0</v>
      </c>
      <c r="AM992" s="9">
        <v>0</v>
      </c>
      <c r="AN992" s="9">
        <v>-0.5</v>
      </c>
      <c r="AO992" s="9">
        <v>-0.5</v>
      </c>
      <c r="AP992" s="9">
        <v>0</v>
      </c>
      <c r="AR992" s="36"/>
      <c r="BA992" s="36"/>
    </row>
    <row r="993" spans="6:53" ht="12.75">
      <c r="F993" s="15"/>
      <c r="G993" s="15"/>
      <c r="R993" s="81"/>
      <c r="AL993" s="9">
        <v>0</v>
      </c>
      <c r="AM993" s="9">
        <v>0</v>
      </c>
      <c r="AN993" s="9">
        <v>-0.5</v>
      </c>
      <c r="AO993" s="9">
        <v>-0.5</v>
      </c>
      <c r="AP993" s="9">
        <v>0</v>
      </c>
      <c r="AR993" s="36"/>
      <c r="BA993" s="36"/>
    </row>
    <row r="994" spans="6:53" ht="12.75">
      <c r="F994" s="15"/>
      <c r="G994" s="15"/>
      <c r="R994" s="81"/>
      <c r="AL994" s="9">
        <v>0</v>
      </c>
      <c r="AM994" s="9">
        <v>0</v>
      </c>
      <c r="AN994" s="9">
        <v>-0.5</v>
      </c>
      <c r="AO994" s="9">
        <v>-0.5</v>
      </c>
      <c r="AP994" s="9">
        <v>0</v>
      </c>
      <c r="AR994" s="36"/>
      <c r="BA994" s="36"/>
    </row>
    <row r="995" spans="6:53" ht="12.75">
      <c r="F995" s="15"/>
      <c r="G995" s="15"/>
      <c r="R995" s="81"/>
      <c r="AL995" s="9">
        <v>0</v>
      </c>
      <c r="AM995" s="9">
        <v>0</v>
      </c>
      <c r="AN995" s="9">
        <v>-0.5</v>
      </c>
      <c r="AO995" s="9">
        <v>-0.5</v>
      </c>
      <c r="AP995" s="9">
        <v>0</v>
      </c>
      <c r="AR995" s="36"/>
      <c r="BA995" s="36"/>
    </row>
    <row r="996" spans="6:53" ht="12.75">
      <c r="F996" s="15"/>
      <c r="G996" s="15"/>
      <c r="R996" s="81"/>
      <c r="AL996" s="9">
        <v>0</v>
      </c>
      <c r="AM996" s="9">
        <v>0</v>
      </c>
      <c r="AN996" s="9">
        <v>-0.5</v>
      </c>
      <c r="AO996" s="9">
        <v>-0.5</v>
      </c>
      <c r="AP996" s="9">
        <v>0</v>
      </c>
      <c r="AR996" s="36"/>
      <c r="BA996" s="36"/>
    </row>
    <row r="997" spans="6:53" ht="12.75">
      <c r="F997" s="15"/>
      <c r="G997" s="15"/>
      <c r="R997" s="81"/>
      <c r="AL997" s="9">
        <v>0</v>
      </c>
      <c r="AM997" s="9">
        <v>0</v>
      </c>
      <c r="AN997" s="9">
        <v>-0.5</v>
      </c>
      <c r="AO997" s="9">
        <v>-0.5</v>
      </c>
      <c r="AP997" s="9">
        <v>0</v>
      </c>
      <c r="AR997" s="36"/>
      <c r="BA997" s="36"/>
    </row>
    <row r="998" spans="6:53" ht="12.75">
      <c r="F998" s="15"/>
      <c r="G998" s="15"/>
      <c r="R998" s="81"/>
      <c r="AL998" s="9">
        <v>0</v>
      </c>
      <c r="AM998" s="9">
        <v>0</v>
      </c>
      <c r="AN998" s="9">
        <v>-0.5</v>
      </c>
      <c r="AO998" s="9">
        <v>-0.5</v>
      </c>
      <c r="AP998" s="9">
        <v>0</v>
      </c>
      <c r="AR998" s="36"/>
      <c r="BA998" s="36"/>
    </row>
    <row r="999" spans="6:53" ht="12.75">
      <c r="F999" s="15"/>
      <c r="G999" s="15"/>
      <c r="R999" s="81"/>
      <c r="AL999" s="9">
        <v>0</v>
      </c>
      <c r="AM999" s="9">
        <v>0</v>
      </c>
      <c r="AN999" s="9">
        <v>-0.5</v>
      </c>
      <c r="AO999" s="9">
        <v>-0.5</v>
      </c>
      <c r="AP999" s="9">
        <v>0</v>
      </c>
      <c r="AR999" s="36"/>
      <c r="BA999" s="36"/>
    </row>
    <row r="1000" spans="6:53" ht="12.75">
      <c r="F1000" s="15"/>
      <c r="G1000" s="15"/>
      <c r="R1000" s="81"/>
      <c r="AL1000" s="9">
        <v>0</v>
      </c>
      <c r="AM1000" s="9">
        <v>0</v>
      </c>
      <c r="AN1000" s="9">
        <v>-0.5</v>
      </c>
      <c r="AO1000" s="9">
        <v>-0.5</v>
      </c>
      <c r="AP1000" s="9">
        <v>0</v>
      </c>
      <c r="AR1000" s="36"/>
      <c r="BA1000" s="36"/>
    </row>
    <row r="1001" spans="6:53" ht="12.75">
      <c r="F1001" s="15"/>
      <c r="G1001" s="15"/>
      <c r="R1001" s="81"/>
      <c r="AL1001" s="9">
        <v>0</v>
      </c>
      <c r="AM1001" s="9">
        <v>0</v>
      </c>
      <c r="AN1001" s="9">
        <v>-0.5</v>
      </c>
      <c r="AO1001" s="9">
        <v>-0.5</v>
      </c>
      <c r="AP1001" s="9">
        <v>0</v>
      </c>
      <c r="AR1001" s="36"/>
      <c r="BA1001" s="36"/>
    </row>
    <row r="1002" spans="6:53" ht="12.75">
      <c r="F1002" s="15"/>
      <c r="G1002" s="15"/>
      <c r="R1002" s="81"/>
      <c r="AL1002" s="9">
        <v>0</v>
      </c>
      <c r="AM1002" s="9">
        <v>0</v>
      </c>
      <c r="AN1002" s="9">
        <v>-0.5</v>
      </c>
      <c r="AO1002" s="9">
        <v>-0.5</v>
      </c>
      <c r="AP1002" s="9">
        <v>0</v>
      </c>
      <c r="AR1002" s="36"/>
      <c r="BA1002" s="36"/>
    </row>
    <row r="1003" spans="6:53" ht="12.75">
      <c r="F1003" s="15"/>
      <c r="G1003" s="15"/>
      <c r="R1003" s="81"/>
      <c r="AL1003" s="9">
        <v>0</v>
      </c>
      <c r="AM1003" s="9">
        <v>0</v>
      </c>
      <c r="AN1003" s="9">
        <v>-0.5</v>
      </c>
      <c r="AO1003" s="9">
        <v>-0.5</v>
      </c>
      <c r="AP1003" s="9">
        <v>0</v>
      </c>
      <c r="AR1003" s="36"/>
      <c r="BA1003" s="36"/>
    </row>
    <row r="1004" spans="6:53" ht="12.75">
      <c r="F1004" s="15"/>
      <c r="G1004" s="15"/>
      <c r="R1004" s="81"/>
      <c r="AL1004" s="9">
        <v>0</v>
      </c>
      <c r="AM1004" s="9">
        <v>0</v>
      </c>
      <c r="AN1004" s="9">
        <v>-0.5</v>
      </c>
      <c r="AO1004" s="9">
        <v>-0.5</v>
      </c>
      <c r="AP1004" s="9">
        <v>0</v>
      </c>
      <c r="AR1004" s="36"/>
      <c r="BA1004" s="36"/>
    </row>
    <row r="1005" spans="6:53" ht="12.75">
      <c r="F1005" s="15"/>
      <c r="G1005" s="15"/>
      <c r="R1005" s="81"/>
      <c r="AL1005" s="9">
        <v>0</v>
      </c>
      <c r="AM1005" s="9">
        <v>0</v>
      </c>
      <c r="AN1005" s="9">
        <v>-0.5</v>
      </c>
      <c r="AO1005" s="9">
        <v>-0.5</v>
      </c>
      <c r="AP1005" s="9">
        <v>0</v>
      </c>
      <c r="AR1005" s="36"/>
      <c r="BA1005" s="36"/>
    </row>
    <row r="1006" spans="6:53" ht="12.75">
      <c r="F1006" s="15"/>
      <c r="G1006" s="15"/>
      <c r="R1006" s="81"/>
      <c r="AL1006" s="9">
        <v>0</v>
      </c>
      <c r="AM1006" s="9">
        <v>0</v>
      </c>
      <c r="AN1006" s="9">
        <v>-0.5</v>
      </c>
      <c r="AO1006" s="9">
        <v>-0.5</v>
      </c>
      <c r="AP1006" s="9">
        <v>0</v>
      </c>
      <c r="AR1006" s="36"/>
      <c r="BA1006" s="36"/>
    </row>
    <row r="1007" spans="6:53" ht="12.75">
      <c r="F1007" s="15"/>
      <c r="G1007" s="15"/>
      <c r="R1007" s="81"/>
      <c r="AL1007" s="9">
        <v>0</v>
      </c>
      <c r="AM1007" s="9">
        <v>0</v>
      </c>
      <c r="AN1007" s="9">
        <v>-0.5</v>
      </c>
      <c r="AO1007" s="9">
        <v>-0.5</v>
      </c>
      <c r="AP1007" s="9">
        <v>0</v>
      </c>
      <c r="AR1007" s="36"/>
      <c r="BA1007" s="36"/>
    </row>
    <row r="1008" spans="6:53" ht="12.75">
      <c r="F1008" s="15"/>
      <c r="G1008" s="15"/>
      <c r="R1008" s="81"/>
      <c r="AL1008" s="9">
        <v>0</v>
      </c>
      <c r="AM1008" s="9">
        <v>0</v>
      </c>
      <c r="AN1008" s="9">
        <v>-0.5</v>
      </c>
      <c r="AO1008" s="9">
        <v>-0.5</v>
      </c>
      <c r="AP1008" s="9">
        <v>0</v>
      </c>
      <c r="AR1008" s="36"/>
      <c r="BA1008" s="36"/>
    </row>
    <row r="1009" spans="6:53" ht="12.75">
      <c r="F1009" s="15"/>
      <c r="G1009" s="15"/>
      <c r="R1009" s="81"/>
      <c r="AL1009" s="9">
        <v>0</v>
      </c>
      <c r="AM1009" s="9">
        <v>0</v>
      </c>
      <c r="AN1009" s="9">
        <v>-0.5</v>
      </c>
      <c r="AO1009" s="9">
        <v>-0.5</v>
      </c>
      <c r="AP1009" s="9">
        <v>0</v>
      </c>
      <c r="AR1009" s="36"/>
      <c r="BA1009" s="36"/>
    </row>
    <row r="1010" spans="6:53" ht="12.75">
      <c r="F1010" s="15"/>
      <c r="G1010" s="15"/>
      <c r="R1010" s="81"/>
      <c r="AL1010" s="9">
        <v>0</v>
      </c>
      <c r="AM1010" s="9">
        <v>0</v>
      </c>
      <c r="AN1010" s="9">
        <v>-0.5</v>
      </c>
      <c r="AO1010" s="9">
        <v>-0.5</v>
      </c>
      <c r="AP1010" s="9">
        <v>0</v>
      </c>
      <c r="AR1010" s="36"/>
      <c r="BA1010" s="36"/>
    </row>
    <row r="1011" spans="6:53" ht="12.75">
      <c r="F1011" s="15"/>
      <c r="G1011" s="15"/>
      <c r="R1011" s="81"/>
      <c r="AL1011" s="9">
        <v>0</v>
      </c>
      <c r="AM1011" s="9">
        <v>0</v>
      </c>
      <c r="AN1011" s="9">
        <v>-0.5</v>
      </c>
      <c r="AO1011" s="9">
        <v>-0.5</v>
      </c>
      <c r="AP1011" s="9">
        <v>0</v>
      </c>
      <c r="AR1011" s="36"/>
      <c r="BA1011" s="36"/>
    </row>
    <row r="1012" spans="6:53" ht="12.75">
      <c r="F1012" s="15"/>
      <c r="G1012" s="15"/>
      <c r="R1012" s="81"/>
      <c r="AL1012" s="9">
        <v>0</v>
      </c>
      <c r="AM1012" s="9">
        <v>0</v>
      </c>
      <c r="AN1012" s="9">
        <v>-0.5</v>
      </c>
      <c r="AO1012" s="9">
        <v>-0.5</v>
      </c>
      <c r="AP1012" s="9">
        <v>0</v>
      </c>
      <c r="AR1012" s="36"/>
      <c r="BA1012" s="36"/>
    </row>
    <row r="1013" spans="6:53" ht="12.75">
      <c r="F1013" s="15"/>
      <c r="G1013" s="15"/>
      <c r="R1013" s="81"/>
      <c r="AL1013" s="9">
        <v>0</v>
      </c>
      <c r="AM1013" s="9">
        <v>0</v>
      </c>
      <c r="AN1013" s="9">
        <v>-0.5</v>
      </c>
      <c r="AO1013" s="9">
        <v>-0.5</v>
      </c>
      <c r="AP1013" s="9">
        <v>0</v>
      </c>
      <c r="AR1013" s="36"/>
      <c r="BA1013" s="36"/>
    </row>
    <row r="1014" spans="6:53" ht="12.75">
      <c r="F1014" s="15"/>
      <c r="G1014" s="15"/>
      <c r="R1014" s="81"/>
      <c r="AL1014" s="9">
        <v>0</v>
      </c>
      <c r="AM1014" s="9">
        <v>0</v>
      </c>
      <c r="AN1014" s="9">
        <v>-0.5</v>
      </c>
      <c r="AO1014" s="9">
        <v>-0.5</v>
      </c>
      <c r="AP1014" s="9">
        <v>0</v>
      </c>
      <c r="AR1014" s="36"/>
      <c r="BA1014" s="36"/>
    </row>
    <row r="1015" spans="6:53" ht="12.75">
      <c r="F1015" s="15"/>
      <c r="G1015" s="15"/>
      <c r="R1015" s="81"/>
      <c r="AL1015" s="9">
        <v>0</v>
      </c>
      <c r="AM1015" s="9">
        <v>0</v>
      </c>
      <c r="AN1015" s="9">
        <v>-0.5</v>
      </c>
      <c r="AO1015" s="9">
        <v>-0.5</v>
      </c>
      <c r="AP1015" s="9">
        <v>0</v>
      </c>
      <c r="AR1015" s="36"/>
      <c r="BA1015" s="36"/>
    </row>
    <row r="1016" spans="6:53" ht="12.75">
      <c r="F1016" s="15"/>
      <c r="G1016" s="15"/>
      <c r="R1016" s="81"/>
      <c r="AL1016" s="9">
        <v>0</v>
      </c>
      <c r="AM1016" s="9">
        <v>0</v>
      </c>
      <c r="AN1016" s="9">
        <v>-0.5</v>
      </c>
      <c r="AO1016" s="9">
        <v>-0.5</v>
      </c>
      <c r="AP1016" s="9">
        <v>0</v>
      </c>
      <c r="AR1016" s="36"/>
      <c r="BA1016" s="36"/>
    </row>
    <row r="1017" spans="6:53" ht="12.75">
      <c r="F1017" s="15"/>
      <c r="G1017" s="15"/>
      <c r="R1017" s="81"/>
      <c r="AL1017" s="9">
        <v>0</v>
      </c>
      <c r="AM1017" s="9">
        <v>0</v>
      </c>
      <c r="AN1017" s="9">
        <v>-0.5</v>
      </c>
      <c r="AO1017" s="9">
        <v>-0.5</v>
      </c>
      <c r="AP1017" s="9">
        <v>0</v>
      </c>
      <c r="AR1017" s="36"/>
      <c r="BA1017" s="36"/>
    </row>
    <row r="1018" spans="6:53" ht="12.75">
      <c r="F1018" s="15"/>
      <c r="G1018" s="15"/>
      <c r="R1018" s="81"/>
      <c r="AL1018" s="9">
        <v>0</v>
      </c>
      <c r="AM1018" s="9">
        <v>0</v>
      </c>
      <c r="AN1018" s="9">
        <v>-0.5</v>
      </c>
      <c r="AO1018" s="9">
        <v>-0.5</v>
      </c>
      <c r="AP1018" s="9">
        <v>0</v>
      </c>
      <c r="AR1018" s="36"/>
      <c r="BA1018" s="36"/>
    </row>
    <row r="1019" spans="6:53" ht="12.75">
      <c r="F1019" s="15"/>
      <c r="G1019" s="15"/>
      <c r="R1019" s="81"/>
      <c r="AL1019" s="9">
        <v>0</v>
      </c>
      <c r="AM1019" s="9">
        <v>0</v>
      </c>
      <c r="AN1019" s="9">
        <v>-0.5</v>
      </c>
      <c r="AO1019" s="9">
        <v>-0.5</v>
      </c>
      <c r="AP1019" s="9">
        <v>0</v>
      </c>
      <c r="AR1019" s="36"/>
      <c r="BA1019" s="36"/>
    </row>
    <row r="1020" spans="6:53" ht="12.75">
      <c r="F1020" s="15"/>
      <c r="G1020" s="15"/>
      <c r="R1020" s="81"/>
      <c r="AL1020" s="9">
        <v>0</v>
      </c>
      <c r="AM1020" s="9">
        <v>0</v>
      </c>
      <c r="AN1020" s="9">
        <v>-0.5</v>
      </c>
      <c r="AO1020" s="9">
        <v>-0.5</v>
      </c>
      <c r="AP1020" s="9">
        <v>0</v>
      </c>
      <c r="AR1020" s="36"/>
      <c r="BA1020" s="36"/>
    </row>
    <row r="1021" spans="6:53" ht="12.75">
      <c r="F1021" s="15"/>
      <c r="G1021" s="15"/>
      <c r="R1021" s="81"/>
      <c r="AL1021" s="9">
        <v>0</v>
      </c>
      <c r="AM1021" s="9">
        <v>0</v>
      </c>
      <c r="AN1021" s="9">
        <v>-0.5</v>
      </c>
      <c r="AO1021" s="9">
        <v>-0.5</v>
      </c>
      <c r="AP1021" s="9">
        <v>0</v>
      </c>
      <c r="AR1021" s="36"/>
      <c r="BA1021" s="36"/>
    </row>
    <row r="1022" spans="6:53" ht="12.75">
      <c r="F1022" s="15"/>
      <c r="G1022" s="15"/>
      <c r="R1022" s="81"/>
      <c r="AL1022" s="9">
        <v>0</v>
      </c>
      <c r="AM1022" s="9">
        <v>0</v>
      </c>
      <c r="AN1022" s="9">
        <v>-0.5</v>
      </c>
      <c r="AO1022" s="9">
        <v>-0.5</v>
      </c>
      <c r="AP1022" s="9">
        <v>0</v>
      </c>
      <c r="AR1022" s="36"/>
      <c r="BA1022" s="36"/>
    </row>
    <row r="1023" spans="6:53" ht="12.75">
      <c r="F1023" s="15"/>
      <c r="G1023" s="15"/>
      <c r="R1023" s="81"/>
      <c r="AL1023" s="9">
        <v>0</v>
      </c>
      <c r="AM1023" s="9">
        <v>0</v>
      </c>
      <c r="AN1023" s="9">
        <v>-0.5</v>
      </c>
      <c r="AO1023" s="9">
        <v>-0.5</v>
      </c>
      <c r="AP1023" s="9">
        <v>0</v>
      </c>
      <c r="AR1023" s="36"/>
      <c r="BA1023" s="36"/>
    </row>
    <row r="1024" spans="6:53" ht="12.75">
      <c r="F1024" s="15"/>
      <c r="G1024" s="15"/>
      <c r="R1024" s="81"/>
      <c r="AL1024" s="9">
        <v>0</v>
      </c>
      <c r="AM1024" s="9">
        <v>0</v>
      </c>
      <c r="AN1024" s="9">
        <v>-0.5</v>
      </c>
      <c r="AO1024" s="9">
        <v>-0.5</v>
      </c>
      <c r="AP1024" s="9">
        <v>0</v>
      </c>
      <c r="AR1024" s="36"/>
      <c r="BA1024" s="36"/>
    </row>
    <row r="1025" spans="6:53" ht="12.75">
      <c r="F1025" s="15"/>
      <c r="G1025" s="15"/>
      <c r="R1025" s="81"/>
      <c r="AL1025" s="9">
        <v>0</v>
      </c>
      <c r="AM1025" s="9">
        <v>0</v>
      </c>
      <c r="AN1025" s="9">
        <v>-0.5</v>
      </c>
      <c r="AO1025" s="9">
        <v>-0.5</v>
      </c>
      <c r="AP1025" s="9">
        <v>0</v>
      </c>
      <c r="AR1025" s="36"/>
      <c r="BA1025" s="36"/>
    </row>
    <row r="1026" spans="6:53" ht="12.75">
      <c r="F1026" s="15"/>
      <c r="G1026" s="15"/>
      <c r="R1026" s="81"/>
      <c r="AL1026" s="9">
        <v>0</v>
      </c>
      <c r="AM1026" s="9">
        <v>0</v>
      </c>
      <c r="AN1026" s="9">
        <v>-0.5</v>
      </c>
      <c r="AO1026" s="9">
        <v>-0.5</v>
      </c>
      <c r="AP1026" s="9">
        <v>0</v>
      </c>
      <c r="AR1026" s="36"/>
      <c r="BA1026" s="36"/>
    </row>
    <row r="1027" spans="6:53" ht="12.75">
      <c r="F1027" s="15"/>
      <c r="G1027" s="15"/>
      <c r="R1027" s="81"/>
      <c r="AL1027" s="9">
        <v>0</v>
      </c>
      <c r="AM1027" s="9">
        <v>0</v>
      </c>
      <c r="AN1027" s="9">
        <v>-0.5</v>
      </c>
      <c r="AO1027" s="9">
        <v>-0.5</v>
      </c>
      <c r="AP1027" s="9">
        <v>0</v>
      </c>
      <c r="AR1027" s="36"/>
      <c r="BA1027" s="36"/>
    </row>
    <row r="1028" spans="6:53" ht="12.75">
      <c r="F1028" s="15"/>
      <c r="G1028" s="15"/>
      <c r="R1028" s="81"/>
      <c r="AL1028" s="9">
        <v>0</v>
      </c>
      <c r="AM1028" s="9">
        <v>0</v>
      </c>
      <c r="AN1028" s="9">
        <v>-0.5</v>
      </c>
      <c r="AO1028" s="9">
        <v>-0.5</v>
      </c>
      <c r="AP1028" s="9">
        <v>0</v>
      </c>
      <c r="AR1028" s="36"/>
      <c r="BA1028" s="36"/>
    </row>
    <row r="1029" spans="6:53" ht="12.75">
      <c r="F1029" s="15"/>
      <c r="G1029" s="15"/>
      <c r="R1029" s="81"/>
      <c r="AL1029" s="9">
        <v>0</v>
      </c>
      <c r="AM1029" s="9">
        <v>0</v>
      </c>
      <c r="AN1029" s="9">
        <v>-0.5</v>
      </c>
      <c r="AO1029" s="9">
        <v>-0.5</v>
      </c>
      <c r="AP1029" s="9">
        <v>0</v>
      </c>
      <c r="AR1029" s="36"/>
      <c r="BA1029" s="36"/>
    </row>
    <row r="1030" spans="6:53" ht="12.75">
      <c r="F1030" s="15"/>
      <c r="G1030" s="15"/>
      <c r="R1030" s="81"/>
      <c r="AL1030" s="9">
        <v>0</v>
      </c>
      <c r="AM1030" s="9">
        <v>0</v>
      </c>
      <c r="AN1030" s="9">
        <v>-0.5</v>
      </c>
      <c r="AO1030" s="9">
        <v>-0.5</v>
      </c>
      <c r="AP1030" s="9">
        <v>0</v>
      </c>
      <c r="AR1030" s="36"/>
      <c r="BA1030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"/>
  <sheetViews>
    <sheetView workbookViewId="0"/>
  </sheetViews>
  <sheetFormatPr defaultColWidth="12.7109375" defaultRowHeight="15.75" customHeight="1"/>
  <cols>
    <col min="6" max="6" width="16.7109375" customWidth="1"/>
  </cols>
  <sheetData>
    <row r="1" spans="1:27" ht="15.75" customHeight="1">
      <c r="A1" s="251" t="s">
        <v>125</v>
      </c>
      <c r="B1" s="218"/>
      <c r="C1" s="218"/>
      <c r="D1" s="218"/>
      <c r="E1" s="218"/>
      <c r="F1" s="13"/>
      <c r="G1" s="251" t="s">
        <v>27</v>
      </c>
      <c r="H1" s="218"/>
      <c r="I1" s="218"/>
      <c r="J1" s="218"/>
      <c r="K1" s="218"/>
      <c r="L1" s="218"/>
      <c r="M1" s="218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5.75" customHeight="1">
      <c r="A2" s="218"/>
      <c r="B2" s="218"/>
      <c r="C2" s="218"/>
      <c r="D2" s="218"/>
      <c r="E2" s="218"/>
      <c r="F2" s="13"/>
      <c r="G2" s="218"/>
      <c r="H2" s="218"/>
      <c r="I2" s="218"/>
      <c r="J2" s="218"/>
      <c r="K2" s="218"/>
      <c r="L2" s="218"/>
      <c r="M2" s="218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.75" customHeight="1">
      <c r="A3" s="82" t="s">
        <v>126</v>
      </c>
      <c r="B3" s="82" t="s">
        <v>127</v>
      </c>
      <c r="C3" s="82" t="s">
        <v>128</v>
      </c>
      <c r="D3" s="82" t="s">
        <v>129</v>
      </c>
      <c r="E3" s="82" t="s">
        <v>130</v>
      </c>
      <c r="F3" s="82"/>
      <c r="G3" s="82" t="s">
        <v>131</v>
      </c>
      <c r="H3" s="82" t="s">
        <v>132</v>
      </c>
      <c r="I3" s="82" t="s">
        <v>133</v>
      </c>
      <c r="J3" s="82" t="s">
        <v>134</v>
      </c>
      <c r="K3" s="82" t="s">
        <v>135</v>
      </c>
      <c r="L3" s="82" t="s">
        <v>136</v>
      </c>
      <c r="M3" s="82" t="s">
        <v>137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.75" customHeight="1">
      <c r="A4" s="83">
        <v>1</v>
      </c>
      <c r="B4" s="83">
        <f>A4*(0.001/1)</f>
        <v>1E-3</v>
      </c>
      <c r="C4" s="83">
        <f>A4*(0.000035274/1)</f>
        <v>3.5274000000000001E-5</v>
      </c>
      <c r="D4" s="83">
        <f>A4*(0.0000022046/1)</f>
        <v>2.2046E-6</v>
      </c>
      <c r="E4" s="83">
        <f>A4*(0.000001/1)</f>
        <v>9.9999999999999995E-7</v>
      </c>
      <c r="F4" s="82"/>
      <c r="G4" s="83">
        <v>1</v>
      </c>
      <c r="H4" s="83">
        <f>G4*(0.1/1)</f>
        <v>0.1</v>
      </c>
      <c r="I4" s="83">
        <f>G4*(0.0393701/1)</f>
        <v>3.9370099999999998E-2</v>
      </c>
      <c r="J4" s="83">
        <f>G4*(0.00328084/1)</f>
        <v>3.2808400000000001E-3</v>
      </c>
      <c r="K4" s="83">
        <f>G4*(0.00109361/1)</f>
        <v>1.0936100000000001E-3</v>
      </c>
      <c r="L4" s="83">
        <f>G4*(0.001/1)</f>
        <v>1E-3</v>
      </c>
      <c r="M4" s="83">
        <f>G4*(0.00000062137/1)</f>
        <v>6.2137000000000001E-7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5.75" customHeight="1">
      <c r="A5" s="82"/>
      <c r="B5" s="82"/>
      <c r="C5" s="82"/>
      <c r="D5" s="82"/>
      <c r="E5" s="82"/>
      <c r="F5" s="13"/>
      <c r="G5" s="82"/>
      <c r="H5" s="82"/>
      <c r="I5" s="82"/>
      <c r="J5" s="82"/>
      <c r="K5" s="82"/>
      <c r="L5" s="82"/>
      <c r="M5" s="8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5.75" customHeight="1">
      <c r="A6" s="82" t="s">
        <v>127</v>
      </c>
      <c r="B6" s="82" t="s">
        <v>138</v>
      </c>
      <c r="C6" s="82" t="s">
        <v>128</v>
      </c>
      <c r="D6" s="82" t="s">
        <v>129</v>
      </c>
      <c r="E6" s="82" t="s">
        <v>130</v>
      </c>
      <c r="F6" s="82"/>
      <c r="G6" s="82" t="s">
        <v>132</v>
      </c>
      <c r="H6" s="82" t="s">
        <v>131</v>
      </c>
      <c r="I6" s="82" t="s">
        <v>133</v>
      </c>
      <c r="J6" s="82" t="s">
        <v>134</v>
      </c>
      <c r="K6" s="82" t="s">
        <v>135</v>
      </c>
      <c r="L6" s="82" t="s">
        <v>136</v>
      </c>
      <c r="M6" s="82" t="s">
        <v>137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5.75" customHeight="1">
      <c r="A7" s="83">
        <v>1</v>
      </c>
      <c r="B7" s="83">
        <f>A7*(1000/1)</f>
        <v>1000</v>
      </c>
      <c r="C7" s="83">
        <f>A7*(0.035274/1)</f>
        <v>3.5274E-2</v>
      </c>
      <c r="D7" s="83">
        <f>A7*(0.00220462/1)</f>
        <v>2.20462E-3</v>
      </c>
      <c r="E7" s="83">
        <f>A7*(0.001/1)</f>
        <v>1E-3</v>
      </c>
      <c r="F7" s="82"/>
      <c r="G7" s="83">
        <v>1</v>
      </c>
      <c r="H7" s="83">
        <f>G7*(10/1)</f>
        <v>10</v>
      </c>
      <c r="I7" s="83">
        <f>G7*(0.393701/1)</f>
        <v>0.39370100000000002</v>
      </c>
      <c r="J7" s="83">
        <f>G7*(0.0328084/1)</f>
        <v>3.2808400000000001E-2</v>
      </c>
      <c r="K7" s="83">
        <f>G7*(0.0109361/1)</f>
        <v>1.0936100000000001E-2</v>
      </c>
      <c r="L7" s="83">
        <f>G7*(0.01/1)</f>
        <v>0.01</v>
      </c>
      <c r="M7" s="83">
        <f>G7*(0.0000062137/1)</f>
        <v>6.2137000000000003E-6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5.75" customHeight="1">
      <c r="A8" s="82"/>
      <c r="B8" s="82"/>
      <c r="C8" s="82"/>
      <c r="D8" s="82"/>
      <c r="E8" s="82"/>
      <c r="F8" s="13"/>
      <c r="G8" s="82"/>
      <c r="H8" s="82"/>
      <c r="I8" s="82"/>
      <c r="J8" s="82"/>
      <c r="K8" s="82"/>
      <c r="L8" s="82"/>
      <c r="M8" s="8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5.75" customHeight="1">
      <c r="A9" s="82" t="s">
        <v>139</v>
      </c>
      <c r="B9" s="82" t="s">
        <v>126</v>
      </c>
      <c r="C9" s="82" t="s">
        <v>127</v>
      </c>
      <c r="D9" s="82" t="s">
        <v>129</v>
      </c>
      <c r="E9" s="82" t="s">
        <v>140</v>
      </c>
      <c r="F9" s="82"/>
      <c r="G9" s="82" t="s">
        <v>133</v>
      </c>
      <c r="H9" s="82" t="s">
        <v>131</v>
      </c>
      <c r="I9" s="82" t="s">
        <v>132</v>
      </c>
      <c r="J9" s="82" t="s">
        <v>134</v>
      </c>
      <c r="K9" s="82" t="s">
        <v>135</v>
      </c>
      <c r="L9" s="82" t="s">
        <v>136</v>
      </c>
      <c r="M9" s="82" t="s">
        <v>137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.75" customHeight="1">
      <c r="A10" s="83">
        <v>1</v>
      </c>
      <c r="B10" s="83">
        <f>A10*(28349.5/1)</f>
        <v>28349.5</v>
      </c>
      <c r="C10" s="83">
        <f>A10*(1000/1)</f>
        <v>1000</v>
      </c>
      <c r="D10" s="83">
        <f>A10*(0.0625/1)</f>
        <v>6.25E-2</v>
      </c>
      <c r="E10" s="83">
        <f>A10*(0.0283495/1)</f>
        <v>2.83495E-2</v>
      </c>
      <c r="F10" s="82"/>
      <c r="G10" s="83">
        <v>1</v>
      </c>
      <c r="H10" s="83">
        <f>G10*(25.4/1)</f>
        <v>25.4</v>
      </c>
      <c r="I10" s="83">
        <f>G10*(2.54/1)</f>
        <v>2.54</v>
      </c>
      <c r="J10" s="83">
        <f>G10*(0.0833333/1)</f>
        <v>8.3333299999999999E-2</v>
      </c>
      <c r="K10" s="83">
        <f>G10*(0.0833333/1)</f>
        <v>8.3333299999999999E-2</v>
      </c>
      <c r="L10" s="83">
        <f>G10*(0.0254/1)</f>
        <v>2.5399999999999999E-2</v>
      </c>
      <c r="M10" s="83">
        <f>G10*(0.000015783/1)</f>
        <v>1.5783000000000001E-5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5.75" customHeight="1">
      <c r="A11" s="82"/>
      <c r="B11" s="82"/>
      <c r="C11" s="82"/>
      <c r="D11" s="82"/>
      <c r="E11" s="82"/>
      <c r="F11" s="13"/>
      <c r="G11" s="82"/>
      <c r="H11" s="82"/>
      <c r="I11" s="82"/>
      <c r="J11" s="82"/>
      <c r="K11" s="82"/>
      <c r="L11" s="82"/>
      <c r="M11" s="8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>
      <c r="A12" s="82" t="s">
        <v>129</v>
      </c>
      <c r="B12" s="82" t="s">
        <v>126</v>
      </c>
      <c r="C12" s="82" t="s">
        <v>127</v>
      </c>
      <c r="D12" s="82" t="s">
        <v>128</v>
      </c>
      <c r="E12" s="82" t="s">
        <v>130</v>
      </c>
      <c r="F12" s="82"/>
      <c r="G12" s="82" t="s">
        <v>134</v>
      </c>
      <c r="H12" s="82" t="s">
        <v>131</v>
      </c>
      <c r="I12" s="82" t="s">
        <v>132</v>
      </c>
      <c r="J12" s="82" t="s">
        <v>133</v>
      </c>
      <c r="K12" s="82" t="s">
        <v>135</v>
      </c>
      <c r="L12" s="82" t="s">
        <v>136</v>
      </c>
      <c r="M12" s="82" t="s">
        <v>137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>
      <c r="A13" s="83">
        <v>1</v>
      </c>
      <c r="B13" s="83">
        <f>A13*(453592/1)</f>
        <v>453592</v>
      </c>
      <c r="C13" s="83">
        <f>A13*(453.592/1)</f>
        <v>453.59199999999998</v>
      </c>
      <c r="D13" s="83">
        <f>A13*(16/1)</f>
        <v>16</v>
      </c>
      <c r="E13" s="83">
        <f>A13*(0.453592/1)</f>
        <v>0.453592</v>
      </c>
      <c r="F13" s="82"/>
      <c r="G13" s="83">
        <v>1</v>
      </c>
      <c r="H13" s="83">
        <f>G13*(304.8/1)</f>
        <v>304.8</v>
      </c>
      <c r="I13" s="83">
        <f>G13*(30.48/1)</f>
        <v>30.48</v>
      </c>
      <c r="J13" s="83">
        <f>G13*(12/1)</f>
        <v>12</v>
      </c>
      <c r="K13" s="83">
        <f>G13*(0.333333/1)</f>
        <v>0.33333299999999999</v>
      </c>
      <c r="L13" s="83">
        <f>G13*(0.3048/1)</f>
        <v>0.30480000000000002</v>
      </c>
      <c r="M13" s="83">
        <f>G13*(0.000189394/1)</f>
        <v>1.8939400000000001E-4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>
      <c r="A14" s="82"/>
      <c r="B14" s="82"/>
      <c r="C14" s="82"/>
      <c r="D14" s="82"/>
      <c r="E14" s="82"/>
      <c r="F14" s="13"/>
      <c r="G14" s="82"/>
      <c r="H14" s="82"/>
      <c r="I14" s="82"/>
      <c r="J14" s="82"/>
      <c r="K14" s="82"/>
      <c r="L14" s="82"/>
      <c r="M14" s="8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>
      <c r="A15" s="82" t="s">
        <v>130</v>
      </c>
      <c r="B15" s="82" t="s">
        <v>126</v>
      </c>
      <c r="C15" s="82" t="s">
        <v>127</v>
      </c>
      <c r="D15" s="82" t="s">
        <v>128</v>
      </c>
      <c r="E15" s="82" t="s">
        <v>129</v>
      </c>
      <c r="F15" s="82"/>
      <c r="G15" s="82" t="s">
        <v>135</v>
      </c>
      <c r="H15" s="82" t="s">
        <v>131</v>
      </c>
      <c r="I15" s="82" t="s">
        <v>132</v>
      </c>
      <c r="J15" s="82" t="s">
        <v>133</v>
      </c>
      <c r="K15" s="82" t="s">
        <v>134</v>
      </c>
      <c r="L15" s="82" t="s">
        <v>136</v>
      </c>
      <c r="M15" s="82" t="s">
        <v>137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>
      <c r="A16" s="83">
        <v>1</v>
      </c>
      <c r="B16" s="83">
        <f>A16*(1000000/1)</f>
        <v>1000000</v>
      </c>
      <c r="C16" s="83">
        <f>A16*(1000/1)</f>
        <v>1000</v>
      </c>
      <c r="D16" s="83">
        <f>A16*(35.274/1)</f>
        <v>35.274000000000001</v>
      </c>
      <c r="E16" s="83">
        <f>A16*(2.20462/1)</f>
        <v>2.2046199999999998</v>
      </c>
      <c r="F16" s="82"/>
      <c r="G16" s="83">
        <v>1</v>
      </c>
      <c r="H16" s="83">
        <f>G16*(914.4/1)</f>
        <v>914.4</v>
      </c>
      <c r="I16" s="83">
        <f>G16*(91.44/1)</f>
        <v>91.44</v>
      </c>
      <c r="J16" s="83">
        <f>G16*(36/1)</f>
        <v>36</v>
      </c>
      <c r="K16" s="83">
        <f>G16*(3/1)</f>
        <v>3</v>
      </c>
      <c r="L16" s="83">
        <f>G16*(0.9144/1)</f>
        <v>0.91439999999999999</v>
      </c>
      <c r="M16" s="83">
        <f>G16*(0.000568182/1)</f>
        <v>5.6818199999999998E-4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>
      <c r="A17" s="13"/>
      <c r="B17" s="13"/>
      <c r="C17" s="13"/>
      <c r="D17" s="13"/>
      <c r="E17" s="13"/>
      <c r="F17" s="13"/>
      <c r="G17" s="82"/>
      <c r="H17" s="82"/>
      <c r="I17" s="82"/>
      <c r="J17" s="13"/>
      <c r="K17" s="82"/>
      <c r="L17" s="82"/>
      <c r="M17" s="8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>
      <c r="A18" s="13"/>
      <c r="B18" s="13"/>
      <c r="C18" s="13"/>
      <c r="D18" s="13"/>
      <c r="E18" s="13"/>
      <c r="F18" s="82"/>
      <c r="G18" s="82" t="s">
        <v>136</v>
      </c>
      <c r="H18" s="82" t="s">
        <v>131</v>
      </c>
      <c r="I18" s="82" t="s">
        <v>132</v>
      </c>
      <c r="J18" s="84" t="s">
        <v>133</v>
      </c>
      <c r="K18" s="82" t="s">
        <v>134</v>
      </c>
      <c r="L18" s="82" t="s">
        <v>135</v>
      </c>
      <c r="M18" s="82" t="s">
        <v>137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5.75" customHeight="1">
      <c r="A19" s="13"/>
      <c r="B19" s="13"/>
      <c r="C19" s="13"/>
      <c r="D19" s="13"/>
      <c r="E19" s="13"/>
      <c r="F19" s="82"/>
      <c r="G19" s="83">
        <v>1</v>
      </c>
      <c r="H19" s="83">
        <f>G19*(1000/1)</f>
        <v>1000</v>
      </c>
      <c r="I19" s="83">
        <f>G19*(100/1)</f>
        <v>100</v>
      </c>
      <c r="J19" s="83">
        <f>G19*(39.3701/1)</f>
        <v>39.370100000000001</v>
      </c>
      <c r="K19" s="83">
        <f>G19*(3.28084/1)</f>
        <v>3.28084</v>
      </c>
      <c r="L19" s="83">
        <f>G19*(1.09361/1)</f>
        <v>1.09361</v>
      </c>
      <c r="M19" s="83">
        <f>G19*(0.000621371/1)</f>
        <v>6.2137100000000001E-4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5.75" customHeight="1">
      <c r="A20" s="13"/>
      <c r="B20" s="13"/>
      <c r="C20" s="13"/>
      <c r="D20" s="13"/>
      <c r="E20" s="13"/>
      <c r="F20" s="13"/>
      <c r="G20" s="82"/>
      <c r="H20" s="82"/>
      <c r="I20" s="13"/>
      <c r="J20" s="82"/>
      <c r="K20" s="82"/>
      <c r="L20" s="82"/>
      <c r="M20" s="8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5.75" customHeight="1">
      <c r="A21" s="13"/>
      <c r="B21" s="13"/>
      <c r="C21" s="13"/>
      <c r="D21" s="13"/>
      <c r="E21" s="13"/>
      <c r="F21" s="82"/>
      <c r="G21" s="82" t="s">
        <v>137</v>
      </c>
      <c r="H21" s="82" t="s">
        <v>131</v>
      </c>
      <c r="I21" s="84" t="s">
        <v>132</v>
      </c>
      <c r="J21" s="82" t="s">
        <v>133</v>
      </c>
      <c r="K21" s="82" t="s">
        <v>134</v>
      </c>
      <c r="L21" s="82" t="s">
        <v>135</v>
      </c>
      <c r="M21" s="82" t="s">
        <v>136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75" customHeight="1">
      <c r="A22" s="13"/>
      <c r="B22" s="13"/>
      <c r="C22" s="13"/>
      <c r="D22" s="13"/>
      <c r="E22" s="13"/>
      <c r="F22" s="82"/>
      <c r="G22" s="83">
        <v>1</v>
      </c>
      <c r="H22" s="83">
        <f>G22*(1609000/1)</f>
        <v>1609000</v>
      </c>
      <c r="I22" s="83">
        <f>G22*(160934/1)</f>
        <v>160934</v>
      </c>
      <c r="J22" s="83">
        <f>G22*(63360/1)</f>
        <v>63360</v>
      </c>
      <c r="K22" s="83">
        <f>G22*(5280/1)</f>
        <v>5280</v>
      </c>
      <c r="L22" s="83">
        <f>G22*(1760/1)</f>
        <v>1760</v>
      </c>
      <c r="M22" s="83">
        <f>G22*(1609.34/1)</f>
        <v>1609.34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.75" customHeight="1">
      <c r="A24" s="13"/>
      <c r="B24" s="13"/>
      <c r="C24" s="13"/>
      <c r="D24" s="13"/>
      <c r="E24" s="13"/>
      <c r="F24" s="13" t="str">
        <f>I36</f>
        <v>Millimeters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5.75" customHeight="1">
      <c r="A25" s="13"/>
      <c r="B25" s="13"/>
      <c r="C25" s="13"/>
      <c r="D25" s="13"/>
      <c r="E25" s="13"/>
      <c r="F25" s="6" t="e">
        <f>[2]Box!H8</f>
        <v>#REF!</v>
      </c>
      <c r="G25" s="6" t="e">
        <f>IF(F25="","","and N = '"&amp;F25&amp;"'")</f>
        <v>#REF!</v>
      </c>
      <c r="H25" s="6" t="str">
        <f>IF(F24="","","and M = '"&amp;F24&amp;"'")</f>
        <v>and M = 'Millimeters'</v>
      </c>
      <c r="I25" s="13"/>
      <c r="J25" s="13"/>
      <c r="K25" s="6" t="s">
        <v>132</v>
      </c>
      <c r="L25" s="13">
        <f>G7</f>
        <v>1</v>
      </c>
      <c r="M25" s="13" t="s">
        <v>132</v>
      </c>
      <c r="N25" s="13" t="s">
        <v>131</v>
      </c>
      <c r="O25" s="13">
        <f t="shared" ref="O25:O31" si="0">L32</f>
        <v>1</v>
      </c>
      <c r="P25" s="13" t="s">
        <v>131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.75" customHeight="1">
      <c r="A26" s="13"/>
      <c r="B26" s="13"/>
      <c r="C26" s="13"/>
      <c r="D26" s="13"/>
      <c r="E26" s="13"/>
      <c r="F26" s="13"/>
      <c r="G26" s="6" t="e">
        <f>CONCATENATE("select * where 1=1",G25,H25)</f>
        <v>#REF!</v>
      </c>
      <c r="H26" s="13"/>
      <c r="I26" s="13"/>
      <c r="J26" s="13"/>
      <c r="K26" s="6" t="s">
        <v>132</v>
      </c>
      <c r="L26" s="13">
        <f>H7</f>
        <v>10</v>
      </c>
      <c r="M26" s="13" t="s">
        <v>131</v>
      </c>
      <c r="N26" s="13" t="s">
        <v>131</v>
      </c>
      <c r="O26" s="13">
        <f t="shared" si="0"/>
        <v>0.1</v>
      </c>
      <c r="P26" s="13" t="s">
        <v>132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6" t="s">
        <v>132</v>
      </c>
      <c r="L27" s="13">
        <f>I7</f>
        <v>0.39370100000000002</v>
      </c>
      <c r="M27" s="13" t="s">
        <v>133</v>
      </c>
      <c r="N27" s="13" t="s">
        <v>131</v>
      </c>
      <c r="O27" s="13">
        <f t="shared" si="0"/>
        <v>3.9370099999999998E-2</v>
      </c>
      <c r="P27" s="13" t="s">
        <v>133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5.75" customHeight="1">
      <c r="A28" s="13"/>
      <c r="B28" s="13"/>
      <c r="C28" s="13"/>
      <c r="D28" s="13"/>
      <c r="E28" s="13"/>
      <c r="F28" s="13"/>
      <c r="G28" s="6" t="str">
        <f ca="1">IFERROR(__xludf.DUMMYFUNCTION("QUERY(N25:P73,G26)"),"#REF!")</f>
        <v>#REF!</v>
      </c>
      <c r="H28" s="13"/>
      <c r="I28" s="13"/>
      <c r="J28" s="13"/>
      <c r="K28" s="6" t="s">
        <v>132</v>
      </c>
      <c r="L28" s="13">
        <f>J7</f>
        <v>3.2808400000000001E-2</v>
      </c>
      <c r="M28" s="13" t="s">
        <v>134</v>
      </c>
      <c r="N28" s="13" t="s">
        <v>131</v>
      </c>
      <c r="O28" s="13">
        <f t="shared" si="0"/>
        <v>3.2808400000000001E-2</v>
      </c>
      <c r="P28" s="13" t="s">
        <v>134</v>
      </c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6" t="s">
        <v>132</v>
      </c>
      <c r="L29" s="13">
        <f>K7</f>
        <v>1.0936100000000001E-2</v>
      </c>
      <c r="M29" s="13" t="s">
        <v>135</v>
      </c>
      <c r="N29" s="13" t="s">
        <v>131</v>
      </c>
      <c r="O29" s="13">
        <f t="shared" si="0"/>
        <v>1.0936100000000001E-3</v>
      </c>
      <c r="P29" s="13" t="s">
        <v>135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6" t="s">
        <v>132</v>
      </c>
      <c r="L30" s="13">
        <f>L7</f>
        <v>0.01</v>
      </c>
      <c r="M30" s="13" t="s">
        <v>136</v>
      </c>
      <c r="N30" s="13" t="s">
        <v>131</v>
      </c>
      <c r="O30" s="13">
        <f t="shared" si="0"/>
        <v>1E-3</v>
      </c>
      <c r="P30" s="13" t="s">
        <v>136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6" t="s">
        <v>132</v>
      </c>
      <c r="L31" s="13">
        <f>M7</f>
        <v>6.2137000000000003E-6</v>
      </c>
      <c r="M31" s="13" t="s">
        <v>137</v>
      </c>
      <c r="N31" s="13" t="s">
        <v>131</v>
      </c>
      <c r="O31" s="13">
        <f t="shared" si="0"/>
        <v>6.2137000000000001E-7</v>
      </c>
      <c r="P31" s="13" t="s">
        <v>137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 t="s">
        <v>131</v>
      </c>
      <c r="L32" s="13">
        <f>G4</f>
        <v>1</v>
      </c>
      <c r="M32" s="13" t="s">
        <v>131</v>
      </c>
      <c r="N32" s="6" t="s">
        <v>132</v>
      </c>
      <c r="O32" s="13">
        <f>L26</f>
        <v>10</v>
      </c>
      <c r="P32" s="13" t="s">
        <v>131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 t="s">
        <v>131</v>
      </c>
      <c r="L33" s="13">
        <f>H4</f>
        <v>0.1</v>
      </c>
      <c r="M33" s="13" t="s">
        <v>132</v>
      </c>
      <c r="N33" s="6" t="s">
        <v>132</v>
      </c>
      <c r="O33" s="13">
        <f>L25</f>
        <v>1</v>
      </c>
      <c r="P33" s="13" t="s">
        <v>132</v>
      </c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 t="s">
        <v>131</v>
      </c>
      <c r="L34" s="13">
        <f>I4</f>
        <v>3.9370099999999998E-2</v>
      </c>
      <c r="M34" s="13" t="s">
        <v>133</v>
      </c>
      <c r="N34" s="6" t="s">
        <v>132</v>
      </c>
      <c r="O34" s="13">
        <f t="shared" ref="O34:O38" si="1">L27</f>
        <v>0.39370100000000002</v>
      </c>
      <c r="P34" s="13" t="s">
        <v>133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.75" customHeight="1">
      <c r="A35" s="13"/>
      <c r="B35" s="13"/>
      <c r="C35" s="13"/>
      <c r="D35" s="13"/>
      <c r="E35" s="6"/>
      <c r="F35" s="6" t="str">
        <f ca="1">IFERROR(__xludf.DUMMYFUNCTION("SPLIT(Quotation!C17,""*"")"),"#VALUE!")</f>
        <v>#VALUE!</v>
      </c>
      <c r="G35" s="13"/>
      <c r="H35" s="13"/>
      <c r="I35" s="13"/>
      <c r="J35" s="13"/>
      <c r="K35" s="13" t="s">
        <v>131</v>
      </c>
      <c r="L35" s="13">
        <f>J7</f>
        <v>3.2808400000000001E-2</v>
      </c>
      <c r="M35" s="13" t="s">
        <v>134</v>
      </c>
      <c r="N35" s="6" t="s">
        <v>132</v>
      </c>
      <c r="O35" s="13">
        <f t="shared" si="1"/>
        <v>3.2808400000000001E-2</v>
      </c>
      <c r="P35" s="13" t="s">
        <v>134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5.75" customHeight="1">
      <c r="A36" s="13"/>
      <c r="B36" s="13"/>
      <c r="C36" s="13"/>
      <c r="D36" s="13"/>
      <c r="E36" s="13"/>
      <c r="F36" s="13" t="s">
        <v>287</v>
      </c>
      <c r="G36" s="13">
        <f t="shared" ref="G36:G42" si="2">$G$35*H28</f>
        <v>0</v>
      </c>
      <c r="H36" s="13">
        <f t="shared" ref="H36:H42" si="3">$H$35*H28</f>
        <v>0</v>
      </c>
      <c r="I36" s="13" t="s">
        <v>131</v>
      </c>
      <c r="J36" s="13"/>
      <c r="K36" s="13" t="s">
        <v>131</v>
      </c>
      <c r="L36" s="13">
        <f>K4</f>
        <v>1.0936100000000001E-3</v>
      </c>
      <c r="M36" s="13" t="s">
        <v>135</v>
      </c>
      <c r="N36" s="6" t="s">
        <v>132</v>
      </c>
      <c r="O36" s="13">
        <f t="shared" si="1"/>
        <v>1.0936100000000001E-2</v>
      </c>
      <c r="P36" s="13" t="s">
        <v>135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.75" customHeight="1">
      <c r="A37" s="13"/>
      <c r="B37" s="13"/>
      <c r="C37" s="13"/>
      <c r="D37" s="13"/>
      <c r="E37" s="13"/>
      <c r="F37" s="13" t="e">
        <f t="shared" ref="F37:F42" ca="1" si="4">$F$35*H29</f>
        <v>#VALUE!</v>
      </c>
      <c r="G37" s="13">
        <f t="shared" si="2"/>
        <v>0</v>
      </c>
      <c r="H37" s="13">
        <f t="shared" si="3"/>
        <v>0</v>
      </c>
      <c r="I37" s="13" t="s">
        <v>132</v>
      </c>
      <c r="J37" s="13"/>
      <c r="K37" s="13" t="s">
        <v>131</v>
      </c>
      <c r="L37" s="13">
        <f>L4</f>
        <v>1E-3</v>
      </c>
      <c r="M37" s="13" t="s">
        <v>136</v>
      </c>
      <c r="N37" s="6" t="s">
        <v>132</v>
      </c>
      <c r="O37" s="13">
        <f t="shared" si="1"/>
        <v>0.01</v>
      </c>
      <c r="P37" s="13" t="s">
        <v>136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>
      <c r="A38" s="13"/>
      <c r="B38" s="13"/>
      <c r="C38" s="13"/>
      <c r="D38" s="13"/>
      <c r="E38" s="13"/>
      <c r="F38" s="13" t="e">
        <f t="shared" ca="1" si="4"/>
        <v>#VALUE!</v>
      </c>
      <c r="G38" s="13">
        <f t="shared" si="2"/>
        <v>0</v>
      </c>
      <c r="H38" s="13">
        <f t="shared" si="3"/>
        <v>0</v>
      </c>
      <c r="I38" s="13" t="s">
        <v>133</v>
      </c>
      <c r="J38" s="13"/>
      <c r="K38" s="13" t="s">
        <v>131</v>
      </c>
      <c r="L38" s="13">
        <f>M4</f>
        <v>6.2137000000000001E-7</v>
      </c>
      <c r="M38" s="13" t="s">
        <v>137</v>
      </c>
      <c r="N38" s="6" t="s">
        <v>132</v>
      </c>
      <c r="O38" s="13">
        <f t="shared" si="1"/>
        <v>6.2137000000000003E-6</v>
      </c>
      <c r="P38" s="13" t="s">
        <v>137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5.75" customHeight="1">
      <c r="A39" s="13"/>
      <c r="B39" s="13"/>
      <c r="C39" s="13"/>
      <c r="D39" s="13"/>
      <c r="E39" s="13"/>
      <c r="F39" s="13" t="e">
        <f t="shared" ca="1" si="4"/>
        <v>#VALUE!</v>
      </c>
      <c r="G39" s="13">
        <f t="shared" si="2"/>
        <v>0</v>
      </c>
      <c r="H39" s="13">
        <f t="shared" si="3"/>
        <v>0</v>
      </c>
      <c r="I39" s="13" t="s">
        <v>134</v>
      </c>
      <c r="J39" s="13"/>
      <c r="K39" s="13" t="s">
        <v>133</v>
      </c>
      <c r="L39" s="13">
        <f>G10</f>
        <v>1</v>
      </c>
      <c r="M39" s="13" t="s">
        <v>133</v>
      </c>
      <c r="N39" s="13" t="s">
        <v>133</v>
      </c>
      <c r="O39" s="13">
        <f t="shared" ref="O39:O40" si="5">L40</f>
        <v>25.4</v>
      </c>
      <c r="P39" s="13" t="s">
        <v>131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5.75" customHeight="1">
      <c r="A40" s="13"/>
      <c r="B40" s="13"/>
      <c r="C40" s="13"/>
      <c r="D40" s="13"/>
      <c r="E40" s="13"/>
      <c r="F40" s="13" t="e">
        <f t="shared" ca="1" si="4"/>
        <v>#VALUE!</v>
      </c>
      <c r="G40" s="13">
        <f t="shared" si="2"/>
        <v>0</v>
      </c>
      <c r="H40" s="13">
        <f t="shared" si="3"/>
        <v>0</v>
      </c>
      <c r="I40" s="13" t="s">
        <v>135</v>
      </c>
      <c r="J40" s="13"/>
      <c r="K40" s="13" t="s">
        <v>133</v>
      </c>
      <c r="L40" s="13">
        <f>H10</f>
        <v>25.4</v>
      </c>
      <c r="M40" s="13" t="s">
        <v>131</v>
      </c>
      <c r="N40" s="13" t="s">
        <v>133</v>
      </c>
      <c r="O40" s="13">
        <f t="shared" si="5"/>
        <v>2.54</v>
      </c>
      <c r="P40" s="13" t="s">
        <v>132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5.75" customHeight="1">
      <c r="A41" s="13"/>
      <c r="B41" s="13"/>
      <c r="C41" s="13"/>
      <c r="D41" s="13"/>
      <c r="E41" s="13"/>
      <c r="F41" s="13" t="e">
        <f t="shared" ca="1" si="4"/>
        <v>#VALUE!</v>
      </c>
      <c r="G41" s="13">
        <f t="shared" si="2"/>
        <v>0</v>
      </c>
      <c r="H41" s="13">
        <f t="shared" si="3"/>
        <v>0</v>
      </c>
      <c r="I41" s="13" t="s">
        <v>136</v>
      </c>
      <c r="J41" s="13"/>
      <c r="K41" s="13" t="s">
        <v>133</v>
      </c>
      <c r="L41" s="13">
        <f>I10</f>
        <v>2.54</v>
      </c>
      <c r="M41" s="13" t="s">
        <v>132</v>
      </c>
      <c r="N41" s="13" t="s">
        <v>133</v>
      </c>
      <c r="O41" s="13">
        <f>L39</f>
        <v>1</v>
      </c>
      <c r="P41" s="13" t="s">
        <v>133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5.75" customHeight="1">
      <c r="A42" s="13"/>
      <c r="B42" s="13"/>
      <c r="C42" s="13"/>
      <c r="D42" s="13"/>
      <c r="E42" s="13"/>
      <c r="F42" s="13" t="e">
        <f t="shared" ca="1" si="4"/>
        <v>#VALUE!</v>
      </c>
      <c r="G42" s="13">
        <f t="shared" si="2"/>
        <v>0</v>
      </c>
      <c r="H42" s="13">
        <f t="shared" si="3"/>
        <v>0</v>
      </c>
      <c r="I42" s="13" t="s">
        <v>137</v>
      </c>
      <c r="J42" s="13"/>
      <c r="K42" s="13" t="s">
        <v>133</v>
      </c>
      <c r="L42" s="13">
        <f>J10</f>
        <v>8.3333299999999999E-2</v>
      </c>
      <c r="M42" s="13" t="s">
        <v>134</v>
      </c>
      <c r="N42" s="13" t="s">
        <v>133</v>
      </c>
      <c r="O42" s="13">
        <f t="shared" ref="O42:O45" si="6">L42</f>
        <v>8.3333299999999999E-2</v>
      </c>
      <c r="P42" s="13" t="s">
        <v>134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 t="s">
        <v>133</v>
      </c>
      <c r="L43" s="13">
        <f>K10</f>
        <v>8.3333299999999999E-2</v>
      </c>
      <c r="M43" s="13" t="s">
        <v>135</v>
      </c>
      <c r="N43" s="13" t="s">
        <v>133</v>
      </c>
      <c r="O43" s="13">
        <f t="shared" si="6"/>
        <v>8.3333299999999999E-2</v>
      </c>
      <c r="P43" s="13" t="s">
        <v>135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5.75" customHeight="1">
      <c r="A44" s="13"/>
      <c r="B44" s="13"/>
      <c r="C44" s="13"/>
      <c r="D44" s="13"/>
      <c r="E44" s="13"/>
      <c r="F44" s="13">
        <f>Quotation!F17</f>
        <v>0</v>
      </c>
      <c r="G44" s="6" t="str">
        <f>IF(F44="","","and I = '"&amp;F44&amp;"'")</f>
        <v>and I = '0'</v>
      </c>
      <c r="H44" s="13"/>
      <c r="I44" s="13"/>
      <c r="J44" s="13"/>
      <c r="K44" s="13" t="s">
        <v>133</v>
      </c>
      <c r="L44" s="13">
        <f>L10</f>
        <v>2.5399999999999999E-2</v>
      </c>
      <c r="M44" s="13" t="s">
        <v>136</v>
      </c>
      <c r="N44" s="13" t="s">
        <v>133</v>
      </c>
      <c r="O44" s="13">
        <f t="shared" si="6"/>
        <v>2.5399999999999999E-2</v>
      </c>
      <c r="P44" s="13" t="s">
        <v>136</v>
      </c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5.75" customHeight="1">
      <c r="A45" s="13"/>
      <c r="B45" s="13"/>
      <c r="C45" s="13"/>
      <c r="D45" s="13"/>
      <c r="E45" s="13"/>
      <c r="F45" s="13"/>
      <c r="G45" s="6" t="str">
        <f>CONCATENATE("select * where 1=1",G44)</f>
        <v>select * where 1=1and I = '0'</v>
      </c>
      <c r="H45" s="13"/>
      <c r="I45" s="13"/>
      <c r="J45" s="13"/>
      <c r="K45" s="13" t="s">
        <v>133</v>
      </c>
      <c r="L45" s="13">
        <f>M10</f>
        <v>1.5783000000000001E-5</v>
      </c>
      <c r="M45" s="13" t="s">
        <v>137</v>
      </c>
      <c r="N45" s="13" t="s">
        <v>133</v>
      </c>
      <c r="O45" s="13">
        <f t="shared" si="6"/>
        <v>1.5783000000000001E-5</v>
      </c>
      <c r="P45" s="13" t="s">
        <v>137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 t="s">
        <v>134</v>
      </c>
      <c r="L46" s="13">
        <f>G13</f>
        <v>1</v>
      </c>
      <c r="M46" s="13" t="s">
        <v>134</v>
      </c>
      <c r="N46" s="13" t="s">
        <v>134</v>
      </c>
      <c r="O46" s="13">
        <f t="shared" ref="O46:O48" si="7">L47</f>
        <v>304.8</v>
      </c>
      <c r="P46" s="13" t="s">
        <v>131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5.75" customHeight="1">
      <c r="A47" s="13"/>
      <c r="B47" s="13"/>
      <c r="C47" s="13"/>
      <c r="D47" s="13"/>
      <c r="E47" s="13"/>
      <c r="F47" s="6" t="s">
        <v>288</v>
      </c>
      <c r="G47" s="6" t="str">
        <f ca="1">IFERROR(__xludf.DUMMYFUNCTION("QUERY(F36:I42,G45)"),"#VALUE!")</f>
        <v>#VALUE!</v>
      </c>
      <c r="H47" s="13">
        <f ca="1">IFERROR(__xludf.DUMMYFUNCTION("""COMPUTED_VALUE"""),0)</f>
        <v>0</v>
      </c>
      <c r="I47" s="13">
        <f ca="1">IFERROR(__xludf.DUMMYFUNCTION("""COMPUTED_VALUE"""),0)</f>
        <v>0</v>
      </c>
      <c r="J47" s="13" t="str">
        <f ca="1">IFERROR(__xludf.DUMMYFUNCTION("""COMPUTED_VALUE"""),"Millimeters")</f>
        <v>Millimeters</v>
      </c>
      <c r="K47" s="13" t="s">
        <v>134</v>
      </c>
      <c r="L47" s="13">
        <f>H13</f>
        <v>304.8</v>
      </c>
      <c r="M47" s="13" t="s">
        <v>131</v>
      </c>
      <c r="N47" s="13" t="s">
        <v>134</v>
      </c>
      <c r="O47" s="13">
        <f t="shared" si="7"/>
        <v>30.48</v>
      </c>
      <c r="P47" s="13" t="s">
        <v>132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5.75" customHeight="1">
      <c r="A48" s="13"/>
      <c r="B48" s="13"/>
      <c r="C48" s="13"/>
      <c r="D48" s="13"/>
      <c r="E48" s="13"/>
      <c r="F48" s="13"/>
      <c r="G48" s="13" t="str">
        <f ca="1">IFERROR(__xludf.DUMMYFUNCTION("""COMPUTED_VALUE"""),"#VALUE!")</f>
        <v>#VALUE!</v>
      </c>
      <c r="H48" s="13">
        <f ca="1">IFERROR(__xludf.DUMMYFUNCTION("""COMPUTED_VALUE"""),0)</f>
        <v>0</v>
      </c>
      <c r="I48" s="13">
        <f ca="1">IFERROR(__xludf.DUMMYFUNCTION("""COMPUTED_VALUE"""),0)</f>
        <v>0</v>
      </c>
      <c r="J48" s="13" t="str">
        <f ca="1">IFERROR(__xludf.DUMMYFUNCTION("""COMPUTED_VALUE"""),"Centimeters")</f>
        <v>Centimeters</v>
      </c>
      <c r="K48" s="13" t="s">
        <v>134</v>
      </c>
      <c r="L48" s="13">
        <f>I13</f>
        <v>30.48</v>
      </c>
      <c r="M48" s="13" t="s">
        <v>132</v>
      </c>
      <c r="N48" s="13" t="s">
        <v>134</v>
      </c>
      <c r="O48" s="13">
        <f t="shared" si="7"/>
        <v>12</v>
      </c>
      <c r="P48" s="13" t="s">
        <v>133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5.75" customHeight="1">
      <c r="A49" s="13"/>
      <c r="B49" s="13"/>
      <c r="C49" s="13"/>
      <c r="D49" s="13"/>
      <c r="E49" s="13"/>
      <c r="F49" s="13"/>
      <c r="G49" s="13" t="str">
        <f ca="1">IFERROR(__xludf.DUMMYFUNCTION("""COMPUTED_VALUE"""),"#VALUE!")</f>
        <v>#VALUE!</v>
      </c>
      <c r="H49" s="13">
        <f ca="1">IFERROR(__xludf.DUMMYFUNCTION("""COMPUTED_VALUE"""),0)</f>
        <v>0</v>
      </c>
      <c r="I49" s="13">
        <f ca="1">IFERROR(__xludf.DUMMYFUNCTION("""COMPUTED_VALUE"""),0)</f>
        <v>0</v>
      </c>
      <c r="J49" s="13" t="str">
        <f ca="1">IFERROR(__xludf.DUMMYFUNCTION("""COMPUTED_VALUE"""),"Inches")</f>
        <v>Inches</v>
      </c>
      <c r="K49" s="13" t="s">
        <v>134</v>
      </c>
      <c r="L49" s="13">
        <f>J13</f>
        <v>12</v>
      </c>
      <c r="M49" s="13" t="s">
        <v>133</v>
      </c>
      <c r="N49" s="13" t="s">
        <v>134</v>
      </c>
      <c r="O49" s="13">
        <f>L46</f>
        <v>1</v>
      </c>
      <c r="P49" s="13" t="s">
        <v>134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>
      <c r="A50" s="13"/>
      <c r="B50" s="13"/>
      <c r="C50" s="13"/>
      <c r="D50" s="13"/>
      <c r="E50" s="13"/>
      <c r="F50" s="13"/>
      <c r="G50" s="13" t="str">
        <f ca="1">IFERROR(__xludf.DUMMYFUNCTION("""COMPUTED_VALUE"""),"#VALUE!")</f>
        <v>#VALUE!</v>
      </c>
      <c r="H50" s="13">
        <f ca="1">IFERROR(__xludf.DUMMYFUNCTION("""COMPUTED_VALUE"""),0)</f>
        <v>0</v>
      </c>
      <c r="I50" s="13">
        <f ca="1">IFERROR(__xludf.DUMMYFUNCTION("""COMPUTED_VALUE"""),0)</f>
        <v>0</v>
      </c>
      <c r="J50" s="13" t="str">
        <f ca="1">IFERROR(__xludf.DUMMYFUNCTION("""COMPUTED_VALUE"""),"Feet")</f>
        <v>Feet</v>
      </c>
      <c r="K50" s="13" t="s">
        <v>134</v>
      </c>
      <c r="L50" s="13">
        <f>K13</f>
        <v>0.33333299999999999</v>
      </c>
      <c r="M50" s="13" t="s">
        <v>135</v>
      </c>
      <c r="N50" s="13" t="s">
        <v>134</v>
      </c>
      <c r="O50" s="13">
        <f t="shared" ref="O50:O52" si="8">L50</f>
        <v>0.33333299999999999</v>
      </c>
      <c r="P50" s="13" t="s">
        <v>135</v>
      </c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>
      <c r="A51" s="13"/>
      <c r="B51" s="13"/>
      <c r="C51" s="13"/>
      <c r="D51" s="13"/>
      <c r="E51" s="13"/>
      <c r="F51" s="13"/>
      <c r="G51" s="13" t="str">
        <f ca="1">IFERROR(__xludf.DUMMYFUNCTION("""COMPUTED_VALUE"""),"#VALUE!")</f>
        <v>#VALUE!</v>
      </c>
      <c r="H51" s="13">
        <f ca="1">IFERROR(__xludf.DUMMYFUNCTION("""COMPUTED_VALUE"""),0)</f>
        <v>0</v>
      </c>
      <c r="I51" s="13">
        <f ca="1">IFERROR(__xludf.DUMMYFUNCTION("""COMPUTED_VALUE"""),0)</f>
        <v>0</v>
      </c>
      <c r="J51" s="13" t="str">
        <f ca="1">IFERROR(__xludf.DUMMYFUNCTION("""COMPUTED_VALUE"""),"Yards")</f>
        <v>Yards</v>
      </c>
      <c r="K51" s="13" t="s">
        <v>134</v>
      </c>
      <c r="L51" s="13">
        <f>L13</f>
        <v>0.30480000000000002</v>
      </c>
      <c r="M51" s="13" t="s">
        <v>136</v>
      </c>
      <c r="N51" s="13" t="s">
        <v>134</v>
      </c>
      <c r="O51" s="13">
        <f t="shared" si="8"/>
        <v>0.30480000000000002</v>
      </c>
      <c r="P51" s="13" t="s">
        <v>136</v>
      </c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>
      <c r="A52" s="13"/>
      <c r="B52" s="13"/>
      <c r="C52" s="13"/>
      <c r="D52" s="13"/>
      <c r="E52" s="13"/>
      <c r="F52" s="13"/>
      <c r="G52" s="13" t="str">
        <f ca="1">IFERROR(__xludf.DUMMYFUNCTION("""COMPUTED_VALUE"""),"#VALUE!")</f>
        <v>#VALUE!</v>
      </c>
      <c r="H52" s="13">
        <f ca="1">IFERROR(__xludf.DUMMYFUNCTION("""COMPUTED_VALUE"""),0)</f>
        <v>0</v>
      </c>
      <c r="I52" s="13">
        <f ca="1">IFERROR(__xludf.DUMMYFUNCTION("""COMPUTED_VALUE"""),0)</f>
        <v>0</v>
      </c>
      <c r="J52" s="13" t="str">
        <f ca="1">IFERROR(__xludf.DUMMYFUNCTION("""COMPUTED_VALUE"""),"Meters")</f>
        <v>Meters</v>
      </c>
      <c r="K52" s="13" t="s">
        <v>134</v>
      </c>
      <c r="L52" s="13">
        <f>M13</f>
        <v>1.8939400000000001E-4</v>
      </c>
      <c r="M52" s="13" t="s">
        <v>137</v>
      </c>
      <c r="N52" s="13" t="s">
        <v>134</v>
      </c>
      <c r="O52" s="13">
        <f t="shared" si="8"/>
        <v>1.8939400000000001E-4</v>
      </c>
      <c r="P52" s="13" t="s">
        <v>137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>
      <c r="A53" s="13"/>
      <c r="B53" s="13"/>
      <c r="C53" s="13"/>
      <c r="D53" s="13"/>
      <c r="E53" s="13"/>
      <c r="F53" s="13"/>
      <c r="G53" s="13" t="str">
        <f ca="1">IFERROR(__xludf.DUMMYFUNCTION("""COMPUTED_VALUE"""),"#VALUE!")</f>
        <v>#VALUE!</v>
      </c>
      <c r="H53" s="13">
        <f ca="1">IFERROR(__xludf.DUMMYFUNCTION("""COMPUTED_VALUE"""),0)</f>
        <v>0</v>
      </c>
      <c r="I53" s="13">
        <f ca="1">IFERROR(__xludf.DUMMYFUNCTION("""COMPUTED_VALUE"""),0)</f>
        <v>0</v>
      </c>
      <c r="J53" s="13" t="str">
        <f ca="1">IFERROR(__xludf.DUMMYFUNCTION("""COMPUTED_VALUE"""),"Miles")</f>
        <v>Miles</v>
      </c>
      <c r="K53" s="13" t="s">
        <v>135</v>
      </c>
      <c r="L53" s="13">
        <f>G16</f>
        <v>1</v>
      </c>
      <c r="M53" s="13" t="s">
        <v>135</v>
      </c>
      <c r="N53" s="13" t="s">
        <v>135</v>
      </c>
      <c r="O53" s="13">
        <f t="shared" ref="O53:O56" si="9">L54</f>
        <v>914.4</v>
      </c>
      <c r="P53" s="13" t="s">
        <v>131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 t="s">
        <v>135</v>
      </c>
      <c r="L54" s="13">
        <f>H16</f>
        <v>914.4</v>
      </c>
      <c r="M54" s="13" t="s">
        <v>131</v>
      </c>
      <c r="N54" s="13" t="s">
        <v>135</v>
      </c>
      <c r="O54" s="13">
        <f t="shared" si="9"/>
        <v>91.44</v>
      </c>
      <c r="P54" s="13" t="s">
        <v>132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 t="s">
        <v>135</v>
      </c>
      <c r="L55" s="13">
        <f>I16</f>
        <v>91.44</v>
      </c>
      <c r="M55" s="13" t="s">
        <v>132</v>
      </c>
      <c r="N55" s="13" t="s">
        <v>135</v>
      </c>
      <c r="O55" s="13">
        <f t="shared" si="9"/>
        <v>36</v>
      </c>
      <c r="P55" s="13" t="s">
        <v>133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 t="s">
        <v>135</v>
      </c>
      <c r="L56" s="13">
        <f>J16</f>
        <v>36</v>
      </c>
      <c r="M56" s="13" t="s">
        <v>133</v>
      </c>
      <c r="N56" s="13" t="s">
        <v>135</v>
      </c>
      <c r="O56" s="13">
        <f t="shared" si="9"/>
        <v>3</v>
      </c>
      <c r="P56" s="13" t="s">
        <v>134</v>
      </c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 t="s">
        <v>135</v>
      </c>
      <c r="L57" s="13">
        <f>K16</f>
        <v>3</v>
      </c>
      <c r="M57" s="13" t="s">
        <v>134</v>
      </c>
      <c r="N57" s="13" t="s">
        <v>135</v>
      </c>
      <c r="O57" s="13">
        <f>L53</f>
        <v>1</v>
      </c>
      <c r="P57" s="13" t="s">
        <v>135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 t="s">
        <v>135</v>
      </c>
      <c r="L58" s="13">
        <f>L16</f>
        <v>0.91439999999999999</v>
      </c>
      <c r="M58" s="13" t="s">
        <v>136</v>
      </c>
      <c r="N58" s="13" t="s">
        <v>135</v>
      </c>
      <c r="O58" s="13">
        <f t="shared" ref="O58:O59" si="10">L58</f>
        <v>0.91439999999999999</v>
      </c>
      <c r="P58" s="13" t="s">
        <v>136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 t="s">
        <v>135</v>
      </c>
      <c r="L59" s="13">
        <f>M16</f>
        <v>5.6818199999999998E-4</v>
      </c>
      <c r="M59" s="13" t="s">
        <v>137</v>
      </c>
      <c r="N59" s="13" t="s">
        <v>135</v>
      </c>
      <c r="O59" s="13">
        <f t="shared" si="10"/>
        <v>5.6818199999999998E-4</v>
      </c>
      <c r="P59" s="13" t="s">
        <v>137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 t="s">
        <v>136</v>
      </c>
      <c r="L60" s="13">
        <f>G19</f>
        <v>1</v>
      </c>
      <c r="M60" s="13" t="s">
        <v>136</v>
      </c>
      <c r="N60" s="13" t="s">
        <v>136</v>
      </c>
      <c r="O60" s="13">
        <f t="shared" ref="O60:O64" si="11">L61</f>
        <v>1000</v>
      </c>
      <c r="P60" s="13" t="s">
        <v>131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2.7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 t="s">
        <v>136</v>
      </c>
      <c r="L61" s="13">
        <f>H19</f>
        <v>1000</v>
      </c>
      <c r="M61" s="13" t="s">
        <v>131</v>
      </c>
      <c r="N61" s="13" t="s">
        <v>136</v>
      </c>
      <c r="O61" s="13">
        <f t="shared" si="11"/>
        <v>100</v>
      </c>
      <c r="P61" s="13" t="s">
        <v>132</v>
      </c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 t="s">
        <v>136</v>
      </c>
      <c r="L62" s="13">
        <f>I19</f>
        <v>100</v>
      </c>
      <c r="M62" s="13" t="s">
        <v>132</v>
      </c>
      <c r="N62" s="13" t="s">
        <v>136</v>
      </c>
      <c r="O62" s="13">
        <f t="shared" si="11"/>
        <v>39.370100000000001</v>
      </c>
      <c r="P62" s="13" t="s">
        <v>133</v>
      </c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 t="s">
        <v>136</v>
      </c>
      <c r="L63" s="13">
        <f>J19</f>
        <v>39.370100000000001</v>
      </c>
      <c r="M63" s="13" t="s">
        <v>133</v>
      </c>
      <c r="N63" s="13" t="s">
        <v>136</v>
      </c>
      <c r="O63" s="13">
        <f t="shared" si="11"/>
        <v>3.28084</v>
      </c>
      <c r="P63" s="13" t="s">
        <v>134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 t="s">
        <v>136</v>
      </c>
      <c r="L64" s="13">
        <f>K19</f>
        <v>3.28084</v>
      </c>
      <c r="M64" s="13" t="s">
        <v>134</v>
      </c>
      <c r="N64" s="13" t="s">
        <v>136</v>
      </c>
      <c r="O64" s="13">
        <f t="shared" si="11"/>
        <v>1.09361</v>
      </c>
      <c r="P64" s="13" t="s">
        <v>135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 t="s">
        <v>136</v>
      </c>
      <c r="L65" s="13">
        <f>L19</f>
        <v>1.09361</v>
      </c>
      <c r="M65" s="13" t="s">
        <v>135</v>
      </c>
      <c r="N65" s="13" t="s">
        <v>136</v>
      </c>
      <c r="O65" s="13">
        <f>L60</f>
        <v>1</v>
      </c>
      <c r="P65" s="13" t="s">
        <v>136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 t="s">
        <v>136</v>
      </c>
      <c r="L66" s="13">
        <f>M19</f>
        <v>6.2137100000000001E-4</v>
      </c>
      <c r="M66" s="13" t="s">
        <v>136</v>
      </c>
      <c r="N66" s="13" t="s">
        <v>136</v>
      </c>
      <c r="O66" s="13">
        <f>L66</f>
        <v>6.2137100000000001E-4</v>
      </c>
      <c r="P66" s="13" t="s">
        <v>137</v>
      </c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 t="s">
        <v>137</v>
      </c>
      <c r="L67" s="13">
        <f>G22</f>
        <v>1</v>
      </c>
      <c r="M67" s="13" t="s">
        <v>137</v>
      </c>
      <c r="N67" s="13" t="s">
        <v>137</v>
      </c>
      <c r="O67" s="13">
        <f t="shared" ref="O67:O72" si="12">L68</f>
        <v>1609000</v>
      </c>
      <c r="P67" s="13" t="s">
        <v>131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 t="s">
        <v>137</v>
      </c>
      <c r="L68" s="13">
        <f>H22</f>
        <v>1609000</v>
      </c>
      <c r="M68" s="13" t="s">
        <v>131</v>
      </c>
      <c r="N68" s="13" t="s">
        <v>137</v>
      </c>
      <c r="O68" s="13">
        <f t="shared" si="12"/>
        <v>160934</v>
      </c>
      <c r="P68" s="13" t="s">
        <v>132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 t="s">
        <v>137</v>
      </c>
      <c r="L69" s="13">
        <f>I22</f>
        <v>160934</v>
      </c>
      <c r="M69" s="13" t="s">
        <v>132</v>
      </c>
      <c r="N69" s="13" t="s">
        <v>137</v>
      </c>
      <c r="O69" s="13">
        <f t="shared" si="12"/>
        <v>63360</v>
      </c>
      <c r="P69" s="13" t="s">
        <v>133</v>
      </c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 t="s">
        <v>137</v>
      </c>
      <c r="L70" s="13">
        <f>J22</f>
        <v>63360</v>
      </c>
      <c r="M70" s="13" t="s">
        <v>133</v>
      </c>
      <c r="N70" s="13" t="s">
        <v>137</v>
      </c>
      <c r="O70" s="13">
        <f t="shared" si="12"/>
        <v>5280</v>
      </c>
      <c r="P70" s="13" t="s">
        <v>134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 t="s">
        <v>137</v>
      </c>
      <c r="L71" s="13">
        <f>K22</f>
        <v>5280</v>
      </c>
      <c r="M71" s="13" t="s">
        <v>134</v>
      </c>
      <c r="N71" s="13" t="s">
        <v>137</v>
      </c>
      <c r="O71" s="13">
        <f t="shared" si="12"/>
        <v>1760</v>
      </c>
      <c r="P71" s="13" t="s">
        <v>135</v>
      </c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 t="s">
        <v>137</v>
      </c>
      <c r="L72" s="13">
        <f>L22</f>
        <v>1760</v>
      </c>
      <c r="M72" s="13" t="s">
        <v>135</v>
      </c>
      <c r="N72" s="13" t="s">
        <v>137</v>
      </c>
      <c r="O72" s="13">
        <f t="shared" si="12"/>
        <v>1609.34</v>
      </c>
      <c r="P72" s="13" t="s">
        <v>136</v>
      </c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 t="s">
        <v>137</v>
      </c>
      <c r="L73" s="13">
        <f>M22</f>
        <v>1609.34</v>
      </c>
      <c r="M73" s="13" t="s">
        <v>136</v>
      </c>
      <c r="N73" s="13" t="s">
        <v>137</v>
      </c>
      <c r="O73" s="13">
        <f>L67</f>
        <v>1</v>
      </c>
      <c r="P73" s="13" t="s">
        <v>137</v>
      </c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</sheetData>
  <mergeCells count="2">
    <mergeCell ref="A1:E2"/>
    <mergeCell ref="G1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H1000"/>
  <sheetViews>
    <sheetView workbookViewId="0"/>
  </sheetViews>
  <sheetFormatPr defaultColWidth="12.7109375" defaultRowHeight="15.75" customHeight="1"/>
  <sheetData>
    <row r="1" spans="1:86" ht="15.75" customHeight="1">
      <c r="A1" s="22" t="e">
        <f>#REF!</f>
        <v>#REF!</v>
      </c>
      <c r="B1" s="22" t="e">
        <f>#REF!</f>
        <v>#REF!</v>
      </c>
      <c r="C1" s="22" t="e">
        <f>#REF!</f>
        <v>#REF!</v>
      </c>
      <c r="D1" s="22" t="e">
        <f>#REF!</f>
        <v>#REF!</v>
      </c>
      <c r="E1" s="27" t="e">
        <f>#REF!</f>
        <v>#REF!</v>
      </c>
      <c r="F1" s="22" t="e">
        <f>#REF!</f>
        <v>#REF!</v>
      </c>
      <c r="G1" s="22" t="e">
        <f>#REF!</f>
        <v>#REF!</v>
      </c>
      <c r="H1" s="22" t="e">
        <f>#REF!</f>
        <v>#REF!</v>
      </c>
      <c r="I1" s="22" t="e">
        <f>#REF!</f>
        <v>#REF!</v>
      </c>
      <c r="J1" s="23" t="e">
        <f>#REF!</f>
        <v>#REF!</v>
      </c>
      <c r="K1" s="23" t="e">
        <f>#REF!</f>
        <v>#REF!</v>
      </c>
      <c r="L1" s="23" t="e">
        <f>#REF!</f>
        <v>#REF!</v>
      </c>
      <c r="M1" s="23" t="e">
        <f>#REF!</f>
        <v>#REF!</v>
      </c>
      <c r="N1" s="23" t="e">
        <f>#REF!</f>
        <v>#REF!</v>
      </c>
      <c r="O1" s="23" t="e">
        <f>#REF!</f>
        <v>#REF!</v>
      </c>
      <c r="P1" s="23" t="e">
        <f>#REF!</f>
        <v>#REF!</v>
      </c>
      <c r="Q1" s="23" t="e">
        <f>#REF!</f>
        <v>#REF!</v>
      </c>
      <c r="R1" s="23" t="e">
        <f>#REF!</f>
        <v>#REF!</v>
      </c>
      <c r="S1" s="23" t="e">
        <f>#REF!</f>
        <v>#REF!</v>
      </c>
      <c r="T1" s="47" t="s">
        <v>22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18" t="s">
        <v>26</v>
      </c>
      <c r="AF1" s="25" t="s">
        <v>25</v>
      </c>
      <c r="AG1" s="23" t="e">
        <f>#REF!</f>
        <v>#REF!</v>
      </c>
      <c r="AH1" s="23" t="e">
        <f>#REF!</f>
        <v>#REF!</v>
      </c>
      <c r="AI1" s="23" t="e">
        <f>#REF!</f>
        <v>#REF!</v>
      </c>
      <c r="AJ1" s="27" t="e">
        <f>#REF!</f>
        <v>#REF!</v>
      </c>
      <c r="AK1" s="23" t="e">
        <f>#REF!</f>
        <v>#REF!</v>
      </c>
      <c r="AL1" s="23" t="e">
        <f>#REF!</f>
        <v>#REF!</v>
      </c>
      <c r="AM1" s="23" t="e">
        <f>#REF!</f>
        <v>#REF!</v>
      </c>
      <c r="AN1" s="22" t="s">
        <v>53</v>
      </c>
      <c r="AO1" s="24" t="s">
        <v>28</v>
      </c>
      <c r="AP1" s="24" t="s">
        <v>29</v>
      </c>
      <c r="AQ1" s="24" t="s">
        <v>30</v>
      </c>
      <c r="AR1" s="24" t="s">
        <v>31</v>
      </c>
      <c r="AS1" s="24" t="s">
        <v>32</v>
      </c>
      <c r="AT1" s="24" t="s">
        <v>33</v>
      </c>
      <c r="AU1" s="3" t="s">
        <v>34</v>
      </c>
      <c r="AV1" s="3" t="s">
        <v>35</v>
      </c>
      <c r="AW1" s="3" t="s">
        <v>36</v>
      </c>
      <c r="AX1" s="22" t="s">
        <v>53</v>
      </c>
      <c r="AY1" s="13" t="s">
        <v>37</v>
      </c>
      <c r="AZ1" s="4" t="s">
        <v>38</v>
      </c>
      <c r="BA1" s="4" t="s">
        <v>39</v>
      </c>
      <c r="BB1" s="13"/>
      <c r="BC1" s="13"/>
      <c r="BD1" s="13"/>
      <c r="BE1" s="13" t="str">
        <f>Quotation!A37</f>
        <v>Offset</v>
      </c>
      <c r="BF1" s="13" t="str">
        <f>Quotation!B37</f>
        <v>Packaging</v>
      </c>
      <c r="BG1" s="13" t="str">
        <f>Quotation!B39</f>
        <v>Custom Paper</v>
      </c>
      <c r="BH1" s="13" t="str">
        <f>Quotation!B40</f>
        <v>Varnish</v>
      </c>
      <c r="BI1" s="13" t="str">
        <f>Quotation!C42</f>
        <v>Plain</v>
      </c>
      <c r="BJ1" s="13" t="str">
        <f>Quotation!C43</f>
        <v>Plain</v>
      </c>
      <c r="BK1" s="26" t="str">
        <f>Quotation!B43</f>
        <v>Plain</v>
      </c>
      <c r="BL1" s="11" t="str">
        <f>Quotation!A42</f>
        <v>New Job</v>
      </c>
      <c r="BM1" s="11"/>
      <c r="BN1" s="11"/>
      <c r="BO1" s="30" t="str">
        <f>Quotation!B39</f>
        <v>Custom Paper</v>
      </c>
      <c r="BP1" s="11"/>
      <c r="BQ1" s="11"/>
      <c r="BR1" s="11"/>
      <c r="BS1" s="5" t="str">
        <f>Quotation!B39</f>
        <v>Custom Paper</v>
      </c>
      <c r="BT1" s="11"/>
      <c r="BU1" s="11"/>
      <c r="BV1" s="11"/>
      <c r="BW1" s="11"/>
      <c r="BX1" s="11"/>
      <c r="BY1" s="11"/>
      <c r="BZ1" s="5" t="str">
        <f>Quotation!C39</f>
        <v>Custom</v>
      </c>
      <c r="CA1" s="11"/>
      <c r="CB1" s="11"/>
      <c r="CC1" s="11"/>
      <c r="CD1" s="5" t="str">
        <f>Quotation!D39</f>
        <v>GSM</v>
      </c>
      <c r="CE1" s="11"/>
      <c r="CF1" s="11"/>
      <c r="CG1" s="11"/>
      <c r="CH1" s="11"/>
    </row>
    <row r="2" spans="1:86" ht="15.75" customHeight="1">
      <c r="A2" s="85" t="e">
        <f>#REF!</f>
        <v>#REF!</v>
      </c>
      <c r="B2" s="14" t="e">
        <f>#REF!</f>
        <v>#REF!</v>
      </c>
      <c r="C2" s="14" t="e">
        <f>#REF!</f>
        <v>#REF!</v>
      </c>
      <c r="D2" s="14" t="e">
        <f>#REF!</f>
        <v>#REF!</v>
      </c>
      <c r="E2" s="86" t="e">
        <f>#REF!</f>
        <v>#REF!</v>
      </c>
      <c r="F2" s="14" t="e">
        <f>#REF!</f>
        <v>#REF!</v>
      </c>
      <c r="G2" s="14" t="str">
        <f>Quotation!C39</f>
        <v>Custom</v>
      </c>
      <c r="H2" s="14">
        <f>Quotation!E38</f>
        <v>30000</v>
      </c>
      <c r="I2" s="14" t="e">
        <f>#REF!</f>
        <v>#REF!</v>
      </c>
      <c r="J2" s="34" t="e">
        <f>#REF!</f>
        <v>#REF!</v>
      </c>
      <c r="K2" s="34" t="e">
        <f>J2</f>
        <v>#REF!</v>
      </c>
      <c r="L2" s="34" t="e">
        <f>J2</f>
        <v>#REF!</v>
      </c>
      <c r="M2" s="34" t="e">
        <f>J2</f>
        <v>#REF!</v>
      </c>
      <c r="N2" s="34" t="e">
        <f>J2</f>
        <v>#REF!</v>
      </c>
      <c r="O2" s="34" t="e">
        <f>#REF!</f>
        <v>#REF!</v>
      </c>
      <c r="P2" s="23" t="e">
        <f>#REF!</f>
        <v>#REF!</v>
      </c>
      <c r="Q2" s="34" t="e">
        <f>#REF!</f>
        <v>#REF!</v>
      </c>
      <c r="R2" s="34" t="e">
        <f>#REF!</f>
        <v>#REF!</v>
      </c>
      <c r="S2" s="34" t="e">
        <f>#REF!</f>
        <v>#REF!</v>
      </c>
      <c r="T2" s="34" t="e">
        <f>#REF!</f>
        <v>#REF!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34" t="e">
        <f>#REF!</f>
        <v>#REF!</v>
      </c>
      <c r="AF2" s="34" t="e">
        <f>#REF!</f>
        <v>#REF!</v>
      </c>
      <c r="AG2" s="34" t="e">
        <f>#REF!</f>
        <v>#REF!</v>
      </c>
      <c r="AH2" s="34" t="e">
        <f>#REF!</f>
        <v>#REF!</v>
      </c>
      <c r="AI2" s="34" t="e">
        <f>#REF!</f>
        <v>#REF!</v>
      </c>
      <c r="AJ2" s="35" t="e">
        <f>#REF!</f>
        <v>#REF!</v>
      </c>
      <c r="AK2" s="34" t="e">
        <f>#REF!</f>
        <v>#REF!</v>
      </c>
      <c r="AL2" s="34" t="e">
        <f>#REF!</f>
        <v>#REF!</v>
      </c>
      <c r="AM2" s="34" t="e">
        <f>#REF!</f>
        <v>#REF!</v>
      </c>
      <c r="AN2" s="14">
        <v>0</v>
      </c>
      <c r="AO2" s="8" t="e">
        <f>#REF!</f>
        <v>#REF!</v>
      </c>
      <c r="AP2" s="8" t="e">
        <f>#REF!</f>
        <v>#REF!</v>
      </c>
      <c r="AQ2" s="8" t="e">
        <f>#REF!</f>
        <v>#REF!</v>
      </c>
      <c r="AR2" s="8" t="e">
        <f>#REF!</f>
        <v>#REF!</v>
      </c>
      <c r="AS2" s="8" t="e">
        <f>#REF!</f>
        <v>#REF!</v>
      </c>
      <c r="AT2" s="8" t="e">
        <f>#REF!</f>
        <v>#REF!</v>
      </c>
      <c r="AU2" s="8" t="e">
        <f>#REF!</f>
        <v>#REF!</v>
      </c>
      <c r="AV2" s="8" t="e">
        <f>#REF!</f>
        <v>#REF!</v>
      </c>
      <c r="AW2" s="8" t="e">
        <f>#REF!</f>
        <v>#REF!</v>
      </c>
      <c r="AX2" s="14">
        <v>0</v>
      </c>
      <c r="AY2" s="36" t="e">
        <f>#REF!</f>
        <v>#REF!</v>
      </c>
      <c r="AZ2" s="15" t="e">
        <f>#REF!</f>
        <v>#REF!</v>
      </c>
      <c r="BA2" s="15" t="e">
        <f>#REF!</f>
        <v>#REF!</v>
      </c>
      <c r="BB2" s="13"/>
      <c r="BC2" s="13"/>
      <c r="BD2" s="13"/>
      <c r="BE2" s="13"/>
      <c r="BF2" s="13"/>
      <c r="BG2" s="13"/>
      <c r="BH2" s="13"/>
      <c r="BI2" s="13"/>
      <c r="BJ2" s="13"/>
      <c r="BK2" s="5"/>
      <c r="BL2" s="11"/>
      <c r="BM2" s="11"/>
      <c r="BN2" s="11"/>
      <c r="BO2" s="11"/>
      <c r="BP2" s="11"/>
      <c r="BQ2" s="11"/>
      <c r="BR2" s="11"/>
      <c r="BS2" s="26" t="str">
        <f>IF(BS1="","","and BS = '"&amp;BS1&amp;"'")</f>
        <v>and BS = 'Custom Paper'</v>
      </c>
      <c r="BT2" s="11"/>
      <c r="BU2" s="11"/>
      <c r="BV2" s="11"/>
      <c r="BW2" s="11"/>
      <c r="BX2" s="11"/>
      <c r="BY2" s="11"/>
      <c r="BZ2" s="26" t="str">
        <f>IF(BZ1="","","and BX = '"&amp;BZ1&amp;"'")</f>
        <v>and BX = 'Custom'</v>
      </c>
      <c r="CA2" s="11"/>
      <c r="CB2" s="11"/>
      <c r="CC2" s="11"/>
      <c r="CD2" s="26" t="str">
        <f>IF(CD1="","","and CD = '"&amp;CD1&amp;"'")</f>
        <v>and CD = 'GSM'</v>
      </c>
      <c r="CE2" s="11"/>
      <c r="CF2" s="11"/>
      <c r="CG2" s="11"/>
      <c r="CH2" s="11"/>
    </row>
    <row r="3" spans="1:86" ht="15.75" customHeight="1">
      <c r="A3" s="37" t="e">
        <f t="shared" ref="A3:S3" si="0">A1</f>
        <v>#REF!</v>
      </c>
      <c r="B3" s="37" t="e">
        <f t="shared" si="0"/>
        <v>#REF!</v>
      </c>
      <c r="C3" s="37" t="e">
        <f t="shared" si="0"/>
        <v>#REF!</v>
      </c>
      <c r="D3" s="37" t="e">
        <f t="shared" si="0"/>
        <v>#REF!</v>
      </c>
      <c r="E3" s="37" t="e">
        <f t="shared" si="0"/>
        <v>#REF!</v>
      </c>
      <c r="F3" s="37" t="e">
        <f t="shared" si="0"/>
        <v>#REF!</v>
      </c>
      <c r="G3" s="37" t="e">
        <f t="shared" si="0"/>
        <v>#REF!</v>
      </c>
      <c r="H3" s="37" t="e">
        <f t="shared" si="0"/>
        <v>#REF!</v>
      </c>
      <c r="I3" s="37" t="e">
        <f t="shared" si="0"/>
        <v>#REF!</v>
      </c>
      <c r="J3" s="37" t="e">
        <f t="shared" si="0"/>
        <v>#REF!</v>
      </c>
      <c r="K3" s="22" t="e">
        <f t="shared" si="0"/>
        <v>#REF!</v>
      </c>
      <c r="L3" s="22" t="e">
        <f t="shared" si="0"/>
        <v>#REF!</v>
      </c>
      <c r="M3" s="22" t="e">
        <f t="shared" si="0"/>
        <v>#REF!</v>
      </c>
      <c r="N3" s="22" t="e">
        <f t="shared" si="0"/>
        <v>#REF!</v>
      </c>
      <c r="O3" s="37" t="e">
        <f t="shared" si="0"/>
        <v>#REF!</v>
      </c>
      <c r="P3" s="37" t="e">
        <f t="shared" si="0"/>
        <v>#REF!</v>
      </c>
      <c r="Q3" s="37" t="e">
        <f t="shared" si="0"/>
        <v>#REF!</v>
      </c>
      <c r="R3" s="37" t="e">
        <f t="shared" si="0"/>
        <v>#REF!</v>
      </c>
      <c r="S3" s="37" t="e">
        <f t="shared" si="0"/>
        <v>#REF!</v>
      </c>
      <c r="T3" s="47" t="s">
        <v>22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18" t="s">
        <v>26</v>
      </c>
      <c r="AF3" s="25" t="s">
        <v>25</v>
      </c>
      <c r="AG3" s="37" t="e">
        <f t="shared" ref="AG3:AN3" si="1">AG1</f>
        <v>#REF!</v>
      </c>
      <c r="AH3" s="37" t="e">
        <f t="shared" si="1"/>
        <v>#REF!</v>
      </c>
      <c r="AI3" s="37" t="e">
        <f t="shared" si="1"/>
        <v>#REF!</v>
      </c>
      <c r="AJ3" s="37" t="e">
        <f t="shared" si="1"/>
        <v>#REF!</v>
      </c>
      <c r="AK3" s="37" t="e">
        <f t="shared" si="1"/>
        <v>#REF!</v>
      </c>
      <c r="AL3" s="37" t="e">
        <f t="shared" si="1"/>
        <v>#REF!</v>
      </c>
      <c r="AM3" s="37" t="e">
        <f t="shared" si="1"/>
        <v>#REF!</v>
      </c>
      <c r="AN3" s="37" t="str">
        <f t="shared" si="1"/>
        <v>Plain</v>
      </c>
      <c r="AO3" s="24" t="s">
        <v>28</v>
      </c>
      <c r="AP3" s="24" t="s">
        <v>29</v>
      </c>
      <c r="AQ3" s="24" t="s">
        <v>30</v>
      </c>
      <c r="AR3" s="24" t="s">
        <v>31</v>
      </c>
      <c r="AS3" s="24" t="s">
        <v>32</v>
      </c>
      <c r="AT3" s="24" t="s">
        <v>33</v>
      </c>
      <c r="AU3" s="3" t="s">
        <v>34</v>
      </c>
      <c r="AV3" s="3" t="s">
        <v>35</v>
      </c>
      <c r="AW3" s="3" t="s">
        <v>36</v>
      </c>
      <c r="AX3" s="37" t="str">
        <f>AX1</f>
        <v>Plain</v>
      </c>
      <c r="AY3" s="13" t="s">
        <v>37</v>
      </c>
      <c r="AZ3" s="4" t="s">
        <v>38</v>
      </c>
      <c r="BA3" s="4" t="s">
        <v>39</v>
      </c>
      <c r="BB3" s="13"/>
      <c r="BC3" s="13"/>
      <c r="BD3" s="13"/>
      <c r="BE3" s="29" t="str">
        <f>IF(BE1="","","and A = '"&amp;BE1&amp;"'")</f>
        <v>and A = 'Offset'</v>
      </c>
      <c r="BF3" s="29" t="str">
        <f>IF(BF1="","","and B = '"&amp;BF1&amp;"'")</f>
        <v>and B = 'Packaging'</v>
      </c>
      <c r="BG3" s="29" t="str">
        <f>IF(BF1="","","and M = '"&amp;BF1&amp;"'")</f>
        <v>and M = 'Packaging'</v>
      </c>
      <c r="BH3" s="26" t="str">
        <f>IF(BF1="","","and BF = '"&amp;BF1&amp;"'")</f>
        <v>and BF = 'Packaging'</v>
      </c>
      <c r="BI3" s="26" t="str">
        <f>IF(BG1="","","and AY = '"&amp;BG1&amp;"'")</f>
        <v>and AY = 'Custom Paper'</v>
      </c>
      <c r="BJ3" s="26" t="str">
        <f>IF(BH1="","","and BC = '"&amp;BH1&amp;"'")</f>
        <v>and BC = 'Varnish'</v>
      </c>
      <c r="BK3" s="26" t="str">
        <f>IF(BI1="","","and AW = '"&amp;BI1&amp;"'")</f>
        <v>and AW = 'Plain'</v>
      </c>
      <c r="BL3" s="26" t="str">
        <f>IF(BJ1="","","and AU = '"&amp;BJ1&amp;"'")</f>
        <v>and AU = 'Plain'</v>
      </c>
      <c r="BM3" s="26" t="str">
        <f>IF(BK1="","","and BC = '"&amp;BK1&amp;"'")</f>
        <v>and BC = 'Plain'</v>
      </c>
      <c r="BN3" s="26" t="str">
        <f>IF(BL1="","","and BA = '"&amp;BL1&amp;"'")</f>
        <v>and BA = 'New Job'</v>
      </c>
      <c r="BO3" s="26" t="str">
        <f>IF(BO1="","","and AW = '"&amp;BO1&amp;"'")</f>
        <v>and AW = 'Custom Paper'</v>
      </c>
      <c r="BP3" s="30"/>
      <c r="BQ3" s="30"/>
      <c r="BR3" s="30"/>
      <c r="BS3" s="26" t="str">
        <f>CONCATENATE("select * where 1=1",BS2)</f>
        <v>select * where 1=1and BS = 'Custom Paper'</v>
      </c>
      <c r="BT3" s="30"/>
      <c r="BU3" s="30"/>
      <c r="BV3" s="30"/>
      <c r="BW3" s="30"/>
      <c r="BX3" s="30"/>
      <c r="BY3" s="30"/>
      <c r="BZ3" s="26" t="str">
        <f>CONCATENATE("select * where 1=1",BZ2)</f>
        <v>select * where 1=1and BX = 'Custom'</v>
      </c>
      <c r="CA3" s="30"/>
      <c r="CB3" s="30"/>
      <c r="CC3" s="30"/>
      <c r="CD3" s="26" t="str">
        <f>CONCATENATE("select * where 1=1",CD2)</f>
        <v>select * where 1=1and CD = 'GSM'</v>
      </c>
      <c r="CE3" s="30"/>
      <c r="CF3" s="30"/>
      <c r="CG3" s="30"/>
      <c r="CH3" s="30"/>
    </row>
    <row r="4" spans="1:86" ht="15.75" customHeight="1">
      <c r="A4" s="85" t="e">
        <f t="shared" ref="A4:G4" si="2">A2</f>
        <v>#REF!</v>
      </c>
      <c r="B4" s="14" t="e">
        <f t="shared" si="2"/>
        <v>#REF!</v>
      </c>
      <c r="C4" s="14" t="e">
        <f t="shared" si="2"/>
        <v>#REF!</v>
      </c>
      <c r="D4" s="14" t="e">
        <f t="shared" si="2"/>
        <v>#REF!</v>
      </c>
      <c r="E4" s="86" t="e">
        <f t="shared" si="2"/>
        <v>#REF!</v>
      </c>
      <c r="F4" s="14" t="e">
        <f t="shared" si="2"/>
        <v>#REF!</v>
      </c>
      <c r="G4" s="14" t="str">
        <f t="shared" si="2"/>
        <v>Custom</v>
      </c>
      <c r="H4" s="38">
        <f>Quotation!E39</f>
        <v>35000</v>
      </c>
      <c r="I4" s="14" t="e">
        <f>#REF!</f>
        <v>#REF!</v>
      </c>
      <c r="J4" s="34" t="e">
        <f>#REF!</f>
        <v>#REF!</v>
      </c>
      <c r="K4" s="34" t="e">
        <f>J4</f>
        <v>#REF!</v>
      </c>
      <c r="L4" s="39" t="e">
        <f>J4</f>
        <v>#REF!</v>
      </c>
      <c r="M4" s="39" t="e">
        <f>J4</f>
        <v>#REF!</v>
      </c>
      <c r="N4" s="39" t="e">
        <f>J4</f>
        <v>#REF!</v>
      </c>
      <c r="O4" s="34" t="e">
        <f>#REF!</f>
        <v>#REF!</v>
      </c>
      <c r="P4" s="23" t="e">
        <f>#REF!</f>
        <v>#REF!</v>
      </c>
      <c r="Q4" s="34" t="e">
        <f>#REF!</f>
        <v>#REF!</v>
      </c>
      <c r="R4" s="34" t="e">
        <f>#REF!</f>
        <v>#REF!</v>
      </c>
      <c r="S4" s="34" t="e">
        <f>#REF!</f>
        <v>#REF!</v>
      </c>
      <c r="T4" s="34" t="e">
        <f>#REF!</f>
        <v>#REF!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34" t="e">
        <f>#REF!</f>
        <v>#REF!</v>
      </c>
      <c r="AF4" s="34" t="e">
        <f>#REF!</f>
        <v>#REF!</v>
      </c>
      <c r="AG4" s="34" t="e">
        <f>#REF!</f>
        <v>#REF!</v>
      </c>
      <c r="AH4" s="34" t="e">
        <f>#REF!</f>
        <v>#REF!</v>
      </c>
      <c r="AI4" s="34" t="e">
        <f>#REF!</f>
        <v>#REF!</v>
      </c>
      <c r="AJ4" s="35" t="e">
        <f>#REF!</f>
        <v>#REF!</v>
      </c>
      <c r="AK4" s="34" t="e">
        <f>#REF!</f>
        <v>#REF!</v>
      </c>
      <c r="AL4" s="34" t="e">
        <f>#REF!</f>
        <v>#REF!</v>
      </c>
      <c r="AM4" s="34" t="e">
        <f>#REF!</f>
        <v>#REF!</v>
      </c>
      <c r="AN4" s="14">
        <v>0</v>
      </c>
      <c r="AO4" s="8" t="e">
        <f>#REF!</f>
        <v>#REF!</v>
      </c>
      <c r="AP4" s="8" t="e">
        <f>#REF!</f>
        <v>#REF!</v>
      </c>
      <c r="AQ4" s="8" t="e">
        <f>#REF!</f>
        <v>#REF!</v>
      </c>
      <c r="AR4" s="8" t="e">
        <f>#REF!</f>
        <v>#REF!</v>
      </c>
      <c r="AS4" s="8" t="e">
        <f>#REF!</f>
        <v>#REF!</v>
      </c>
      <c r="AT4" s="8" t="e">
        <f>#REF!</f>
        <v>#REF!</v>
      </c>
      <c r="AU4" s="8" t="e">
        <f>#REF!</f>
        <v>#REF!</v>
      </c>
      <c r="AV4" s="8" t="e">
        <f>#REF!</f>
        <v>#REF!</v>
      </c>
      <c r="AW4" s="8" t="e">
        <f>#REF!</f>
        <v>#REF!</v>
      </c>
      <c r="AX4" s="14">
        <v>0</v>
      </c>
      <c r="AY4" s="40" t="e">
        <f>#REF!</f>
        <v>#REF!</v>
      </c>
      <c r="AZ4" s="15" t="e">
        <f>#REF!</f>
        <v>#REF!</v>
      </c>
      <c r="BA4" s="15" t="e">
        <f>#REF!</f>
        <v>#REF!</v>
      </c>
      <c r="BB4" s="13"/>
      <c r="BC4" s="13"/>
      <c r="BD4" s="13"/>
      <c r="BE4" s="29" t="str">
        <f t="shared" ref="BE4:BO4" si="3">CONCATENATE("select * where 1=1",BE3)</f>
        <v>select * where 1=1and A = 'Offset'</v>
      </c>
      <c r="BF4" s="29" t="str">
        <f t="shared" si="3"/>
        <v>select * where 1=1and B = 'Packaging'</v>
      </c>
      <c r="BG4" s="29" t="str">
        <f t="shared" si="3"/>
        <v>select * where 1=1and M = 'Packaging'</v>
      </c>
      <c r="BH4" s="29" t="str">
        <f t="shared" si="3"/>
        <v>select * where 1=1and BF = 'Packaging'</v>
      </c>
      <c r="BI4" s="29" t="str">
        <f t="shared" si="3"/>
        <v>select * where 1=1and AY = 'Custom Paper'</v>
      </c>
      <c r="BJ4" s="29" t="str">
        <f t="shared" si="3"/>
        <v>select * where 1=1and BC = 'Varnish'</v>
      </c>
      <c r="BK4" s="29" t="str">
        <f t="shared" si="3"/>
        <v>select * where 1=1and AW = 'Plain'</v>
      </c>
      <c r="BL4" s="29" t="str">
        <f t="shared" si="3"/>
        <v>select * where 1=1and AU = 'Plain'</v>
      </c>
      <c r="BM4" s="29" t="str">
        <f t="shared" si="3"/>
        <v>select * where 1=1and BC = 'Plain'</v>
      </c>
      <c r="BN4" s="29" t="str">
        <f t="shared" si="3"/>
        <v>select * where 1=1and BA = 'New Job'</v>
      </c>
      <c r="BO4" s="26" t="str">
        <f t="shared" si="3"/>
        <v>select * where 1=1and AW = 'Custom Paper'</v>
      </c>
      <c r="BP4" s="29"/>
      <c r="BQ4" s="29"/>
      <c r="BR4" s="29"/>
      <c r="BS4" s="29"/>
      <c r="BT4" s="29"/>
      <c r="BU4" s="29"/>
      <c r="BV4" s="29"/>
      <c r="BW4" s="13"/>
      <c r="BX4" s="29" t="s">
        <v>50</v>
      </c>
      <c r="BY4" s="29" t="s">
        <v>50</v>
      </c>
      <c r="BZ4" s="29"/>
      <c r="CA4" s="29"/>
      <c r="CB4" s="29"/>
      <c r="CC4" s="29"/>
      <c r="CD4" s="13" t="s">
        <v>8</v>
      </c>
      <c r="CE4" s="41" t="str">
        <f>Quotation!D40</f>
        <v>90</v>
      </c>
      <c r="CF4" s="29"/>
      <c r="CG4" s="29"/>
      <c r="CH4" s="29"/>
    </row>
    <row r="5" spans="1:86" ht="15.75" customHeight="1">
      <c r="A5" s="37" t="e">
        <f t="shared" ref="A5:S5" si="4">A1</f>
        <v>#REF!</v>
      </c>
      <c r="B5" s="37" t="e">
        <f t="shared" si="4"/>
        <v>#REF!</v>
      </c>
      <c r="C5" s="37" t="e">
        <f t="shared" si="4"/>
        <v>#REF!</v>
      </c>
      <c r="D5" s="37" t="e">
        <f t="shared" si="4"/>
        <v>#REF!</v>
      </c>
      <c r="E5" s="37" t="e">
        <f t="shared" si="4"/>
        <v>#REF!</v>
      </c>
      <c r="F5" s="37" t="e">
        <f t="shared" si="4"/>
        <v>#REF!</v>
      </c>
      <c r="G5" s="37" t="e">
        <f t="shared" si="4"/>
        <v>#REF!</v>
      </c>
      <c r="H5" s="37" t="e">
        <f t="shared" si="4"/>
        <v>#REF!</v>
      </c>
      <c r="I5" s="37" t="e">
        <f t="shared" si="4"/>
        <v>#REF!</v>
      </c>
      <c r="J5" s="37" t="e">
        <f t="shared" si="4"/>
        <v>#REF!</v>
      </c>
      <c r="K5" s="22" t="e">
        <f t="shared" si="4"/>
        <v>#REF!</v>
      </c>
      <c r="L5" s="22" t="e">
        <f t="shared" si="4"/>
        <v>#REF!</v>
      </c>
      <c r="M5" s="22" t="e">
        <f t="shared" si="4"/>
        <v>#REF!</v>
      </c>
      <c r="N5" s="22" t="e">
        <f t="shared" si="4"/>
        <v>#REF!</v>
      </c>
      <c r="O5" s="37" t="e">
        <f t="shared" si="4"/>
        <v>#REF!</v>
      </c>
      <c r="P5" s="37" t="e">
        <f t="shared" si="4"/>
        <v>#REF!</v>
      </c>
      <c r="Q5" s="37" t="e">
        <f t="shared" si="4"/>
        <v>#REF!</v>
      </c>
      <c r="R5" s="37" t="e">
        <f t="shared" si="4"/>
        <v>#REF!</v>
      </c>
      <c r="S5" s="37" t="e">
        <f t="shared" si="4"/>
        <v>#REF!</v>
      </c>
      <c r="T5" s="47" t="s">
        <v>22</v>
      </c>
      <c r="U5" s="37"/>
      <c r="V5" s="37"/>
      <c r="W5" s="37"/>
      <c r="X5" s="37"/>
      <c r="Y5" s="37"/>
      <c r="Z5" s="37"/>
      <c r="AA5" s="37"/>
      <c r="AB5" s="37"/>
      <c r="AC5" s="37"/>
      <c r="AD5" s="37"/>
      <c r="AE5" s="18" t="s">
        <v>26</v>
      </c>
      <c r="AF5" s="25" t="s">
        <v>25</v>
      </c>
      <c r="AG5" s="37" t="e">
        <f t="shared" ref="AG5:AN5" si="5">AG1</f>
        <v>#REF!</v>
      </c>
      <c r="AH5" s="37" t="e">
        <f t="shared" si="5"/>
        <v>#REF!</v>
      </c>
      <c r="AI5" s="37" t="e">
        <f t="shared" si="5"/>
        <v>#REF!</v>
      </c>
      <c r="AJ5" s="37" t="e">
        <f t="shared" si="5"/>
        <v>#REF!</v>
      </c>
      <c r="AK5" s="37" t="e">
        <f t="shared" si="5"/>
        <v>#REF!</v>
      </c>
      <c r="AL5" s="37" t="e">
        <f t="shared" si="5"/>
        <v>#REF!</v>
      </c>
      <c r="AM5" s="37" t="e">
        <f t="shared" si="5"/>
        <v>#REF!</v>
      </c>
      <c r="AN5" s="37" t="str">
        <f t="shared" si="5"/>
        <v>Plain</v>
      </c>
      <c r="AO5" s="24" t="s">
        <v>28</v>
      </c>
      <c r="AP5" s="24" t="s">
        <v>29</v>
      </c>
      <c r="AQ5" s="24" t="s">
        <v>30</v>
      </c>
      <c r="AR5" s="24" t="s">
        <v>31</v>
      </c>
      <c r="AS5" s="24" t="s">
        <v>32</v>
      </c>
      <c r="AT5" s="24" t="s">
        <v>33</v>
      </c>
      <c r="AU5" s="3" t="s">
        <v>34</v>
      </c>
      <c r="AV5" s="3" t="s">
        <v>35</v>
      </c>
      <c r="AW5" s="3" t="s">
        <v>36</v>
      </c>
      <c r="AX5" s="37" t="str">
        <f>AX1</f>
        <v>Plain</v>
      </c>
      <c r="AY5" s="13" t="s">
        <v>37</v>
      </c>
      <c r="AZ5" s="4" t="s">
        <v>38</v>
      </c>
      <c r="BA5" s="4" t="s">
        <v>39</v>
      </c>
      <c r="BB5" s="13"/>
      <c r="BC5" s="13"/>
      <c r="BD5" s="13" t="s">
        <v>62</v>
      </c>
      <c r="BE5" s="11"/>
      <c r="BF5" s="13"/>
      <c r="BG5" s="13"/>
      <c r="BH5" s="13"/>
      <c r="BI5" s="13"/>
      <c r="BJ5" s="11" t="s">
        <v>53</v>
      </c>
      <c r="BK5" s="5"/>
      <c r="BL5" s="11"/>
      <c r="BM5" s="11"/>
      <c r="BN5" s="11"/>
      <c r="BO5" s="11"/>
      <c r="BP5" s="11" t="s">
        <v>53</v>
      </c>
      <c r="BQ5" s="11" t="s">
        <v>50</v>
      </c>
      <c r="BR5" s="11"/>
      <c r="BS5" s="13" t="s">
        <v>10</v>
      </c>
      <c r="BT5" s="26" t="s">
        <v>63</v>
      </c>
      <c r="BU5" s="13" t="s">
        <v>64</v>
      </c>
      <c r="BV5" s="15" t="e">
        <f>#REF!</f>
        <v>#REF!</v>
      </c>
      <c r="BW5" s="59" t="str">
        <f ca="1">IFERROR(__xludf.DUMMYFUNCTION("QUERY(BS5:BV60,BS3)"),"Custom Paper")</f>
        <v>Custom Paper</v>
      </c>
      <c r="BX5" s="11" t="str">
        <f ca="1">IFERROR(__xludf.DUMMYFUNCTION("""COMPUTED_VALUE"""),"Custom")</f>
        <v>Custom</v>
      </c>
      <c r="BY5" s="11"/>
      <c r="BZ5" s="14">
        <f ca="1">IFERROR(__xludf.DUMMYFUNCTION("""COMPUTED_VALUE"""),105)</f>
        <v>105</v>
      </c>
      <c r="CA5" s="26" t="str">
        <f ca="1">IFERROR(__xludf.DUMMYFUNCTION("(QUERY(BX5:BZ42,BZ3))"),"Custom")</f>
        <v>Custom</v>
      </c>
      <c r="CB5" s="11"/>
      <c r="CC5" s="14">
        <f ca="1">IFERROR(__xludf.DUMMYFUNCTION("""COMPUTED_VALUE"""),105)</f>
        <v>105</v>
      </c>
      <c r="CD5" s="11">
        <f t="shared" ref="CD5:CD42" si="6">BY5</f>
        <v>0</v>
      </c>
      <c r="CE5" s="11">
        <f t="shared" ref="CE5:CE40" si="7">CD5</f>
        <v>0</v>
      </c>
      <c r="CF5" s="26" t="str">
        <f ca="1">IFERROR(__xludf.DUMMYFUNCTION("QUERY(CD4:CE42,CD3)"),"GSM")</f>
        <v>GSM</v>
      </c>
      <c r="CG5" s="26" t="str">
        <f ca="1">IFERROR(__xludf.DUMMYFUNCTION("""COMPUTED_VALUE"""),"90")</f>
        <v>90</v>
      </c>
      <c r="CH5" s="26"/>
    </row>
    <row r="6" spans="1:86" ht="15.75" customHeight="1">
      <c r="A6" s="85" t="e">
        <f t="shared" ref="A6:G6" si="8">A2</f>
        <v>#REF!</v>
      </c>
      <c r="B6" s="14" t="e">
        <f t="shared" si="8"/>
        <v>#REF!</v>
      </c>
      <c r="C6" s="14" t="e">
        <f t="shared" si="8"/>
        <v>#REF!</v>
      </c>
      <c r="D6" s="14" t="e">
        <f t="shared" si="8"/>
        <v>#REF!</v>
      </c>
      <c r="E6" s="86" t="e">
        <f t="shared" si="8"/>
        <v>#REF!</v>
      </c>
      <c r="F6" s="14" t="e">
        <f t="shared" si="8"/>
        <v>#REF!</v>
      </c>
      <c r="G6" s="14" t="str">
        <f t="shared" si="8"/>
        <v>Custom</v>
      </c>
      <c r="H6" s="38">
        <f>Quotation!E40</f>
        <v>0</v>
      </c>
      <c r="I6" s="14" t="e">
        <f>#REF!</f>
        <v>#REF!</v>
      </c>
      <c r="J6" s="34" t="e">
        <f>#REF!</f>
        <v>#REF!</v>
      </c>
      <c r="K6" s="34" t="e">
        <f>J6</f>
        <v>#REF!</v>
      </c>
      <c r="L6" s="39" t="e">
        <f>J6</f>
        <v>#REF!</v>
      </c>
      <c r="M6" s="39" t="e">
        <f>J6</f>
        <v>#REF!</v>
      </c>
      <c r="N6" s="39" t="e">
        <f>J6</f>
        <v>#REF!</v>
      </c>
      <c r="O6" s="34" t="e">
        <f>#REF!</f>
        <v>#REF!</v>
      </c>
      <c r="P6" s="23" t="e">
        <f>#REF!</f>
        <v>#REF!</v>
      </c>
      <c r="Q6" s="34" t="e">
        <f>#REF!</f>
        <v>#REF!</v>
      </c>
      <c r="R6" s="34" t="e">
        <f>#REF!</f>
        <v>#REF!</v>
      </c>
      <c r="S6" s="34" t="e">
        <f>#REF!</f>
        <v>#REF!</v>
      </c>
      <c r="T6" s="34" t="e">
        <f>#REF!</f>
        <v>#REF!</v>
      </c>
      <c r="U6" s="23"/>
      <c r="V6" s="23"/>
      <c r="W6" s="23"/>
      <c r="X6" s="23"/>
      <c r="Y6" s="23"/>
      <c r="Z6" s="23"/>
      <c r="AA6" s="23"/>
      <c r="AB6" s="23"/>
      <c r="AC6" s="23"/>
      <c r="AD6" s="23"/>
      <c r="AE6" s="34" t="e">
        <f>#REF!</f>
        <v>#REF!</v>
      </c>
      <c r="AF6" s="34" t="e">
        <f>#REF!</f>
        <v>#REF!</v>
      </c>
      <c r="AG6" s="34" t="e">
        <f>#REF!</f>
        <v>#REF!</v>
      </c>
      <c r="AH6" s="34" t="e">
        <f>#REF!</f>
        <v>#REF!</v>
      </c>
      <c r="AI6" s="34" t="e">
        <f>#REF!</f>
        <v>#REF!</v>
      </c>
      <c r="AJ6" s="35" t="e">
        <f>#REF!</f>
        <v>#REF!</v>
      </c>
      <c r="AK6" s="34" t="e">
        <f>#REF!</f>
        <v>#REF!</v>
      </c>
      <c r="AL6" s="34" t="e">
        <f>#REF!</f>
        <v>#REF!</v>
      </c>
      <c r="AM6" s="34" t="e">
        <f>#REF!</f>
        <v>#REF!</v>
      </c>
      <c r="AN6" s="14">
        <v>0</v>
      </c>
      <c r="AO6" s="8" t="e">
        <f>#REF!</f>
        <v>#REF!</v>
      </c>
      <c r="AP6" s="8" t="e">
        <f>#REF!</f>
        <v>#REF!</v>
      </c>
      <c r="AQ6" s="8" t="e">
        <f>#REF!</f>
        <v>#REF!</v>
      </c>
      <c r="AR6" s="8" t="e">
        <f>#REF!</f>
        <v>#REF!</v>
      </c>
      <c r="AS6" s="8" t="e">
        <f>#REF!</f>
        <v>#REF!</v>
      </c>
      <c r="AT6" s="8" t="e">
        <f>#REF!</f>
        <v>#REF!</v>
      </c>
      <c r="AU6" s="8" t="e">
        <f>#REF!</f>
        <v>#REF!</v>
      </c>
      <c r="AV6" s="8" t="e">
        <f>#REF!</f>
        <v>#REF!</v>
      </c>
      <c r="AW6" s="8" t="e">
        <f>#REF!</f>
        <v>#REF!</v>
      </c>
      <c r="AX6" s="14">
        <v>0</v>
      </c>
      <c r="AY6" s="40" t="e">
        <f>#REF!</f>
        <v>#REF!</v>
      </c>
      <c r="AZ6" s="15" t="e">
        <f>#REF!</f>
        <v>#REF!</v>
      </c>
      <c r="BA6" s="15" t="e">
        <f>#REF!</f>
        <v>#REF!</v>
      </c>
      <c r="BB6" s="13"/>
      <c r="BC6" s="26" t="str">
        <f ca="1">IFERROR(__xludf.DUMMYFUNCTION("UNIQUE(QUERY(Item!M1:N1000,BG4))"),"Packaging")</f>
        <v>Packaging</v>
      </c>
      <c r="BD6" s="13" t="str">
        <f ca="1">IFERROR(__xludf.DUMMYFUNCTION("""COMPUTED_VALUE"""),"Agarbatti")</f>
        <v>Agarbatti</v>
      </c>
      <c r="BE6" s="26" t="str">
        <f ca="1">IFERROR(__xludf.DUMMYFUNCTION("UNIQUE(QUERY(Item!A2:B1000,BE4))"),"Offset")</f>
        <v>Offset</v>
      </c>
      <c r="BF6" s="13" t="str">
        <f ca="1">IFERROR(__xludf.DUMMYFUNCTION("""COMPUTED_VALUE"""),"Packaging")</f>
        <v>Packaging</v>
      </c>
      <c r="BG6" s="26" t="str">
        <f ca="1">IFERROR(__xludf.DUMMYFUNCTION("UNIQUE(QUERY(Item!A2:L1000,BF4))"),"Offset")</f>
        <v>Offset</v>
      </c>
      <c r="BH6" s="26" t="str">
        <f ca="1">IFERROR(__xludf.DUMMYFUNCTION("""COMPUTED_VALUE"""),"Packaging")</f>
        <v>Packaging</v>
      </c>
      <c r="BI6" s="28" t="str">
        <f ca="1">IFERROR(__xludf.DUMMYFUNCTION("""COMPUTED_VALUE"""),"SBS")</f>
        <v>SBS</v>
      </c>
      <c r="BJ6" s="13" t="str">
        <f ca="1">IFERROR(__xludf.DUMMYFUNCTION("""COMPUTED_VALUE"""),"Carry Bag Single Pasting")</f>
        <v>Carry Bag Single Pasting</v>
      </c>
      <c r="BK6" s="5" t="str">
        <f ca="1">IFERROR(__xludf.DUMMYFUNCTION("""COMPUTED_VALUE"""),"Lamination Thermal")</f>
        <v>Lamination Thermal</v>
      </c>
      <c r="BL6" s="11" t="str">
        <f ca="1">IFERROR(__xludf.DUMMYFUNCTION("""COMPUTED_VALUE"""),"Single Colour")</f>
        <v>Single Colour</v>
      </c>
      <c r="BM6" s="14">
        <f ca="1">IFERROR(__xludf.DUMMYFUNCTION("""COMPUTED_VALUE"""),1)</f>
        <v>1</v>
      </c>
      <c r="BN6" s="14">
        <f ca="1">IFERROR(__xludf.DUMMYFUNCTION("""COMPUTED_VALUE"""),1926)</f>
        <v>1926</v>
      </c>
      <c r="BO6" s="11" t="str">
        <f ca="1">IFERROR(__xludf.DUMMYFUNCTION("""COMPUTED_VALUE"""),"New Job")</f>
        <v>New Job</v>
      </c>
      <c r="BP6" s="11" t="str">
        <f ca="1">IFERROR(__xludf.DUMMYFUNCTION("""COMPUTED_VALUE"""),"Leafing")</f>
        <v>Leafing</v>
      </c>
      <c r="BQ6" s="11" t="str">
        <f ca="1">IFERROR(__xludf.DUMMYFUNCTION("""COMPUTED_VALUE"""),"Yes")</f>
        <v>Yes</v>
      </c>
      <c r="BR6" s="11" t="str">
        <f ca="1">IFERROR(__xludf.DUMMYFUNCTION("""COMPUTED_VALUE"""),"Normal")</f>
        <v>Normal</v>
      </c>
      <c r="BS6" s="13" t="s">
        <v>10</v>
      </c>
      <c r="BT6" s="13" t="s">
        <v>65</v>
      </c>
      <c r="BU6" s="13" t="s">
        <v>66</v>
      </c>
      <c r="BV6" s="15" t="e">
        <f>#REF!</f>
        <v>#REF!</v>
      </c>
      <c r="BW6" s="13"/>
      <c r="BX6" s="11"/>
      <c r="BY6" s="11"/>
      <c r="BZ6" s="11"/>
      <c r="CA6" s="11"/>
      <c r="CB6" s="11"/>
      <c r="CC6" s="11"/>
      <c r="CD6" s="11">
        <f t="shared" si="6"/>
        <v>0</v>
      </c>
      <c r="CE6" s="11">
        <f t="shared" si="7"/>
        <v>0</v>
      </c>
      <c r="CF6" s="11"/>
      <c r="CG6" s="11"/>
      <c r="CH6" s="11"/>
    </row>
    <row r="7" spans="1:86" ht="15.75" customHeight="1">
      <c r="A7" s="13" t="s">
        <v>67</v>
      </c>
      <c r="B7" s="13" t="str">
        <f>Quotation!A37</f>
        <v>Offset</v>
      </c>
      <c r="C7" s="11"/>
      <c r="D7" s="13"/>
      <c r="E7" s="45"/>
      <c r="F7" s="26" t="str">
        <f>IF(B8="","","and Q = '"&amp;B8&amp;"'")</f>
        <v>and Q = 'Packaging'</v>
      </c>
      <c r="G7" s="11"/>
      <c r="H7" s="13"/>
      <c r="I7" s="13"/>
      <c r="J7" s="13"/>
      <c r="K7" s="13"/>
      <c r="L7" s="13"/>
      <c r="M7" s="13"/>
      <c r="N7" s="13"/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7"/>
      <c r="AK7" s="11"/>
      <c r="AL7" s="11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 t="str">
        <f ca="1">IFERROR(__xludf.DUMMYFUNCTION("""COMPUTED_VALUE"""),"Packaging")</f>
        <v>Packaging</v>
      </c>
      <c r="BD7" s="13" t="str">
        <f ca="1">IFERROR(__xludf.DUMMYFUNCTION("""COMPUTED_VALUE"""),"Apparel")</f>
        <v>Apparel</v>
      </c>
      <c r="BE7" s="11" t="str">
        <f ca="1">IFERROR(__xludf.DUMMYFUNCTION("""COMPUTED_VALUE"""),"Offset")</f>
        <v>Offset</v>
      </c>
      <c r="BF7" s="13" t="str">
        <f ca="1">IFERROR(__xludf.DUMMYFUNCTION("""COMPUTED_VALUE"""),"Commercial")</f>
        <v>Commercial</v>
      </c>
      <c r="BG7" s="26" t="str">
        <f ca="1">IFERROR(__xludf.DUMMYFUNCTION("""COMPUTED_VALUE"""),"Offset")</f>
        <v>Offset</v>
      </c>
      <c r="BH7" s="26" t="str">
        <f ca="1">IFERROR(__xludf.DUMMYFUNCTION("""COMPUTED_VALUE"""),"Packaging")</f>
        <v>Packaging</v>
      </c>
      <c r="BI7" s="13" t="str">
        <f ca="1">IFERROR(__xludf.DUMMYFUNCTION("""COMPUTED_VALUE"""),"WhiteBack")</f>
        <v>WhiteBack</v>
      </c>
      <c r="BJ7" s="13" t="str">
        <f ca="1">IFERROR(__xludf.DUMMYFUNCTION("""COMPUTED_VALUE"""),"Carry Bag Double Pasting")</f>
        <v>Carry Bag Double Pasting</v>
      </c>
      <c r="BK7" s="5" t="str">
        <f ca="1">IFERROR(__xludf.DUMMYFUNCTION("""COMPUTED_VALUE"""),"Lamination Normal Gloss")</f>
        <v>Lamination Normal Gloss</v>
      </c>
      <c r="BL7" s="11" t="str">
        <f ca="1">IFERROR(__xludf.DUMMYFUNCTION("""COMPUTED_VALUE"""),"Double Colour")</f>
        <v>Double Colour</v>
      </c>
      <c r="BM7" s="14">
        <f ca="1">IFERROR(__xludf.DUMMYFUNCTION("""COMPUTED_VALUE"""),2)</f>
        <v>2</v>
      </c>
      <c r="BN7" s="14">
        <f ca="1">IFERROR(__xludf.DUMMYFUNCTION("""COMPUTED_VALUE"""),2029)</f>
        <v>2029</v>
      </c>
      <c r="BO7" s="11" t="str">
        <f ca="1">IFERROR(__xludf.DUMMYFUNCTION("""COMPUTED_VALUE"""),"Repeat Job")</f>
        <v>Repeat Job</v>
      </c>
      <c r="BP7" s="11" t="str">
        <f ca="1">IFERROR(__xludf.DUMMYFUNCTION("""COMPUTED_VALUE"""),"Leafing")</f>
        <v>Leafing</v>
      </c>
      <c r="BQ7" s="11" t="str">
        <f ca="1">IFERROR(__xludf.DUMMYFUNCTION("""COMPUTED_VALUE"""),"N/A")</f>
        <v>N/A</v>
      </c>
      <c r="BR7" s="11" t="str">
        <f ca="1">IFERROR(__xludf.DUMMYFUNCTION("""COMPUTED_VALUE"""),"Normal")</f>
        <v>Normal</v>
      </c>
      <c r="BS7" s="13" t="s">
        <v>10</v>
      </c>
      <c r="BT7" s="13" t="s">
        <v>48</v>
      </c>
      <c r="BU7" s="13" t="s">
        <v>68</v>
      </c>
      <c r="BV7" s="15" t="e">
        <f>#REF!</f>
        <v>#REF!</v>
      </c>
      <c r="BW7" s="13"/>
      <c r="BX7" s="11"/>
      <c r="BY7" s="11"/>
      <c r="BZ7" s="11"/>
      <c r="CA7" s="11"/>
      <c r="CB7" s="11"/>
      <c r="CC7" s="11"/>
      <c r="CD7" s="11">
        <f t="shared" si="6"/>
        <v>0</v>
      </c>
      <c r="CE7" s="11">
        <f t="shared" si="7"/>
        <v>0</v>
      </c>
      <c r="CF7" s="11"/>
      <c r="CG7" s="11"/>
      <c r="CH7" s="11"/>
    </row>
    <row r="8" spans="1:86" ht="15.75" customHeight="1">
      <c r="A8" s="13" t="s">
        <v>69</v>
      </c>
      <c r="B8" s="13" t="str">
        <f>Quotation!B37</f>
        <v>Packaging</v>
      </c>
      <c r="C8" s="11"/>
      <c r="D8" s="13"/>
      <c r="E8" s="45"/>
      <c r="F8" s="26" t="str">
        <f>IF(B7="","","and P = '"&amp;B7&amp;"'")</f>
        <v>and P = 'Offset'</v>
      </c>
      <c r="G8" s="11"/>
      <c r="H8" s="13"/>
      <c r="I8" s="13"/>
      <c r="J8" s="13"/>
      <c r="K8" s="13"/>
      <c r="L8" s="13"/>
      <c r="M8" s="13"/>
      <c r="N8" s="13"/>
      <c r="O8" s="1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7"/>
      <c r="AK8" s="11"/>
      <c r="AL8" s="11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 t="str">
        <f ca="1">IFERROR(__xludf.DUMMYFUNCTION("""COMPUTED_VALUE"""),"Packaging")</f>
        <v>Packaging</v>
      </c>
      <c r="BD8" s="13" t="str">
        <f ca="1">IFERROR(__xludf.DUMMYFUNCTION("""COMPUTED_VALUE"""),"Artsbury")</f>
        <v>Artsbury</v>
      </c>
      <c r="BE8" s="11" t="str">
        <f ca="1">IFERROR(__xludf.DUMMYFUNCTION("""COMPUTED_VALUE"""),"Offset")</f>
        <v>Offset</v>
      </c>
      <c r="BF8" s="11" t="str">
        <f ca="1">IFERROR(__xludf.DUMMYFUNCTION("""COMPUTED_VALUE"""),"Booklet")</f>
        <v>Booklet</v>
      </c>
      <c r="BG8" s="26" t="str">
        <f ca="1">IFERROR(__xludf.DUMMYFUNCTION("""COMPUTED_VALUE"""),"Offset")</f>
        <v>Offset</v>
      </c>
      <c r="BH8" s="26" t="str">
        <f ca="1">IFERROR(__xludf.DUMMYFUNCTION("""COMPUTED_VALUE"""),"Packaging")</f>
        <v>Packaging</v>
      </c>
      <c r="BI8" s="28" t="str">
        <f ca="1">IFERROR(__xludf.DUMMYFUNCTION("""COMPUTED_VALUE"""),"GreyBack")</f>
        <v>GreyBack</v>
      </c>
      <c r="BJ8" s="13" t="str">
        <f ca="1">IFERROR(__xludf.DUMMYFUNCTION("""COMPUTED_VALUE"""),"Plain")</f>
        <v>Plain</v>
      </c>
      <c r="BK8" s="5" t="str">
        <f ca="1">IFERROR(__xludf.DUMMYFUNCTION("""COMPUTED_VALUE"""),"Lamination Normal Matt")</f>
        <v>Lamination Normal Matt</v>
      </c>
      <c r="BL8" s="11" t="str">
        <f ca="1">IFERROR(__xludf.DUMMYFUNCTION("""COMPUTED_VALUE"""),"Four Colour")</f>
        <v>Four Colour</v>
      </c>
      <c r="BM8" s="14">
        <f ca="1">IFERROR(__xludf.DUMMYFUNCTION("""COMPUTED_VALUE"""),4)</f>
        <v>4</v>
      </c>
      <c r="BN8" s="14">
        <f ca="1">IFERROR(__xludf.DUMMYFUNCTION("""COMPUTED_VALUE"""),2840)</f>
        <v>2840</v>
      </c>
      <c r="BO8" s="11" t="str">
        <f ca="1">IFERROR(__xludf.DUMMYFUNCTION("""COMPUTED_VALUE"""),"New Job")</f>
        <v>New Job</v>
      </c>
      <c r="BP8" s="11" t="str">
        <f ca="1">IFERROR(__xludf.DUMMYFUNCTION("""COMPUTED_VALUE"""),"Leafing")</f>
        <v>Leafing</v>
      </c>
      <c r="BQ8" s="11" t="str">
        <f ca="1">IFERROR(__xludf.DUMMYFUNCTION("""COMPUTED_VALUE"""),"Yes")</f>
        <v>Yes</v>
      </c>
      <c r="BR8" s="11" t="str">
        <f ca="1">IFERROR(__xludf.DUMMYFUNCTION("""COMPUTED_VALUE"""),"Normal")</f>
        <v>Normal</v>
      </c>
      <c r="BS8" s="13" t="s">
        <v>10</v>
      </c>
      <c r="BT8" s="13" t="s">
        <v>70</v>
      </c>
      <c r="BU8" s="13" t="s">
        <v>71</v>
      </c>
      <c r="BV8" s="15">
        <f>Quotation!$C$37</f>
        <v>105</v>
      </c>
      <c r="BW8" s="13"/>
      <c r="BX8" s="11"/>
      <c r="BY8" s="11"/>
      <c r="BZ8" s="11"/>
      <c r="CA8" s="11"/>
      <c r="CB8" s="11"/>
      <c r="CC8" s="11"/>
      <c r="CD8" s="11">
        <f t="shared" si="6"/>
        <v>0</v>
      </c>
      <c r="CE8" s="11">
        <f t="shared" si="7"/>
        <v>0</v>
      </c>
      <c r="CF8" s="11"/>
      <c r="CG8" s="11"/>
      <c r="CH8" s="11"/>
    </row>
    <row r="9" spans="1:86" ht="15.75" customHeight="1">
      <c r="A9" s="46" t="s">
        <v>72</v>
      </c>
      <c r="B9" s="13" t="str">
        <f>Quotation!A38</f>
        <v>Carry Bag</v>
      </c>
      <c r="C9" s="13"/>
      <c r="D9" s="26" t="str">
        <f>IF(B12="All","","and B = '"&amp;B12&amp;"'")</f>
        <v>and B = ''</v>
      </c>
      <c r="E9" s="45"/>
      <c r="F9" s="13" t="str">
        <f>IF(B9="All","","and B = '"&amp;B9&amp;"'")</f>
        <v>and B = 'Carry Bag'</v>
      </c>
      <c r="G9" s="11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 t="str">
        <f ca="1">IFERROR(__xludf.DUMMYFUNCTION("""COMPUTED_VALUE"""),"Packaging")</f>
        <v>Packaging</v>
      </c>
      <c r="BD9" s="13" t="str">
        <f ca="1">IFERROR(__xludf.DUMMYFUNCTION("""COMPUTED_VALUE"""),"Aryan")</f>
        <v>Aryan</v>
      </c>
      <c r="BE9" s="11"/>
      <c r="BF9" s="11"/>
      <c r="BG9" s="26" t="str">
        <f ca="1">IFERROR(__xludf.DUMMYFUNCTION("""COMPUTED_VALUE"""),"Offset")</f>
        <v>Offset</v>
      </c>
      <c r="BH9" s="26" t="str">
        <f ca="1">IFERROR(__xludf.DUMMYFUNCTION("""COMPUTED_VALUE"""),"Packaging")</f>
        <v>Packaging</v>
      </c>
      <c r="BI9" s="28" t="str">
        <f ca="1">IFERROR(__xludf.DUMMYFUNCTION("""COMPUTED_VALUE"""),"Duplex")</f>
        <v>Duplex</v>
      </c>
      <c r="BJ9" s="13" t="str">
        <f ca="1">IFERROR(__xludf.DUMMYFUNCTION("""COMPUTED_VALUE"""),"Plain")</f>
        <v>Plain</v>
      </c>
      <c r="BK9" s="5" t="str">
        <f ca="1">IFERROR(__xludf.DUMMYFUNCTION("""COMPUTED_VALUE"""),"Varnish")</f>
        <v>Varnish</v>
      </c>
      <c r="BL9" s="11" t="str">
        <f ca="1">IFERROR(__xludf.DUMMYFUNCTION("""COMPUTED_VALUE"""),"Four + One Colour")</f>
        <v>Four + One Colour</v>
      </c>
      <c r="BM9" s="14">
        <f ca="1">IFERROR(__xludf.DUMMYFUNCTION("""COMPUTED_VALUE"""),6.75)</f>
        <v>6.75</v>
      </c>
      <c r="BN9" s="14">
        <f ca="1">IFERROR(__xludf.DUMMYFUNCTION("""COMPUTED_VALUE"""),1926)</f>
        <v>1926</v>
      </c>
      <c r="BO9" s="11" t="str">
        <f ca="1">IFERROR(__xludf.DUMMYFUNCTION("""COMPUTED_VALUE"""),"Repeat Job")</f>
        <v>Repeat Job</v>
      </c>
      <c r="BP9" s="11" t="str">
        <f ca="1">IFERROR(__xludf.DUMMYFUNCTION("""COMPUTED_VALUE"""),"Leafing")</f>
        <v>Leafing</v>
      </c>
      <c r="BQ9" s="11" t="str">
        <f ca="1">IFERROR(__xludf.DUMMYFUNCTION("""COMPUTED_VALUE"""),"N/A")</f>
        <v>N/A</v>
      </c>
      <c r="BR9" s="11" t="str">
        <f ca="1">IFERROR(__xludf.DUMMYFUNCTION("""COMPUTED_VALUE"""),"Normal")</f>
        <v>Normal</v>
      </c>
      <c r="BS9" s="13" t="s">
        <v>10</v>
      </c>
      <c r="BT9" s="13" t="s">
        <v>70</v>
      </c>
      <c r="BU9" s="13" t="s">
        <v>73</v>
      </c>
      <c r="BV9" s="15">
        <f>$BV$8</f>
        <v>105</v>
      </c>
      <c r="BW9" s="13"/>
      <c r="BX9" s="11"/>
      <c r="BY9" s="11"/>
      <c r="BZ9" s="11"/>
      <c r="CA9" s="11"/>
      <c r="CB9" s="11"/>
      <c r="CC9" s="11"/>
      <c r="CD9" s="11">
        <f t="shared" si="6"/>
        <v>0</v>
      </c>
      <c r="CE9" s="11">
        <f t="shared" si="7"/>
        <v>0</v>
      </c>
      <c r="CF9" s="11"/>
      <c r="CG9" s="11"/>
      <c r="CH9" s="11"/>
    </row>
    <row r="10" spans="1:86" ht="15.75" customHeight="1">
      <c r="A10" s="46"/>
      <c r="B10" s="13" t="str">
        <f>Quotation!A39</f>
        <v>Cashify</v>
      </c>
      <c r="C10" s="13"/>
      <c r="D10" s="26" t="str">
        <f>IF(B10="","","and T = '"&amp;B10&amp;"'")</f>
        <v>and T = 'Cashify'</v>
      </c>
      <c r="E10" s="13"/>
      <c r="F10" s="26" t="str">
        <f>IF(B10="","","and C = '"&amp;B10&amp;"'")</f>
        <v>and C = 'Cashify'</v>
      </c>
      <c r="G10" s="13"/>
      <c r="H10" s="13"/>
      <c r="I10" s="26" t="str">
        <f>CONCATENATE("select * where 1=1",F9,F10,F11)</f>
        <v>select * where 1=1and B = 'Carry Bag'and C = 'Cashify'and D = 'Custom Size'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 t="str">
        <f ca="1">IFERROR(__xludf.DUMMYFUNCTION("""COMPUTED_VALUE"""),"Packaging")</f>
        <v>Packaging</v>
      </c>
      <c r="BD10" s="13" t="str">
        <f ca="1">IFERROR(__xludf.DUMMYFUNCTION("""COMPUTED_VALUE"""),"Atta")</f>
        <v>Atta</v>
      </c>
      <c r="BE10" s="11"/>
      <c r="BF10" s="11"/>
      <c r="BG10" s="26" t="str">
        <f ca="1">IFERROR(__xludf.DUMMYFUNCTION("""COMPUTED_VALUE"""),"Offset")</f>
        <v>Offset</v>
      </c>
      <c r="BH10" s="26" t="str">
        <f ca="1">IFERROR(__xludf.DUMMYFUNCTION("""COMPUTED_VALUE"""),"Packaging")</f>
        <v>Packaging</v>
      </c>
      <c r="BI10" s="28" t="str">
        <f ca="1">IFERROR(__xludf.DUMMYFUNCTION("""COMPUTED_VALUE"""),"Custom Paper")</f>
        <v>Custom Paper</v>
      </c>
      <c r="BJ10" s="13" t="str">
        <f ca="1">IFERROR(__xludf.DUMMYFUNCTION("""COMPUTED_VALUE"""),"Plain")</f>
        <v>Plain</v>
      </c>
      <c r="BK10" s="5" t="str">
        <f ca="1">IFERROR(__xludf.DUMMYFUNCTION("""COMPUTED_VALUE"""),"UV Hybrid")</f>
        <v>UV Hybrid</v>
      </c>
      <c r="BL10" s="11" t="str">
        <f ca="1">IFERROR(__xludf.DUMMYFUNCTION("""COMPUTED_VALUE"""),"Four + Two Colour")</f>
        <v>Four + Two Colour</v>
      </c>
      <c r="BM10" s="14">
        <f ca="1">IFERROR(__xludf.DUMMYFUNCTION("""COMPUTED_VALUE"""),7.75)</f>
        <v>7.75</v>
      </c>
      <c r="BN10" s="14">
        <f ca="1">IFERROR(__xludf.DUMMYFUNCTION("""COMPUTED_VALUE"""),1926)</f>
        <v>1926</v>
      </c>
      <c r="BO10" s="11" t="str">
        <f ca="1">IFERROR(__xludf.DUMMYFUNCTION("""COMPUTED_VALUE"""),"New Job")</f>
        <v>New Job</v>
      </c>
      <c r="BP10" s="11" t="str">
        <f ca="1">IFERROR(__xludf.DUMMYFUNCTION("""COMPUTED_VALUE"""),"Leafing")</f>
        <v>Leafing</v>
      </c>
      <c r="BQ10" s="11" t="str">
        <f ca="1">IFERROR(__xludf.DUMMYFUNCTION("""COMPUTED_VALUE"""),"Yes")</f>
        <v>Yes</v>
      </c>
      <c r="BR10" s="11" t="str">
        <f ca="1">IFERROR(__xludf.DUMMYFUNCTION("""COMPUTED_VALUE"""),"Normal")</f>
        <v>Normal</v>
      </c>
      <c r="BS10" s="13" t="s">
        <v>18</v>
      </c>
      <c r="BT10" s="13" t="s">
        <v>74</v>
      </c>
      <c r="BU10" s="13" t="s">
        <v>64</v>
      </c>
      <c r="BV10" s="15" t="e">
        <f>#REF!</f>
        <v>#REF!</v>
      </c>
      <c r="BW10" s="13"/>
      <c r="BX10" s="11"/>
      <c r="BY10" s="11"/>
      <c r="BZ10" s="11"/>
      <c r="CA10" s="11"/>
      <c r="CB10" s="11"/>
      <c r="CC10" s="11"/>
      <c r="CD10" s="11">
        <f t="shared" si="6"/>
        <v>0</v>
      </c>
      <c r="CE10" s="11">
        <f t="shared" si="7"/>
        <v>0</v>
      </c>
      <c r="CF10" s="11"/>
      <c r="CG10" s="11"/>
      <c r="CH10" s="11"/>
    </row>
    <row r="11" spans="1:86" ht="15.75" customHeight="1">
      <c r="A11" s="46" t="s">
        <v>75</v>
      </c>
      <c r="B11" s="13" t="str">
        <f>Quotation!B38</f>
        <v>Custom Size</v>
      </c>
      <c r="C11" s="13"/>
      <c r="D11" s="13" t="str">
        <f>IF(B11="","","and AM = '"&amp;B11&amp;"'")</f>
        <v>and AM = 'Custom Size'</v>
      </c>
      <c r="E11" s="45"/>
      <c r="F11" s="13" t="str">
        <f>IF(B11="","","and D = '"&amp;B11&amp;"'")</f>
        <v>and D = 'Custom Size'</v>
      </c>
      <c r="G11" s="11"/>
      <c r="H11" s="13"/>
      <c r="I11" s="26" t="str">
        <f>CONCATENATE("select * where 1=1",F10)</f>
        <v>select * where 1=1and C = 'Cashify'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 t="str">
        <f ca="1">IFERROR(__xludf.DUMMYFUNCTION("""COMPUTED_VALUE"""),"Packaging")</f>
        <v>Packaging</v>
      </c>
      <c r="BD11" s="13" t="str">
        <f ca="1">IFERROR(__xludf.DUMMYFUNCTION("""COMPUTED_VALUE"""),"Bakery")</f>
        <v>Bakery</v>
      </c>
      <c r="BE11" s="11"/>
      <c r="BF11" s="13"/>
      <c r="BG11" s="26" t="str">
        <f ca="1">IFERROR(__xludf.DUMMYFUNCTION("""COMPUTED_VALUE"""),"Offset")</f>
        <v>Offset</v>
      </c>
      <c r="BH11" s="26" t="str">
        <f ca="1">IFERROR(__xludf.DUMMYFUNCTION("""COMPUTED_VALUE"""),"Packaging")</f>
        <v>Packaging</v>
      </c>
      <c r="BI11" s="13" t="str">
        <f ca="1">IFERROR(__xludf.DUMMYFUNCTION("""COMPUTED_VALUE"""),"Other Type")</f>
        <v>Other Type</v>
      </c>
      <c r="BJ11" s="13" t="str">
        <f ca="1">IFERROR(__xludf.DUMMYFUNCTION("""COMPUTED_VALUE"""),"Plain")</f>
        <v>Plain</v>
      </c>
      <c r="BK11" s="5" t="str">
        <f ca="1">IFERROR(__xludf.DUMMYFUNCTION("""COMPUTED_VALUE"""),"UV Flat")</f>
        <v>UV Flat</v>
      </c>
      <c r="BL11" s="11" t="str">
        <f ca="1">IFERROR(__xludf.DUMMYFUNCTION("""COMPUTED_VALUE"""),"Four + Four Colour")</f>
        <v>Four + Four Colour</v>
      </c>
      <c r="BM11" s="14">
        <f ca="1">IFERROR(__xludf.DUMMYFUNCTION("""COMPUTED_VALUE"""),9.75)</f>
        <v>9.75</v>
      </c>
      <c r="BN11" s="14">
        <f ca="1">IFERROR(__xludf.DUMMYFUNCTION("""COMPUTED_VALUE"""),1926)</f>
        <v>1926</v>
      </c>
      <c r="BO11" s="11" t="str">
        <f ca="1">IFERROR(__xludf.DUMMYFUNCTION("""COMPUTED_VALUE"""),"Repeat Job")</f>
        <v>Repeat Job</v>
      </c>
      <c r="BP11" s="11" t="str">
        <f ca="1">IFERROR(__xludf.DUMMYFUNCTION("""COMPUTED_VALUE"""),"Leafing")</f>
        <v>Leafing</v>
      </c>
      <c r="BQ11" s="11" t="str">
        <f ca="1">IFERROR(__xludf.DUMMYFUNCTION("""COMPUTED_VALUE"""),"N/A")</f>
        <v>N/A</v>
      </c>
      <c r="BR11" s="11" t="str">
        <f ca="1">IFERROR(__xludf.DUMMYFUNCTION("""COMPUTED_VALUE"""),"Normal")</f>
        <v>Normal</v>
      </c>
      <c r="BS11" s="13" t="s">
        <v>18</v>
      </c>
      <c r="BT11" s="26" t="s">
        <v>76</v>
      </c>
      <c r="BU11" s="13" t="s">
        <v>66</v>
      </c>
      <c r="BV11" s="15" t="e">
        <f>#REF!</f>
        <v>#REF!</v>
      </c>
      <c r="BW11" s="13"/>
      <c r="BX11" s="11"/>
      <c r="BY11" s="11"/>
      <c r="BZ11" s="11"/>
      <c r="CA11" s="11"/>
      <c r="CB11" s="11"/>
      <c r="CC11" s="11"/>
      <c r="CD11" s="11">
        <f t="shared" si="6"/>
        <v>0</v>
      </c>
      <c r="CE11" s="11">
        <f t="shared" si="7"/>
        <v>0</v>
      </c>
      <c r="CF11" s="11"/>
      <c r="CG11" s="11"/>
      <c r="CH11" s="11"/>
    </row>
    <row r="12" spans="1:86" ht="15.75" customHeight="1">
      <c r="A12" s="13"/>
      <c r="B12" s="13"/>
      <c r="C12" s="13"/>
      <c r="D12" s="13" t="str">
        <f>CONCATENATE("select * where 1=1",D11)</f>
        <v>select * where 1=1and AM = 'Custom Size'</v>
      </c>
      <c r="E12" s="45"/>
      <c r="F12" s="13" t="str">
        <f>CONCATENATE("select * where 1=1",F9,F8,F7)</f>
        <v>select * where 1=1and B = 'Carry Bag'and P = 'Offset'and Q = 'Packaging'</v>
      </c>
      <c r="G12" s="11"/>
      <c r="H12" s="13"/>
      <c r="I12" s="26" t="str">
        <f>CONCATENATE("select * where 1=1",F11,F10)</f>
        <v>select * where 1=1and D = 'Custom Size'and C = 'Cashify'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 t="str">
        <f ca="1">IFERROR(__xludf.DUMMYFUNCTION("""COMPUTED_VALUE"""),"Packaging")</f>
        <v>Packaging</v>
      </c>
      <c r="BD12" s="13" t="str">
        <f ca="1">IFERROR(__xludf.DUMMYFUNCTION("""COMPUTED_VALUE"""),"Bakery Online")</f>
        <v>Bakery Online</v>
      </c>
      <c r="BE12" s="11"/>
      <c r="BF12" s="11"/>
      <c r="BG12" s="26" t="str">
        <f ca="1">IFERROR(__xludf.DUMMYFUNCTION("""COMPUTED_VALUE"""),"Offset")</f>
        <v>Offset</v>
      </c>
      <c r="BH12" s="13" t="str">
        <f ca="1">IFERROR(__xludf.DUMMYFUNCTION("""COMPUTED_VALUE"""),"Packaging")</f>
        <v>Packaging</v>
      </c>
      <c r="BI12" s="11" t="str">
        <f ca="1">IFERROR(__xludf.DUMMYFUNCTION("""COMPUTED_VALUE"""),"Other Type")</f>
        <v>Other Type</v>
      </c>
      <c r="BJ12" s="13" t="str">
        <f ca="1">IFERROR(__xludf.DUMMYFUNCTION("""COMPUTED_VALUE"""),"Plain")</f>
        <v>Plain</v>
      </c>
      <c r="BK12" s="5" t="str">
        <f ca="1">IFERROR(__xludf.DUMMYFUNCTION("""COMPUTED_VALUE"""),"Spot UV")</f>
        <v>Spot UV</v>
      </c>
      <c r="BL12" s="11" t="str">
        <f ca="1">IFERROR(__xludf.DUMMYFUNCTION("""COMPUTED_VALUE"""),"Without Print")</f>
        <v>Without Print</v>
      </c>
      <c r="BM12" s="14">
        <f ca="1">IFERROR(__xludf.DUMMYFUNCTION("""COMPUTED_VALUE"""),0)</f>
        <v>0</v>
      </c>
      <c r="BN12" s="14">
        <f ca="1">IFERROR(__xludf.DUMMYFUNCTION("""COMPUTED_VALUE"""),1926)</f>
        <v>1926</v>
      </c>
      <c r="BO12" s="11" t="str">
        <f ca="1">IFERROR(__xludf.DUMMYFUNCTION("""COMPUTED_VALUE"""),"New Job")</f>
        <v>New Job</v>
      </c>
      <c r="BP12" s="11" t="str">
        <f ca="1">IFERROR(__xludf.DUMMYFUNCTION("""COMPUTED_VALUE"""),"Leafing")</f>
        <v>Leafing</v>
      </c>
      <c r="BQ12" s="11" t="str">
        <f ca="1">IFERROR(__xludf.DUMMYFUNCTION("""COMPUTED_VALUE"""),"Yes")</f>
        <v>Yes</v>
      </c>
      <c r="BR12" s="11" t="str">
        <f ca="1">IFERROR(__xludf.DUMMYFUNCTION("""COMPUTED_VALUE"""),"Normal")</f>
        <v>Normal</v>
      </c>
      <c r="BS12" s="13" t="s">
        <v>18</v>
      </c>
      <c r="BT12" s="26" t="s">
        <v>48</v>
      </c>
      <c r="BU12" s="13" t="s">
        <v>68</v>
      </c>
      <c r="BV12" s="15" t="e">
        <f>#REF!</f>
        <v>#REF!</v>
      </c>
      <c r="BW12" s="13"/>
      <c r="BX12" s="11"/>
      <c r="BY12" s="11"/>
      <c r="BZ12" s="11"/>
      <c r="CA12" s="11"/>
      <c r="CB12" s="11"/>
      <c r="CC12" s="11"/>
      <c r="CD12" s="11">
        <f t="shared" si="6"/>
        <v>0</v>
      </c>
      <c r="CE12" s="11">
        <f t="shared" si="7"/>
        <v>0</v>
      </c>
      <c r="CF12" s="11"/>
      <c r="CG12" s="11"/>
      <c r="CH12" s="11"/>
    </row>
    <row r="13" spans="1:86" ht="15.75" customHeight="1">
      <c r="A13" s="87" t="str">
        <f ca="1">IFERROR(__xludf.DUMMYFUNCTION("QUERY(AJ15:AY1000,$D$12,0)"),"")</f>
        <v/>
      </c>
      <c r="B13" s="13" t="str">
        <f ca="1">IFERROR(__xludf.DUMMYFUNCTION("""COMPUTED_VALUE"""),"All")</f>
        <v>All</v>
      </c>
      <c r="C13" s="13" t="str">
        <f ca="1">IFERROR(__xludf.DUMMYFUNCTION("""COMPUTED_VALUE"""),"Cashify")</f>
        <v>Cashify</v>
      </c>
      <c r="D13" s="13" t="str">
        <f ca="1">IFERROR(__xludf.DUMMYFUNCTION("""COMPUTED_VALUE"""),"Custom Size")</f>
        <v>Custom Size</v>
      </c>
      <c r="E13" s="45"/>
      <c r="F13" s="14"/>
      <c r="G13" s="14"/>
      <c r="H13" s="15"/>
      <c r="I13" s="15"/>
      <c r="J13" s="13"/>
      <c r="K13" s="13"/>
      <c r="L13" s="13"/>
      <c r="M13" s="15"/>
      <c r="N13" s="15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 t="str">
        <f ca="1">IFERROR(__xludf.DUMMYFUNCTION("""COMPUTED_VALUE"""),"Packaging")</f>
        <v>Packaging</v>
      </c>
      <c r="BD13" s="13" t="str">
        <f ca="1">IFERROR(__xludf.DUMMYFUNCTION("""COMPUTED_VALUE"""),"Beverages")</f>
        <v>Beverages</v>
      </c>
      <c r="BE13" s="11"/>
      <c r="BF13" s="11"/>
      <c r="BG13" s="26" t="str">
        <f ca="1">IFERROR(__xludf.DUMMYFUNCTION("""COMPUTED_VALUE"""),"Offset")</f>
        <v>Offset</v>
      </c>
      <c r="BH13" s="13" t="str">
        <f ca="1">IFERROR(__xludf.DUMMYFUNCTION("""COMPUTED_VALUE"""),"Packaging")</f>
        <v>Packaging</v>
      </c>
      <c r="BI13" s="11" t="str">
        <f ca="1">IFERROR(__xludf.DUMMYFUNCTION("""COMPUTED_VALUE"""),"Other Type")</f>
        <v>Other Type</v>
      </c>
      <c r="BJ13" s="13" t="str">
        <f ca="1">IFERROR(__xludf.DUMMYFUNCTION("""COMPUTED_VALUE"""),"Plain")</f>
        <v>Plain</v>
      </c>
      <c r="BK13" s="5" t="str">
        <f ca="1">IFERROR(__xludf.DUMMYFUNCTION("""COMPUTED_VALUE"""),"UV Crystal")</f>
        <v>UV Crystal</v>
      </c>
      <c r="BL13" s="11" t="str">
        <f ca="1">IFERROR(__xludf.DUMMYFUNCTION("""COMPUTED_VALUE"""),"Without Print")</f>
        <v>Without Print</v>
      </c>
      <c r="BM13" s="14">
        <f ca="1">IFERROR(__xludf.DUMMYFUNCTION("""COMPUTED_VALUE"""),0)</f>
        <v>0</v>
      </c>
      <c r="BN13" s="14">
        <f ca="1">IFERROR(__xludf.DUMMYFUNCTION("""COMPUTED_VALUE"""),1926)</f>
        <v>1926</v>
      </c>
      <c r="BO13" s="11" t="str">
        <f ca="1">IFERROR(__xludf.DUMMYFUNCTION("""COMPUTED_VALUE"""),"Repeat Job")</f>
        <v>Repeat Job</v>
      </c>
      <c r="BP13" s="11" t="str">
        <f ca="1">IFERROR(__xludf.DUMMYFUNCTION("""COMPUTED_VALUE"""),"Leafing")</f>
        <v>Leafing</v>
      </c>
      <c r="BQ13" s="11" t="str">
        <f ca="1">IFERROR(__xludf.DUMMYFUNCTION("""COMPUTED_VALUE"""),"N/A")</f>
        <v>N/A</v>
      </c>
      <c r="BR13" s="11" t="str">
        <f ca="1">IFERROR(__xludf.DUMMYFUNCTION("""COMPUTED_VALUE"""),"Normal")</f>
        <v>Normal</v>
      </c>
      <c r="BS13" s="13" t="s">
        <v>18</v>
      </c>
      <c r="BT13" s="13" t="s">
        <v>70</v>
      </c>
      <c r="BU13" s="13" t="s">
        <v>71</v>
      </c>
      <c r="BV13" s="14">
        <f t="shared" ref="BV13:BV15" si="9">$BV$9</f>
        <v>105</v>
      </c>
      <c r="BW13" s="13"/>
      <c r="BX13" s="11"/>
      <c r="BY13" s="11"/>
      <c r="BZ13" s="11"/>
      <c r="CA13" s="11"/>
      <c r="CB13" s="11"/>
      <c r="CC13" s="11"/>
      <c r="CD13" s="11">
        <f t="shared" si="6"/>
        <v>0</v>
      </c>
      <c r="CE13" s="11">
        <f t="shared" si="7"/>
        <v>0</v>
      </c>
      <c r="CF13" s="11"/>
      <c r="CG13" s="11"/>
      <c r="CH13" s="11"/>
    </row>
    <row r="14" spans="1:86" ht="32.25">
      <c r="A14" s="17" t="s">
        <v>0</v>
      </c>
      <c r="B14" s="1" t="s">
        <v>1</v>
      </c>
      <c r="C14" s="47" t="s">
        <v>2</v>
      </c>
      <c r="D14" s="47" t="s">
        <v>3</v>
      </c>
      <c r="E14" s="48" t="s">
        <v>4</v>
      </c>
      <c r="F14" s="49" t="s">
        <v>5</v>
      </c>
      <c r="G14" s="50" t="s">
        <v>6</v>
      </c>
      <c r="H14" s="50" t="s">
        <v>7</v>
      </c>
      <c r="I14" s="51" t="s">
        <v>12</v>
      </c>
      <c r="J14" s="52" t="s">
        <v>77</v>
      </c>
      <c r="K14" s="52" t="s">
        <v>14</v>
      </c>
      <c r="L14" s="53" t="s">
        <v>15</v>
      </c>
      <c r="M14" s="53" t="s">
        <v>16</v>
      </c>
      <c r="N14" s="54" t="s">
        <v>78</v>
      </c>
      <c r="O14" s="55" t="s">
        <v>79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7" t="s">
        <v>0</v>
      </c>
      <c r="AK14" s="1" t="s">
        <v>1</v>
      </c>
      <c r="AL14" s="47" t="s">
        <v>2</v>
      </c>
      <c r="AM14" s="47" t="s">
        <v>3</v>
      </c>
      <c r="AN14" s="48" t="s">
        <v>4</v>
      </c>
      <c r="AO14" s="49" t="s">
        <v>5</v>
      </c>
      <c r="AP14" s="50" t="s">
        <v>6</v>
      </c>
      <c r="AQ14" s="50" t="s">
        <v>7</v>
      </c>
      <c r="AR14" s="51" t="s">
        <v>12</v>
      </c>
      <c r="AS14" s="52" t="s">
        <v>77</v>
      </c>
      <c r="AT14" s="52" t="s">
        <v>14</v>
      </c>
      <c r="AU14" s="53" t="s">
        <v>15</v>
      </c>
      <c r="AV14" s="53" t="s">
        <v>16</v>
      </c>
      <c r="AW14" s="54" t="s">
        <v>78</v>
      </c>
      <c r="AX14" s="55" t="s">
        <v>79</v>
      </c>
      <c r="AY14" s="13"/>
      <c r="AZ14" s="13"/>
      <c r="BA14" s="13"/>
      <c r="BB14" s="13" t="s">
        <v>42</v>
      </c>
      <c r="BC14" s="13" t="str">
        <f ca="1">IFERROR(__xludf.DUMMYFUNCTION("""COMPUTED_VALUE"""),"Packaging")</f>
        <v>Packaging</v>
      </c>
      <c r="BD14" s="13" t="str">
        <f ca="1">IFERROR(__xludf.DUMMYFUNCTION("""COMPUTED_VALUE"""),"BO")</f>
        <v>BO</v>
      </c>
      <c r="BE14" s="11"/>
      <c r="BF14" s="11"/>
      <c r="BG14" s="13" t="str">
        <f ca="1">IFERROR(__xludf.DUMMYFUNCTION("""COMPUTED_VALUE"""),"Offset")</f>
        <v>Offset</v>
      </c>
      <c r="BH14" s="13" t="str">
        <f ca="1">IFERROR(__xludf.DUMMYFUNCTION("""COMPUTED_VALUE"""),"Packaging")</f>
        <v>Packaging</v>
      </c>
      <c r="BI14" s="13" t="str">
        <f ca="1">IFERROR(__xludf.DUMMYFUNCTION("""COMPUTED_VALUE"""),"Other Type")</f>
        <v>Other Type</v>
      </c>
      <c r="BJ14" s="13" t="str">
        <f ca="1">IFERROR(__xludf.DUMMYFUNCTION("""COMPUTED_VALUE"""),"Plain")</f>
        <v>Plain</v>
      </c>
      <c r="BK14" s="5" t="str">
        <f ca="1">IFERROR(__xludf.DUMMYFUNCTION("""COMPUTED_VALUE"""),"Plain")</f>
        <v>Plain</v>
      </c>
      <c r="BL14" s="11" t="str">
        <f ca="1">IFERROR(__xludf.DUMMYFUNCTION("""COMPUTED_VALUE"""),"Without Print")</f>
        <v>Without Print</v>
      </c>
      <c r="BM14" s="14">
        <f ca="1">IFERROR(__xludf.DUMMYFUNCTION("""COMPUTED_VALUE"""),0)</f>
        <v>0</v>
      </c>
      <c r="BN14" s="14">
        <f ca="1">IFERROR(__xludf.DUMMYFUNCTION("""COMPUTED_VALUE"""),1926)</f>
        <v>1926</v>
      </c>
      <c r="BO14" s="11"/>
      <c r="BP14" s="11" t="str">
        <f ca="1">IFERROR(__xludf.DUMMYFUNCTION("""COMPUTED_VALUE"""),"Leafing")</f>
        <v>Leafing</v>
      </c>
      <c r="BQ14" s="11" t="str">
        <f ca="1">IFERROR(__xludf.DUMMYFUNCTION("""COMPUTED_VALUE"""),"N/A")</f>
        <v>N/A</v>
      </c>
      <c r="BR14" s="11" t="str">
        <f ca="1">IFERROR(__xludf.DUMMYFUNCTION("""COMPUTED_VALUE"""),"Normal")</f>
        <v>Normal</v>
      </c>
      <c r="BS14" s="13" t="s">
        <v>18</v>
      </c>
      <c r="BT14" s="13" t="s">
        <v>70</v>
      </c>
      <c r="BU14" s="13" t="s">
        <v>73</v>
      </c>
      <c r="BV14" s="14">
        <f t="shared" si="9"/>
        <v>105</v>
      </c>
      <c r="BW14" s="11"/>
      <c r="BX14" s="11"/>
      <c r="BY14" s="11"/>
      <c r="BZ14" s="11"/>
      <c r="CA14" s="11"/>
      <c r="CB14" s="11"/>
      <c r="CC14" s="11"/>
      <c r="CD14" s="11">
        <f t="shared" si="6"/>
        <v>0</v>
      </c>
      <c r="CE14" s="11">
        <f t="shared" si="7"/>
        <v>0</v>
      </c>
      <c r="CF14" s="11"/>
      <c r="CG14" s="11"/>
      <c r="CH14" s="11"/>
    </row>
    <row r="15" spans="1:86" ht="15.75" customHeight="1">
      <c r="A15" s="13"/>
      <c r="B15" s="13" t="s">
        <v>62</v>
      </c>
      <c r="C15" s="13" t="str">
        <f>B10</f>
        <v>Cashify</v>
      </c>
      <c r="D15" s="13" t="s">
        <v>80</v>
      </c>
      <c r="E15" s="45">
        <f>Product7!E2</f>
        <v>0</v>
      </c>
      <c r="F15" s="45">
        <f>Product7!F2</f>
        <v>0</v>
      </c>
      <c r="G15" s="14">
        <f>Product7!W16</f>
        <v>0</v>
      </c>
      <c r="H15" s="14">
        <f>Product7!X16</f>
        <v>0</v>
      </c>
      <c r="I15" s="15">
        <v>100</v>
      </c>
      <c r="J15" s="13"/>
      <c r="K15" s="13"/>
      <c r="L15" s="13"/>
      <c r="M15" s="15"/>
      <c r="N15" s="15">
        <v>1</v>
      </c>
      <c r="O15" s="13">
        <f>Product7!Y16</f>
        <v>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1" t="str">
        <f ca="1">IFERROR(__xludf.DUMMYFUNCTION("ifna(QUERY(A15:O1000,$I$11))"),"")</f>
        <v/>
      </c>
      <c r="AK15" s="13" t="str">
        <f ca="1">IFERROR(__xludf.DUMMYFUNCTION("""COMPUTED_VALUE"""),"All")</f>
        <v>All</v>
      </c>
      <c r="AL15" s="13" t="str">
        <f ca="1">IFERROR(__xludf.DUMMYFUNCTION("""COMPUTED_VALUE"""),"Cashify")</f>
        <v>Cashify</v>
      </c>
      <c r="AM15" s="13" t="str">
        <f ca="1">IFERROR(__xludf.DUMMYFUNCTION("""COMPUTED_VALUE"""),"Custom Size")</f>
        <v>Custom Size</v>
      </c>
      <c r="AN15" s="15" t="str">
        <f ca="1">IFERROR(__xludf.DUMMYFUNCTION("""COMPUTED_VALUE"""),"")</f>
        <v/>
      </c>
      <c r="AO15" s="15" t="str">
        <f ca="1">IFERROR(__xludf.DUMMYFUNCTION("""COMPUTED_VALUE"""),"")</f>
        <v/>
      </c>
      <c r="AP15" s="15" t="str">
        <f ca="1">IFERROR(__xludf.DUMMYFUNCTION("""COMPUTED_VALUE"""),"")</f>
        <v/>
      </c>
      <c r="AQ15" s="15" t="str">
        <f ca="1">IFERROR(__xludf.DUMMYFUNCTION("""COMPUTED_VALUE"""),"")</f>
        <v/>
      </c>
      <c r="AR15" s="15" t="str">
        <f ca="1">IFERROR(__xludf.DUMMYFUNCTION("""COMPUTED_VALUE"""),"100")</f>
        <v>100</v>
      </c>
      <c r="AS15" s="13" t="str">
        <f ca="1">IFERROR(__xludf.DUMMYFUNCTION("""COMPUTED_VALUE"""),"")</f>
        <v/>
      </c>
      <c r="AT15" s="13" t="str">
        <f ca="1">IFERROR(__xludf.DUMMYFUNCTION("""COMPUTED_VALUE"""),"")</f>
        <v/>
      </c>
      <c r="AU15" s="13" t="str">
        <f ca="1">IFERROR(__xludf.DUMMYFUNCTION("""COMPUTED_VALUE"""),"")</f>
        <v/>
      </c>
      <c r="AV15" s="15" t="str">
        <f ca="1">IFERROR(__xludf.DUMMYFUNCTION("""COMPUTED_VALUE"""),"")</f>
        <v/>
      </c>
      <c r="AW15" s="15" t="str">
        <f ca="1">IFERROR(__xludf.DUMMYFUNCTION("""COMPUTED_VALUE"""),"1")</f>
        <v>1</v>
      </c>
      <c r="AX15" s="13" t="str">
        <f ca="1">IFERROR(__xludf.DUMMYFUNCTION("""COMPUTED_VALUE"""),"")</f>
        <v/>
      </c>
      <c r="AY15" s="13"/>
      <c r="AZ15" s="13"/>
      <c r="BA15" s="13"/>
      <c r="BB15" s="26" t="e">
        <f t="array" ref="BB15">INDEX(#REF!,MATCH(Quotation!B41,#REF!,FALSE),1)</f>
        <v>#REF!</v>
      </c>
      <c r="BC15" s="13" t="str">
        <f ca="1">IFERROR(__xludf.DUMMYFUNCTION("""COMPUTED_VALUE"""),"Packaging")</f>
        <v>Packaging</v>
      </c>
      <c r="BD15" s="13" t="str">
        <f ca="1">IFERROR(__xludf.DUMMYFUNCTION("""COMPUTED_VALUE"""),"Boult")</f>
        <v>Boult</v>
      </c>
      <c r="BE15" s="11"/>
      <c r="BF15" s="11"/>
      <c r="BG15" s="13"/>
      <c r="BH15" s="13"/>
      <c r="BI15" s="13"/>
      <c r="BJ15" s="13"/>
      <c r="BK15" s="5"/>
      <c r="BL15" s="11"/>
      <c r="BM15" s="11"/>
      <c r="BN15" s="11"/>
      <c r="BO15" s="11"/>
      <c r="BP15" s="11"/>
      <c r="BQ15" s="11"/>
      <c r="BR15" s="11"/>
      <c r="BS15" s="13" t="s">
        <v>18</v>
      </c>
      <c r="BT15" s="13" t="s">
        <v>70</v>
      </c>
      <c r="BU15" s="13" t="s">
        <v>81</v>
      </c>
      <c r="BV15" s="14">
        <f t="shared" si="9"/>
        <v>105</v>
      </c>
      <c r="BW15" s="11"/>
      <c r="BX15" s="11"/>
      <c r="BY15" s="11"/>
      <c r="BZ15" s="11"/>
      <c r="CA15" s="11"/>
      <c r="CB15" s="11"/>
      <c r="CC15" s="11"/>
      <c r="CD15" s="11">
        <f t="shared" si="6"/>
        <v>0</v>
      </c>
      <c r="CE15" s="11">
        <f t="shared" si="7"/>
        <v>0</v>
      </c>
      <c r="CF15" s="11"/>
      <c r="CG15" s="11"/>
      <c r="CH15" s="11"/>
    </row>
    <row r="16" spans="1:86" ht="15.75" customHeight="1">
      <c r="A16" s="57" t="str">
        <f ca="1">IFERROR(__xludf.DUMMYFUNCTION("QUERY(ALLDATA!$A2:$Q1000,$F$12)"),"https://drive.google.com/open?id=1LLSXH5mjm902d4wsNTqmBu8ZtqjlNJDP&amp;authuser=jay.agg%40gmail.com&amp;usp=drive_fs")</f>
        <v>https://drive.google.com/open?id=1LLSXH5mjm902d4wsNTqmBu8ZtqjlNJDP&amp;authuser=jay.agg%40gmail.com&amp;usp=drive_fs</v>
      </c>
      <c r="B16" s="13" t="str">
        <f ca="1">IFERROR(__xludf.DUMMYFUNCTION("""COMPUTED_VALUE"""),"Carry Bag")</f>
        <v>Carry Bag</v>
      </c>
      <c r="C16" s="13" t="str">
        <f ca="1">IFERROR(__xludf.DUMMYFUNCTION("""COMPUTED_VALUE"""),"Mrs Kaurs")</f>
        <v>Mrs Kaurs</v>
      </c>
      <c r="D16" s="13" t="str">
        <f ca="1">IFERROR(__xludf.DUMMYFUNCTION("""COMPUTED_VALUE"""),"8.25*5*6 inch | 210*125*160 mm")</f>
        <v>8.25*5*6 inch | 210*125*160 mm</v>
      </c>
      <c r="E16" s="33">
        <f ca="1">IFERROR(__xludf.DUMMYFUNCTION("""COMPUTED_VALUE"""),2)</f>
        <v>2</v>
      </c>
      <c r="F16" s="14">
        <f ca="1">IFERROR(__xludf.DUMMYFUNCTION("""COMPUTED_VALUE"""),2029)</f>
        <v>2029</v>
      </c>
      <c r="G16" s="14">
        <f ca="1">IFERROR(__xludf.DUMMYFUNCTION("""COMPUTED_VALUE"""),21)</f>
        <v>21</v>
      </c>
      <c r="H16" s="14">
        <f ca="1">IFERROR(__xludf.DUMMYFUNCTION("""COMPUTED_VALUE"""),28)</f>
        <v>28</v>
      </c>
      <c r="I16" s="14">
        <f ca="1">IFERROR(__xludf.DUMMYFUNCTION("""COMPUTED_VALUE"""),100)</f>
        <v>100</v>
      </c>
      <c r="J16" s="23"/>
      <c r="K16" s="23"/>
      <c r="L16" s="23"/>
      <c r="M16" s="23"/>
      <c r="N16" s="23">
        <f ca="1">IFERROR(__xludf.DUMMYFUNCTION("""COMPUTED_VALUE"""),1)</f>
        <v>1</v>
      </c>
      <c r="O16" s="23"/>
      <c r="P16" s="23" t="str">
        <f ca="1">IFERROR(__xludf.DUMMYFUNCTION("""COMPUTED_VALUE"""),"Offset")</f>
        <v>Offset</v>
      </c>
      <c r="Q16" s="23" t="str">
        <f ca="1">IFERROR(__xludf.DUMMYFUNCTION("""COMPUTED_VALUE"""),"Packaging")</f>
        <v>Packaging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64" t="str">
        <f ca="1">IFERROR(__xludf.DUMMYFUNCTION("""COMPUTED_VALUE"""),"https://drive.google.com/open?id=1B9rYdky9_GlhoyFLssx_P2CsAHKwkclm&amp;authuser=jay.agg%40gmail.com&amp;usp=drive_fs")</f>
        <v>https://drive.google.com/open?id=1B9rYdky9_GlhoyFLssx_P2CsAHKwkclm&amp;authuser=jay.agg%40gmail.com&amp;usp=drive_fs</v>
      </c>
      <c r="AK16" s="11" t="str">
        <f ca="1">IFERROR(__xludf.DUMMYFUNCTION("""COMPUTED_VALUE"""),"Carry Bag")</f>
        <v>Carry Bag</v>
      </c>
      <c r="AL16" s="11" t="str">
        <f ca="1">IFERROR(__xludf.DUMMYFUNCTION("""COMPUTED_VALUE"""),"Cashify")</f>
        <v>Cashify</v>
      </c>
      <c r="AM16" s="13" t="str">
        <f ca="1">IFERROR(__xludf.DUMMYFUNCTION("""COMPUTED_VALUE"""),"240*64*160 mm | 9.5*2.5*6.25 inch")</f>
        <v>240*64*160 mm | 9.5*2.5*6.25 inch</v>
      </c>
      <c r="AN16" s="15">
        <f ca="1">IFERROR(__xludf.DUMMYFUNCTION("""COMPUTED_VALUE"""),2)</f>
        <v>2</v>
      </c>
      <c r="AO16" s="15">
        <f ca="1">IFERROR(__xludf.DUMMYFUNCTION("""COMPUTED_VALUE"""),2029)</f>
        <v>2029</v>
      </c>
      <c r="AP16" s="15">
        <f ca="1">IFERROR(__xludf.DUMMYFUNCTION("""COMPUTED_VALUE"""),20)</f>
        <v>20</v>
      </c>
      <c r="AQ16" s="15">
        <f ca="1">IFERROR(__xludf.DUMMYFUNCTION("""COMPUTED_VALUE"""),25)</f>
        <v>25</v>
      </c>
      <c r="AR16" s="15">
        <f ca="1">IFERROR(__xludf.DUMMYFUNCTION("""COMPUTED_VALUE"""),100)</f>
        <v>100</v>
      </c>
      <c r="AS16" s="13"/>
      <c r="AT16" s="13"/>
      <c r="AU16" s="13"/>
      <c r="AV16" s="15">
        <f ca="1">IFERROR(__xludf.DUMMYFUNCTION("""COMPUTED_VALUE"""),0.1)</f>
        <v>0.1</v>
      </c>
      <c r="AW16" s="15">
        <f ca="1">IFERROR(__xludf.DUMMYFUNCTION("""COMPUTED_VALUE"""),1)</f>
        <v>1</v>
      </c>
      <c r="AX16" s="13"/>
      <c r="AY16" s="13"/>
      <c r="AZ16" s="13"/>
      <c r="BA16" s="13"/>
      <c r="BB16" s="13"/>
      <c r="BC16" s="13" t="str">
        <f ca="1">IFERROR(__xludf.DUMMYFUNCTION("""COMPUTED_VALUE"""),"Packaging")</f>
        <v>Packaging</v>
      </c>
      <c r="BD16" s="13" t="str">
        <f ca="1">IFERROR(__xludf.DUMMYFUNCTION("""COMPUTED_VALUE"""),"Camera")</f>
        <v>Camera</v>
      </c>
      <c r="BE16" s="11"/>
      <c r="BF16" s="11"/>
      <c r="BG16" s="13"/>
      <c r="BH16" s="13"/>
      <c r="BI16" s="13"/>
      <c r="BJ16" s="13"/>
      <c r="BK16" s="5"/>
      <c r="BL16" s="11"/>
      <c r="BM16" s="11"/>
      <c r="BN16" s="11"/>
      <c r="BO16" s="11"/>
      <c r="BP16" s="11"/>
      <c r="BQ16" s="11"/>
      <c r="BR16" s="11"/>
      <c r="BS16" s="26" t="s">
        <v>19</v>
      </c>
      <c r="BT16" s="13" t="s">
        <v>74</v>
      </c>
      <c r="BU16" s="13" t="s">
        <v>64</v>
      </c>
      <c r="BV16" s="14" t="e">
        <f>#REF!</f>
        <v>#REF!</v>
      </c>
      <c r="BW16" s="13"/>
      <c r="BX16" s="11"/>
      <c r="BY16" s="11"/>
      <c r="BZ16" s="11"/>
      <c r="CA16" s="11"/>
      <c r="CB16" s="11"/>
      <c r="CC16" s="11"/>
      <c r="CD16" s="11">
        <f t="shared" si="6"/>
        <v>0</v>
      </c>
      <c r="CE16" s="11">
        <f t="shared" si="7"/>
        <v>0</v>
      </c>
      <c r="CF16" s="11"/>
      <c r="CG16" s="11"/>
      <c r="CH16" s="11"/>
    </row>
    <row r="17" spans="1:86" ht="15.75" customHeight="1">
      <c r="A17" s="57" t="str">
        <f ca="1">IFERROR(__xludf.DUMMYFUNCTION("""COMPUTED_VALUE"""),"https://drive.google.com/open?id=1LUg_q7ajwl_8zxYAG_2uNlhhQZeUuO9j&amp;authuser=jay.agg%40gmail.com&amp;usp=drive_fs")</f>
        <v>https://drive.google.com/open?id=1LUg_q7ajwl_8zxYAG_2uNlhhQZeUuO9j&amp;authuser=jay.agg%40gmail.com&amp;usp=drive_fs</v>
      </c>
      <c r="B17" s="11" t="str">
        <f ca="1">IFERROR(__xludf.DUMMYFUNCTION("""COMPUTED_VALUE"""),"Carry Bag")</f>
        <v>Carry Bag</v>
      </c>
      <c r="C17" s="11" t="str">
        <f ca="1">IFERROR(__xludf.DUMMYFUNCTION("""COMPUTED_VALUE"""),"Mrs Kaurs")</f>
        <v>Mrs Kaurs</v>
      </c>
      <c r="D17" s="11" t="str">
        <f ca="1">IFERROR(__xludf.DUMMYFUNCTION("""COMPUTED_VALUE"""),"13*8.75*8.75 inch | 325*230*230 mm")</f>
        <v>13*8.75*8.75 inch | 325*230*230 mm</v>
      </c>
      <c r="E17" s="33">
        <f ca="1">IFERROR(__xludf.DUMMYFUNCTION("""COMPUTED_VALUE"""),0.5)</f>
        <v>0.5</v>
      </c>
      <c r="F17" s="14">
        <f ca="1">IFERROR(__xludf.DUMMYFUNCTION("""COMPUTED_VALUE"""),1926)</f>
        <v>1926</v>
      </c>
      <c r="G17" s="14">
        <f ca="1">IFERROR(__xludf.DUMMYFUNCTION("""COMPUTED_VALUE"""),15.5)</f>
        <v>15.5</v>
      </c>
      <c r="H17" s="14">
        <f ca="1">IFERROR(__xludf.DUMMYFUNCTION("""COMPUTED_VALUE"""),23)</f>
        <v>23</v>
      </c>
      <c r="I17" s="14">
        <f ca="1">IFERROR(__xludf.DUMMYFUNCTION("""COMPUTED_VALUE"""),100)</f>
        <v>100</v>
      </c>
      <c r="J17" s="23"/>
      <c r="K17" s="23"/>
      <c r="L17" s="23"/>
      <c r="M17" s="23"/>
      <c r="N17" s="23">
        <f ca="1">IFERROR(__xludf.DUMMYFUNCTION("""COMPUTED_VALUE"""),2)</f>
        <v>2</v>
      </c>
      <c r="O17" s="23"/>
      <c r="P17" s="23" t="str">
        <f ca="1">IFERROR(__xludf.DUMMYFUNCTION("""COMPUTED_VALUE"""),"Offset")</f>
        <v>Offset</v>
      </c>
      <c r="Q17" s="23" t="str">
        <f ca="1">IFERROR(__xludf.DUMMYFUNCTION("""COMPUTED_VALUE"""),"Packaging")</f>
        <v>Packaging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64" t="str">
        <f ca="1">IFERROR(__xludf.DUMMYFUNCTION("""COMPUTED_VALUE"""),"https://drive.google.com/open?id=1B7kw4r1ubP78rXhqEyfWlE6NpdtvV4aL&amp;authuser=jay.agg%40gmail.com&amp;usp=drive_fs")</f>
        <v>https://drive.google.com/open?id=1B7kw4r1ubP78rXhqEyfWlE6NpdtvV4aL&amp;authuser=jay.agg%40gmail.com&amp;usp=drive_fs</v>
      </c>
      <c r="AK17" s="11" t="str">
        <f ca="1">IFERROR(__xludf.DUMMYFUNCTION("""COMPUTED_VALUE"""),"Carry Bag")</f>
        <v>Carry Bag</v>
      </c>
      <c r="AL17" s="11" t="str">
        <f ca="1">IFERROR(__xludf.DUMMYFUNCTION("""COMPUTED_VALUE"""),"Cashify")</f>
        <v>Cashify</v>
      </c>
      <c r="AM17" s="13" t="str">
        <f ca="1">IFERROR(__xludf.DUMMYFUNCTION("""COMPUTED_VALUE"""),"290*106*222 mm | 11.5*4.2*8.75 inch")</f>
        <v>290*106*222 mm | 11.5*4.2*8.75 inch</v>
      </c>
      <c r="AN17" s="15">
        <f ca="1">IFERROR(__xludf.DUMMYFUNCTION("""COMPUTED_VALUE"""),2)</f>
        <v>2</v>
      </c>
      <c r="AO17" s="15">
        <f ca="1">IFERROR(__xludf.DUMMYFUNCTION("""COMPUTED_VALUE"""),2840)</f>
        <v>2840</v>
      </c>
      <c r="AP17" s="15">
        <f ca="1">IFERROR(__xludf.DUMMYFUNCTION("""COMPUTED_VALUE"""),26)</f>
        <v>26</v>
      </c>
      <c r="AQ17" s="15">
        <f ca="1">IFERROR(__xludf.DUMMYFUNCTION("""COMPUTED_VALUE"""),38)</f>
        <v>38</v>
      </c>
      <c r="AR17" s="15">
        <f ca="1">IFERROR(__xludf.DUMMYFUNCTION("""COMPUTED_VALUE"""),100)</f>
        <v>100</v>
      </c>
      <c r="AS17" s="13"/>
      <c r="AT17" s="13"/>
      <c r="AU17" s="13"/>
      <c r="AV17" s="15">
        <f ca="1">IFERROR(__xludf.DUMMYFUNCTION("""COMPUTED_VALUE"""),0.1)</f>
        <v>0.1</v>
      </c>
      <c r="AW17" s="15">
        <f ca="1">IFERROR(__xludf.DUMMYFUNCTION("""COMPUTED_VALUE"""),1)</f>
        <v>1</v>
      </c>
      <c r="AX17" s="13"/>
      <c r="AY17" s="13"/>
      <c r="AZ17" s="13"/>
      <c r="BA17" s="13"/>
      <c r="BB17" s="13"/>
      <c r="BC17" s="13" t="str">
        <f ca="1">IFERROR(__xludf.DUMMYFUNCTION("""COMPUTED_VALUE"""),"Packaging")</f>
        <v>Packaging</v>
      </c>
      <c r="BD17" s="13" t="str">
        <f ca="1">IFERROR(__xludf.DUMMYFUNCTION("""COMPUTED_VALUE"""),"Candle")</f>
        <v>Candle</v>
      </c>
      <c r="BE17" s="11"/>
      <c r="BF17" s="11"/>
      <c r="BG17" s="26"/>
      <c r="BH17" s="13"/>
      <c r="BI17" s="13"/>
      <c r="BJ17" s="13"/>
      <c r="BK17" s="5"/>
      <c r="BL17" s="11"/>
      <c r="BM17" s="11"/>
      <c r="BN17" s="11"/>
      <c r="BO17" s="11"/>
      <c r="BP17" s="11"/>
      <c r="BQ17" s="11"/>
      <c r="BR17" s="11"/>
      <c r="BS17" s="26" t="s">
        <v>19</v>
      </c>
      <c r="BT17" s="26" t="s">
        <v>76</v>
      </c>
      <c r="BU17" s="13" t="s">
        <v>66</v>
      </c>
      <c r="BV17" s="14" t="e">
        <f>#REF!</f>
        <v>#REF!</v>
      </c>
      <c r="BW17" s="13"/>
      <c r="BX17" s="11"/>
      <c r="BY17" s="11"/>
      <c r="BZ17" s="11"/>
      <c r="CA17" s="11"/>
      <c r="CB17" s="11"/>
      <c r="CC17" s="11"/>
      <c r="CD17" s="11">
        <f t="shared" si="6"/>
        <v>0</v>
      </c>
      <c r="CE17" s="11">
        <f t="shared" si="7"/>
        <v>0</v>
      </c>
      <c r="CF17" s="11"/>
      <c r="CG17" s="11"/>
      <c r="CH17" s="11"/>
    </row>
    <row r="18" spans="1:86" ht="15.75" customHeight="1">
      <c r="A18" s="88" t="str">
        <f ca="1">IFERROR(__xludf.DUMMYFUNCTION("""COMPUTED_VALUE"""),"https://drive.google.com/open?id=1LZppN6NA9XeczIiQR7GEVIOAsiK1EtMU&amp;authuser=jay.agg%40gmail.com&amp;usp=drive_fs")</f>
        <v>https://drive.google.com/open?id=1LZppN6NA9XeczIiQR7GEVIOAsiK1EtMU&amp;authuser=jay.agg%40gmail.com&amp;usp=drive_fs</v>
      </c>
      <c r="B18" s="11" t="str">
        <f ca="1">IFERROR(__xludf.DUMMYFUNCTION("""COMPUTED_VALUE"""),"Carry Bag")</f>
        <v>Carry Bag</v>
      </c>
      <c r="C18" s="11" t="str">
        <f ca="1">IFERROR(__xludf.DUMMYFUNCTION("""COMPUTED_VALUE"""),"Bag")</f>
        <v>Bag</v>
      </c>
      <c r="D18" s="11" t="str">
        <f ca="1">IFERROR(__xludf.DUMMYFUNCTION("""COMPUTED_VALUE"""),"65*236*166 mm | 9.25*2.5*6.5 inch")</f>
        <v>65*236*166 mm | 9.25*2.5*6.5 inch</v>
      </c>
      <c r="E18" s="33">
        <f ca="1">IFERROR(__xludf.DUMMYFUNCTION("""COMPUTED_VALUE"""),2)</f>
        <v>2</v>
      </c>
      <c r="F18" s="14">
        <f ca="1">IFERROR(__xludf.DUMMYFUNCTION("""COMPUTED_VALUE"""),1926)</f>
        <v>1926</v>
      </c>
      <c r="G18" s="14">
        <f ca="1">IFERROR(__xludf.DUMMYFUNCTION("""COMPUTED_VALUE"""),19)</f>
        <v>19</v>
      </c>
      <c r="H18" s="14">
        <f ca="1">IFERROR(__xludf.DUMMYFUNCTION("""COMPUTED_VALUE"""),26)</f>
        <v>26</v>
      </c>
      <c r="I18" s="14">
        <f ca="1">IFERROR(__xludf.DUMMYFUNCTION("""COMPUTED_VALUE"""),100)</f>
        <v>100</v>
      </c>
      <c r="J18" s="23"/>
      <c r="K18" s="23"/>
      <c r="L18" s="23"/>
      <c r="M18" s="23">
        <f ca="1">IFERROR(__xludf.DUMMYFUNCTION("""COMPUTED_VALUE"""),0.1)</f>
        <v>0.1</v>
      </c>
      <c r="N18" s="23">
        <f ca="1">IFERROR(__xludf.DUMMYFUNCTION("""COMPUTED_VALUE"""),1)</f>
        <v>1</v>
      </c>
      <c r="O18" s="23"/>
      <c r="P18" s="23" t="str">
        <f ca="1">IFERROR(__xludf.DUMMYFUNCTION("""COMPUTED_VALUE"""),"Offset")</f>
        <v>Offset</v>
      </c>
      <c r="Q18" s="23" t="str">
        <f ca="1">IFERROR(__xludf.DUMMYFUNCTION("""COMPUTED_VALUE"""),"Packaging")</f>
        <v>Packaging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64" t="str">
        <f ca="1">IFERROR(__xludf.DUMMYFUNCTION("""COMPUTED_VALUE"""),"https://drive.google.com/open?id=1D4uH39QrRZfXmBsB8G93VY9_0eAGmYEy&amp;authuser=jay.agg%40gmail.com&amp;usp=drive_fs")</f>
        <v>https://drive.google.com/open?id=1D4uH39QrRZfXmBsB8G93VY9_0eAGmYEy&amp;authuser=jay.agg%40gmail.com&amp;usp=drive_fs</v>
      </c>
      <c r="AK18" s="11" t="str">
        <f ca="1">IFERROR(__xludf.DUMMYFUNCTION("""COMPUTED_VALUE"""),"Carry Bag")</f>
        <v>Carry Bag</v>
      </c>
      <c r="AL18" s="11" t="str">
        <f ca="1">IFERROR(__xludf.DUMMYFUNCTION("""COMPUTED_VALUE"""),"Cashify")</f>
        <v>Cashify</v>
      </c>
      <c r="AM18" s="13" t="str">
        <f ca="1">IFERROR(__xludf.DUMMYFUNCTION("""COMPUTED_VALUE"""),"250*110*205 mm | 9.8*4.3*8 inch")</f>
        <v>250*110*205 mm | 9.8*4.3*8 inch</v>
      </c>
      <c r="AN18" s="13">
        <f ca="1">IFERROR(__xludf.DUMMYFUNCTION("""COMPUTED_VALUE"""),2)</f>
        <v>2</v>
      </c>
      <c r="AO18" s="13">
        <f ca="1">IFERROR(__xludf.DUMMYFUNCTION("""COMPUTED_VALUE"""),2840)</f>
        <v>2840</v>
      </c>
      <c r="AP18" s="13">
        <f ca="1">IFERROR(__xludf.DUMMYFUNCTION("""COMPUTED_VALUE"""),25)</f>
        <v>25</v>
      </c>
      <c r="AQ18" s="13">
        <f ca="1">IFERROR(__xludf.DUMMYFUNCTION("""COMPUTED_VALUE"""),30)</f>
        <v>30</v>
      </c>
      <c r="AR18" s="13">
        <f ca="1">IFERROR(__xludf.DUMMYFUNCTION("""COMPUTED_VALUE"""),100)</f>
        <v>100</v>
      </c>
      <c r="AS18" s="13"/>
      <c r="AT18" s="13"/>
      <c r="AU18" s="13"/>
      <c r="AV18" s="13"/>
      <c r="AW18" s="13">
        <f ca="1">IFERROR(__xludf.DUMMYFUNCTION("""COMPUTED_VALUE"""),1)</f>
        <v>1</v>
      </c>
      <c r="AX18" s="13"/>
      <c r="AY18" s="13"/>
      <c r="AZ18" s="13"/>
      <c r="BA18" s="13"/>
      <c r="BB18" s="13"/>
      <c r="BC18" s="13" t="str">
        <f ca="1">IFERROR(__xludf.DUMMYFUNCTION("""COMPUTED_VALUE"""),"Packaging")</f>
        <v>Packaging</v>
      </c>
      <c r="BD18" s="13" t="str">
        <f ca="1">IFERROR(__xludf.DUMMYFUNCTION("""COMPUTED_VALUE"""),"Carry Bag")</f>
        <v>Carry Bag</v>
      </c>
      <c r="BE18" s="11"/>
      <c r="BF18" s="11"/>
      <c r="BG18" s="26"/>
      <c r="BH18" s="13"/>
      <c r="BI18" s="13"/>
      <c r="BJ18" s="13"/>
      <c r="BK18" s="5"/>
      <c r="BL18" s="11"/>
      <c r="BM18" s="11"/>
      <c r="BN18" s="11"/>
      <c r="BO18" s="11"/>
      <c r="BP18" s="11"/>
      <c r="BQ18" s="11"/>
      <c r="BR18" s="11"/>
      <c r="BS18" s="26" t="s">
        <v>19</v>
      </c>
      <c r="BT18" s="26" t="s">
        <v>48</v>
      </c>
      <c r="BU18" s="13" t="s">
        <v>68</v>
      </c>
      <c r="BV18" s="14" t="e">
        <f>#REF!</f>
        <v>#REF!</v>
      </c>
      <c r="BW18" s="13"/>
      <c r="BX18" s="11"/>
      <c r="BY18" s="11"/>
      <c r="BZ18" s="11"/>
      <c r="CA18" s="11"/>
      <c r="CB18" s="11"/>
      <c r="CC18" s="11"/>
      <c r="CD18" s="11">
        <f t="shared" si="6"/>
        <v>0</v>
      </c>
      <c r="CE18" s="11">
        <f t="shared" si="7"/>
        <v>0</v>
      </c>
      <c r="CF18" s="11"/>
      <c r="CG18" s="11"/>
      <c r="CH18" s="11"/>
    </row>
    <row r="19" spans="1:86" ht="15.75" customHeight="1">
      <c r="A19" s="88" t="str">
        <f ca="1">IFERROR(__xludf.DUMMYFUNCTION("""COMPUTED_VALUE"""),"https://drive.google.com/open?id=1lHnMtXhr9G3SJf8uKeSbYuegZiSXiBHu&amp;authuser=jay.agg%40gmail.com&amp;usp=drive_fs")</f>
        <v>https://drive.google.com/open?id=1lHnMtXhr9G3SJf8uKeSbYuegZiSXiBHu&amp;authuser=jay.agg%40gmail.com&amp;usp=drive_fs</v>
      </c>
      <c r="B19" s="11" t="str">
        <f ca="1">IFERROR(__xludf.DUMMYFUNCTION("""COMPUTED_VALUE"""),"Carry Bag")</f>
        <v>Carry Bag</v>
      </c>
      <c r="C19" s="11" t="str">
        <f ca="1">IFERROR(__xludf.DUMMYFUNCTION("""COMPUTED_VALUE"""),"Covid Kit")</f>
        <v>Covid Kit</v>
      </c>
      <c r="D19" s="11" t="str">
        <f ca="1">IFERROR(__xludf.DUMMYFUNCTION("""COMPUTED_VALUE"""),"205*65*330 mm")</f>
        <v>205*65*330 mm</v>
      </c>
      <c r="E19" s="33">
        <f ca="1">IFERROR(__xludf.DUMMYFUNCTION("""COMPUTED_VALUE"""),1)</f>
        <v>1</v>
      </c>
      <c r="F19" s="14">
        <f ca="1">IFERROR(__xludf.DUMMYFUNCTION("""COMPUTED_VALUE"""),1926)</f>
        <v>1926</v>
      </c>
      <c r="G19" s="14">
        <f ca="1">IFERROR(__xludf.DUMMYFUNCTION("""COMPUTED_VALUE"""),18)</f>
        <v>18</v>
      </c>
      <c r="H19" s="14">
        <f ca="1">IFERROR(__xludf.DUMMYFUNCTION("""COMPUTED_VALUE"""),23)</f>
        <v>23</v>
      </c>
      <c r="I19" s="14">
        <f ca="1">IFERROR(__xludf.DUMMYFUNCTION("""COMPUTED_VALUE"""),100)</f>
        <v>100</v>
      </c>
      <c r="J19" s="23"/>
      <c r="K19" s="23"/>
      <c r="L19" s="23"/>
      <c r="M19" s="23">
        <f ca="1">IFERROR(__xludf.DUMMYFUNCTION("""COMPUTED_VALUE"""),0.1)</f>
        <v>0.1</v>
      </c>
      <c r="N19" s="23">
        <f ca="1">IFERROR(__xludf.DUMMYFUNCTION("""COMPUTED_VALUE"""),1)</f>
        <v>1</v>
      </c>
      <c r="O19" s="23"/>
      <c r="P19" s="23" t="str">
        <f ca="1">IFERROR(__xludf.DUMMYFUNCTION("""COMPUTED_VALUE"""),"Offset")</f>
        <v>Offset</v>
      </c>
      <c r="Q19" s="23" t="str">
        <f ca="1">IFERROR(__xludf.DUMMYFUNCTION("""COMPUTED_VALUE"""),"Packaging")</f>
        <v>Packaging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7"/>
      <c r="AK19" s="11"/>
      <c r="AL19" s="11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 t="str">
        <f ca="1">IFERROR(__xludf.DUMMYFUNCTION("""COMPUTED_VALUE"""),"Packaging")</f>
        <v>Packaging</v>
      </c>
      <c r="BD19" s="13" t="str">
        <f ca="1">IFERROR(__xludf.DUMMYFUNCTION("""COMPUTED_VALUE"""),"Cerene")</f>
        <v>Cerene</v>
      </c>
      <c r="BE19" s="11"/>
      <c r="BF19" s="11"/>
      <c r="BG19" s="26"/>
      <c r="BH19" s="13"/>
      <c r="BI19" s="13"/>
      <c r="BJ19" s="13"/>
      <c r="BK19" s="5"/>
      <c r="BL19" s="11"/>
      <c r="BM19" s="11"/>
      <c r="BN19" s="11"/>
      <c r="BO19" s="11"/>
      <c r="BP19" s="11"/>
      <c r="BQ19" s="11"/>
      <c r="BR19" s="11"/>
      <c r="BS19" s="26" t="s">
        <v>19</v>
      </c>
      <c r="BT19" s="13" t="s">
        <v>70</v>
      </c>
      <c r="BU19" s="13" t="s">
        <v>71</v>
      </c>
      <c r="BV19" s="14">
        <f t="shared" ref="BV19:BV21" si="10">$BV$9</f>
        <v>105</v>
      </c>
      <c r="BW19" s="15"/>
      <c r="BX19" s="11"/>
      <c r="BY19" s="11"/>
      <c r="BZ19" s="11"/>
      <c r="CA19" s="11"/>
      <c r="CB19" s="11"/>
      <c r="CC19" s="11"/>
      <c r="CD19" s="11">
        <f t="shared" si="6"/>
        <v>0</v>
      </c>
      <c r="CE19" s="11">
        <f t="shared" si="7"/>
        <v>0</v>
      </c>
      <c r="CF19" s="11"/>
      <c r="CG19" s="11"/>
      <c r="CH19" s="11"/>
    </row>
    <row r="20" spans="1:86" ht="15.75" customHeight="1">
      <c r="A20" s="88" t="str">
        <f ca="1">IFERROR(__xludf.DUMMYFUNCTION("""COMPUTED_VALUE"""),"https://drive.google.com/open?id=1B9rYdky9_GlhoyFLssx_P2CsAHKwkclm&amp;authuser=jay.agg%40gmail.com&amp;usp=drive_fs")</f>
        <v>https://drive.google.com/open?id=1B9rYdky9_GlhoyFLssx_P2CsAHKwkclm&amp;authuser=jay.agg%40gmail.com&amp;usp=drive_fs</v>
      </c>
      <c r="B20" s="11" t="str">
        <f ca="1">IFERROR(__xludf.DUMMYFUNCTION("""COMPUTED_VALUE"""),"Carry Bag")</f>
        <v>Carry Bag</v>
      </c>
      <c r="C20" s="11" t="str">
        <f ca="1">IFERROR(__xludf.DUMMYFUNCTION("""COMPUTED_VALUE"""),"Cashify")</f>
        <v>Cashify</v>
      </c>
      <c r="D20" s="11" t="str">
        <f ca="1">IFERROR(__xludf.DUMMYFUNCTION("""COMPUTED_VALUE"""),"240*64*160 mm | 9.5*2.5*6.25 inch")</f>
        <v>240*64*160 mm | 9.5*2.5*6.25 inch</v>
      </c>
      <c r="E20" s="33">
        <f ca="1">IFERROR(__xludf.DUMMYFUNCTION("""COMPUTED_VALUE"""),2)</f>
        <v>2</v>
      </c>
      <c r="F20" s="14">
        <f ca="1">IFERROR(__xludf.DUMMYFUNCTION("""COMPUTED_VALUE"""),2029)</f>
        <v>2029</v>
      </c>
      <c r="G20" s="14">
        <f ca="1">IFERROR(__xludf.DUMMYFUNCTION("""COMPUTED_VALUE"""),20)</f>
        <v>20</v>
      </c>
      <c r="H20" s="14">
        <f ca="1">IFERROR(__xludf.DUMMYFUNCTION("""COMPUTED_VALUE"""),25)</f>
        <v>25</v>
      </c>
      <c r="I20" s="14">
        <f ca="1">IFERROR(__xludf.DUMMYFUNCTION("""COMPUTED_VALUE"""),100)</f>
        <v>100</v>
      </c>
      <c r="J20" s="23"/>
      <c r="K20" s="23"/>
      <c r="L20" s="23"/>
      <c r="M20" s="23">
        <f ca="1">IFERROR(__xludf.DUMMYFUNCTION("""COMPUTED_VALUE"""),0.1)</f>
        <v>0.1</v>
      </c>
      <c r="N20" s="23">
        <f ca="1">IFERROR(__xludf.DUMMYFUNCTION("""COMPUTED_VALUE"""),1)</f>
        <v>1</v>
      </c>
      <c r="O20" s="23"/>
      <c r="P20" s="23" t="str">
        <f ca="1">IFERROR(__xludf.DUMMYFUNCTION("""COMPUTED_VALUE"""),"Offset")</f>
        <v>Offset</v>
      </c>
      <c r="Q20" s="23" t="str">
        <f ca="1">IFERROR(__xludf.DUMMYFUNCTION("""COMPUTED_VALUE"""),"Packaging")</f>
        <v>Packaging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7"/>
      <c r="AK20" s="11"/>
      <c r="AL20" s="11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 t="str">
        <f ca="1">IFERROR(__xludf.DUMMYFUNCTION("""COMPUTED_VALUE"""),"Packaging")</f>
        <v>Packaging</v>
      </c>
      <c r="BD20" s="13" t="str">
        <f ca="1">IFERROR(__xludf.DUMMYFUNCTION("""COMPUTED_VALUE"""),"Computer Accessories")</f>
        <v>Computer Accessories</v>
      </c>
      <c r="BE20" s="11"/>
      <c r="BF20" s="11"/>
      <c r="BG20" s="26"/>
      <c r="BH20" s="13"/>
      <c r="BI20" s="13"/>
      <c r="BJ20" s="13"/>
      <c r="BK20" s="5"/>
      <c r="BL20" s="11"/>
      <c r="BM20" s="11"/>
      <c r="BN20" s="11"/>
      <c r="BO20" s="11"/>
      <c r="BP20" s="11"/>
      <c r="BQ20" s="11"/>
      <c r="BR20" s="11"/>
      <c r="BS20" s="26" t="s">
        <v>19</v>
      </c>
      <c r="BT20" s="13" t="s">
        <v>70</v>
      </c>
      <c r="BU20" s="13" t="s">
        <v>73</v>
      </c>
      <c r="BV20" s="14">
        <f t="shared" si="10"/>
        <v>105</v>
      </c>
      <c r="BW20" s="15"/>
      <c r="BX20" s="11"/>
      <c r="BY20" s="11"/>
      <c r="BZ20" s="11"/>
      <c r="CA20" s="11"/>
      <c r="CB20" s="11"/>
      <c r="CC20" s="11"/>
      <c r="CD20" s="11">
        <f t="shared" si="6"/>
        <v>0</v>
      </c>
      <c r="CE20" s="11">
        <f t="shared" si="7"/>
        <v>0</v>
      </c>
      <c r="CF20" s="11"/>
      <c r="CG20" s="11"/>
      <c r="CH20" s="11"/>
    </row>
    <row r="21" spans="1:86" ht="15.75" customHeight="1">
      <c r="A21" s="88" t="str">
        <f ca="1">IFERROR(__xludf.DUMMYFUNCTION("""COMPUTED_VALUE"""),"https://drive.google.com/open?id=1B7kw4r1ubP78rXhqEyfWlE6NpdtvV4aL&amp;authuser=jay.agg%40gmail.com&amp;usp=drive_fs")</f>
        <v>https://drive.google.com/open?id=1B7kw4r1ubP78rXhqEyfWlE6NpdtvV4aL&amp;authuser=jay.agg%40gmail.com&amp;usp=drive_fs</v>
      </c>
      <c r="B21" s="11" t="str">
        <f ca="1">IFERROR(__xludf.DUMMYFUNCTION("""COMPUTED_VALUE"""),"Carry Bag")</f>
        <v>Carry Bag</v>
      </c>
      <c r="C21" s="11" t="str">
        <f ca="1">IFERROR(__xludf.DUMMYFUNCTION("""COMPUTED_VALUE"""),"Cashify")</f>
        <v>Cashify</v>
      </c>
      <c r="D21" s="11" t="str">
        <f ca="1">IFERROR(__xludf.DUMMYFUNCTION("""COMPUTED_VALUE"""),"290*106*222 mm | 11.5*4.2*8.75 inch")</f>
        <v>290*106*222 mm | 11.5*4.2*8.75 inch</v>
      </c>
      <c r="E21" s="33">
        <f ca="1">IFERROR(__xludf.DUMMYFUNCTION("""COMPUTED_VALUE"""),2)</f>
        <v>2</v>
      </c>
      <c r="F21" s="14">
        <f ca="1">IFERROR(__xludf.DUMMYFUNCTION("""COMPUTED_VALUE"""),2840)</f>
        <v>2840</v>
      </c>
      <c r="G21" s="14">
        <f ca="1">IFERROR(__xludf.DUMMYFUNCTION("""COMPUTED_VALUE"""),26)</f>
        <v>26</v>
      </c>
      <c r="H21" s="14">
        <f ca="1">IFERROR(__xludf.DUMMYFUNCTION("""COMPUTED_VALUE"""),38)</f>
        <v>38</v>
      </c>
      <c r="I21" s="14">
        <f ca="1">IFERROR(__xludf.DUMMYFUNCTION("""COMPUTED_VALUE"""),100)</f>
        <v>100</v>
      </c>
      <c r="J21" s="23"/>
      <c r="K21" s="23"/>
      <c r="L21" s="23"/>
      <c r="M21" s="23">
        <f ca="1">IFERROR(__xludf.DUMMYFUNCTION("""COMPUTED_VALUE"""),0.1)</f>
        <v>0.1</v>
      </c>
      <c r="N21" s="23">
        <f ca="1">IFERROR(__xludf.DUMMYFUNCTION("""COMPUTED_VALUE"""),1)</f>
        <v>1</v>
      </c>
      <c r="O21" s="23"/>
      <c r="P21" s="23" t="str">
        <f ca="1">IFERROR(__xludf.DUMMYFUNCTION("""COMPUTED_VALUE"""),"Offset")</f>
        <v>Offset</v>
      </c>
      <c r="Q21" s="23" t="str">
        <f ca="1">IFERROR(__xludf.DUMMYFUNCTION("""COMPUTED_VALUE"""),"Packaging")</f>
        <v>Packaging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7"/>
      <c r="AK21" s="11"/>
      <c r="AL21" s="11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26" t="str">
        <f ca="1">IFERROR(__xludf.DUMMYFUNCTION("""COMPUTED_VALUE"""),"Packaging")</f>
        <v>Packaging</v>
      </c>
      <c r="BD21" s="26" t="str">
        <f ca="1">IFERROR(__xludf.DUMMYFUNCTION("""COMPUTED_VALUE"""),"Cones")</f>
        <v>Cones</v>
      </c>
      <c r="BE21" s="26"/>
      <c r="BF21" s="13"/>
      <c r="BG21" s="13"/>
      <c r="BH21" s="26"/>
      <c r="BI21" s="26"/>
      <c r="BJ21" s="26"/>
      <c r="BK21" s="26"/>
      <c r="BL21" s="13"/>
      <c r="BM21" s="11"/>
      <c r="BN21" s="11"/>
      <c r="BO21" s="11"/>
      <c r="BP21" s="11"/>
      <c r="BQ21" s="11"/>
      <c r="BR21" s="11"/>
      <c r="BS21" s="26" t="s">
        <v>19</v>
      </c>
      <c r="BT21" s="13" t="s">
        <v>70</v>
      </c>
      <c r="BU21" s="13" t="s">
        <v>81</v>
      </c>
      <c r="BV21" s="14">
        <f t="shared" si="10"/>
        <v>105</v>
      </c>
      <c r="BW21" s="13"/>
      <c r="BX21" s="11"/>
      <c r="BY21" s="11"/>
      <c r="BZ21" s="11"/>
      <c r="CA21" s="11"/>
      <c r="CB21" s="11"/>
      <c r="CC21" s="11"/>
      <c r="CD21" s="11">
        <f t="shared" si="6"/>
        <v>0</v>
      </c>
      <c r="CE21" s="11">
        <f t="shared" si="7"/>
        <v>0</v>
      </c>
      <c r="CF21" s="11"/>
      <c r="CG21" s="11"/>
      <c r="CH21" s="11"/>
    </row>
    <row r="22" spans="1:86" ht="15.75" customHeight="1">
      <c r="A22" s="32" t="str">
        <f ca="1">IFERROR(__xludf.DUMMYFUNCTION("""COMPUTED_VALUE"""),"https://drive.google.com/open?id=1UjUJCgz92x793VrkiQcdxVoWh95tY_vy&amp;authuser=jay.agg%40gmail.com&amp;usp=drive_fs")</f>
        <v>https://drive.google.com/open?id=1UjUJCgz92x793VrkiQcdxVoWh95tY_vy&amp;authuser=jay.agg%40gmail.com&amp;usp=drive_fs</v>
      </c>
      <c r="B22" s="11" t="str">
        <f ca="1">IFERROR(__xludf.DUMMYFUNCTION("""COMPUTED_VALUE"""),"Carry Bag")</f>
        <v>Carry Bag</v>
      </c>
      <c r="C22" s="11" t="str">
        <f ca="1">IFERROR(__xludf.DUMMYFUNCTION("""COMPUTED_VALUE"""),"Misc")</f>
        <v>Misc</v>
      </c>
      <c r="D22" s="11" t="str">
        <f ca="1">IFERROR(__xludf.DUMMYFUNCTION("""COMPUTED_VALUE"""),"224*210*225 mm | 8.8*8.2*8.9 inch")</f>
        <v>224*210*225 mm | 8.8*8.2*8.9 inch</v>
      </c>
      <c r="E22" s="33">
        <f ca="1">IFERROR(__xludf.DUMMYFUNCTION("""COMPUTED_VALUE"""),0.5)</f>
        <v>0.5</v>
      </c>
      <c r="F22" s="11">
        <f ca="1">IFERROR(__xludf.DUMMYFUNCTION("""COMPUTED_VALUE"""),2029)</f>
        <v>2029</v>
      </c>
      <c r="G22" s="11">
        <f ca="1">IFERROR(__xludf.DUMMYFUNCTION("""COMPUTED_VALUE"""),15.75)</f>
        <v>15.75</v>
      </c>
      <c r="H22" s="11">
        <f ca="1">IFERROR(__xludf.DUMMYFUNCTION("""COMPUTED_VALUE"""),20.75)</f>
        <v>20.75</v>
      </c>
      <c r="I22" s="11">
        <f ca="1">IFERROR(__xludf.DUMMYFUNCTION("""COMPUTED_VALUE"""),100)</f>
        <v>100</v>
      </c>
      <c r="J22" s="23"/>
      <c r="K22" s="23"/>
      <c r="L22" s="23"/>
      <c r="M22" s="23"/>
      <c r="N22" s="23">
        <f ca="1">IFERROR(__xludf.DUMMYFUNCTION("""COMPUTED_VALUE"""),1)</f>
        <v>1</v>
      </c>
      <c r="O22" s="23"/>
      <c r="P22" s="23" t="str">
        <f ca="1">IFERROR(__xludf.DUMMYFUNCTION("""COMPUTED_VALUE"""),"Offset")</f>
        <v>Offset</v>
      </c>
      <c r="Q22" s="23" t="str">
        <f ca="1">IFERROR(__xludf.DUMMYFUNCTION("""COMPUTED_VALUE"""),"Packaging")</f>
        <v>Packaging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7"/>
      <c r="AK22" s="11"/>
      <c r="AL22" s="11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 t="str">
        <f ca="1">IFERROR(__xludf.DUMMYFUNCTION("""COMPUTED_VALUE"""),"Packaging")</f>
        <v>Packaging</v>
      </c>
      <c r="BD22" s="13" t="str">
        <f ca="1">IFERROR(__xludf.DUMMYFUNCTION("""COMPUTED_VALUE"""),"Corrugation")</f>
        <v>Corrugation</v>
      </c>
      <c r="BE22" s="13"/>
      <c r="BF22" s="13"/>
      <c r="BG22" s="13"/>
      <c r="BH22" s="13"/>
      <c r="BI22" s="26"/>
      <c r="BJ22" s="13"/>
      <c r="BK22" s="13"/>
      <c r="BL22" s="26"/>
      <c r="BM22" s="11"/>
      <c r="BN22" s="13"/>
      <c r="BO22" s="11"/>
      <c r="BP22" s="11"/>
      <c r="BQ22" s="11"/>
      <c r="BR22" s="11"/>
      <c r="BS22" s="26" t="s">
        <v>21</v>
      </c>
      <c r="BT22" s="13" t="s">
        <v>48</v>
      </c>
      <c r="BU22" s="13" t="s">
        <v>82</v>
      </c>
      <c r="BV22" s="15" t="e">
        <f>#REF!</f>
        <v>#REF!</v>
      </c>
      <c r="BW22" s="13"/>
      <c r="BX22" s="11"/>
      <c r="BY22" s="11"/>
      <c r="BZ22" s="11"/>
      <c r="CA22" s="11"/>
      <c r="CB22" s="11"/>
      <c r="CC22" s="11"/>
      <c r="CD22" s="11">
        <f t="shared" si="6"/>
        <v>0</v>
      </c>
      <c r="CE22" s="11">
        <f t="shared" si="7"/>
        <v>0</v>
      </c>
      <c r="CF22" s="11"/>
      <c r="CG22" s="11"/>
      <c r="CH22" s="11"/>
    </row>
    <row r="23" spans="1:86" ht="15.75" customHeight="1">
      <c r="A23" s="32" t="str">
        <f ca="1">IFERROR(__xludf.DUMMYFUNCTION("""COMPUTED_VALUE"""),"https://drive.google.com/open?id=1Uj5SOd_yzSK3Dv3qjoOaS9tV0owM8eYg&amp;authuser=jay.agg%40gmail.com&amp;usp=drive_fs")</f>
        <v>https://drive.google.com/open?id=1Uj5SOd_yzSK3Dv3qjoOaS9tV0owM8eYg&amp;authuser=jay.agg%40gmail.com&amp;usp=drive_fs</v>
      </c>
      <c r="B23" s="11" t="str">
        <f ca="1">IFERROR(__xludf.DUMMYFUNCTION("""COMPUTED_VALUE"""),"Carry Bag")</f>
        <v>Carry Bag</v>
      </c>
      <c r="C23" s="11" t="str">
        <f ca="1">IFERROR(__xludf.DUMMYFUNCTION("""COMPUTED_VALUE"""),"Misc")</f>
        <v>Misc</v>
      </c>
      <c r="D23" s="11" t="str">
        <f ca="1">IFERROR(__xludf.DUMMYFUNCTION("""COMPUTED_VALUE"""),"254*254*200 mm | 10*10*7.8 inch")</f>
        <v>254*254*200 mm | 10*10*7.8 inch</v>
      </c>
      <c r="E23" s="33">
        <f ca="1">IFERROR(__xludf.DUMMYFUNCTION("""COMPUTED_VALUE"""),0.5)</f>
        <v>0.5</v>
      </c>
      <c r="F23" s="11">
        <f ca="1">IFERROR(__xludf.DUMMYFUNCTION("""COMPUTED_VALUE"""),2029)</f>
        <v>2029</v>
      </c>
      <c r="G23" s="11">
        <f ca="1">IFERROR(__xludf.DUMMYFUNCTION("""COMPUTED_VALUE"""),15.75)</f>
        <v>15.75</v>
      </c>
      <c r="H23" s="11">
        <f ca="1">IFERROR(__xludf.DUMMYFUNCTION("""COMPUTED_VALUE"""),20.75)</f>
        <v>20.75</v>
      </c>
      <c r="I23" s="11">
        <f ca="1">IFERROR(__xludf.DUMMYFUNCTION("""COMPUTED_VALUE"""),100)</f>
        <v>100</v>
      </c>
      <c r="J23" s="23"/>
      <c r="K23" s="23"/>
      <c r="L23" s="23"/>
      <c r="M23" s="23"/>
      <c r="N23" s="23">
        <f ca="1">IFERROR(__xludf.DUMMYFUNCTION("""COMPUTED_VALUE"""),1)</f>
        <v>1</v>
      </c>
      <c r="O23" s="23"/>
      <c r="P23" s="23" t="str">
        <f ca="1">IFERROR(__xludf.DUMMYFUNCTION("""COMPUTED_VALUE"""),"Offset")</f>
        <v>Offset</v>
      </c>
      <c r="Q23" s="23" t="str">
        <f ca="1">IFERROR(__xludf.DUMMYFUNCTION("""COMPUTED_VALUE"""),"Packaging")</f>
        <v>Packaging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7"/>
      <c r="AK23" s="11"/>
      <c r="AL23" s="11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 t="str">
        <f ca="1">IFERROR(__xludf.DUMMYFUNCTION("""COMPUTED_VALUE"""),"Packaging")</f>
        <v>Packaging</v>
      </c>
      <c r="BD23" s="13" t="str">
        <f ca="1">IFERROR(__xludf.DUMMYFUNCTION("""COMPUTED_VALUE"""),"Cosmetic")</f>
        <v>Cosmetic</v>
      </c>
      <c r="BE23" s="13"/>
      <c r="BF23" s="13"/>
      <c r="BG23" s="13"/>
      <c r="BH23" s="13"/>
      <c r="BI23" s="26"/>
      <c r="BJ23" s="13"/>
      <c r="BK23" s="13"/>
      <c r="BL23" s="26"/>
      <c r="BM23" s="11"/>
      <c r="BN23" s="13"/>
      <c r="BO23" s="11"/>
      <c r="BP23" s="11"/>
      <c r="BQ23" s="11"/>
      <c r="BR23" s="11"/>
      <c r="BS23" s="26" t="s">
        <v>21</v>
      </c>
      <c r="BT23" s="13" t="s">
        <v>70</v>
      </c>
      <c r="BU23" s="13" t="s">
        <v>83</v>
      </c>
      <c r="BV23" s="15">
        <f>Quotation!$C$21</f>
        <v>0</v>
      </c>
      <c r="BW23" s="13"/>
      <c r="BX23" s="11"/>
      <c r="BY23" s="11"/>
      <c r="BZ23" s="11"/>
      <c r="CA23" s="11"/>
      <c r="CB23" s="11"/>
      <c r="CC23" s="11"/>
      <c r="CD23" s="11">
        <f t="shared" si="6"/>
        <v>0</v>
      </c>
      <c r="CE23" s="11">
        <f t="shared" si="7"/>
        <v>0</v>
      </c>
      <c r="CF23" s="11"/>
      <c r="CG23" s="11"/>
      <c r="CH23" s="11"/>
    </row>
    <row r="24" spans="1:86" ht="15.75" customHeight="1">
      <c r="A24" s="32" t="str">
        <f ca="1">IFERROR(__xludf.DUMMYFUNCTION("""COMPUTED_VALUE"""),"https://drive.google.com/open?id=1776chak7uaIih4AiETRmQb4kidXbpKey&amp;authuser=jay.agg%40gmail.com&amp;usp=drive_fs")</f>
        <v>https://drive.google.com/open?id=1776chak7uaIih4AiETRmQb4kidXbpKey&amp;authuser=jay.agg%40gmail.com&amp;usp=drive_fs</v>
      </c>
      <c r="B24" s="11" t="str">
        <f ca="1">IFERROR(__xludf.DUMMYFUNCTION("""COMPUTED_VALUE"""),"Carry Bag")</f>
        <v>Carry Bag</v>
      </c>
      <c r="C24" s="11" t="str">
        <f ca="1">IFERROR(__xludf.DUMMYFUNCTION("""COMPUTED_VALUE"""),"Misc")</f>
        <v>Misc</v>
      </c>
      <c r="D24" s="11" t="str">
        <f ca="1">IFERROR(__xludf.DUMMYFUNCTION("""COMPUTED_VALUE"""),"229*102*305 mm | 9*4*12 inch")</f>
        <v>229*102*305 mm | 9*4*12 inch</v>
      </c>
      <c r="E24" s="33">
        <f ca="1">IFERROR(__xludf.DUMMYFUNCTION("""COMPUTED_VALUE"""),1)</f>
        <v>1</v>
      </c>
      <c r="F24" s="11">
        <f ca="1">IFERROR(__xludf.DUMMYFUNCTION("""COMPUTED_VALUE"""),2029)</f>
        <v>2029</v>
      </c>
      <c r="G24" s="11">
        <f ca="1">IFERROR(__xludf.DUMMYFUNCTION("""COMPUTED_VALUE"""),17.5)</f>
        <v>17.5</v>
      </c>
      <c r="H24" s="11">
        <f ca="1">IFERROR(__xludf.DUMMYFUNCTION("""COMPUTED_VALUE"""),28)</f>
        <v>28</v>
      </c>
      <c r="I24" s="11">
        <f ca="1">IFERROR(__xludf.DUMMYFUNCTION("""COMPUTED_VALUE"""),100)</f>
        <v>100</v>
      </c>
      <c r="J24" s="23"/>
      <c r="K24" s="23"/>
      <c r="L24" s="23"/>
      <c r="M24" s="23">
        <f ca="1">IFERROR(__xludf.DUMMYFUNCTION("""COMPUTED_VALUE"""),0.1)</f>
        <v>0.1</v>
      </c>
      <c r="N24" s="23">
        <f ca="1">IFERROR(__xludf.DUMMYFUNCTION("""COMPUTED_VALUE"""),1)</f>
        <v>1</v>
      </c>
      <c r="O24" s="23"/>
      <c r="P24" s="23" t="str">
        <f ca="1">IFERROR(__xludf.DUMMYFUNCTION("""COMPUTED_VALUE"""),"Offset")</f>
        <v>Offset</v>
      </c>
      <c r="Q24" s="23" t="str">
        <f ca="1">IFERROR(__xludf.DUMMYFUNCTION("""COMPUTED_VALUE"""),"Packaging")</f>
        <v>Packaging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7"/>
      <c r="AK24" s="11"/>
      <c r="AL24" s="11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 t="str">
        <f ca="1">IFERROR(__xludf.DUMMYFUNCTION("""COMPUTED_VALUE"""),"Packaging")</f>
        <v>Packaging</v>
      </c>
      <c r="BD24" s="13" t="str">
        <f ca="1">IFERROR(__xludf.DUMMYFUNCTION("""COMPUTED_VALUE"""),"Cup")</f>
        <v>Cup</v>
      </c>
      <c r="BE24" s="13"/>
      <c r="BF24" s="13"/>
      <c r="BG24" s="13"/>
      <c r="BH24" s="13"/>
      <c r="BI24" s="13"/>
      <c r="BJ24" s="13"/>
      <c r="BK24" s="13"/>
      <c r="BL24" s="11"/>
      <c r="BM24" s="11"/>
      <c r="BN24" s="13"/>
      <c r="BO24" s="11"/>
      <c r="BP24" s="11"/>
      <c r="BQ24" s="11"/>
      <c r="BR24" s="11"/>
      <c r="BS24" s="26" t="s">
        <v>21</v>
      </c>
      <c r="BT24" s="13" t="s">
        <v>48</v>
      </c>
      <c r="BU24" s="13" t="s">
        <v>84</v>
      </c>
      <c r="BV24" s="15" t="e">
        <f t="shared" ref="BV24:BV28" si="11">$BV$22</f>
        <v>#REF!</v>
      </c>
      <c r="BW24" s="13"/>
      <c r="BX24" s="11"/>
      <c r="BY24" s="11"/>
      <c r="BZ24" s="11"/>
      <c r="CA24" s="11"/>
      <c r="CB24" s="11"/>
      <c r="CC24" s="11"/>
      <c r="CD24" s="11">
        <f t="shared" si="6"/>
        <v>0</v>
      </c>
      <c r="CE24" s="11">
        <f t="shared" si="7"/>
        <v>0</v>
      </c>
      <c r="CF24" s="11"/>
      <c r="CG24" s="11"/>
      <c r="CH24" s="11"/>
    </row>
    <row r="25" spans="1:86" ht="15.75" customHeight="1">
      <c r="A25" s="32" t="str">
        <f ca="1">IFERROR(__xludf.DUMMYFUNCTION("""COMPUTED_VALUE"""),"https://drive.google.com/open?id=18GYx422KvAw5NGCNjJ65WZ-t5IXTMZLT&amp;authuser=jay.agg%40gmail.com&amp;usp=drive_fs")</f>
        <v>https://drive.google.com/open?id=18GYx422KvAw5NGCNjJ65WZ-t5IXTMZLT&amp;authuser=jay.agg%40gmail.com&amp;usp=drive_fs</v>
      </c>
      <c r="B25" s="11" t="str">
        <f ca="1">IFERROR(__xludf.DUMMYFUNCTION("""COMPUTED_VALUE"""),"Carry Bag")</f>
        <v>Carry Bag</v>
      </c>
      <c r="C25" s="11" t="str">
        <f ca="1">IFERROR(__xludf.DUMMYFUNCTION("""COMPUTED_VALUE"""),"FnP")</f>
        <v>FnP</v>
      </c>
      <c r="D25" s="11" t="str">
        <f ca="1">IFERROR(__xludf.DUMMYFUNCTION("""COMPUTED_VALUE"""),"305*280*248 mm | 12*11*9.75 inch")</f>
        <v>305*280*248 mm | 12*11*9.75 inch</v>
      </c>
      <c r="E25" s="33">
        <f ca="1">IFERROR(__xludf.DUMMYFUNCTION("""COMPUTED_VALUE"""),0.5)</f>
        <v>0.5</v>
      </c>
      <c r="F25" s="11">
        <f ca="1">IFERROR(__xludf.DUMMYFUNCTION("""COMPUTED_VALUE"""),1926)</f>
        <v>1926</v>
      </c>
      <c r="G25" s="11">
        <f ca="1">IFERROR(__xludf.DUMMYFUNCTION("""COMPUTED_VALUE"""),18)</f>
        <v>18</v>
      </c>
      <c r="H25" s="11">
        <f ca="1">IFERROR(__xludf.DUMMYFUNCTION("""COMPUTED_VALUE"""),25)</f>
        <v>25</v>
      </c>
      <c r="I25" s="11">
        <f ca="1">IFERROR(__xludf.DUMMYFUNCTION("""COMPUTED_VALUE"""),100)</f>
        <v>100</v>
      </c>
      <c r="J25" s="23"/>
      <c r="K25" s="23"/>
      <c r="L25" s="23"/>
      <c r="M25" s="23"/>
      <c r="N25" s="23">
        <f ca="1">IFERROR(__xludf.DUMMYFUNCTION("""COMPUTED_VALUE"""),1)</f>
        <v>1</v>
      </c>
      <c r="O25" s="23"/>
      <c r="P25" s="23" t="str">
        <f ca="1">IFERROR(__xludf.DUMMYFUNCTION("""COMPUTED_VALUE"""),"Offset")</f>
        <v>Offset</v>
      </c>
      <c r="Q25" s="23" t="str">
        <f ca="1">IFERROR(__xludf.DUMMYFUNCTION("""COMPUTED_VALUE"""),"Packaging")</f>
        <v>Packaging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7"/>
      <c r="AK25" s="11"/>
      <c r="AL25" s="11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 t="str">
        <f ca="1">IFERROR(__xludf.DUMMYFUNCTION("""COMPUTED_VALUE"""),"Packaging")</f>
        <v>Packaging</v>
      </c>
      <c r="BD25" s="13" t="str">
        <f ca="1">IFERROR(__xludf.DUMMYFUNCTION("""COMPUTED_VALUE"""),"Daily Essential")</f>
        <v>Daily Essential</v>
      </c>
      <c r="BE25" s="13"/>
      <c r="BF25" s="13"/>
      <c r="BG25" s="13"/>
      <c r="BH25" s="13"/>
      <c r="BI25" s="26"/>
      <c r="BJ25" s="13"/>
      <c r="BK25" s="13"/>
      <c r="BL25" s="26"/>
      <c r="BM25" s="11"/>
      <c r="BN25" s="13"/>
      <c r="BO25" s="11"/>
      <c r="BP25" s="11"/>
      <c r="BQ25" s="11"/>
      <c r="BR25" s="11"/>
      <c r="BS25" s="26" t="s">
        <v>21</v>
      </c>
      <c r="BT25" s="13" t="s">
        <v>48</v>
      </c>
      <c r="BU25" s="13" t="s">
        <v>85</v>
      </c>
      <c r="BV25" s="15" t="e">
        <f t="shared" si="11"/>
        <v>#REF!</v>
      </c>
      <c r="BW25" s="13"/>
      <c r="BX25" s="11"/>
      <c r="BY25" s="11"/>
      <c r="BZ25" s="11"/>
      <c r="CA25" s="11"/>
      <c r="CB25" s="11"/>
      <c r="CC25" s="11"/>
      <c r="CD25" s="11">
        <f t="shared" si="6"/>
        <v>0</v>
      </c>
      <c r="CE25" s="11">
        <f t="shared" si="7"/>
        <v>0</v>
      </c>
      <c r="CF25" s="11"/>
      <c r="CG25" s="11"/>
      <c r="CH25" s="11"/>
    </row>
    <row r="26" spans="1:86" ht="15.75" customHeight="1">
      <c r="A26" s="32" t="str">
        <f ca="1">IFERROR(__xludf.DUMMYFUNCTION("""COMPUTED_VALUE"""),"https://drive.google.com/open?id=18JW5RWEWbLqsK1MUKfCyTsOUrbkb5ckp&amp;authuser=jay.agg%40gmail.com&amp;usp=drive_fs")</f>
        <v>https://drive.google.com/open?id=18JW5RWEWbLqsK1MUKfCyTsOUrbkb5ckp&amp;authuser=jay.agg%40gmail.com&amp;usp=drive_fs</v>
      </c>
      <c r="B26" s="11" t="str">
        <f ca="1">IFERROR(__xludf.DUMMYFUNCTION("""COMPUTED_VALUE"""),"Carry Bag")</f>
        <v>Carry Bag</v>
      </c>
      <c r="C26" s="11" t="str">
        <f ca="1">IFERROR(__xludf.DUMMYFUNCTION("""COMPUTED_VALUE"""),"FnP")</f>
        <v>FnP</v>
      </c>
      <c r="D26" s="11" t="str">
        <f ca="1">IFERROR(__xludf.DUMMYFUNCTION("""COMPUTED_VALUE"""),"256*230*240 mm | 10*9*9.5 inch")</f>
        <v>256*230*240 mm | 10*9*9.5 inch</v>
      </c>
      <c r="E26" s="33">
        <f ca="1">IFERROR(__xludf.DUMMYFUNCTION("""COMPUTED_VALUE"""),0.5)</f>
        <v>0.5</v>
      </c>
      <c r="F26" s="11">
        <f ca="1">IFERROR(__xludf.DUMMYFUNCTION("""COMPUTED_VALUE"""),1926)</f>
        <v>1926</v>
      </c>
      <c r="G26" s="11">
        <f ca="1">IFERROR(__xludf.DUMMYFUNCTION("""COMPUTED_VALUE"""),18)</f>
        <v>18</v>
      </c>
      <c r="H26" s="11">
        <f ca="1">IFERROR(__xludf.DUMMYFUNCTION("""COMPUTED_VALUE"""),21)</f>
        <v>21</v>
      </c>
      <c r="I26" s="11">
        <f ca="1">IFERROR(__xludf.DUMMYFUNCTION("""COMPUTED_VALUE"""),100)</f>
        <v>100</v>
      </c>
      <c r="J26" s="23"/>
      <c r="K26" s="23"/>
      <c r="L26" s="23"/>
      <c r="M26" s="23"/>
      <c r="N26" s="23">
        <f ca="1">IFERROR(__xludf.DUMMYFUNCTION("""COMPUTED_VALUE"""),1)</f>
        <v>1</v>
      </c>
      <c r="O26" s="23"/>
      <c r="P26" s="23" t="str">
        <f ca="1">IFERROR(__xludf.DUMMYFUNCTION("""COMPUTED_VALUE"""),"Offset")</f>
        <v>Offset</v>
      </c>
      <c r="Q26" s="23" t="str">
        <f ca="1">IFERROR(__xludf.DUMMYFUNCTION("""COMPUTED_VALUE"""),"Packaging")</f>
        <v>Packaging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7"/>
      <c r="AK26" s="11"/>
      <c r="AL26" s="11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 t="str">
        <f ca="1">IFERROR(__xludf.DUMMYFUNCTION("""COMPUTED_VALUE"""),"Packaging")</f>
        <v>Packaging</v>
      </c>
      <c r="BD26" s="13" t="str">
        <f ca="1">IFERROR(__xludf.DUMMYFUNCTION("""COMPUTED_VALUE"""),"Dhoop")</f>
        <v>Dhoop</v>
      </c>
      <c r="BE26" s="13"/>
      <c r="BF26" s="13"/>
      <c r="BG26" s="13"/>
      <c r="BH26" s="13"/>
      <c r="BI26" s="26"/>
      <c r="BJ26" s="13"/>
      <c r="BK26" s="13"/>
      <c r="BL26" s="26"/>
      <c r="BM26" s="11"/>
      <c r="BN26" s="11"/>
      <c r="BO26" s="11"/>
      <c r="BP26" s="11"/>
      <c r="BQ26" s="11"/>
      <c r="BR26" s="11"/>
      <c r="BS26" s="26" t="s">
        <v>21</v>
      </c>
      <c r="BT26" s="13" t="s">
        <v>48</v>
      </c>
      <c r="BU26" s="13" t="s">
        <v>86</v>
      </c>
      <c r="BV26" s="15" t="e">
        <f t="shared" si="11"/>
        <v>#REF!</v>
      </c>
      <c r="BW26" s="13"/>
      <c r="BX26" s="11"/>
      <c r="BY26" s="11"/>
      <c r="BZ26" s="11"/>
      <c r="CA26" s="11"/>
      <c r="CB26" s="11"/>
      <c r="CC26" s="11"/>
      <c r="CD26" s="11">
        <f t="shared" si="6"/>
        <v>0</v>
      </c>
      <c r="CE26" s="11">
        <f t="shared" si="7"/>
        <v>0</v>
      </c>
      <c r="CF26" s="11"/>
      <c r="CG26" s="11"/>
      <c r="CH26" s="11"/>
    </row>
    <row r="27" spans="1:86" ht="15.75" customHeight="1">
      <c r="A27" s="32" t="str">
        <f ca="1">IFERROR(__xludf.DUMMYFUNCTION("""COMPUTED_VALUE"""),"https://drive.google.com/open?id=1D4uH39QrRZfXmBsB8G93VY9_0eAGmYEy&amp;authuser=jay.agg%40gmail.com&amp;usp=drive_fs")</f>
        <v>https://drive.google.com/open?id=1D4uH39QrRZfXmBsB8G93VY9_0eAGmYEy&amp;authuser=jay.agg%40gmail.com&amp;usp=drive_fs</v>
      </c>
      <c r="B27" s="11" t="str">
        <f ca="1">IFERROR(__xludf.DUMMYFUNCTION("""COMPUTED_VALUE"""),"Carry Bag")</f>
        <v>Carry Bag</v>
      </c>
      <c r="C27" s="11" t="str">
        <f ca="1">IFERROR(__xludf.DUMMYFUNCTION("""COMPUTED_VALUE"""),"Cashify")</f>
        <v>Cashify</v>
      </c>
      <c r="D27" s="11" t="str">
        <f ca="1">IFERROR(__xludf.DUMMYFUNCTION("""COMPUTED_VALUE"""),"250*110*205 mm | 9.8*4.3*8 inch")</f>
        <v>250*110*205 mm | 9.8*4.3*8 inch</v>
      </c>
      <c r="E27" s="33">
        <f ca="1">IFERROR(__xludf.DUMMYFUNCTION("""COMPUTED_VALUE"""),2)</f>
        <v>2</v>
      </c>
      <c r="F27" s="11">
        <f ca="1">IFERROR(__xludf.DUMMYFUNCTION("""COMPUTED_VALUE"""),2840)</f>
        <v>2840</v>
      </c>
      <c r="G27" s="11">
        <f ca="1">IFERROR(__xludf.DUMMYFUNCTION("""COMPUTED_VALUE"""),25)</f>
        <v>25</v>
      </c>
      <c r="H27" s="11">
        <f ca="1">IFERROR(__xludf.DUMMYFUNCTION("""COMPUTED_VALUE"""),30)</f>
        <v>30</v>
      </c>
      <c r="I27" s="11">
        <f ca="1">IFERROR(__xludf.DUMMYFUNCTION("""COMPUTED_VALUE"""),100)</f>
        <v>100</v>
      </c>
      <c r="J27" s="23"/>
      <c r="K27" s="23"/>
      <c r="L27" s="23"/>
      <c r="M27" s="23"/>
      <c r="N27" s="23">
        <f ca="1">IFERROR(__xludf.DUMMYFUNCTION("""COMPUTED_VALUE"""),1)</f>
        <v>1</v>
      </c>
      <c r="O27" s="23"/>
      <c r="P27" s="23" t="str">
        <f ca="1">IFERROR(__xludf.DUMMYFUNCTION("""COMPUTED_VALUE"""),"Offset")</f>
        <v>Offset</v>
      </c>
      <c r="Q27" s="23" t="str">
        <f ca="1">IFERROR(__xludf.DUMMYFUNCTION("""COMPUTED_VALUE"""),"Packaging")</f>
        <v>Packaging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7"/>
      <c r="AK27" s="11"/>
      <c r="AL27" s="11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 t="str">
        <f ca="1">IFERROR(__xludf.DUMMYFUNCTION("""COMPUTED_VALUE"""),"Packaging")</f>
        <v>Packaging</v>
      </c>
      <c r="BD27" s="13" t="str">
        <f ca="1">IFERROR(__xludf.DUMMYFUNCTION("""COMPUTED_VALUE"""),"Dude Love")</f>
        <v>Dude Love</v>
      </c>
      <c r="BE27" s="13"/>
      <c r="BF27" s="13"/>
      <c r="BG27" s="13"/>
      <c r="BH27" s="13"/>
      <c r="BI27" s="13"/>
      <c r="BJ27" s="13"/>
      <c r="BK27" s="13"/>
      <c r="BL27" s="11"/>
      <c r="BM27" s="11"/>
      <c r="BN27" s="11"/>
      <c r="BO27" s="11"/>
      <c r="BP27" s="11"/>
      <c r="BQ27" s="11"/>
      <c r="BR27" s="11"/>
      <c r="BS27" s="26" t="s">
        <v>21</v>
      </c>
      <c r="BT27" s="13" t="s">
        <v>48</v>
      </c>
      <c r="BU27" s="13" t="s">
        <v>87</v>
      </c>
      <c r="BV27" s="15" t="e">
        <f t="shared" si="11"/>
        <v>#REF!</v>
      </c>
      <c r="BW27" s="13"/>
      <c r="BX27" s="11"/>
      <c r="BY27" s="11"/>
      <c r="BZ27" s="11"/>
      <c r="CA27" s="11"/>
      <c r="CB27" s="11"/>
      <c r="CC27" s="11"/>
      <c r="CD27" s="11">
        <f t="shared" si="6"/>
        <v>0</v>
      </c>
      <c r="CE27" s="11">
        <f t="shared" si="7"/>
        <v>0</v>
      </c>
      <c r="CF27" s="11"/>
      <c r="CG27" s="11"/>
      <c r="CH27" s="11"/>
    </row>
    <row r="28" spans="1:86" ht="15.75" customHeight="1">
      <c r="A28" s="11"/>
      <c r="B28" s="11"/>
      <c r="C28" s="11"/>
      <c r="D28" s="11"/>
      <c r="E28" s="33"/>
      <c r="F28" s="11"/>
      <c r="G28" s="11"/>
      <c r="H28" s="11"/>
      <c r="I28" s="11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7"/>
      <c r="AK28" s="11"/>
      <c r="AL28" s="11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 t="str">
        <f ca="1">IFERROR(__xludf.DUMMYFUNCTION("""COMPUTED_VALUE"""),"Packaging")</f>
        <v>Packaging</v>
      </c>
      <c r="BD28" s="13" t="str">
        <f ca="1">IFERROR(__xludf.DUMMYFUNCTION("""COMPUTED_VALUE"""),"Electricity")</f>
        <v>Electricity</v>
      </c>
      <c r="BE28" s="13"/>
      <c r="BF28" s="13"/>
      <c r="BG28" s="13"/>
      <c r="BH28" s="13"/>
      <c r="BI28" s="13"/>
      <c r="BJ28" s="13"/>
      <c r="BK28" s="13"/>
      <c r="BL28" s="11"/>
      <c r="BM28" s="11"/>
      <c r="BN28" s="11"/>
      <c r="BO28" s="11"/>
      <c r="BP28" s="11"/>
      <c r="BQ28" s="11"/>
      <c r="BR28" s="11"/>
      <c r="BS28" s="26" t="s">
        <v>21</v>
      </c>
      <c r="BT28" s="13" t="s">
        <v>48</v>
      </c>
      <c r="BU28" s="13" t="s">
        <v>88</v>
      </c>
      <c r="BV28" s="15" t="e">
        <f t="shared" si="11"/>
        <v>#REF!</v>
      </c>
      <c r="BW28" s="13"/>
      <c r="BX28" s="11"/>
      <c r="BY28" s="11"/>
      <c r="BZ28" s="11"/>
      <c r="CA28" s="11"/>
      <c r="CB28" s="11"/>
      <c r="CC28" s="11"/>
      <c r="CD28" s="11">
        <f t="shared" si="6"/>
        <v>0</v>
      </c>
      <c r="CE28" s="11">
        <f t="shared" si="7"/>
        <v>0</v>
      </c>
      <c r="CF28" s="11"/>
      <c r="CG28" s="11"/>
      <c r="CH28" s="11"/>
    </row>
    <row r="29" spans="1:86" ht="15.75" customHeight="1">
      <c r="A29" s="11"/>
      <c r="B29" s="11"/>
      <c r="C29" s="11"/>
      <c r="D29" s="11"/>
      <c r="E29" s="33"/>
      <c r="F29" s="11"/>
      <c r="G29" s="11"/>
      <c r="H29" s="11"/>
      <c r="I29" s="11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7"/>
      <c r="AK29" s="11"/>
      <c r="AL29" s="11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8" t="str">
        <f ca="1">IFERROR(__xludf.DUMMYFUNCTION("""COMPUTED_VALUE"""),"Packaging")</f>
        <v>Packaging</v>
      </c>
      <c r="BD29" s="18" t="str">
        <f ca="1">IFERROR(__xludf.DUMMYFUNCTION("""COMPUTED_VALUE"""),"Everstylish")</f>
        <v>Everstylish</v>
      </c>
      <c r="BE29" s="13"/>
      <c r="BF29" s="13"/>
      <c r="BG29" s="13"/>
      <c r="BH29" s="13"/>
      <c r="BI29" s="13"/>
      <c r="BJ29" s="13"/>
      <c r="BK29" s="13"/>
      <c r="BL29" s="11"/>
      <c r="BM29" s="11"/>
      <c r="BN29" s="11"/>
      <c r="BO29" s="11"/>
      <c r="BP29" s="11"/>
      <c r="BQ29" s="11"/>
      <c r="BR29" s="11"/>
      <c r="BS29" s="26"/>
      <c r="BT29" s="13"/>
      <c r="BU29" s="13"/>
      <c r="BV29" s="13"/>
      <c r="BW29" s="13"/>
      <c r="BX29" s="11"/>
      <c r="BY29" s="11"/>
      <c r="BZ29" s="11"/>
      <c r="CA29" s="11"/>
      <c r="CB29" s="11"/>
      <c r="CC29" s="11"/>
      <c r="CD29" s="11">
        <f t="shared" si="6"/>
        <v>0</v>
      </c>
      <c r="CE29" s="11">
        <f t="shared" si="7"/>
        <v>0</v>
      </c>
      <c r="CF29" s="11"/>
      <c r="CG29" s="11"/>
      <c r="CH29" s="11"/>
    </row>
    <row r="30" spans="1:86" ht="15.75" customHeight="1">
      <c r="A30" s="11"/>
      <c r="B30" s="11"/>
      <c r="C30" s="11"/>
      <c r="D30" s="11"/>
      <c r="E30" s="33"/>
      <c r="F30" s="11"/>
      <c r="G30" s="11"/>
      <c r="H30" s="11"/>
      <c r="I30" s="11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7"/>
      <c r="AK30" s="11"/>
      <c r="AL30" s="11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 t="str">
        <f ca="1">IFERROR(__xludf.DUMMYFUNCTION("""COMPUTED_VALUE"""),"Packaging")</f>
        <v>Packaging</v>
      </c>
      <c r="BD30" s="13" t="str">
        <f ca="1">IFERROR(__xludf.DUMMYFUNCTION("""COMPUTED_VALUE"""),"FMCG")</f>
        <v>FMCG</v>
      </c>
      <c r="BE30" s="13"/>
      <c r="BF30" s="13"/>
      <c r="BG30" s="13"/>
      <c r="BH30" s="13"/>
      <c r="BI30" s="13"/>
      <c r="BJ30" s="13"/>
      <c r="BK30" s="13"/>
      <c r="BL30" s="11"/>
      <c r="BM30" s="11"/>
      <c r="BN30" s="11"/>
      <c r="BO30" s="11"/>
      <c r="BP30" s="11"/>
      <c r="BQ30" s="11"/>
      <c r="BR30" s="11"/>
      <c r="BS30" s="13"/>
      <c r="BT30" s="13"/>
      <c r="BU30" s="13"/>
      <c r="BV30" s="13"/>
      <c r="BW30" s="13"/>
      <c r="BX30" s="11"/>
      <c r="BY30" s="11"/>
      <c r="BZ30" s="11"/>
      <c r="CA30" s="11"/>
      <c r="CB30" s="11"/>
      <c r="CC30" s="11"/>
      <c r="CD30" s="11">
        <f t="shared" si="6"/>
        <v>0</v>
      </c>
      <c r="CE30" s="11">
        <f t="shared" si="7"/>
        <v>0</v>
      </c>
      <c r="CF30" s="11"/>
      <c r="CG30" s="11"/>
      <c r="CH30" s="11"/>
    </row>
    <row r="31" spans="1:86" ht="15.75" customHeight="1">
      <c r="A31" s="11"/>
      <c r="B31" s="11"/>
      <c r="C31" s="11"/>
      <c r="D31" s="11"/>
      <c r="E31" s="33"/>
      <c r="F31" s="11"/>
      <c r="G31" s="11"/>
      <c r="H31" s="11"/>
      <c r="I31" s="11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7"/>
      <c r="AK31" s="11"/>
      <c r="AL31" s="11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 t="str">
        <f ca="1">IFERROR(__xludf.DUMMYFUNCTION("""COMPUTED_VALUE"""),"Packaging")</f>
        <v>Packaging</v>
      </c>
      <c r="BD31" s="13" t="str">
        <f ca="1">IFERROR(__xludf.DUMMYFUNCTION("""COMPUTED_VALUE"""),"Food")</f>
        <v>Food</v>
      </c>
      <c r="BE31" s="13"/>
      <c r="BF31" s="13"/>
      <c r="BG31" s="13"/>
      <c r="BH31" s="13"/>
      <c r="BI31" s="13"/>
      <c r="BJ31" s="26"/>
      <c r="BK31" s="13"/>
      <c r="BL31" s="11"/>
      <c r="BM31" s="11"/>
      <c r="BN31" s="11"/>
      <c r="BO31" s="11"/>
      <c r="BP31" s="11"/>
      <c r="BQ31" s="11"/>
      <c r="BR31" s="11"/>
      <c r="BS31" s="26" t="s">
        <v>20</v>
      </c>
      <c r="BT31" s="13" t="s">
        <v>48</v>
      </c>
      <c r="BU31" s="13" t="s">
        <v>84</v>
      </c>
      <c r="BV31" s="15" t="e">
        <f>#REF!</f>
        <v>#REF!</v>
      </c>
      <c r="BW31" s="13"/>
      <c r="BX31" s="11"/>
      <c r="BY31" s="11"/>
      <c r="BZ31" s="11"/>
      <c r="CA31" s="11"/>
      <c r="CB31" s="11"/>
      <c r="CC31" s="11"/>
      <c r="CD31" s="11">
        <f t="shared" si="6"/>
        <v>0</v>
      </c>
      <c r="CE31" s="11">
        <f t="shared" si="7"/>
        <v>0</v>
      </c>
      <c r="CF31" s="11"/>
      <c r="CG31" s="11"/>
      <c r="CH31" s="11"/>
    </row>
    <row r="32" spans="1:86" ht="15.75" customHeight="1">
      <c r="A32" s="11"/>
      <c r="B32" s="11"/>
      <c r="C32" s="11"/>
      <c r="D32" s="11"/>
      <c r="E32" s="33"/>
      <c r="F32" s="11"/>
      <c r="G32" s="11"/>
      <c r="H32" s="11"/>
      <c r="I32" s="11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7"/>
      <c r="AK32" s="11"/>
      <c r="AL32" s="11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 t="str">
        <f ca="1">IFERROR(__xludf.DUMMYFUNCTION("""COMPUTED_VALUE"""),"Packaging")</f>
        <v>Packaging</v>
      </c>
      <c r="BD32" s="13" t="str">
        <f ca="1">IFERROR(__xludf.DUMMYFUNCTION("""COMPUTED_VALUE"""),"Fratelli")</f>
        <v>Fratelli</v>
      </c>
      <c r="BE32" s="13"/>
      <c r="BF32" s="13"/>
      <c r="BG32" s="13"/>
      <c r="BH32" s="13"/>
      <c r="BI32" s="13"/>
      <c r="BJ32" s="13"/>
      <c r="BK32" s="13"/>
      <c r="BL32" s="11"/>
      <c r="BM32" s="11"/>
      <c r="BN32" s="13"/>
      <c r="BO32" s="11"/>
      <c r="BP32" s="11"/>
      <c r="BQ32" s="11"/>
      <c r="BR32" s="11"/>
      <c r="BS32" s="26" t="s">
        <v>20</v>
      </c>
      <c r="BT32" s="13" t="s">
        <v>48</v>
      </c>
      <c r="BU32" s="13" t="s">
        <v>85</v>
      </c>
      <c r="BV32" s="15" t="e">
        <f>#REF!</f>
        <v>#REF!</v>
      </c>
      <c r="BW32" s="13"/>
      <c r="BX32" s="11"/>
      <c r="BY32" s="11"/>
      <c r="BZ32" s="11"/>
      <c r="CA32" s="11"/>
      <c r="CB32" s="11"/>
      <c r="CC32" s="11"/>
      <c r="CD32" s="11">
        <f t="shared" si="6"/>
        <v>0</v>
      </c>
      <c r="CE32" s="11">
        <f t="shared" si="7"/>
        <v>0</v>
      </c>
      <c r="CF32" s="11"/>
      <c r="CG32" s="11"/>
      <c r="CH32" s="11"/>
    </row>
    <row r="33" spans="1:86" ht="15.75" customHeight="1">
      <c r="A33" s="11"/>
      <c r="B33" s="11"/>
      <c r="C33" s="11"/>
      <c r="D33" s="11"/>
      <c r="E33" s="33"/>
      <c r="F33" s="11"/>
      <c r="G33" s="11"/>
      <c r="H33" s="11"/>
      <c r="I33" s="11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7"/>
      <c r="AK33" s="11"/>
      <c r="AL33" s="11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 t="str">
        <f ca="1">IFERROR(__xludf.DUMMYFUNCTION("""COMPUTED_VALUE"""),"Packaging")</f>
        <v>Packaging</v>
      </c>
      <c r="BD33" s="13" t="str">
        <f ca="1">IFERROR(__xludf.DUMMYFUNCTION("""COMPUTED_VALUE"""),"Games")</f>
        <v>Games</v>
      </c>
      <c r="BE33" s="13"/>
      <c r="BF33" s="13"/>
      <c r="BG33" s="13"/>
      <c r="BH33" s="13"/>
      <c r="BI33" s="26"/>
      <c r="BJ33" s="13"/>
      <c r="BK33" s="13"/>
      <c r="BL33" s="11"/>
      <c r="BM33" s="11"/>
      <c r="BN33" s="13"/>
      <c r="BO33" s="11"/>
      <c r="BP33" s="11"/>
      <c r="BQ33" s="11"/>
      <c r="BR33" s="11"/>
      <c r="BS33" s="26" t="s">
        <v>20</v>
      </c>
      <c r="BT33" s="13" t="s">
        <v>48</v>
      </c>
      <c r="BU33" s="13" t="s">
        <v>86</v>
      </c>
      <c r="BV33" s="15" t="e">
        <f>#REF!</f>
        <v>#REF!</v>
      </c>
      <c r="BW33" s="13"/>
      <c r="BX33" s="11"/>
      <c r="BY33" s="11"/>
      <c r="BZ33" s="11"/>
      <c r="CA33" s="11"/>
      <c r="CB33" s="11"/>
      <c r="CC33" s="11"/>
      <c r="CD33" s="11">
        <f t="shared" si="6"/>
        <v>0</v>
      </c>
      <c r="CE33" s="11">
        <f t="shared" si="7"/>
        <v>0</v>
      </c>
      <c r="CF33" s="11"/>
      <c r="CG33" s="11"/>
      <c r="CH33" s="11"/>
    </row>
    <row r="34" spans="1:86" ht="15.75" customHeight="1">
      <c r="A34" s="11"/>
      <c r="B34" s="11"/>
      <c r="C34" s="11"/>
      <c r="D34" s="11"/>
      <c r="E34" s="33"/>
      <c r="F34" s="11"/>
      <c r="G34" s="11"/>
      <c r="H34" s="11"/>
      <c r="I34" s="11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7"/>
      <c r="AK34" s="11"/>
      <c r="AL34" s="11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 t="str">
        <f ca="1">IFERROR(__xludf.DUMMYFUNCTION("""COMPUTED_VALUE"""),"Packaging")</f>
        <v>Packaging</v>
      </c>
      <c r="BD34" s="13" t="str">
        <f ca="1">IFERROR(__xludf.DUMMYFUNCTION("""COMPUTED_VALUE"""),"Gugal Loban Cup")</f>
        <v>Gugal Loban Cup</v>
      </c>
      <c r="BE34" s="13"/>
      <c r="BF34" s="13"/>
      <c r="BG34" s="13"/>
      <c r="BH34" s="11"/>
      <c r="BI34" s="26"/>
      <c r="BJ34" s="13"/>
      <c r="BK34" s="13"/>
      <c r="BL34" s="11"/>
      <c r="BM34" s="11"/>
      <c r="BN34" s="13"/>
      <c r="BO34" s="11"/>
      <c r="BP34" s="11"/>
      <c r="BQ34" s="11"/>
      <c r="BR34" s="11"/>
      <c r="BS34" s="26" t="s">
        <v>20</v>
      </c>
      <c r="BT34" s="13" t="s">
        <v>48</v>
      </c>
      <c r="BU34" s="13" t="s">
        <v>87</v>
      </c>
      <c r="BV34" s="15" t="e">
        <f>#REF!</f>
        <v>#REF!</v>
      </c>
      <c r="BW34" s="13"/>
      <c r="BX34" s="11"/>
      <c r="BY34" s="11"/>
      <c r="BZ34" s="11"/>
      <c r="CA34" s="11"/>
      <c r="CB34" s="11"/>
      <c r="CC34" s="11"/>
      <c r="CD34" s="11">
        <f t="shared" si="6"/>
        <v>0</v>
      </c>
      <c r="CE34" s="11">
        <f t="shared" si="7"/>
        <v>0</v>
      </c>
      <c r="CF34" s="11"/>
      <c r="CG34" s="11"/>
      <c r="CH34" s="11"/>
    </row>
    <row r="35" spans="1:86" ht="15.75" customHeight="1">
      <c r="A35" s="11"/>
      <c r="B35" s="11"/>
      <c r="C35" s="11"/>
      <c r="D35" s="11"/>
      <c r="E35" s="33"/>
      <c r="F35" s="11"/>
      <c r="G35" s="11"/>
      <c r="H35" s="11"/>
      <c r="I35" s="11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7"/>
      <c r="AK35" s="11"/>
      <c r="AL35" s="11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 t="str">
        <f ca="1">IFERROR(__xludf.DUMMYFUNCTION("""COMPUTED_VALUE"""),"Packaging")</f>
        <v>Packaging</v>
      </c>
      <c r="BD35" s="13" t="str">
        <f ca="1">IFERROR(__xludf.DUMMYFUNCTION("""COMPUTED_VALUE"""),"Hard Bound")</f>
        <v>Hard Bound</v>
      </c>
      <c r="BE35" s="13"/>
      <c r="BF35" s="13"/>
      <c r="BG35" s="13"/>
      <c r="BH35" s="11"/>
      <c r="BI35" s="26"/>
      <c r="BJ35" s="13"/>
      <c r="BK35" s="13"/>
      <c r="BL35" s="11"/>
      <c r="BM35" s="11"/>
      <c r="BN35" s="13"/>
      <c r="BO35" s="11"/>
      <c r="BP35" s="11"/>
      <c r="BQ35" s="11"/>
      <c r="BR35" s="11"/>
      <c r="BS35" s="26" t="s">
        <v>20</v>
      </c>
      <c r="BT35" s="13" t="s">
        <v>48</v>
      </c>
      <c r="BU35" s="13" t="s">
        <v>88</v>
      </c>
      <c r="BV35" s="15" t="e">
        <f>#REF!</f>
        <v>#REF!</v>
      </c>
      <c r="BW35" s="13"/>
      <c r="BX35" s="11"/>
      <c r="BY35" s="11"/>
      <c r="BZ35" s="11"/>
      <c r="CA35" s="11"/>
      <c r="CB35" s="11"/>
      <c r="CC35" s="11"/>
      <c r="CD35" s="11">
        <f t="shared" si="6"/>
        <v>0</v>
      </c>
      <c r="CE35" s="11">
        <f t="shared" si="7"/>
        <v>0</v>
      </c>
      <c r="CF35" s="11"/>
      <c r="CG35" s="11"/>
      <c r="CH35" s="11"/>
    </row>
    <row r="36" spans="1:86" ht="15.75" customHeight="1">
      <c r="A36" s="11"/>
      <c r="B36" s="11"/>
      <c r="C36" s="11"/>
      <c r="D36" s="11"/>
      <c r="E36" s="33"/>
      <c r="F36" s="11"/>
      <c r="G36" s="11"/>
      <c r="H36" s="11"/>
      <c r="I36" s="11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7"/>
      <c r="AK36" s="11"/>
      <c r="AL36" s="11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 t="str">
        <f ca="1">IFERROR(__xludf.DUMMYFUNCTION("""COMPUTED_VALUE"""),"Packaging")</f>
        <v>Packaging</v>
      </c>
      <c r="BD36" s="13" t="str">
        <f ca="1">IFERROR(__xludf.DUMMYFUNCTION("""COMPUTED_VALUE"""),"Hardware")</f>
        <v>Hardware</v>
      </c>
      <c r="BE36" s="13"/>
      <c r="BF36" s="13"/>
      <c r="BG36" s="13"/>
      <c r="BH36" s="11"/>
      <c r="BI36" s="26"/>
      <c r="BJ36" s="13"/>
      <c r="BK36" s="13"/>
      <c r="BL36" s="11"/>
      <c r="BM36" s="11"/>
      <c r="BN36" s="11"/>
      <c r="BO36" s="11"/>
      <c r="BP36" s="11"/>
      <c r="BQ36" s="11"/>
      <c r="BR36" s="11"/>
      <c r="BS36" s="26" t="s">
        <v>20</v>
      </c>
      <c r="BT36" s="13" t="s">
        <v>48</v>
      </c>
      <c r="BU36" s="13" t="s">
        <v>89</v>
      </c>
      <c r="BV36" s="15" t="e">
        <f>#REF!</f>
        <v>#REF!</v>
      </c>
      <c r="BW36" s="13"/>
      <c r="BX36" s="11"/>
      <c r="BY36" s="11"/>
      <c r="BZ36" s="11"/>
      <c r="CA36" s="11"/>
      <c r="CB36" s="11"/>
      <c r="CC36" s="11"/>
      <c r="CD36" s="11">
        <f t="shared" si="6"/>
        <v>0</v>
      </c>
      <c r="CE36" s="11">
        <f t="shared" si="7"/>
        <v>0</v>
      </c>
      <c r="CF36" s="11"/>
      <c r="CG36" s="11"/>
      <c r="CH36" s="11"/>
    </row>
    <row r="37" spans="1:86" ht="15.75" customHeight="1">
      <c r="A37" s="11"/>
      <c r="B37" s="11"/>
      <c r="C37" s="11"/>
      <c r="D37" s="11"/>
      <c r="E37" s="33"/>
      <c r="F37" s="11"/>
      <c r="G37" s="11"/>
      <c r="H37" s="11"/>
      <c r="I37" s="11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7"/>
      <c r="AK37" s="11"/>
      <c r="AL37" s="11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 t="str">
        <f ca="1">IFERROR(__xludf.DUMMYFUNCTION("""COMPUTED_VALUE"""),"Packaging")</f>
        <v>Packaging</v>
      </c>
      <c r="BD37" s="13" t="str">
        <f ca="1">IFERROR(__xludf.DUMMYFUNCTION("""COMPUTED_VALUE"""),"Hawa Dhoop")</f>
        <v>Hawa Dhoop</v>
      </c>
      <c r="BE37" s="13"/>
      <c r="BF37" s="13"/>
      <c r="BG37" s="13"/>
      <c r="BH37" s="13"/>
      <c r="BI37" s="26"/>
      <c r="BJ37" s="13"/>
      <c r="BK37" s="13"/>
      <c r="BL37" s="11"/>
      <c r="BM37" s="11"/>
      <c r="BN37" s="11"/>
      <c r="BO37" s="11"/>
      <c r="BP37" s="11"/>
      <c r="BQ37" s="11"/>
      <c r="BR37" s="11"/>
      <c r="BS37" s="26" t="s">
        <v>20</v>
      </c>
      <c r="BT37" s="13" t="s">
        <v>48</v>
      </c>
      <c r="BU37" s="13" t="s">
        <v>90</v>
      </c>
      <c r="BV37" s="15" t="e">
        <f>#REF!</f>
        <v>#REF!</v>
      </c>
      <c r="BW37" s="13"/>
      <c r="BX37" s="11"/>
      <c r="BY37" s="11"/>
      <c r="BZ37" s="11"/>
      <c r="CA37" s="11"/>
      <c r="CB37" s="11"/>
      <c r="CC37" s="11"/>
      <c r="CD37" s="11">
        <f t="shared" si="6"/>
        <v>0</v>
      </c>
      <c r="CE37" s="11">
        <f t="shared" si="7"/>
        <v>0</v>
      </c>
      <c r="CF37" s="11"/>
      <c r="CG37" s="11"/>
      <c r="CH37" s="11"/>
    </row>
    <row r="38" spans="1:86" ht="15.75" customHeight="1">
      <c r="A38" s="11"/>
      <c r="B38" s="11"/>
      <c r="C38" s="11"/>
      <c r="D38" s="11"/>
      <c r="E38" s="33"/>
      <c r="F38" s="11"/>
      <c r="G38" s="11"/>
      <c r="H38" s="11"/>
      <c r="I38" s="11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7"/>
      <c r="AK38" s="11"/>
      <c r="AL38" s="11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 t="str">
        <f ca="1">IFERROR(__xludf.DUMMYFUNCTION("""COMPUTED_VALUE"""),"Packaging")</f>
        <v>Packaging</v>
      </c>
      <c r="BD38" s="13" t="str">
        <f ca="1">IFERROR(__xludf.DUMMYFUNCTION("""COMPUTED_VALUE"""),"Hawan Box")</f>
        <v>Hawan Box</v>
      </c>
      <c r="BE38" s="13"/>
      <c r="BF38" s="13"/>
      <c r="BG38" s="13"/>
      <c r="BH38" s="11"/>
      <c r="BI38" s="26"/>
      <c r="BJ38" s="13"/>
      <c r="BK38" s="13"/>
      <c r="BL38" s="11"/>
      <c r="BM38" s="11"/>
      <c r="BN38" s="11"/>
      <c r="BO38" s="11"/>
      <c r="BP38" s="11"/>
      <c r="BQ38" s="11"/>
      <c r="BR38" s="11"/>
      <c r="BS38" s="26" t="s">
        <v>20</v>
      </c>
      <c r="BT38" s="13" t="s">
        <v>48</v>
      </c>
      <c r="BU38" s="13" t="s">
        <v>66</v>
      </c>
      <c r="BV38" s="15" t="e">
        <f>#REF!</f>
        <v>#REF!</v>
      </c>
      <c r="BW38" s="13"/>
      <c r="BX38" s="11"/>
      <c r="BY38" s="11"/>
      <c r="BZ38" s="11"/>
      <c r="CA38" s="11"/>
      <c r="CB38" s="11"/>
      <c r="CC38" s="11"/>
      <c r="CD38" s="11">
        <f t="shared" si="6"/>
        <v>0</v>
      </c>
      <c r="CE38" s="11">
        <f t="shared" si="7"/>
        <v>0</v>
      </c>
      <c r="CF38" s="11"/>
      <c r="CG38" s="11"/>
      <c r="CH38" s="11"/>
    </row>
    <row r="39" spans="1:86" ht="15.75" customHeight="1">
      <c r="A39" s="11"/>
      <c r="B39" s="11"/>
      <c r="C39" s="11"/>
      <c r="D39" s="11"/>
      <c r="E39" s="33"/>
      <c r="F39" s="11"/>
      <c r="G39" s="11"/>
      <c r="H39" s="11"/>
      <c r="I39" s="11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7"/>
      <c r="AK39" s="11"/>
      <c r="AL39" s="11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 t="str">
        <f ca="1">IFERROR(__xludf.DUMMYFUNCTION("""COMPUTED_VALUE"""),"Packaging")</f>
        <v>Packaging</v>
      </c>
      <c r="BD39" s="13" t="str">
        <f ca="1">IFERROR(__xludf.DUMMYFUNCTION("""COMPUTED_VALUE"""),"Henna Raj")</f>
        <v>Henna Raj</v>
      </c>
      <c r="BE39" s="13"/>
      <c r="BF39" s="13"/>
      <c r="BG39" s="13"/>
      <c r="BH39" s="11"/>
      <c r="BI39" s="26"/>
      <c r="BJ39" s="13"/>
      <c r="BK39" s="13"/>
      <c r="BL39" s="13"/>
      <c r="BM39" s="13"/>
      <c r="BN39" s="13"/>
      <c r="BO39" s="13"/>
      <c r="BP39" s="13"/>
      <c r="BQ39" s="13"/>
      <c r="BR39" s="13"/>
      <c r="BS39" s="26" t="s">
        <v>20</v>
      </c>
      <c r="BT39" s="13" t="s">
        <v>48</v>
      </c>
      <c r="BU39" s="13" t="s">
        <v>71</v>
      </c>
      <c r="BV39" s="15" t="e">
        <f>#REF!</f>
        <v>#REF!</v>
      </c>
      <c r="BW39" s="13"/>
      <c r="BX39" s="13"/>
      <c r="BY39" s="13"/>
      <c r="BZ39" s="13"/>
      <c r="CA39" s="13"/>
      <c r="CB39" s="13"/>
      <c r="CC39" s="13"/>
      <c r="CD39" s="11">
        <f t="shared" si="6"/>
        <v>0</v>
      </c>
      <c r="CE39" s="11">
        <f t="shared" si="7"/>
        <v>0</v>
      </c>
      <c r="CF39" s="13"/>
      <c r="CG39" s="13"/>
      <c r="CH39" s="13"/>
    </row>
    <row r="40" spans="1:86" ht="15.75" customHeight="1">
      <c r="A40" s="11"/>
      <c r="B40" s="11"/>
      <c r="C40" s="11"/>
      <c r="D40" s="11"/>
      <c r="E40" s="33"/>
      <c r="F40" s="11"/>
      <c r="G40" s="11"/>
      <c r="H40" s="11"/>
      <c r="I40" s="11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7"/>
      <c r="AK40" s="11"/>
      <c r="AL40" s="11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 t="str">
        <f ca="1">IFERROR(__xludf.DUMMYFUNCTION("""COMPUTED_VALUE"""),"Packaging")</f>
        <v>Packaging</v>
      </c>
      <c r="BD40" s="13" t="str">
        <f ca="1">IFERROR(__xludf.DUMMYFUNCTION("""COMPUTED_VALUE"""),"HIT Chowk")</f>
        <v>HIT Chowk</v>
      </c>
      <c r="BE40" s="13"/>
      <c r="BF40" s="13"/>
      <c r="BG40" s="13"/>
      <c r="BH40" s="11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26" t="s">
        <v>20</v>
      </c>
      <c r="BT40" s="13" t="s">
        <v>48</v>
      </c>
      <c r="BU40" s="13" t="s">
        <v>81</v>
      </c>
      <c r="BV40" s="15" t="e">
        <f>#REF!</f>
        <v>#REF!</v>
      </c>
      <c r="BW40" s="13"/>
      <c r="BX40" s="13"/>
      <c r="BY40" s="13"/>
      <c r="BZ40" s="13"/>
      <c r="CA40" s="13"/>
      <c r="CB40" s="13"/>
      <c r="CC40" s="13"/>
      <c r="CD40" s="11">
        <f t="shared" si="6"/>
        <v>0</v>
      </c>
      <c r="CE40" s="11">
        <f t="shared" si="7"/>
        <v>0</v>
      </c>
      <c r="CF40" s="13"/>
      <c r="CG40" s="13"/>
      <c r="CH40" s="13"/>
    </row>
    <row r="41" spans="1:86" ht="15.75" customHeight="1">
      <c r="A41" s="11"/>
      <c r="B41" s="11"/>
      <c r="C41" s="11"/>
      <c r="D41" s="11"/>
      <c r="E41" s="33"/>
      <c r="F41" s="11"/>
      <c r="G41" s="11"/>
      <c r="H41" s="11"/>
      <c r="I41" s="11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7"/>
      <c r="AK41" s="11"/>
      <c r="AL41" s="11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 t="str">
        <f ca="1">IFERROR(__xludf.DUMMYFUNCTION("""COMPUTED_VALUE"""),"Packaging")</f>
        <v>Packaging</v>
      </c>
      <c r="BD41" s="13" t="str">
        <f ca="1">IFERROR(__xludf.DUMMYFUNCTION("""COMPUTED_VALUE"""),"HOB")</f>
        <v>HOB</v>
      </c>
      <c r="BE41" s="13"/>
      <c r="BF41" s="13"/>
      <c r="BG41" s="13"/>
      <c r="BH41" s="11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26" t="s">
        <v>20</v>
      </c>
      <c r="BT41" s="13" t="s">
        <v>48</v>
      </c>
      <c r="BU41" s="13" t="s">
        <v>83</v>
      </c>
      <c r="BV41" s="15" t="e">
        <f>#REF!</f>
        <v>#REF!</v>
      </c>
      <c r="BW41" s="13"/>
      <c r="BX41" s="13"/>
      <c r="BY41" s="13"/>
      <c r="BZ41" s="13"/>
      <c r="CA41" s="13"/>
      <c r="CB41" s="13"/>
      <c r="CC41" s="13"/>
      <c r="CD41" s="11">
        <f t="shared" si="6"/>
        <v>0</v>
      </c>
      <c r="CE41" s="33">
        <f>Quotation!D24</f>
        <v>0</v>
      </c>
      <c r="CF41" s="13"/>
      <c r="CG41" s="13"/>
      <c r="CH41" s="13"/>
    </row>
    <row r="42" spans="1:86" ht="15.75" customHeight="1">
      <c r="A42" s="11"/>
      <c r="B42" s="11"/>
      <c r="C42" s="11"/>
      <c r="D42" s="11"/>
      <c r="E42" s="33"/>
      <c r="F42" s="11"/>
      <c r="G42" s="11"/>
      <c r="H42" s="11"/>
      <c r="I42" s="11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7"/>
      <c r="AK42" s="11"/>
      <c r="AL42" s="11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 t="str">
        <f ca="1">IFERROR(__xludf.DUMMYFUNCTION("""COMPUTED_VALUE"""),"Packaging")</f>
        <v>Packaging</v>
      </c>
      <c r="BD42" s="13" t="str">
        <f ca="1">IFERROR(__xludf.DUMMYFUNCTION("""COMPUTED_VALUE"""),"Hosiery")</f>
        <v>Hosiery</v>
      </c>
      <c r="BE42" s="13"/>
      <c r="BF42" s="13"/>
      <c r="BG42" s="13"/>
      <c r="BH42" s="11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26" t="s">
        <v>11</v>
      </c>
      <c r="BT42" s="13" t="s">
        <v>48</v>
      </c>
      <c r="BU42" s="13"/>
      <c r="BV42" s="13" t="e">
        <f>#REF!</f>
        <v>#REF!</v>
      </c>
      <c r="BW42" s="13"/>
      <c r="BX42" s="13"/>
      <c r="BY42" s="13"/>
      <c r="BZ42" s="13"/>
      <c r="CA42" s="13"/>
      <c r="CB42" s="13"/>
      <c r="CC42" s="13"/>
      <c r="CD42" s="11">
        <f t="shared" si="6"/>
        <v>0</v>
      </c>
      <c r="CE42" s="11">
        <f>CD42</f>
        <v>0</v>
      </c>
      <c r="CF42" s="13"/>
      <c r="CG42" s="13"/>
      <c r="CH42" s="13"/>
    </row>
    <row r="43" spans="1:86" ht="15.75" customHeight="1">
      <c r="A43" s="11"/>
      <c r="B43" s="11"/>
      <c r="C43" s="11"/>
      <c r="D43" s="11"/>
      <c r="E43" s="33"/>
      <c r="F43" s="11"/>
      <c r="G43" s="11"/>
      <c r="H43" s="11"/>
      <c r="I43" s="11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7"/>
      <c r="AK43" s="11"/>
      <c r="AL43" s="11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 t="str">
        <f ca="1">IFERROR(__xludf.DUMMYFUNCTION("""COMPUTED_VALUE"""),"Packaging")</f>
        <v>Packaging</v>
      </c>
      <c r="BD43" s="13" t="str">
        <f ca="1">IFERROR(__xludf.DUMMYFUNCTION("""COMPUTED_VALUE"""),"Jwellery")</f>
        <v>Jwellery</v>
      </c>
      <c r="BE43" s="13"/>
      <c r="BF43" s="13"/>
      <c r="BG43" s="13"/>
      <c r="BH43" s="11"/>
      <c r="BI43" s="26"/>
      <c r="BJ43" s="13"/>
      <c r="BK43" s="13"/>
      <c r="BL43" s="13"/>
      <c r="BM43" s="13"/>
      <c r="BN43" s="13"/>
      <c r="BO43" s="13"/>
      <c r="BP43" s="13"/>
      <c r="BQ43" s="13"/>
      <c r="BR43" s="13"/>
      <c r="BS43" s="26" t="s">
        <v>11</v>
      </c>
      <c r="BT43" s="13" t="s">
        <v>70</v>
      </c>
      <c r="BU43" s="13"/>
      <c r="BV43" s="14">
        <f t="shared" ref="BV43:BV45" si="12">$BV$9</f>
        <v>105</v>
      </c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</row>
    <row r="44" spans="1:86" ht="15.75" customHeight="1">
      <c r="A44" s="11"/>
      <c r="B44" s="11"/>
      <c r="C44" s="11"/>
      <c r="D44" s="11"/>
      <c r="E44" s="33"/>
      <c r="F44" s="11"/>
      <c r="G44" s="11"/>
      <c r="H44" s="11"/>
      <c r="I44" s="11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7"/>
      <c r="AK44" s="11"/>
      <c r="AL44" s="11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 t="str">
        <f ca="1">IFERROR(__xludf.DUMMYFUNCTION("""COMPUTED_VALUE"""),"Packaging")</f>
        <v>Packaging</v>
      </c>
      <c r="BD44" s="13" t="str">
        <f ca="1">IFERROR(__xludf.DUMMYFUNCTION("""COMPUTED_VALUE"""),"Led")</f>
        <v>Led</v>
      </c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26" t="s">
        <v>22</v>
      </c>
      <c r="BT44" s="13" t="s">
        <v>70</v>
      </c>
      <c r="BU44" s="13"/>
      <c r="BV44" s="14">
        <f t="shared" si="12"/>
        <v>105</v>
      </c>
      <c r="BW44" s="13"/>
      <c r="BX44" s="58"/>
      <c r="BY44" s="13" t="s">
        <v>8</v>
      </c>
      <c r="BZ44" s="58"/>
      <c r="CA44" s="58"/>
      <c r="CB44" s="58"/>
      <c r="CC44" s="58"/>
      <c r="CD44" s="58"/>
      <c r="CE44" s="58"/>
      <c r="CF44" s="58"/>
      <c r="CG44" s="58"/>
      <c r="CH44" s="58"/>
    </row>
    <row r="45" spans="1:86" ht="15.75" customHeight="1">
      <c r="A45" s="11"/>
      <c r="B45" s="11"/>
      <c r="C45" s="11"/>
      <c r="D45" s="11"/>
      <c r="E45" s="33"/>
      <c r="F45" s="11"/>
      <c r="G45" s="11"/>
      <c r="H45" s="11"/>
      <c r="I45" s="11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7"/>
      <c r="AK45" s="11"/>
      <c r="AL45" s="11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 t="str">
        <f ca="1">IFERROR(__xludf.DUMMYFUNCTION("""COMPUTED_VALUE"""),"Packaging")</f>
        <v>Packaging</v>
      </c>
      <c r="BD45" s="13" t="str">
        <f ca="1">IFERROR(__xludf.DUMMYFUNCTION("""COMPUTED_VALUE"""),"Lifespan")</f>
        <v>Lifespan</v>
      </c>
      <c r="BE45" s="11"/>
      <c r="BF45" s="13" t="s">
        <v>91</v>
      </c>
      <c r="BG45" s="15">
        <v>1001</v>
      </c>
      <c r="BH45" s="26" t="str">
        <f ca="1">IFERROR(__xludf.DUMMYFUNCTION("QUERY(BF45:BG51,BH4)"),"Packaging")</f>
        <v>Packaging</v>
      </c>
      <c r="BI45" s="15">
        <f ca="1">IFERROR(__xludf.DUMMYFUNCTION("""COMPUTED_VALUE"""),1926)</f>
        <v>1926</v>
      </c>
      <c r="BJ45" s="59" t="str">
        <f ca="1">IFERROR(__xludf.DUMMYFUNCTION("QUERY(Price!AY2:AZ50,BI4)"),"#N/A")</f>
        <v>#N/A</v>
      </c>
      <c r="BK45" s="11"/>
      <c r="BL45" s="59" t="str">
        <f ca="1">IFERROR(__xludf.DUMMYFUNCTION("QUERY(Price!BC2:BD8,BJ4)"),"#N/A")</f>
        <v>#N/A</v>
      </c>
      <c r="BM45" s="15"/>
      <c r="BN45" s="59" t="str">
        <f ca="1">IFERROR(__xludf.DUMMYFUNCTION("QUERY(Price!AW2:AX50,BK4)"),"Plain")</f>
        <v>Plain</v>
      </c>
      <c r="BO45" s="15">
        <f ca="1">IFERROR(__xludf.DUMMYFUNCTION("""COMPUTED_VALUE"""),0)</f>
        <v>0</v>
      </c>
      <c r="BP45" s="26" t="str">
        <f ca="1">IFERROR(__xludf.DUMMYFUNCTION("QUERY(Price!AU2:AV50,BL4)"),"Plain")</f>
        <v>Plain</v>
      </c>
      <c r="BQ45" s="60">
        <f ca="1">IFERROR(__xludf.DUMMYFUNCTION("""COMPUTED_VALUE"""),0)</f>
        <v>0</v>
      </c>
      <c r="BR45" s="26"/>
      <c r="BS45" s="26" t="s">
        <v>20</v>
      </c>
      <c r="BT45" s="13" t="s">
        <v>70</v>
      </c>
      <c r="BU45" s="13"/>
      <c r="BV45" s="38">
        <f t="shared" si="12"/>
        <v>105</v>
      </c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</row>
    <row r="46" spans="1:86" ht="15.75" customHeight="1">
      <c r="A46" s="11"/>
      <c r="B46" s="11"/>
      <c r="C46" s="11"/>
      <c r="D46" s="11"/>
      <c r="E46" s="33"/>
      <c r="F46" s="11"/>
      <c r="G46" s="11"/>
      <c r="H46" s="11"/>
      <c r="I46" s="11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7"/>
      <c r="AK46" s="11"/>
      <c r="AL46" s="11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 t="str">
        <f ca="1">IFERROR(__xludf.DUMMYFUNCTION("""COMPUTED_VALUE"""),"Packaging")</f>
        <v>Packaging</v>
      </c>
      <c r="BD46" s="13" t="str">
        <f ca="1">IFERROR(__xludf.DUMMYFUNCTION("""COMPUTED_VALUE"""),"Machine Parts")</f>
        <v>Machine Parts</v>
      </c>
      <c r="BE46" s="11"/>
      <c r="BF46" s="13" t="s">
        <v>92</v>
      </c>
      <c r="BG46" s="15">
        <v>1002</v>
      </c>
      <c r="BH46" s="13"/>
      <c r="BI46" s="26"/>
      <c r="BJ46" s="11"/>
      <c r="BK46" s="11"/>
      <c r="BL46" s="15"/>
      <c r="BM46" s="11"/>
      <c r="BN46" s="26"/>
      <c r="BO46" s="15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</row>
    <row r="47" spans="1:86" ht="15.75" customHeight="1">
      <c r="A47" s="11"/>
      <c r="B47" s="11"/>
      <c r="C47" s="11"/>
      <c r="D47" s="11"/>
      <c r="E47" s="33"/>
      <c r="F47" s="11"/>
      <c r="G47" s="11"/>
      <c r="H47" s="11"/>
      <c r="I47" s="11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7"/>
      <c r="AK47" s="11"/>
      <c r="AL47" s="11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 t="str">
        <f ca="1">IFERROR(__xludf.DUMMYFUNCTION("""COMPUTED_VALUE"""),"Packaging")</f>
        <v>Packaging</v>
      </c>
      <c r="BD47" s="13" t="str">
        <f ca="1">IFERROR(__xludf.DUMMYFUNCTION("""COMPUTED_VALUE"""),"Masala")</f>
        <v>Masala</v>
      </c>
      <c r="BE47" s="11"/>
      <c r="BF47" s="13" t="s">
        <v>93</v>
      </c>
      <c r="BG47" s="15">
        <v>1004</v>
      </c>
      <c r="BH47" s="13"/>
      <c r="BI47" s="26"/>
      <c r="BJ47" s="13"/>
      <c r="BK47" s="13"/>
      <c r="BL47" s="15"/>
      <c r="BM47" s="11"/>
      <c r="BN47" s="26"/>
      <c r="BO47" s="15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</row>
    <row r="48" spans="1:86" ht="15.75" customHeight="1">
      <c r="A48" s="11"/>
      <c r="B48" s="11"/>
      <c r="C48" s="11"/>
      <c r="D48" s="11"/>
      <c r="E48" s="33"/>
      <c r="F48" s="11"/>
      <c r="G48" s="11"/>
      <c r="H48" s="11"/>
      <c r="I48" s="11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7"/>
      <c r="AK48" s="11"/>
      <c r="AL48" s="11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 t="str">
        <f ca="1">IFERROR(__xludf.DUMMYFUNCTION("""COMPUTED_VALUE"""),"Packaging")</f>
        <v>Packaging</v>
      </c>
      <c r="BD48" s="13" t="str">
        <f ca="1">IFERROR(__xludf.DUMMYFUNCTION("""COMPUTED_VALUE"""),"Maxobull")</f>
        <v>Maxobull</v>
      </c>
      <c r="BE48" s="11"/>
      <c r="BF48" s="13" t="s">
        <v>94</v>
      </c>
      <c r="BG48" s="15">
        <v>1003</v>
      </c>
      <c r="BH48" s="13"/>
      <c r="BI48" s="26"/>
      <c r="BJ48" s="11"/>
      <c r="BK48" s="11"/>
      <c r="BL48" s="15"/>
      <c r="BM48" s="11"/>
      <c r="BN48" s="26"/>
      <c r="BO48" s="15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</row>
    <row r="49" spans="1:86" ht="15.75" customHeight="1">
      <c r="A49" s="11"/>
      <c r="B49" s="11"/>
      <c r="C49" s="11"/>
      <c r="D49" s="11"/>
      <c r="E49" s="33"/>
      <c r="F49" s="11"/>
      <c r="G49" s="11"/>
      <c r="H49" s="11"/>
      <c r="I49" s="11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7"/>
      <c r="AK49" s="11"/>
      <c r="AL49" s="11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 t="str">
        <f ca="1">IFERROR(__xludf.DUMMYFUNCTION("""COMPUTED_VALUE"""),"Packaging")</f>
        <v>Packaging</v>
      </c>
      <c r="BD49" s="13" t="str">
        <f ca="1">IFERROR(__xludf.DUMMYFUNCTION("""COMPUTED_VALUE"""),"Medecine")</f>
        <v>Medecine</v>
      </c>
      <c r="BE49" s="11"/>
      <c r="BF49" s="13" t="s">
        <v>51</v>
      </c>
      <c r="BG49" s="60">
        <v>1926</v>
      </c>
      <c r="BH49" s="13"/>
      <c r="BI49" s="26"/>
      <c r="BJ49" s="13"/>
      <c r="BK49" s="13"/>
      <c r="BL49" s="15"/>
      <c r="BM49" s="11"/>
      <c r="BN49" s="26"/>
      <c r="BO49" s="15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</row>
    <row r="50" spans="1:86" ht="17.25">
      <c r="A50" s="11"/>
      <c r="B50" s="11"/>
      <c r="C50" s="11"/>
      <c r="D50" s="11"/>
      <c r="E50" s="33"/>
      <c r="F50" s="11"/>
      <c r="G50" s="11"/>
      <c r="H50" s="11"/>
      <c r="I50" s="11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7"/>
      <c r="AK50" s="11"/>
      <c r="AL50" s="11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 t="str">
        <f ca="1">IFERROR(__xludf.DUMMYFUNCTION("""COMPUTED_VALUE"""),"Packaging")</f>
        <v>Packaging</v>
      </c>
      <c r="BD50" s="13" t="str">
        <f ca="1">IFERROR(__xludf.DUMMYFUNCTION("""COMPUTED_VALUE"""),"Meethai &amp; Cake")</f>
        <v>Meethai &amp; Cake</v>
      </c>
      <c r="BE50" s="11"/>
      <c r="BF50" s="13" t="s">
        <v>44</v>
      </c>
      <c r="BG50" s="60">
        <v>1926</v>
      </c>
      <c r="BH50" s="13"/>
      <c r="BI50" s="26"/>
      <c r="BJ50" s="11"/>
      <c r="BK50" s="13"/>
      <c r="BL50" s="15"/>
      <c r="BM50" s="11"/>
      <c r="BN50" s="26"/>
      <c r="BO50" s="15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</row>
    <row r="51" spans="1:86" ht="17.25">
      <c r="A51" s="11"/>
      <c r="B51" s="11"/>
      <c r="C51" s="11"/>
      <c r="D51" s="11"/>
      <c r="E51" s="33"/>
      <c r="F51" s="11"/>
      <c r="G51" s="11"/>
      <c r="H51" s="11"/>
      <c r="I51" s="11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7"/>
      <c r="AK51" s="11"/>
      <c r="AL51" s="11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 t="str">
        <f ca="1">IFERROR(__xludf.DUMMYFUNCTION("""COMPUTED_VALUE"""),"Packaging")</f>
        <v>Packaging</v>
      </c>
      <c r="BD51" s="13" t="str">
        <f ca="1">IFERROR(__xludf.DUMMYFUNCTION("""COMPUTED_VALUE"""),"MFM")</f>
        <v>MFM</v>
      </c>
      <c r="BE51" s="11"/>
      <c r="BF51" s="13" t="s">
        <v>58</v>
      </c>
      <c r="BG51" s="60">
        <v>1005</v>
      </c>
      <c r="BH51" s="13"/>
      <c r="BI51" s="26"/>
      <c r="BJ51" s="11"/>
      <c r="BK51" s="15"/>
      <c r="BL51" s="15"/>
      <c r="BM51" s="11"/>
      <c r="BN51" s="26"/>
      <c r="BO51" s="15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</row>
    <row r="52" spans="1:86" ht="17.25">
      <c r="A52" s="11"/>
      <c r="B52" s="11"/>
      <c r="C52" s="11"/>
      <c r="D52" s="11"/>
      <c r="E52" s="33"/>
      <c r="F52" s="11"/>
      <c r="G52" s="11"/>
      <c r="H52" s="11"/>
      <c r="I52" s="11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7"/>
      <c r="AK52" s="11"/>
      <c r="AL52" s="11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 t="str">
        <f ca="1">IFERROR(__xludf.DUMMYFUNCTION("""COMPUTED_VALUE"""),"Packaging")</f>
        <v>Packaging</v>
      </c>
      <c r="BD52" s="13" t="str">
        <f ca="1">IFERROR(__xludf.DUMMYFUNCTION("""COMPUTED_VALUE"""),"Misc")</f>
        <v>Misc</v>
      </c>
      <c r="BE52" s="11"/>
      <c r="BF52" s="13"/>
      <c r="BG52" s="26"/>
      <c r="BH52" s="13"/>
      <c r="BI52" s="13"/>
      <c r="BJ52" s="11"/>
      <c r="BK52" s="11"/>
      <c r="BL52" s="15"/>
      <c r="BM52" s="11"/>
      <c r="BN52" s="26"/>
      <c r="BO52" s="15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</row>
    <row r="53" spans="1:86" ht="17.25">
      <c r="A53" s="11"/>
      <c r="B53" s="11"/>
      <c r="C53" s="11"/>
      <c r="D53" s="11"/>
      <c r="E53" s="33"/>
      <c r="F53" s="11"/>
      <c r="G53" s="11"/>
      <c r="H53" s="11"/>
      <c r="I53" s="11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7"/>
      <c r="AK53" s="11"/>
      <c r="AL53" s="11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 t="str">
        <f ca="1">IFERROR(__xludf.DUMMYFUNCTION("""COMPUTED_VALUE"""),"Packaging")</f>
        <v>Packaging</v>
      </c>
      <c r="BD53" s="13" t="str">
        <f ca="1">IFERROR(__xludf.DUMMYFUNCTION("""COMPUTED_VALUE"""),"Mobile")</f>
        <v>Mobile</v>
      </c>
      <c r="BE53" s="11"/>
      <c r="BF53" s="11"/>
      <c r="BG53" s="26"/>
      <c r="BH53" s="13"/>
      <c r="BI53" s="13"/>
      <c r="BJ53" s="26"/>
      <c r="BK53" s="26"/>
      <c r="BL53" s="15"/>
      <c r="BM53" s="13"/>
      <c r="BN53" s="11"/>
      <c r="BO53" s="15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</row>
    <row r="54" spans="1:86" ht="17.25">
      <c r="A54" s="11"/>
      <c r="B54" s="11"/>
      <c r="C54" s="11"/>
      <c r="D54" s="11"/>
      <c r="E54" s="33"/>
      <c r="F54" s="11"/>
      <c r="G54" s="11"/>
      <c r="H54" s="11"/>
      <c r="I54" s="11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7"/>
      <c r="AK54" s="11"/>
      <c r="AL54" s="11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 t="str">
        <f ca="1">IFERROR(__xludf.DUMMYFUNCTION("""COMPUTED_VALUE"""),"Packaging")</f>
        <v>Packaging</v>
      </c>
      <c r="BD54" s="13" t="str">
        <f ca="1">IFERROR(__xludf.DUMMYFUNCTION("""COMPUTED_VALUE"""),"Mobile Accessories")</f>
        <v>Mobile Accessories</v>
      </c>
      <c r="BE54" s="11"/>
      <c r="BF54" s="11"/>
      <c r="BG54" s="26"/>
      <c r="BH54" s="13"/>
      <c r="BI54" s="26"/>
      <c r="BJ54" s="11"/>
      <c r="BK54" s="11"/>
      <c r="BL54" s="15"/>
      <c r="BM54" s="13"/>
      <c r="BN54" s="11"/>
      <c r="BO54" s="15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</row>
    <row r="55" spans="1:86" ht="17.25">
      <c r="A55" s="11"/>
      <c r="B55" s="11"/>
      <c r="C55" s="11"/>
      <c r="D55" s="11"/>
      <c r="E55" s="33"/>
      <c r="F55" s="11"/>
      <c r="G55" s="11"/>
      <c r="H55" s="11"/>
      <c r="I55" s="11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7"/>
      <c r="AK55" s="11"/>
      <c r="AL55" s="11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 t="str">
        <f ca="1">IFERROR(__xludf.DUMMYFUNCTION("""COMPUTED_VALUE"""),"Packaging")</f>
        <v>Packaging</v>
      </c>
      <c r="BD55" s="13" t="str">
        <f ca="1">IFERROR(__xludf.DUMMYFUNCTION("""COMPUTED_VALUE"""),"Nathabit")</f>
        <v>Nathabit</v>
      </c>
      <c r="BE55" s="11"/>
      <c r="BF55" s="11"/>
      <c r="BG55" s="26"/>
      <c r="BH55" s="13"/>
      <c r="BI55" s="13"/>
      <c r="BJ55" s="26"/>
      <c r="BK55" s="11"/>
      <c r="BL55" s="15"/>
      <c r="BM55" s="15"/>
      <c r="BN55" s="26"/>
      <c r="BO55" s="15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</row>
    <row r="56" spans="1:86" ht="17.25">
      <c r="A56" s="11"/>
      <c r="B56" s="11"/>
      <c r="C56" s="11"/>
      <c r="D56" s="11"/>
      <c r="E56" s="33"/>
      <c r="F56" s="11"/>
      <c r="G56" s="11"/>
      <c r="H56" s="11"/>
      <c r="I56" s="11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7"/>
      <c r="AK56" s="11"/>
      <c r="AL56" s="11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 t="str">
        <f ca="1">IFERROR(__xludf.DUMMYFUNCTION("""COMPUTED_VALUE"""),"Packaging")</f>
        <v>Packaging</v>
      </c>
      <c r="BD56" s="13" t="str">
        <f ca="1">IFERROR(__xludf.DUMMYFUNCTION("""COMPUTED_VALUE"""),"Pooja Kit")</f>
        <v>Pooja Kit</v>
      </c>
      <c r="BE56" s="11"/>
      <c r="BF56" s="11"/>
      <c r="BG56" s="26"/>
      <c r="BH56" s="13"/>
      <c r="BI56" s="26"/>
      <c r="BJ56" s="11"/>
      <c r="BK56" s="11"/>
      <c r="BL56" s="15"/>
      <c r="BM56" s="11"/>
      <c r="BN56" s="26"/>
      <c r="BO56" s="15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</row>
    <row r="57" spans="1:86" ht="17.25">
      <c r="A57" s="11"/>
      <c r="B57" s="11"/>
      <c r="C57" s="11"/>
      <c r="D57" s="11"/>
      <c r="E57" s="33"/>
      <c r="F57" s="11"/>
      <c r="G57" s="11"/>
      <c r="H57" s="11"/>
      <c r="I57" s="11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7"/>
      <c r="AK57" s="11"/>
      <c r="AL57" s="11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 t="str">
        <f ca="1">IFERROR(__xludf.DUMMYFUNCTION("""COMPUTED_VALUE"""),"Packaging")</f>
        <v>Packaging</v>
      </c>
      <c r="BD57" s="13" t="str">
        <f ca="1">IFERROR(__xludf.DUMMYFUNCTION("""COMPUTED_VALUE"""),"Power Plus")</f>
        <v>Power Plus</v>
      </c>
      <c r="BE57" s="11"/>
      <c r="BF57" s="11"/>
      <c r="BG57" s="26"/>
      <c r="BH57" s="13"/>
      <c r="BI57" s="26"/>
      <c r="BJ57" s="11"/>
      <c r="BK57" s="11"/>
      <c r="BL57" s="15"/>
      <c r="BM57" s="11"/>
      <c r="BN57" s="26"/>
      <c r="BO57" s="15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</row>
    <row r="58" spans="1:86" ht="17.25">
      <c r="A58" s="11"/>
      <c r="B58" s="11"/>
      <c r="C58" s="11"/>
      <c r="D58" s="11"/>
      <c r="E58" s="33"/>
      <c r="F58" s="11"/>
      <c r="G58" s="11"/>
      <c r="H58" s="11"/>
      <c r="I58" s="11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7"/>
      <c r="AK58" s="11"/>
      <c r="AL58" s="11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 t="str">
        <f ca="1">IFERROR(__xludf.DUMMYFUNCTION("""COMPUTED_VALUE"""),"Packaging")</f>
        <v>Packaging</v>
      </c>
      <c r="BD58" s="13" t="str">
        <f ca="1">IFERROR(__xludf.DUMMYFUNCTION("""COMPUTED_VALUE"""),"Purifier")</f>
        <v>Purifier</v>
      </c>
      <c r="BE58" s="11"/>
      <c r="BF58" s="11"/>
      <c r="BG58" s="26"/>
      <c r="BH58" s="59" t="str">
        <f ca="1">IFERROR(__xludf.DUMMYFUNCTION("QUERY(Price!BA2:BB50,BN4)"),"#N/A")</f>
        <v>#N/A</v>
      </c>
      <c r="BI58" s="26"/>
      <c r="BJ58" s="13"/>
      <c r="BK58" s="13"/>
      <c r="BL58" s="26" t="str">
        <f ca="1">IFERROR(__xludf.DUMMYFUNCTION("QUERY(Price!BC2:BD15,BM4)"),"Plain")</f>
        <v>Plain</v>
      </c>
      <c r="BM58" s="11">
        <f ca="1">IFERROR(__xludf.DUMMYFUNCTION("""COMPUTED_VALUE"""),0)</f>
        <v>0</v>
      </c>
      <c r="BN58" s="61" t="str">
        <f ca="1">IFERROR(__xludf.DUMMYFUNCTION("QUERY(Price!AW2:AX50,BO4)"),"#N/A")</f>
        <v>#N/A</v>
      </c>
      <c r="BO58" s="15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</row>
    <row r="59" spans="1:86" ht="17.25">
      <c r="A59" s="11"/>
      <c r="B59" s="11"/>
      <c r="C59" s="11"/>
      <c r="D59" s="11"/>
      <c r="E59" s="33"/>
      <c r="F59" s="11"/>
      <c r="G59" s="11"/>
      <c r="H59" s="11"/>
      <c r="I59" s="11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7"/>
      <c r="AK59" s="11"/>
      <c r="AL59" s="11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 t="str">
        <f ca="1">IFERROR(__xludf.DUMMYFUNCTION("""COMPUTED_VALUE"""),"Packaging")</f>
        <v>Packaging</v>
      </c>
      <c r="BD59" s="13" t="str">
        <f ca="1">IFERROR(__xludf.DUMMYFUNCTION("""COMPUTED_VALUE"""),"Readymer")</f>
        <v>Readymer</v>
      </c>
      <c r="BE59" s="11"/>
      <c r="BF59" s="11"/>
      <c r="BG59" s="26"/>
      <c r="BH59" s="13"/>
      <c r="BI59" s="26"/>
      <c r="BJ59" s="13"/>
      <c r="BK59" s="13"/>
      <c r="BL59" s="15"/>
      <c r="BM59" s="11"/>
      <c r="BN59" s="26"/>
      <c r="BO59" s="15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11"/>
      <c r="CD59" s="5" t="e">
        <f>#REF!</f>
        <v>#REF!</v>
      </c>
      <c r="CE59" s="11"/>
      <c r="CF59" s="11"/>
      <c r="CG59" s="26"/>
      <c r="CH59" s="26"/>
    </row>
    <row r="60" spans="1:86" ht="17.25">
      <c r="A60" s="11"/>
      <c r="B60" s="11"/>
      <c r="C60" s="11"/>
      <c r="D60" s="11"/>
      <c r="E60" s="33"/>
      <c r="F60" s="11"/>
      <c r="G60" s="11"/>
      <c r="H60" s="11"/>
      <c r="I60" s="11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7"/>
      <c r="AK60" s="11"/>
      <c r="AL60" s="11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 t="str">
        <f ca="1">IFERROR(__xludf.DUMMYFUNCTION("""COMPUTED_VALUE"""),"Packaging")</f>
        <v>Packaging</v>
      </c>
      <c r="BD60" s="13" t="str">
        <f ca="1">IFERROR(__xludf.DUMMYFUNCTION("""COMPUTED_VALUE"""),"Safety Product")</f>
        <v>Safety Product</v>
      </c>
      <c r="BE60" s="11"/>
      <c r="BF60" s="11"/>
      <c r="BG60" s="26"/>
      <c r="BH60" s="13"/>
      <c r="BI60" s="26"/>
      <c r="BJ60" s="11"/>
      <c r="BK60" s="13"/>
      <c r="BL60" s="15"/>
      <c r="BM60" s="11"/>
      <c r="BN60" s="26"/>
      <c r="BO60" s="15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19" t="s">
        <v>43</v>
      </c>
      <c r="CD60" s="13" t="s">
        <v>95</v>
      </c>
      <c r="CE60" s="37">
        <v>1926</v>
      </c>
      <c r="CF60" s="37">
        <v>2841</v>
      </c>
      <c r="CG60" s="60">
        <v>1</v>
      </c>
      <c r="CH60" s="60">
        <v>750</v>
      </c>
    </row>
    <row r="61" spans="1:86" ht="17.25">
      <c r="A61" s="11"/>
      <c r="B61" s="11"/>
      <c r="C61" s="11"/>
      <c r="D61" s="11"/>
      <c r="E61" s="33"/>
      <c r="F61" s="11"/>
      <c r="G61" s="11"/>
      <c r="H61" s="11"/>
      <c r="I61" s="11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7"/>
      <c r="AK61" s="11"/>
      <c r="AL61" s="11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 t="str">
        <f ca="1">IFERROR(__xludf.DUMMYFUNCTION("""COMPUTED_VALUE"""),"Packaging")</f>
        <v>Packaging</v>
      </c>
      <c r="BD61" s="13" t="str">
        <f ca="1">IFERROR(__xludf.DUMMYFUNCTION("""COMPUTED_VALUE"""),"Sanitary")</f>
        <v>Sanitary</v>
      </c>
      <c r="BE61" s="11"/>
      <c r="BF61" s="11"/>
      <c r="BG61" s="26"/>
      <c r="BH61" s="13"/>
      <c r="BI61" s="26"/>
      <c r="BJ61" s="11"/>
      <c r="BK61" s="15"/>
      <c r="BL61" s="15"/>
      <c r="BM61" s="11"/>
      <c r="BN61" s="26"/>
      <c r="BO61" s="15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19" t="s">
        <v>43</v>
      </c>
      <c r="CD61" s="13" t="s">
        <v>95</v>
      </c>
      <c r="CE61" s="27">
        <v>2029</v>
      </c>
      <c r="CF61" s="37">
        <v>2841</v>
      </c>
      <c r="CG61" s="60">
        <v>1</v>
      </c>
      <c r="CH61" s="60">
        <v>750</v>
      </c>
    </row>
    <row r="62" spans="1:86" ht="17.25">
      <c r="A62" s="11"/>
      <c r="B62" s="11"/>
      <c r="C62" s="11"/>
      <c r="D62" s="11"/>
      <c r="E62" s="33"/>
      <c r="F62" s="11"/>
      <c r="G62" s="11"/>
      <c r="H62" s="11"/>
      <c r="I62" s="11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7"/>
      <c r="AK62" s="11"/>
      <c r="AL62" s="11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 t="str">
        <f ca="1">IFERROR(__xludf.DUMMYFUNCTION("""COMPUTED_VALUE"""),"Packaging")</f>
        <v>Packaging</v>
      </c>
      <c r="BD62" s="13" t="str">
        <f ca="1">IFERROR(__xludf.DUMMYFUNCTION("""COMPUTED_VALUE"""),"Sanskriti")</f>
        <v>Sanskriti</v>
      </c>
      <c r="BE62" s="11"/>
      <c r="BF62" s="11"/>
      <c r="BG62" s="26"/>
      <c r="BH62" s="11"/>
      <c r="BI62" s="13"/>
      <c r="BJ62" s="11"/>
      <c r="BK62" s="15"/>
      <c r="BL62" s="15"/>
      <c r="BM62" s="15"/>
      <c r="BN62" s="26"/>
      <c r="BO62" s="15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 t="str">
        <f>IF(BZ64="","","and BZ = '"&amp;BZ64&amp;"'")</f>
        <v>and BZ = 'Printing'</v>
      </c>
      <c r="CA62" s="26"/>
      <c r="CB62" s="26"/>
      <c r="CC62" s="19" t="s">
        <v>43</v>
      </c>
      <c r="CD62" s="13" t="s">
        <v>95</v>
      </c>
      <c r="CE62" s="37">
        <v>2840</v>
      </c>
      <c r="CF62" s="37">
        <v>2841</v>
      </c>
      <c r="CG62" s="60">
        <v>1</v>
      </c>
      <c r="CH62" s="60">
        <v>750</v>
      </c>
    </row>
    <row r="63" spans="1:86" ht="17.25">
      <c r="A63" s="11"/>
      <c r="B63" s="11"/>
      <c r="C63" s="11"/>
      <c r="D63" s="11"/>
      <c r="E63" s="33"/>
      <c r="F63" s="11"/>
      <c r="G63" s="11"/>
      <c r="H63" s="11"/>
      <c r="I63" s="11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7"/>
      <c r="AK63" s="11"/>
      <c r="AL63" s="11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 t="str">
        <f ca="1">IFERROR(__xludf.DUMMYFUNCTION("""COMPUTED_VALUE"""),"Packaging")</f>
        <v>Packaging</v>
      </c>
      <c r="BD63" s="13" t="str">
        <f ca="1">IFERROR(__xludf.DUMMYFUNCTION("""COMPUTED_VALUE"""),"Sathwa")</f>
        <v>Sathwa</v>
      </c>
      <c r="BE63" s="11"/>
      <c r="BF63" s="11"/>
      <c r="BG63" s="26"/>
      <c r="BH63" s="11"/>
      <c r="BI63" s="13"/>
      <c r="BJ63" s="11"/>
      <c r="BK63" s="15"/>
      <c r="BL63" s="15"/>
      <c r="BM63" s="15"/>
      <c r="BN63" s="26"/>
      <c r="BO63" s="15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 t="str">
        <f>CONCATENATE("select * where 1=1",BZ62)</f>
        <v>select * where 1=1and BZ = 'Printing'</v>
      </c>
      <c r="CA63" s="26"/>
      <c r="CB63" s="26"/>
      <c r="CC63" s="19" t="s">
        <v>43</v>
      </c>
      <c r="CD63" s="19" t="s">
        <v>13</v>
      </c>
      <c r="CE63" s="37">
        <v>1926</v>
      </c>
      <c r="CF63" s="37">
        <v>1926</v>
      </c>
      <c r="CG63" s="60">
        <v>0</v>
      </c>
      <c r="CH63" s="60" t="e">
        <f>#REF!</f>
        <v>#REF!</v>
      </c>
    </row>
    <row r="64" spans="1:86" ht="17.25">
      <c r="A64" s="11"/>
      <c r="B64" s="11"/>
      <c r="C64" s="11"/>
      <c r="D64" s="11"/>
      <c r="E64" s="33"/>
      <c r="F64" s="11"/>
      <c r="G64" s="11"/>
      <c r="H64" s="11"/>
      <c r="I64" s="11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7"/>
      <c r="AK64" s="11"/>
      <c r="AL64" s="11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 t="str">
        <f ca="1">IFERROR(__xludf.DUMMYFUNCTION("""COMPUTED_VALUE"""),"Packaging")</f>
        <v>Packaging</v>
      </c>
      <c r="BD64" s="13" t="str">
        <f ca="1">IFERROR(__xludf.DUMMYFUNCTION("""COMPUTED_VALUE"""),"Shipper")</f>
        <v>Shipper</v>
      </c>
      <c r="BE64" s="11"/>
      <c r="BF64" s="11"/>
      <c r="BG64" s="26"/>
      <c r="BH64" s="13"/>
      <c r="BI64" s="13"/>
      <c r="BJ64" s="11"/>
      <c r="BK64" s="15"/>
      <c r="BL64" s="15"/>
      <c r="BM64" s="15"/>
      <c r="BN64" s="26"/>
      <c r="BO64" s="15"/>
      <c r="BP64" s="26"/>
      <c r="BQ64" s="26"/>
      <c r="BR64" s="26"/>
      <c r="BS64" s="26"/>
      <c r="BT64" s="26"/>
      <c r="BU64" s="26"/>
      <c r="BV64" s="26"/>
      <c r="BW64" s="26"/>
      <c r="BX64" s="26"/>
      <c r="BY64" s="11" t="str">
        <f>Quotation!A37</f>
        <v>Offset</v>
      </c>
      <c r="BZ64" s="11" t="str">
        <f>Quotation!A41</f>
        <v>Printing</v>
      </c>
      <c r="CA64" s="38">
        <f>Quotation!F42</f>
        <v>2029</v>
      </c>
      <c r="CB64" s="11" t="str">
        <f>Quotation!A42</f>
        <v>New Job</v>
      </c>
      <c r="CC64" s="19" t="s">
        <v>43</v>
      </c>
      <c r="CD64" s="19" t="s">
        <v>13</v>
      </c>
      <c r="CE64" s="27">
        <v>2029</v>
      </c>
      <c r="CF64" s="27">
        <v>2029</v>
      </c>
      <c r="CG64" s="37">
        <v>0</v>
      </c>
      <c r="CH64" s="37" t="e">
        <f>#REF!</f>
        <v>#REF!</v>
      </c>
    </row>
    <row r="65" spans="1:86" ht="17.25">
      <c r="A65" s="11"/>
      <c r="B65" s="11"/>
      <c r="C65" s="11"/>
      <c r="D65" s="11"/>
      <c r="E65" s="33"/>
      <c r="F65" s="11"/>
      <c r="G65" s="11"/>
      <c r="H65" s="11"/>
      <c r="I65" s="11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7"/>
      <c r="AK65" s="11"/>
      <c r="AL65" s="11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 t="str">
        <f ca="1">IFERROR(__xludf.DUMMYFUNCTION("""COMPUTED_VALUE"""),"Packaging")</f>
        <v>Packaging</v>
      </c>
      <c r="BD65" s="13" t="str">
        <f ca="1">IFERROR(__xludf.DUMMYFUNCTION("""COMPUTED_VALUE"""),"Shoe")</f>
        <v>Shoe</v>
      </c>
      <c r="BE65" s="11"/>
      <c r="BF65" s="11"/>
      <c r="BG65" s="26"/>
      <c r="BH65" s="13"/>
      <c r="BI65" s="13"/>
      <c r="BJ65" s="11"/>
      <c r="BK65" s="15"/>
      <c r="BL65" s="15"/>
      <c r="BM65" s="15"/>
      <c r="BN65" s="26"/>
      <c r="BO65" s="15"/>
      <c r="BP65" s="26"/>
      <c r="BQ65" s="26"/>
      <c r="BR65" s="26"/>
      <c r="BS65" s="26"/>
      <c r="BT65" s="26"/>
      <c r="BU65" s="26"/>
      <c r="BV65" s="26"/>
      <c r="BW65" s="26"/>
      <c r="BX65" s="26"/>
      <c r="BY65" s="26" t="str">
        <f>IF(BY64="","","and CC = '"&amp;BY64&amp;"'")</f>
        <v>and CC = 'Offset'</v>
      </c>
      <c r="BZ65" s="26" t="str">
        <f>IF(BZ64="","","and CD = '"&amp;BZ64&amp;"'")</f>
        <v>and CD = 'Printing'</v>
      </c>
      <c r="CA65" s="26" t="str">
        <f>IF(CA64="","","and CA = "&amp;CA64&amp;"")</f>
        <v>and CA = 2029</v>
      </c>
      <c r="CB65" s="26" t="str">
        <f>IF(CB64="","","and CD = '"&amp;CB64&amp;"'")</f>
        <v>and CD = 'New Job'</v>
      </c>
      <c r="CC65" s="19" t="s">
        <v>43</v>
      </c>
      <c r="CD65" s="19" t="s">
        <v>13</v>
      </c>
      <c r="CE65" s="37">
        <v>2840</v>
      </c>
      <c r="CF65" s="37">
        <v>2840</v>
      </c>
      <c r="CG65" s="37">
        <v>0</v>
      </c>
      <c r="CH65" s="37" t="e">
        <f>#REF!</f>
        <v>#REF!</v>
      </c>
    </row>
    <row r="66" spans="1:86" ht="17.25">
      <c r="A66" s="11"/>
      <c r="B66" s="11"/>
      <c r="C66" s="11"/>
      <c r="D66" s="11"/>
      <c r="E66" s="33"/>
      <c r="F66" s="11"/>
      <c r="G66" s="11"/>
      <c r="H66" s="11"/>
      <c r="I66" s="11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7"/>
      <c r="AK66" s="11"/>
      <c r="AL66" s="11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 t="str">
        <f ca="1">IFERROR(__xludf.DUMMYFUNCTION("""COMPUTED_VALUE"""),"Packaging")</f>
        <v>Packaging</v>
      </c>
      <c r="BD66" s="13" t="str">
        <f ca="1">IFERROR(__xludf.DUMMYFUNCTION("""COMPUTED_VALUE"""),"Stationery")</f>
        <v>Stationery</v>
      </c>
      <c r="BE66" s="11"/>
      <c r="BF66" s="11"/>
      <c r="BG66" s="26"/>
      <c r="BH66" s="13"/>
      <c r="BI66" s="13"/>
      <c r="BJ66" s="11"/>
      <c r="BK66" s="15"/>
      <c r="BL66" s="15"/>
      <c r="BM66" s="15"/>
      <c r="BN66" s="26"/>
      <c r="BO66" s="15"/>
      <c r="BP66" s="26"/>
      <c r="BQ66" s="26"/>
      <c r="BR66" s="26"/>
      <c r="BS66" s="26"/>
      <c r="BT66" s="26"/>
      <c r="BU66" s="26"/>
      <c r="BV66" s="26"/>
      <c r="BW66" s="26"/>
      <c r="BX66" s="26"/>
      <c r="BY66" s="26" t="str">
        <f t="shared" ref="BY66:CB66" si="13">CONCATENATE("select * where 1=1",BY65)</f>
        <v>select * where 1=1and CC = 'Offset'</v>
      </c>
      <c r="BZ66" s="26" t="str">
        <f t="shared" si="13"/>
        <v>select * where 1=1and CD = 'Printing'</v>
      </c>
      <c r="CA66" s="26" t="str">
        <f t="shared" si="13"/>
        <v>select * where 1=1and CA = 2029</v>
      </c>
      <c r="CB66" s="26" t="str">
        <f t="shared" si="13"/>
        <v>select * where 1=1and CD = 'New Job'</v>
      </c>
      <c r="CC66" s="19" t="s">
        <v>96</v>
      </c>
      <c r="CD66" s="19" t="s">
        <v>13</v>
      </c>
      <c r="CE66" s="37">
        <v>1001</v>
      </c>
      <c r="CF66" s="37">
        <v>1001</v>
      </c>
      <c r="CG66" s="37">
        <v>0</v>
      </c>
      <c r="CH66" s="19"/>
    </row>
    <row r="67" spans="1:86" ht="17.25">
      <c r="A67" s="11"/>
      <c r="B67" s="11"/>
      <c r="C67" s="11"/>
      <c r="D67" s="11"/>
      <c r="E67" s="33"/>
      <c r="F67" s="11"/>
      <c r="G67" s="11"/>
      <c r="H67" s="11"/>
      <c r="I67" s="11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7"/>
      <c r="AK67" s="11"/>
      <c r="AL67" s="11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 t="str">
        <f ca="1">IFERROR(__xludf.DUMMYFUNCTION("""COMPUTED_VALUE"""),"Packaging")</f>
        <v>Packaging</v>
      </c>
      <c r="BD67" s="13" t="str">
        <f ca="1">IFERROR(__xludf.DUMMYFUNCTION("""COMPUTED_VALUE"""),"The Man Company")</f>
        <v>The Man Company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26" t="str">
        <f ca="1">IFERROR(__xludf.DUMMYFUNCTION("QUERY(CC60:CF71,BY66)"),"Offset")</f>
        <v>Offset</v>
      </c>
      <c r="BZ67" s="11" t="str">
        <f ca="1">IFERROR(__xludf.DUMMYFUNCTION("""COMPUTED_VALUE"""),"Met-Pet")</f>
        <v>Met-Pet</v>
      </c>
      <c r="CA67" s="60">
        <f ca="1">IFERROR(__xludf.DUMMYFUNCTION("""COMPUTED_VALUE"""),1926)</f>
        <v>1926</v>
      </c>
      <c r="CB67" s="37">
        <f ca="1">IFERROR(__xludf.DUMMYFUNCTION("""COMPUTED_VALUE"""),2841)</f>
        <v>2841</v>
      </c>
      <c r="CC67" s="19" t="s">
        <v>96</v>
      </c>
      <c r="CD67" s="19" t="s">
        <v>13</v>
      </c>
      <c r="CE67" s="37">
        <v>1002</v>
      </c>
      <c r="CF67" s="37">
        <v>1002</v>
      </c>
      <c r="CG67" s="37">
        <v>0</v>
      </c>
      <c r="CH67" s="19"/>
    </row>
    <row r="68" spans="1:86" ht="17.25">
      <c r="A68" s="11"/>
      <c r="B68" s="11"/>
      <c r="C68" s="11"/>
      <c r="D68" s="11"/>
      <c r="E68" s="33"/>
      <c r="F68" s="11"/>
      <c r="G68" s="11"/>
      <c r="H68" s="11"/>
      <c r="I68" s="11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7"/>
      <c r="AK68" s="11"/>
      <c r="AL68" s="11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 t="str">
        <f ca="1">IFERROR(__xludf.DUMMYFUNCTION("""COMPUTED_VALUE"""),"Packaging")</f>
        <v>Packaging</v>
      </c>
      <c r="BD68" s="13" t="str">
        <f ca="1">IFERROR(__xludf.DUMMYFUNCTION("""COMPUTED_VALUE"""),"Toy")</f>
        <v>Toy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1" t="str">
        <f ca="1">IFERROR(__xludf.DUMMYFUNCTION("""COMPUTED_VALUE"""),"Offset")</f>
        <v>Offset</v>
      </c>
      <c r="BZ68" s="11" t="str">
        <f ca="1">IFERROR(__xludf.DUMMYFUNCTION("""COMPUTED_VALUE"""),"Met-Pet")</f>
        <v>Met-Pet</v>
      </c>
      <c r="CA68" s="37">
        <f ca="1">IFERROR(__xludf.DUMMYFUNCTION("""COMPUTED_VALUE"""),2029)</f>
        <v>2029</v>
      </c>
      <c r="CB68" s="37">
        <f ca="1">IFERROR(__xludf.DUMMYFUNCTION("""COMPUTED_VALUE"""),2841)</f>
        <v>2841</v>
      </c>
      <c r="CC68" s="19" t="s">
        <v>96</v>
      </c>
      <c r="CD68" s="19" t="s">
        <v>13</v>
      </c>
      <c r="CE68" s="37">
        <v>1003</v>
      </c>
      <c r="CF68" s="37">
        <v>1003</v>
      </c>
      <c r="CG68" s="37">
        <v>0</v>
      </c>
      <c r="CH68" s="19"/>
    </row>
    <row r="69" spans="1:86" ht="17.25">
      <c r="A69" s="11"/>
      <c r="B69" s="11"/>
      <c r="C69" s="11"/>
      <c r="D69" s="11"/>
      <c r="E69" s="33"/>
      <c r="F69" s="11"/>
      <c r="G69" s="11"/>
      <c r="H69" s="11"/>
      <c r="I69" s="11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7"/>
      <c r="AK69" s="11"/>
      <c r="AL69" s="11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 t="str">
        <f ca="1">IFERROR(__xludf.DUMMYFUNCTION("""COMPUTED_VALUE"""),"Packaging")</f>
        <v>Packaging</v>
      </c>
      <c r="BD69" s="13" t="str">
        <f ca="1">IFERROR(__xludf.DUMMYFUNCTION("""COMPUTED_VALUE"""),"Xpider")</f>
        <v>Xpider</v>
      </c>
      <c r="BE69" s="13"/>
      <c r="BF69" s="13"/>
      <c r="BG69" s="26"/>
      <c r="BH69" s="13"/>
      <c r="BI69" s="13"/>
      <c r="BJ69" s="13"/>
      <c r="BK69" s="13"/>
      <c r="BL69" s="13"/>
      <c r="BM69" s="13"/>
      <c r="BN69" s="13"/>
      <c r="BO69" s="15"/>
      <c r="BP69" s="26"/>
      <c r="BQ69" s="13"/>
      <c r="BR69" s="13"/>
      <c r="BS69" s="13"/>
      <c r="BT69" s="13"/>
      <c r="BU69" s="13"/>
      <c r="BV69" s="13"/>
      <c r="BW69" s="13"/>
      <c r="BX69" s="13"/>
      <c r="BY69" s="11" t="str">
        <f ca="1">IFERROR(__xludf.DUMMYFUNCTION("""COMPUTED_VALUE"""),"Offset")</f>
        <v>Offset</v>
      </c>
      <c r="BZ69" s="11" t="str">
        <f ca="1">IFERROR(__xludf.DUMMYFUNCTION("""COMPUTED_VALUE"""),"Met-Pet")</f>
        <v>Met-Pet</v>
      </c>
      <c r="CA69" s="37">
        <f ca="1">IFERROR(__xludf.DUMMYFUNCTION("""COMPUTED_VALUE"""),2840)</f>
        <v>2840</v>
      </c>
      <c r="CB69" s="37">
        <f ca="1">IFERROR(__xludf.DUMMYFUNCTION("""COMPUTED_VALUE"""),2841)</f>
        <v>2841</v>
      </c>
      <c r="CC69" s="19" t="s">
        <v>96</v>
      </c>
      <c r="CD69" s="19" t="s">
        <v>13</v>
      </c>
      <c r="CE69" s="37">
        <v>1004</v>
      </c>
      <c r="CF69" s="37">
        <v>1004</v>
      </c>
      <c r="CG69" s="37">
        <v>0</v>
      </c>
      <c r="CH69" s="19"/>
    </row>
    <row r="70" spans="1:86" ht="17.25">
      <c r="A70" s="11"/>
      <c r="B70" s="11"/>
      <c r="C70" s="11"/>
      <c r="D70" s="11"/>
      <c r="E70" s="33"/>
      <c r="F70" s="11"/>
      <c r="G70" s="11"/>
      <c r="H70" s="11"/>
      <c r="I70" s="11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7"/>
      <c r="AK70" s="11"/>
      <c r="AL70" s="11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26"/>
      <c r="BH70" s="13"/>
      <c r="BI70" s="26"/>
      <c r="BJ70" s="13"/>
      <c r="BK70" s="13"/>
      <c r="BL70" s="13"/>
      <c r="BM70" s="13"/>
      <c r="BN70" s="13"/>
      <c r="BO70" s="15"/>
      <c r="BP70" s="26"/>
      <c r="BQ70" s="13"/>
      <c r="BR70" s="13"/>
      <c r="BS70" s="13"/>
      <c r="BT70" s="13"/>
      <c r="BU70" s="13"/>
      <c r="BV70" s="13"/>
      <c r="BW70" s="13"/>
      <c r="BX70" s="13"/>
      <c r="BY70" s="11" t="str">
        <f ca="1">IFERROR(__xludf.DUMMYFUNCTION("""COMPUTED_VALUE"""),"Offset")</f>
        <v>Offset</v>
      </c>
      <c r="BZ70" s="11" t="str">
        <f ca="1">IFERROR(__xludf.DUMMYFUNCTION("""COMPUTED_VALUE"""),"Printing")</f>
        <v>Printing</v>
      </c>
      <c r="CA70" s="37">
        <f ca="1">IFERROR(__xludf.DUMMYFUNCTION("""COMPUTED_VALUE"""),1926)</f>
        <v>1926</v>
      </c>
      <c r="CB70" s="37">
        <f ca="1">IFERROR(__xludf.DUMMYFUNCTION("""COMPUTED_VALUE"""),1926)</f>
        <v>1926</v>
      </c>
      <c r="CC70" s="19" t="s">
        <v>96</v>
      </c>
      <c r="CD70" s="19" t="s">
        <v>13</v>
      </c>
      <c r="CE70" s="37">
        <v>1005</v>
      </c>
      <c r="CF70" s="37">
        <v>1005</v>
      </c>
      <c r="CG70" s="37">
        <v>0</v>
      </c>
      <c r="CH70" s="19"/>
    </row>
    <row r="71" spans="1:86" ht="17.25">
      <c r="A71" s="11"/>
      <c r="B71" s="11"/>
      <c r="C71" s="11"/>
      <c r="D71" s="11"/>
      <c r="E71" s="33"/>
      <c r="F71" s="11"/>
      <c r="G71" s="11"/>
      <c r="H71" s="11"/>
      <c r="I71" s="11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7"/>
      <c r="AK71" s="11"/>
      <c r="AL71" s="11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26"/>
      <c r="BJ71" s="13"/>
      <c r="BK71" s="13"/>
      <c r="BL71" s="13"/>
      <c r="BM71" s="13"/>
      <c r="BN71" s="13"/>
      <c r="BO71" s="15"/>
      <c r="BP71" s="26"/>
      <c r="BQ71" s="13"/>
      <c r="BR71" s="13"/>
      <c r="BS71" s="13"/>
      <c r="BT71" s="13"/>
      <c r="BU71" s="13"/>
      <c r="BV71" s="13"/>
      <c r="BW71" s="13"/>
      <c r="BX71" s="13"/>
      <c r="BY71" s="11" t="str">
        <f ca="1">IFERROR(__xludf.DUMMYFUNCTION("""COMPUTED_VALUE"""),"Offset")</f>
        <v>Offset</v>
      </c>
      <c r="BZ71" s="11" t="str">
        <f ca="1">IFERROR(__xludf.DUMMYFUNCTION("""COMPUTED_VALUE"""),"Printing")</f>
        <v>Printing</v>
      </c>
      <c r="CA71" s="37">
        <f ca="1">IFERROR(__xludf.DUMMYFUNCTION("""COMPUTED_VALUE"""),2029)</f>
        <v>2029</v>
      </c>
      <c r="CB71" s="37">
        <f ca="1">IFERROR(__xludf.DUMMYFUNCTION("""COMPUTED_VALUE"""),2029)</f>
        <v>2029</v>
      </c>
      <c r="CC71" s="13"/>
      <c r="CD71" s="13"/>
      <c r="CE71" s="13"/>
      <c r="CF71" s="13"/>
      <c r="CG71" s="13"/>
      <c r="CH71" s="13"/>
    </row>
    <row r="72" spans="1:86" ht="17.25">
      <c r="A72" s="11"/>
      <c r="B72" s="11"/>
      <c r="C72" s="11"/>
      <c r="D72" s="11"/>
      <c r="E72" s="33"/>
      <c r="F72" s="11"/>
      <c r="G72" s="11"/>
      <c r="H72" s="11"/>
      <c r="I72" s="11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7"/>
      <c r="AK72" s="11"/>
      <c r="AL72" s="11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26"/>
      <c r="BJ72" s="13"/>
      <c r="BK72" s="13"/>
      <c r="BL72" s="13"/>
      <c r="BM72" s="13"/>
      <c r="BN72" s="13"/>
      <c r="BO72" s="15"/>
      <c r="BP72" s="26"/>
      <c r="BQ72" s="13"/>
      <c r="BR72" s="13"/>
      <c r="BS72" s="13"/>
      <c r="BT72" s="13"/>
      <c r="BU72" s="13"/>
      <c r="BV72" s="13"/>
      <c r="BW72" s="13"/>
      <c r="BX72" s="13"/>
      <c r="BY72" s="11" t="str">
        <f ca="1">IFERROR(__xludf.DUMMYFUNCTION("""COMPUTED_VALUE"""),"Offset")</f>
        <v>Offset</v>
      </c>
      <c r="BZ72" s="11" t="str">
        <f ca="1">IFERROR(__xludf.DUMMYFUNCTION("""COMPUTED_VALUE"""),"Printing")</f>
        <v>Printing</v>
      </c>
      <c r="CA72" s="37">
        <f ca="1">IFERROR(__xludf.DUMMYFUNCTION("""COMPUTED_VALUE"""),2840)</f>
        <v>2840</v>
      </c>
      <c r="CB72" s="37">
        <f ca="1">IFERROR(__xludf.DUMMYFUNCTION("""COMPUTED_VALUE"""),2840)</f>
        <v>2840</v>
      </c>
      <c r="CC72" s="13"/>
      <c r="CD72" s="13"/>
      <c r="CE72" s="13"/>
      <c r="CF72" s="13"/>
      <c r="CG72" s="13"/>
      <c r="CH72" s="13"/>
    </row>
    <row r="73" spans="1:86" ht="17.25">
      <c r="A73" s="11"/>
      <c r="B73" s="11"/>
      <c r="C73" s="11"/>
      <c r="D73" s="11"/>
      <c r="E73" s="33"/>
      <c r="F73" s="11"/>
      <c r="G73" s="11"/>
      <c r="H73" s="11"/>
      <c r="I73" s="11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7"/>
      <c r="AK73" s="11"/>
      <c r="AL73" s="11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26"/>
      <c r="BJ73" s="13"/>
      <c r="BK73" s="13"/>
      <c r="BL73" s="13"/>
      <c r="BM73" s="13"/>
      <c r="BN73" s="13"/>
      <c r="BO73" s="15"/>
      <c r="BP73" s="26"/>
      <c r="BQ73" s="13"/>
      <c r="BR73" s="13"/>
      <c r="BS73" s="13"/>
      <c r="BT73" s="13"/>
      <c r="BU73" s="13"/>
      <c r="BV73" s="13"/>
      <c r="BW73" s="13"/>
      <c r="BX73" s="13"/>
      <c r="BY73" s="11"/>
      <c r="BZ73" s="11"/>
      <c r="CA73" s="11"/>
      <c r="CB73" s="11"/>
      <c r="CC73" s="13"/>
      <c r="CD73" s="13"/>
      <c r="CE73" s="13"/>
      <c r="CF73" s="13"/>
      <c r="CG73" s="13"/>
      <c r="CH73" s="13"/>
    </row>
    <row r="74" spans="1:86" ht="17.25">
      <c r="A74" s="11"/>
      <c r="B74" s="11"/>
      <c r="C74" s="11"/>
      <c r="D74" s="11"/>
      <c r="E74" s="33"/>
      <c r="F74" s="11"/>
      <c r="G74" s="11"/>
      <c r="H74" s="11"/>
      <c r="I74" s="11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7"/>
      <c r="AK74" s="11"/>
      <c r="AL74" s="11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26" t="str">
        <f ca="1">IFERROR(__xludf.DUMMYFUNCTION("QUERY(CD60:CH70,BZ66)"),"Printing")</f>
        <v>Printing</v>
      </c>
      <c r="BZ74" s="37">
        <f ca="1">IFERROR(__xludf.DUMMYFUNCTION("""COMPUTED_VALUE"""),1926)</f>
        <v>1926</v>
      </c>
      <c r="CA74" s="37">
        <f ca="1">IFERROR(__xludf.DUMMYFUNCTION("""COMPUTED_VALUE"""),1926)</f>
        <v>1926</v>
      </c>
      <c r="CB74" s="60">
        <f ca="1">IFERROR(__xludf.DUMMYFUNCTION("""COMPUTED_VALUE"""),0)</f>
        <v>0</v>
      </c>
      <c r="CC74" s="60">
        <f ca="1">IFERROR(__xludf.DUMMYFUNCTION("""COMPUTED_VALUE"""),250)</f>
        <v>250</v>
      </c>
      <c r="CD74" s="60">
        <f ca="1">IFERROR(__xludf.DUMMYFUNCTION("QUERY(BZ74:CC80,CA66)"),2029)</f>
        <v>2029</v>
      </c>
      <c r="CE74" s="37">
        <f ca="1">IFERROR(__xludf.DUMMYFUNCTION("""COMPUTED_VALUE"""),2029)</f>
        <v>2029</v>
      </c>
      <c r="CF74" s="37">
        <f ca="1">IFERROR(__xludf.DUMMYFUNCTION("""COMPUTED_VALUE"""),0)</f>
        <v>0</v>
      </c>
      <c r="CG74" s="37">
        <f ca="1">IFERROR(__xludf.DUMMYFUNCTION("""COMPUTED_VALUE"""),275)</f>
        <v>275</v>
      </c>
      <c r="CH74" s="13"/>
    </row>
    <row r="75" spans="1:86" ht="17.25">
      <c r="A75" s="11"/>
      <c r="B75" s="11"/>
      <c r="C75" s="11"/>
      <c r="D75" s="11"/>
      <c r="E75" s="33"/>
      <c r="F75" s="11"/>
      <c r="G75" s="11"/>
      <c r="H75" s="11"/>
      <c r="I75" s="11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7"/>
      <c r="AK75" s="11"/>
      <c r="AL75" s="11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1" t="str">
        <f ca="1">IFERROR(__xludf.DUMMYFUNCTION("""COMPUTED_VALUE"""),"Printing")</f>
        <v>Printing</v>
      </c>
      <c r="BZ75" s="37">
        <f ca="1">IFERROR(__xludf.DUMMYFUNCTION("""COMPUTED_VALUE"""),2029)</f>
        <v>2029</v>
      </c>
      <c r="CA75" s="37">
        <f ca="1">IFERROR(__xludf.DUMMYFUNCTION("""COMPUTED_VALUE"""),2029)</f>
        <v>2029</v>
      </c>
      <c r="CB75" s="37">
        <f ca="1">IFERROR(__xludf.DUMMYFUNCTION("""COMPUTED_VALUE"""),0)</f>
        <v>0</v>
      </c>
      <c r="CC75" s="37">
        <f ca="1">IFERROR(__xludf.DUMMYFUNCTION("""COMPUTED_VALUE"""),275)</f>
        <v>275</v>
      </c>
      <c r="CD75" s="11"/>
      <c r="CE75" s="11"/>
      <c r="CF75" s="11"/>
      <c r="CG75" s="11"/>
      <c r="CH75" s="13"/>
    </row>
    <row r="76" spans="1:86" ht="17.25">
      <c r="A76" s="11"/>
      <c r="B76" s="11"/>
      <c r="C76" s="11"/>
      <c r="D76" s="11"/>
      <c r="E76" s="33"/>
      <c r="F76" s="11"/>
      <c r="G76" s="11"/>
      <c r="H76" s="11"/>
      <c r="I76" s="11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7"/>
      <c r="AK76" s="11"/>
      <c r="AL76" s="11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26"/>
      <c r="BM76" s="13"/>
      <c r="BN76" s="11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1" t="str">
        <f ca="1">IFERROR(__xludf.DUMMYFUNCTION("""COMPUTED_VALUE"""),"Printing")</f>
        <v>Printing</v>
      </c>
      <c r="BZ76" s="37">
        <f ca="1">IFERROR(__xludf.DUMMYFUNCTION("""COMPUTED_VALUE"""),2840)</f>
        <v>2840</v>
      </c>
      <c r="CA76" s="37">
        <f ca="1">IFERROR(__xludf.DUMMYFUNCTION("""COMPUTED_VALUE"""),2840)</f>
        <v>2840</v>
      </c>
      <c r="CB76" s="37">
        <f ca="1">IFERROR(__xludf.DUMMYFUNCTION("""COMPUTED_VALUE"""),0)</f>
        <v>0</v>
      </c>
      <c r="CC76" s="37">
        <f ca="1">IFERROR(__xludf.DUMMYFUNCTION("""COMPUTED_VALUE"""),650)</f>
        <v>650</v>
      </c>
      <c r="CD76" s="11"/>
      <c r="CE76" s="11"/>
      <c r="CF76" s="11"/>
      <c r="CG76" s="11"/>
      <c r="CH76" s="13"/>
    </row>
    <row r="77" spans="1:86" ht="17.25">
      <c r="A77" s="11"/>
      <c r="B77" s="11"/>
      <c r="C77" s="11"/>
      <c r="D77" s="11"/>
      <c r="E77" s="33"/>
      <c r="F77" s="11"/>
      <c r="G77" s="11"/>
      <c r="H77" s="11"/>
      <c r="I77" s="11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7"/>
      <c r="AK77" s="11"/>
      <c r="AL77" s="11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26"/>
      <c r="BM77" s="13"/>
      <c r="BN77" s="15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 t="str">
        <f ca="1">IFERROR(__xludf.DUMMYFUNCTION("""COMPUTED_VALUE"""),"Printing")</f>
        <v>Printing</v>
      </c>
      <c r="BZ77" s="15">
        <f ca="1">IFERROR(__xludf.DUMMYFUNCTION("""COMPUTED_VALUE"""),1001)</f>
        <v>1001</v>
      </c>
      <c r="CA77" s="15">
        <f ca="1">IFERROR(__xludf.DUMMYFUNCTION("""COMPUTED_VALUE"""),1001)</f>
        <v>1001</v>
      </c>
      <c r="CB77" s="15">
        <f ca="1">IFERROR(__xludf.DUMMYFUNCTION("""COMPUTED_VALUE"""),0)</f>
        <v>0</v>
      </c>
      <c r="CC77" s="13"/>
      <c r="CD77" s="13"/>
      <c r="CE77" s="13"/>
      <c r="CF77" s="13"/>
      <c r="CG77" s="13"/>
      <c r="CH77" s="13"/>
    </row>
    <row r="78" spans="1:86" ht="17.25">
      <c r="A78" s="11"/>
      <c r="B78" s="11"/>
      <c r="C78" s="11"/>
      <c r="D78" s="11"/>
      <c r="E78" s="33"/>
      <c r="F78" s="11"/>
      <c r="G78" s="11"/>
      <c r="H78" s="11"/>
      <c r="I78" s="11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7"/>
      <c r="AK78" s="11"/>
      <c r="AL78" s="11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26"/>
      <c r="BM78" s="13"/>
      <c r="BN78" s="15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 t="str">
        <f ca="1">IFERROR(__xludf.DUMMYFUNCTION("""COMPUTED_VALUE"""),"Printing")</f>
        <v>Printing</v>
      </c>
      <c r="BZ78" s="15">
        <f ca="1">IFERROR(__xludf.DUMMYFUNCTION("""COMPUTED_VALUE"""),1002)</f>
        <v>1002</v>
      </c>
      <c r="CA78" s="15">
        <f ca="1">IFERROR(__xludf.DUMMYFUNCTION("""COMPUTED_VALUE"""),1002)</f>
        <v>1002</v>
      </c>
      <c r="CB78" s="15">
        <f ca="1">IFERROR(__xludf.DUMMYFUNCTION("""COMPUTED_VALUE"""),0)</f>
        <v>0</v>
      </c>
      <c r="CC78" s="13"/>
      <c r="CD78" s="13"/>
      <c r="CE78" s="13"/>
      <c r="CF78" s="13"/>
      <c r="CG78" s="13"/>
      <c r="CH78" s="13"/>
    </row>
    <row r="79" spans="1:86" ht="17.25">
      <c r="A79" s="11"/>
      <c r="B79" s="11"/>
      <c r="C79" s="11"/>
      <c r="D79" s="11"/>
      <c r="E79" s="33"/>
      <c r="F79" s="11"/>
      <c r="G79" s="11"/>
      <c r="H79" s="11"/>
      <c r="I79" s="11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7"/>
      <c r="AK79" s="11"/>
      <c r="AL79" s="11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5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 t="str">
        <f ca="1">IFERROR(__xludf.DUMMYFUNCTION("""COMPUTED_VALUE"""),"Printing")</f>
        <v>Printing</v>
      </c>
      <c r="BZ79" s="15">
        <f ca="1">IFERROR(__xludf.DUMMYFUNCTION("""COMPUTED_VALUE"""),1003)</f>
        <v>1003</v>
      </c>
      <c r="CA79" s="15">
        <f ca="1">IFERROR(__xludf.DUMMYFUNCTION("""COMPUTED_VALUE"""),1003)</f>
        <v>1003</v>
      </c>
      <c r="CB79" s="15">
        <f ca="1">IFERROR(__xludf.DUMMYFUNCTION("""COMPUTED_VALUE"""),0)</f>
        <v>0</v>
      </c>
      <c r="CC79" s="13"/>
      <c r="CD79" s="13"/>
      <c r="CE79" s="13"/>
      <c r="CF79" s="13"/>
      <c r="CG79" s="13"/>
      <c r="CH79" s="13"/>
    </row>
    <row r="80" spans="1:86" ht="17.25">
      <c r="A80" s="11"/>
      <c r="B80" s="11"/>
      <c r="C80" s="11"/>
      <c r="D80" s="11"/>
      <c r="E80" s="33"/>
      <c r="F80" s="11"/>
      <c r="G80" s="11"/>
      <c r="H80" s="11"/>
      <c r="I80" s="11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7"/>
      <c r="AK80" s="11"/>
      <c r="AL80" s="11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5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 t="str">
        <f ca="1">IFERROR(__xludf.DUMMYFUNCTION("""COMPUTED_VALUE"""),"Printing")</f>
        <v>Printing</v>
      </c>
      <c r="BZ80" s="15">
        <f ca="1">IFERROR(__xludf.DUMMYFUNCTION("""COMPUTED_VALUE"""),1004)</f>
        <v>1004</v>
      </c>
      <c r="CA80" s="15">
        <f ca="1">IFERROR(__xludf.DUMMYFUNCTION("""COMPUTED_VALUE"""),1004)</f>
        <v>1004</v>
      </c>
      <c r="CB80" s="15">
        <f ca="1">IFERROR(__xludf.DUMMYFUNCTION("""COMPUTED_VALUE"""),0)</f>
        <v>0</v>
      </c>
      <c r="CC80" s="13"/>
      <c r="CD80" s="11"/>
      <c r="CE80" s="26"/>
      <c r="CF80" s="26"/>
      <c r="CG80" s="13"/>
      <c r="CH80" s="13"/>
    </row>
    <row r="81" spans="1:86" ht="17.25">
      <c r="A81" s="11"/>
      <c r="B81" s="11"/>
      <c r="C81" s="11"/>
      <c r="D81" s="11"/>
      <c r="E81" s="33"/>
      <c r="F81" s="11"/>
      <c r="G81" s="11"/>
      <c r="H81" s="11"/>
      <c r="I81" s="11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7"/>
      <c r="AK81" s="11"/>
      <c r="AL81" s="11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5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 t="str">
        <f ca="1">IFERROR(__xludf.DUMMYFUNCTION("""COMPUTED_VALUE"""),"Printing")</f>
        <v>Printing</v>
      </c>
      <c r="BZ81" s="15">
        <f ca="1">IFERROR(__xludf.DUMMYFUNCTION("""COMPUTED_VALUE"""),1005)</f>
        <v>1005</v>
      </c>
      <c r="CA81" s="15">
        <f ca="1">IFERROR(__xludf.DUMMYFUNCTION("""COMPUTED_VALUE"""),1005)</f>
        <v>1005</v>
      </c>
      <c r="CB81" s="15">
        <f ca="1">IFERROR(__xludf.DUMMYFUNCTION("""COMPUTED_VALUE"""),0)</f>
        <v>0</v>
      </c>
      <c r="CC81" s="13"/>
      <c r="CD81" s="11"/>
      <c r="CE81" s="26"/>
      <c r="CF81" s="26"/>
      <c r="CG81" s="13"/>
      <c r="CH81" s="13"/>
    </row>
    <row r="82" spans="1:86" ht="17.25">
      <c r="A82" s="11"/>
      <c r="B82" s="11"/>
      <c r="C82" s="11"/>
      <c r="D82" s="11"/>
      <c r="E82" s="33"/>
      <c r="F82" s="11"/>
      <c r="G82" s="11"/>
      <c r="H82" s="11"/>
      <c r="I82" s="11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7"/>
      <c r="AK82" s="11"/>
      <c r="AL82" s="11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5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</row>
    <row r="83" spans="1:86" ht="17.25">
      <c r="A83" s="11"/>
      <c r="B83" s="11"/>
      <c r="C83" s="11"/>
      <c r="D83" s="11"/>
      <c r="E83" s="33"/>
      <c r="F83" s="11"/>
      <c r="G83" s="11"/>
      <c r="H83" s="11"/>
      <c r="I83" s="11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7"/>
      <c r="AK83" s="11"/>
      <c r="AL83" s="11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1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26" t="str">
        <f ca="1">IFERROR(__xludf.DUMMYFUNCTION("QUERY(BY67:CB72,BZ63)"),"Offset")</f>
        <v>Offset</v>
      </c>
      <c r="BX83" s="13" t="str">
        <f ca="1">IFERROR(__xludf.DUMMYFUNCTION("""COMPUTED_VALUE"""),"Printing")</f>
        <v>Printing</v>
      </c>
      <c r="BY83" s="15">
        <f ca="1">IFERROR(__xludf.DUMMYFUNCTION("""COMPUTED_VALUE"""),1926)</f>
        <v>1926</v>
      </c>
      <c r="BZ83" s="15">
        <f ca="1">IFERROR(__xludf.DUMMYFUNCTION("""COMPUTED_VALUE"""),1926)</f>
        <v>1926</v>
      </c>
      <c r="CA83" s="15">
        <f ca="1">BZ83*BY89</f>
        <v>1926</v>
      </c>
      <c r="CB83" s="38" t="e">
        <f>#REF!</f>
        <v>#REF!</v>
      </c>
      <c r="CC83" s="15" t="e">
        <f t="shared" ref="CC83:CC85" ca="1" si="14">MAX(CA83,CB83)</f>
        <v>#REF!</v>
      </c>
      <c r="CD83" s="13"/>
      <c r="CE83" s="13"/>
      <c r="CF83" s="13"/>
      <c r="CG83" s="13"/>
      <c r="CH83" s="13"/>
    </row>
    <row r="84" spans="1:86" ht="17.25">
      <c r="A84" s="11"/>
      <c r="B84" s="11"/>
      <c r="C84" s="11"/>
      <c r="D84" s="11"/>
      <c r="E84" s="33"/>
      <c r="F84" s="11"/>
      <c r="G84" s="11"/>
      <c r="H84" s="11"/>
      <c r="I84" s="11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7"/>
      <c r="AK84" s="11"/>
      <c r="AL84" s="11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1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 t="str">
        <f ca="1">IFERROR(__xludf.DUMMYFUNCTION("""COMPUTED_VALUE"""),"Offset")</f>
        <v>Offset</v>
      </c>
      <c r="BX84" s="13" t="str">
        <f ca="1">IFERROR(__xludf.DUMMYFUNCTION("""COMPUTED_VALUE"""),"Printing")</f>
        <v>Printing</v>
      </c>
      <c r="BY84" s="15">
        <f ca="1">IFERROR(__xludf.DUMMYFUNCTION("""COMPUTED_VALUE"""),2029)</f>
        <v>2029</v>
      </c>
      <c r="BZ84" s="15">
        <f ca="1">IFERROR(__xludf.DUMMYFUNCTION("""COMPUTED_VALUE"""),2029)</f>
        <v>2029</v>
      </c>
      <c r="CA84" s="15">
        <f ca="1">BZ84*BY89</f>
        <v>2029</v>
      </c>
      <c r="CB84" s="38" t="e">
        <f>#REF!</f>
        <v>#REF!</v>
      </c>
      <c r="CC84" s="15" t="e">
        <f t="shared" ca="1" si="14"/>
        <v>#REF!</v>
      </c>
      <c r="CD84" s="11" t="str">
        <f>Quotation!C43</f>
        <v>Plain</v>
      </c>
      <c r="CE84" s="13"/>
      <c r="CF84" s="13"/>
      <c r="CG84" s="13"/>
      <c r="CH84" s="13"/>
    </row>
    <row r="85" spans="1:86" ht="17.25">
      <c r="A85" s="11"/>
      <c r="B85" s="11"/>
      <c r="C85" s="11"/>
      <c r="D85" s="11"/>
      <c r="E85" s="33"/>
      <c r="F85" s="11"/>
      <c r="G85" s="11"/>
      <c r="H85" s="11"/>
      <c r="I85" s="11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7"/>
      <c r="AK85" s="11"/>
      <c r="AL85" s="11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1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 t="str">
        <f ca="1">IFERROR(__xludf.DUMMYFUNCTION("""COMPUTED_VALUE"""),"Offset")</f>
        <v>Offset</v>
      </c>
      <c r="BX85" s="13" t="str">
        <f ca="1">IFERROR(__xludf.DUMMYFUNCTION("""COMPUTED_VALUE"""),"Printing")</f>
        <v>Printing</v>
      </c>
      <c r="BY85" s="15">
        <f ca="1">IFERROR(__xludf.DUMMYFUNCTION("""COMPUTED_VALUE"""),2840)</f>
        <v>2840</v>
      </c>
      <c r="BZ85" s="15">
        <f ca="1">IFERROR(__xludf.DUMMYFUNCTION("""COMPUTED_VALUE"""),2840)</f>
        <v>2840</v>
      </c>
      <c r="CA85" s="15">
        <f ca="1">BZ85*BY89</f>
        <v>2840</v>
      </c>
      <c r="CB85" s="38" t="e">
        <f>#REF!</f>
        <v>#REF!</v>
      </c>
      <c r="CC85" s="15" t="e">
        <f t="shared" ca="1" si="14"/>
        <v>#REF!</v>
      </c>
      <c r="CD85" s="26" t="str">
        <f>IF(CD84="","","and CC = '"&amp;CD84&amp;"'")</f>
        <v>and CC = 'Plain'</v>
      </c>
      <c r="CE85" s="13"/>
      <c r="CF85" s="13"/>
      <c r="CG85" s="13"/>
      <c r="CH85" s="13"/>
    </row>
    <row r="86" spans="1:86" ht="17.25">
      <c r="A86" s="11"/>
      <c r="B86" s="11"/>
      <c r="C86" s="11"/>
      <c r="D86" s="11"/>
      <c r="E86" s="33"/>
      <c r="F86" s="11"/>
      <c r="G86" s="11"/>
      <c r="H86" s="11"/>
      <c r="I86" s="11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7"/>
      <c r="AK86" s="11"/>
      <c r="AL86" s="11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26" t="str">
        <f>CONCATENATE("select * where 1=1",CD85)</f>
        <v>select * where 1=1and CC = 'Plain'</v>
      </c>
      <c r="CE86" s="13"/>
      <c r="CF86" s="13"/>
      <c r="CG86" s="13"/>
      <c r="CH86" s="13"/>
    </row>
    <row r="87" spans="1:86" ht="17.25">
      <c r="A87" s="11"/>
      <c r="B87" s="11"/>
      <c r="C87" s="11"/>
      <c r="D87" s="11"/>
      <c r="E87" s="33"/>
      <c r="F87" s="11"/>
      <c r="G87" s="11"/>
      <c r="H87" s="11"/>
      <c r="I87" s="11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7"/>
      <c r="AK87" s="11"/>
      <c r="AL87" s="11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 t="s">
        <v>53</v>
      </c>
      <c r="CD87" s="15">
        <v>0</v>
      </c>
      <c r="CE87" s="26" t="str">
        <f ca="1">IFERROR(__xludf.DUMMYFUNCTION("QUERY(CC87:CD88,CD86)"),"Plain")</f>
        <v>Plain</v>
      </c>
      <c r="CF87" s="15">
        <f ca="1">IFERROR(__xludf.DUMMYFUNCTION("""COMPUTED_VALUE"""),0)</f>
        <v>0</v>
      </c>
      <c r="CG87" s="13"/>
      <c r="CH87" s="13"/>
    </row>
    <row r="88" spans="1:86" ht="17.25">
      <c r="A88" s="11"/>
      <c r="B88" s="11"/>
      <c r="C88" s="11"/>
      <c r="D88" s="11"/>
      <c r="E88" s="33"/>
      <c r="F88" s="11"/>
      <c r="G88" s="11"/>
      <c r="H88" s="11"/>
      <c r="I88" s="11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7"/>
      <c r="AK88" s="11"/>
      <c r="AL88" s="11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 t="s">
        <v>40</v>
      </c>
      <c r="CD88" s="15">
        <v>1</v>
      </c>
      <c r="CE88" s="13"/>
      <c r="CF88" s="13"/>
      <c r="CG88" s="13"/>
      <c r="CH88" s="13"/>
    </row>
    <row r="89" spans="1:86" ht="17.25">
      <c r="A89" s="11"/>
      <c r="B89" s="11"/>
      <c r="C89" s="11"/>
      <c r="D89" s="11"/>
      <c r="E89" s="33"/>
      <c r="F89" s="11"/>
      <c r="G89" s="11"/>
      <c r="H89" s="11"/>
      <c r="I89" s="11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7"/>
      <c r="AK89" s="11"/>
      <c r="AL89" s="11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 t="s">
        <v>97</v>
      </c>
      <c r="BX89" s="15">
        <v>1</v>
      </c>
      <c r="BY89" s="15">
        <f>MAX(BX89,BX90)</f>
        <v>1</v>
      </c>
      <c r="BZ89" s="13"/>
      <c r="CA89" s="13"/>
      <c r="CB89" s="13"/>
      <c r="CC89" s="13"/>
      <c r="CD89" s="13"/>
      <c r="CE89" s="13"/>
      <c r="CF89" s="13"/>
      <c r="CG89" s="13"/>
      <c r="CH89" s="13"/>
    </row>
    <row r="90" spans="1:86" ht="17.25">
      <c r="A90" s="11"/>
      <c r="B90" s="11"/>
      <c r="C90" s="11"/>
      <c r="D90" s="11"/>
      <c r="E90" s="33"/>
      <c r="F90" s="11"/>
      <c r="G90" s="11"/>
      <c r="H90" s="11"/>
      <c r="I90" s="11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7"/>
      <c r="AK90" s="11"/>
      <c r="AL90" s="11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 t="str">
        <f>Quotation!B38</f>
        <v>Custom Size</v>
      </c>
      <c r="BX90" s="15">
        <v>0</v>
      </c>
      <c r="BY90" s="13"/>
      <c r="BZ90" s="13"/>
      <c r="CA90" s="13"/>
      <c r="CB90" s="13"/>
      <c r="CC90" s="13"/>
      <c r="CD90" s="11" t="str">
        <f>Quotation!B39</f>
        <v>Custom Paper</v>
      </c>
      <c r="CE90" s="13"/>
      <c r="CF90" s="13"/>
      <c r="CG90" s="13"/>
      <c r="CH90" s="13"/>
    </row>
    <row r="91" spans="1:86" ht="17.25">
      <c r="A91" s="11"/>
      <c r="B91" s="11"/>
      <c r="C91" s="11"/>
      <c r="D91" s="11"/>
      <c r="E91" s="33"/>
      <c r="F91" s="11"/>
      <c r="G91" s="11"/>
      <c r="H91" s="11"/>
      <c r="I91" s="11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7"/>
      <c r="AK91" s="11"/>
      <c r="AL91" s="11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26" t="str">
        <f>IF(CD90="","","and CC = '"&amp;CD90&amp;"'")</f>
        <v>and CC = 'Custom Paper'</v>
      </c>
      <c r="CE91" s="13"/>
      <c r="CF91" s="13"/>
      <c r="CG91" s="13"/>
      <c r="CH91" s="13"/>
    </row>
    <row r="92" spans="1:86" ht="17.25">
      <c r="A92" s="11"/>
      <c r="B92" s="11"/>
      <c r="C92" s="11"/>
      <c r="D92" s="11"/>
      <c r="E92" s="33"/>
      <c r="F92" s="11"/>
      <c r="G92" s="11"/>
      <c r="H92" s="11"/>
      <c r="I92" s="11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7"/>
      <c r="AK92" s="11"/>
      <c r="AL92" s="11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26" t="str">
        <f>CONCATENATE("select * where 1=1",CD91)</f>
        <v>select * where 1=1and CC = 'Custom Paper'</v>
      </c>
      <c r="CE92" s="13"/>
      <c r="CF92" s="13"/>
      <c r="CG92" s="13"/>
      <c r="CH92" s="13"/>
    </row>
    <row r="93" spans="1:86" ht="17.25">
      <c r="A93" s="11"/>
      <c r="B93" s="11"/>
      <c r="C93" s="11"/>
      <c r="D93" s="11"/>
      <c r="E93" s="33"/>
      <c r="F93" s="11"/>
      <c r="G93" s="11"/>
      <c r="H93" s="11"/>
      <c r="I93" s="11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7"/>
      <c r="AK93" s="11"/>
      <c r="AL93" s="11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 t="s">
        <v>53</v>
      </c>
      <c r="CD93" s="15">
        <v>0</v>
      </c>
      <c r="CE93" s="13"/>
      <c r="CF93" s="26" t="str">
        <f ca="1">IFERROR(__xludf.DUMMYFUNCTION("QUERY(CC93:CE100,CD92)"),"Custom Paper")</f>
        <v>Custom Paper</v>
      </c>
      <c r="CG93" s="15">
        <f ca="1">IFERROR(__xludf.DUMMYFUNCTION("""COMPUTED_VALUE"""),0)</f>
        <v>0</v>
      </c>
      <c r="CH93" s="15">
        <f ca="1">IFERROR(__xludf.DUMMYFUNCTION("""COMPUTED_VALUE"""),1)</f>
        <v>1</v>
      </c>
    </row>
    <row r="94" spans="1:86" ht="17.25">
      <c r="A94" s="11"/>
      <c r="B94" s="11"/>
      <c r="C94" s="11"/>
      <c r="D94" s="11"/>
      <c r="E94" s="33"/>
      <c r="F94" s="11"/>
      <c r="G94" s="11"/>
      <c r="H94" s="11"/>
      <c r="I94" s="11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7"/>
      <c r="AK94" s="11"/>
      <c r="AL94" s="11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28" t="s">
        <v>10</v>
      </c>
      <c r="CD94" s="15">
        <v>1</v>
      </c>
      <c r="CE94" s="15">
        <v>0</v>
      </c>
      <c r="CF94" s="13"/>
      <c r="CG94" s="13"/>
      <c r="CH94" s="13"/>
    </row>
    <row r="95" spans="1:86" ht="17.25">
      <c r="A95" s="11"/>
      <c r="B95" s="11"/>
      <c r="C95" s="11"/>
      <c r="D95" s="11"/>
      <c r="E95" s="33"/>
      <c r="F95" s="11"/>
      <c r="G95" s="11"/>
      <c r="H95" s="11"/>
      <c r="I95" s="11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7"/>
      <c r="AK95" s="11"/>
      <c r="AL95" s="11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 t="s">
        <v>18</v>
      </c>
      <c r="CD95" s="15">
        <v>1</v>
      </c>
      <c r="CE95" s="15">
        <v>0</v>
      </c>
      <c r="CF95" s="13"/>
      <c r="CG95" s="13"/>
      <c r="CH95" s="13"/>
    </row>
    <row r="96" spans="1:86" ht="17.25">
      <c r="A96" s="11"/>
      <c r="B96" s="11"/>
      <c r="C96" s="11"/>
      <c r="D96" s="11"/>
      <c r="E96" s="33"/>
      <c r="F96" s="11"/>
      <c r="G96" s="11"/>
      <c r="H96" s="11"/>
      <c r="I96" s="11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7"/>
      <c r="AK96" s="11"/>
      <c r="AL96" s="11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28" t="s">
        <v>19</v>
      </c>
      <c r="CD96" s="15">
        <v>1</v>
      </c>
      <c r="CE96" s="15">
        <v>0</v>
      </c>
      <c r="CF96" s="13"/>
      <c r="CG96" s="13"/>
      <c r="CH96" s="13"/>
    </row>
    <row r="97" spans="1:86" ht="17.25">
      <c r="A97" s="11"/>
      <c r="B97" s="11"/>
      <c r="C97" s="11"/>
      <c r="D97" s="11"/>
      <c r="E97" s="33"/>
      <c r="F97" s="11"/>
      <c r="G97" s="11"/>
      <c r="H97" s="11"/>
      <c r="I97" s="11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7"/>
      <c r="AK97" s="11"/>
      <c r="AL97" s="11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26" t="s">
        <v>22</v>
      </c>
      <c r="CD97" s="15">
        <v>0</v>
      </c>
      <c r="CE97" s="15">
        <v>1</v>
      </c>
      <c r="CF97" s="13"/>
      <c r="CG97" s="13"/>
      <c r="CH97" s="13"/>
    </row>
    <row r="98" spans="1:86" ht="17.25">
      <c r="A98" s="11"/>
      <c r="B98" s="11"/>
      <c r="C98" s="11"/>
      <c r="D98" s="11"/>
      <c r="E98" s="33"/>
      <c r="F98" s="11"/>
      <c r="G98" s="11"/>
      <c r="H98" s="11"/>
      <c r="I98" s="11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7"/>
      <c r="AK98" s="11"/>
      <c r="AL98" s="11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28" t="s">
        <v>11</v>
      </c>
      <c r="CD98" s="15">
        <v>1</v>
      </c>
      <c r="CE98" s="15">
        <v>0</v>
      </c>
      <c r="CF98" s="13"/>
      <c r="CG98" s="13"/>
      <c r="CH98" s="13"/>
    </row>
    <row r="99" spans="1:86" ht="17.25">
      <c r="A99" s="11"/>
      <c r="B99" s="11"/>
      <c r="C99" s="11"/>
      <c r="D99" s="11"/>
      <c r="E99" s="33"/>
      <c r="F99" s="11"/>
      <c r="G99" s="11"/>
      <c r="H99" s="11"/>
      <c r="I99" s="11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7"/>
      <c r="AK99" s="11"/>
      <c r="AL99" s="11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28" t="s">
        <v>21</v>
      </c>
      <c r="CD99" s="15">
        <v>1</v>
      </c>
      <c r="CE99" s="15">
        <v>0</v>
      </c>
      <c r="CF99" s="13"/>
      <c r="CG99" s="13"/>
      <c r="CH99" s="13"/>
    </row>
    <row r="100" spans="1:86" ht="17.25">
      <c r="A100" s="11"/>
      <c r="B100" s="11"/>
      <c r="C100" s="11"/>
      <c r="D100" s="11"/>
      <c r="E100" s="33"/>
      <c r="F100" s="11"/>
      <c r="G100" s="11"/>
      <c r="H100" s="11"/>
      <c r="I100" s="11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7"/>
      <c r="AK100" s="11"/>
      <c r="AL100" s="11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 t="s">
        <v>20</v>
      </c>
      <c r="CD100" s="15">
        <v>1</v>
      </c>
      <c r="CE100" s="15">
        <v>0</v>
      </c>
      <c r="CF100" s="13"/>
      <c r="CG100" s="13"/>
      <c r="CH100" s="13"/>
    </row>
    <row r="101" spans="1:86" ht="17.25">
      <c r="A101" s="11"/>
      <c r="B101" s="11"/>
      <c r="C101" s="11"/>
      <c r="D101" s="11"/>
      <c r="E101" s="33"/>
      <c r="F101" s="11"/>
      <c r="G101" s="11"/>
      <c r="H101" s="11"/>
      <c r="I101" s="11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7"/>
      <c r="AK101" s="11"/>
      <c r="AL101" s="11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</row>
    <row r="102" spans="1:86" ht="17.25">
      <c r="A102" s="11"/>
      <c r="B102" s="11"/>
      <c r="C102" s="11"/>
      <c r="D102" s="11"/>
      <c r="E102" s="33"/>
      <c r="F102" s="11"/>
      <c r="G102" s="11"/>
      <c r="H102" s="11"/>
      <c r="I102" s="11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7"/>
      <c r="AK102" s="11"/>
      <c r="AL102" s="11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</row>
    <row r="103" spans="1:86" ht="17.25">
      <c r="A103" s="11"/>
      <c r="B103" s="11"/>
      <c r="C103" s="11"/>
      <c r="D103" s="11"/>
      <c r="E103" s="33"/>
      <c r="F103" s="11"/>
      <c r="G103" s="11"/>
      <c r="H103" s="11"/>
      <c r="I103" s="11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7"/>
      <c r="AK103" s="11"/>
      <c r="AL103" s="11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</row>
    <row r="104" spans="1:86" ht="17.25">
      <c r="A104" s="11"/>
      <c r="B104" s="11"/>
      <c r="C104" s="11"/>
      <c r="D104" s="11"/>
      <c r="E104" s="33"/>
      <c r="F104" s="11"/>
      <c r="G104" s="11"/>
      <c r="H104" s="11"/>
      <c r="I104" s="11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7"/>
      <c r="AK104" s="11"/>
      <c r="AL104" s="11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</row>
    <row r="105" spans="1:86" ht="17.25">
      <c r="A105" s="11"/>
      <c r="B105" s="11"/>
      <c r="C105" s="11"/>
      <c r="D105" s="11"/>
      <c r="E105" s="33"/>
      <c r="F105" s="11"/>
      <c r="G105" s="11"/>
      <c r="H105" s="11"/>
      <c r="I105" s="11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7"/>
      <c r="AK105" s="11"/>
      <c r="AL105" s="11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</row>
    <row r="106" spans="1:86" ht="17.25">
      <c r="A106" s="11"/>
      <c r="B106" s="11"/>
      <c r="C106" s="11"/>
      <c r="D106" s="11"/>
      <c r="E106" s="33"/>
      <c r="F106" s="11"/>
      <c r="G106" s="11"/>
      <c r="H106" s="11"/>
      <c r="I106" s="11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7"/>
      <c r="AK106" s="11"/>
      <c r="AL106" s="11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</row>
    <row r="107" spans="1:86" ht="17.25">
      <c r="A107" s="11"/>
      <c r="B107" s="11"/>
      <c r="C107" s="11"/>
      <c r="D107" s="11"/>
      <c r="E107" s="33"/>
      <c r="F107" s="11"/>
      <c r="G107" s="11"/>
      <c r="H107" s="11"/>
      <c r="I107" s="11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7"/>
      <c r="AK107" s="11"/>
      <c r="AL107" s="11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</row>
    <row r="108" spans="1:86" ht="17.25">
      <c r="A108" s="11"/>
      <c r="B108" s="11"/>
      <c r="C108" s="11"/>
      <c r="D108" s="11"/>
      <c r="E108" s="33"/>
      <c r="F108" s="11"/>
      <c r="G108" s="11"/>
      <c r="H108" s="11"/>
      <c r="I108" s="11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7"/>
      <c r="AK108" s="11"/>
      <c r="AL108" s="11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</row>
    <row r="109" spans="1:86" ht="17.25">
      <c r="A109" s="11"/>
      <c r="B109" s="11"/>
      <c r="C109" s="11"/>
      <c r="D109" s="11"/>
      <c r="E109" s="33"/>
      <c r="F109" s="11"/>
      <c r="G109" s="11"/>
      <c r="H109" s="11"/>
      <c r="I109" s="11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7"/>
      <c r="AK109" s="11"/>
      <c r="AL109" s="11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</row>
    <row r="110" spans="1:86" ht="17.25">
      <c r="A110" s="11"/>
      <c r="B110" s="11"/>
      <c r="C110" s="11"/>
      <c r="D110" s="11"/>
      <c r="E110" s="33"/>
      <c r="F110" s="11"/>
      <c r="G110" s="11"/>
      <c r="H110" s="11"/>
      <c r="I110" s="11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7"/>
      <c r="AK110" s="11"/>
      <c r="AL110" s="11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1" t="s">
        <v>46</v>
      </c>
      <c r="CE110" s="60">
        <v>1</v>
      </c>
      <c r="CF110" s="26" t="str">
        <f ca="1">IFERROR(__xludf.DUMMYFUNCTION("QUERY(CD110:CE111,CB66)"),"New Job")</f>
        <v>New Job</v>
      </c>
      <c r="CG110" s="15">
        <f ca="1">IFERROR(__xludf.DUMMYFUNCTION("""COMPUTED_VALUE"""),1)</f>
        <v>1</v>
      </c>
      <c r="CH110" s="13"/>
    </row>
    <row r="111" spans="1:86" ht="17.25">
      <c r="A111" s="11"/>
      <c r="B111" s="11"/>
      <c r="C111" s="11"/>
      <c r="D111" s="11"/>
      <c r="E111" s="33"/>
      <c r="F111" s="11"/>
      <c r="G111" s="11"/>
      <c r="H111" s="11"/>
      <c r="I111" s="11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7"/>
      <c r="AK111" s="11"/>
      <c r="AL111" s="11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1" t="s">
        <v>49</v>
      </c>
      <c r="CE111" s="60">
        <v>0</v>
      </c>
      <c r="CF111" s="26"/>
      <c r="CG111" s="13"/>
      <c r="CH111" s="13"/>
    </row>
    <row r="112" spans="1:86" ht="17.25">
      <c r="A112" s="11"/>
      <c r="B112" s="11"/>
      <c r="C112" s="11"/>
      <c r="D112" s="11"/>
      <c r="E112" s="33"/>
      <c r="F112" s="11"/>
      <c r="G112" s="11"/>
      <c r="H112" s="11"/>
      <c r="I112" s="11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7"/>
      <c r="AK112" s="11"/>
      <c r="AL112" s="11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</row>
    <row r="113" spans="1:86" ht="17.25">
      <c r="A113" s="11"/>
      <c r="B113" s="11"/>
      <c r="C113" s="11"/>
      <c r="D113" s="11"/>
      <c r="E113" s="33"/>
      <c r="F113" s="11"/>
      <c r="G113" s="11"/>
      <c r="H113" s="11"/>
      <c r="I113" s="11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7"/>
      <c r="AK113" s="11"/>
      <c r="AL113" s="11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</row>
    <row r="114" spans="1:86" ht="17.25">
      <c r="A114" s="11"/>
      <c r="B114" s="11"/>
      <c r="C114" s="11"/>
      <c r="D114" s="11"/>
      <c r="E114" s="33"/>
      <c r="F114" s="11"/>
      <c r="G114" s="11"/>
      <c r="H114" s="11"/>
      <c r="I114" s="11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7"/>
      <c r="AK114" s="11"/>
      <c r="AL114" s="11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</row>
    <row r="115" spans="1:86" ht="17.25">
      <c r="A115" s="11"/>
      <c r="B115" s="11"/>
      <c r="C115" s="11"/>
      <c r="D115" s="11"/>
      <c r="E115" s="33"/>
      <c r="F115" s="11"/>
      <c r="G115" s="11"/>
      <c r="H115" s="11"/>
      <c r="I115" s="11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7"/>
      <c r="AK115" s="11"/>
      <c r="AL115" s="11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</row>
    <row r="116" spans="1:86" ht="17.25">
      <c r="A116" s="11"/>
      <c r="B116" s="11"/>
      <c r="C116" s="11"/>
      <c r="D116" s="11"/>
      <c r="E116" s="33"/>
      <c r="F116" s="11"/>
      <c r="G116" s="11"/>
      <c r="H116" s="11"/>
      <c r="I116" s="11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7"/>
      <c r="AK116" s="11"/>
      <c r="AL116" s="11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</row>
    <row r="117" spans="1:86" ht="17.25">
      <c r="A117" s="11"/>
      <c r="B117" s="11"/>
      <c r="C117" s="11"/>
      <c r="D117" s="11"/>
      <c r="E117" s="33"/>
      <c r="F117" s="11"/>
      <c r="G117" s="11"/>
      <c r="H117" s="11"/>
      <c r="I117" s="11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7"/>
      <c r="AK117" s="11"/>
      <c r="AL117" s="11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</row>
    <row r="118" spans="1:86" ht="17.25">
      <c r="A118" s="11"/>
      <c r="B118" s="11"/>
      <c r="C118" s="11"/>
      <c r="D118" s="11"/>
      <c r="E118" s="33"/>
      <c r="F118" s="11"/>
      <c r="G118" s="11"/>
      <c r="H118" s="11"/>
      <c r="I118" s="11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7"/>
      <c r="AK118" s="11"/>
      <c r="AL118" s="11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</row>
    <row r="119" spans="1:86" ht="17.25">
      <c r="A119" s="11"/>
      <c r="B119" s="11"/>
      <c r="C119" s="11"/>
      <c r="D119" s="11"/>
      <c r="E119" s="33"/>
      <c r="F119" s="11"/>
      <c r="G119" s="11"/>
      <c r="H119" s="11"/>
      <c r="I119" s="11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7"/>
      <c r="AK119" s="11"/>
      <c r="AL119" s="11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</row>
    <row r="120" spans="1:86" ht="17.25">
      <c r="A120" s="11"/>
      <c r="B120" s="11"/>
      <c r="C120" s="11"/>
      <c r="D120" s="11"/>
      <c r="E120" s="33"/>
      <c r="F120" s="11"/>
      <c r="G120" s="11"/>
      <c r="H120" s="11"/>
      <c r="I120" s="11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7"/>
      <c r="AK120" s="11"/>
      <c r="AL120" s="11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</row>
    <row r="121" spans="1:86" ht="17.25">
      <c r="A121" s="11"/>
      <c r="B121" s="11"/>
      <c r="C121" s="11"/>
      <c r="D121" s="11"/>
      <c r="E121" s="33"/>
      <c r="F121" s="11"/>
      <c r="G121" s="11"/>
      <c r="H121" s="11"/>
      <c r="I121" s="11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7"/>
      <c r="AK121" s="11"/>
      <c r="AL121" s="11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</row>
    <row r="122" spans="1:86" ht="17.25">
      <c r="A122" s="11"/>
      <c r="B122" s="11"/>
      <c r="C122" s="11"/>
      <c r="D122" s="11"/>
      <c r="E122" s="33"/>
      <c r="F122" s="11"/>
      <c r="G122" s="11"/>
      <c r="H122" s="11"/>
      <c r="I122" s="11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7"/>
      <c r="AK122" s="11"/>
      <c r="AL122" s="11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</row>
    <row r="123" spans="1:86" ht="17.25">
      <c r="A123" s="11"/>
      <c r="B123" s="11"/>
      <c r="C123" s="11"/>
      <c r="D123" s="11"/>
      <c r="E123" s="33"/>
      <c r="F123" s="11"/>
      <c r="G123" s="11"/>
      <c r="H123" s="11"/>
      <c r="I123" s="11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7"/>
      <c r="AK123" s="11"/>
      <c r="AL123" s="11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</row>
    <row r="124" spans="1:86" ht="17.25">
      <c r="A124" s="11"/>
      <c r="B124" s="11"/>
      <c r="C124" s="11"/>
      <c r="D124" s="11"/>
      <c r="E124" s="33"/>
      <c r="F124" s="11"/>
      <c r="G124" s="11"/>
      <c r="H124" s="11"/>
      <c r="I124" s="11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7"/>
      <c r="AK124" s="11"/>
      <c r="AL124" s="11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</row>
    <row r="125" spans="1:86" ht="17.25">
      <c r="A125" s="11"/>
      <c r="B125" s="11"/>
      <c r="C125" s="11"/>
      <c r="D125" s="11"/>
      <c r="E125" s="33"/>
      <c r="F125" s="11"/>
      <c r="G125" s="11"/>
      <c r="H125" s="11"/>
      <c r="I125" s="11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7"/>
      <c r="AK125" s="11"/>
      <c r="AL125" s="11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</row>
    <row r="126" spans="1:86" ht="17.25">
      <c r="A126" s="11"/>
      <c r="B126" s="11"/>
      <c r="C126" s="11"/>
      <c r="D126" s="11"/>
      <c r="E126" s="33"/>
      <c r="F126" s="11"/>
      <c r="G126" s="11"/>
      <c r="H126" s="11"/>
      <c r="I126" s="11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7"/>
      <c r="AK126" s="11"/>
      <c r="AL126" s="11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</row>
    <row r="127" spans="1:86" ht="17.25">
      <c r="A127" s="11"/>
      <c r="B127" s="11"/>
      <c r="C127" s="11"/>
      <c r="D127" s="11"/>
      <c r="E127" s="33"/>
      <c r="F127" s="11"/>
      <c r="G127" s="11"/>
      <c r="H127" s="11"/>
      <c r="I127" s="11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7"/>
      <c r="AK127" s="11"/>
      <c r="AL127" s="11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</row>
    <row r="128" spans="1:86" ht="17.25">
      <c r="A128" s="11"/>
      <c r="B128" s="11"/>
      <c r="C128" s="11"/>
      <c r="D128" s="11"/>
      <c r="E128" s="33"/>
      <c r="F128" s="11"/>
      <c r="G128" s="11"/>
      <c r="H128" s="11"/>
      <c r="I128" s="11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7"/>
      <c r="AK128" s="11"/>
      <c r="AL128" s="11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</row>
    <row r="129" spans="1:86" ht="17.25">
      <c r="A129" s="11"/>
      <c r="B129" s="11"/>
      <c r="C129" s="11"/>
      <c r="D129" s="11"/>
      <c r="E129" s="33"/>
      <c r="F129" s="11"/>
      <c r="G129" s="11"/>
      <c r="H129" s="11"/>
      <c r="I129" s="11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7"/>
      <c r="AK129" s="11"/>
      <c r="AL129" s="11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</row>
    <row r="130" spans="1:86" ht="17.25">
      <c r="A130" s="11"/>
      <c r="B130" s="11"/>
      <c r="C130" s="11"/>
      <c r="D130" s="11"/>
      <c r="E130" s="33"/>
      <c r="F130" s="11"/>
      <c r="G130" s="11"/>
      <c r="H130" s="11"/>
      <c r="I130" s="11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7"/>
      <c r="AK130" s="11"/>
      <c r="AL130" s="11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</row>
    <row r="131" spans="1:86" ht="17.25">
      <c r="A131" s="11"/>
      <c r="B131" s="11"/>
      <c r="C131" s="11"/>
      <c r="D131" s="11"/>
      <c r="E131" s="33"/>
      <c r="F131" s="11"/>
      <c r="G131" s="11"/>
      <c r="H131" s="11"/>
      <c r="I131" s="11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7"/>
      <c r="AK131" s="11"/>
      <c r="AL131" s="11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</row>
    <row r="132" spans="1:86" ht="17.25">
      <c r="A132" s="11"/>
      <c r="B132" s="11"/>
      <c r="C132" s="11"/>
      <c r="D132" s="11"/>
      <c r="E132" s="33"/>
      <c r="F132" s="11"/>
      <c r="G132" s="11"/>
      <c r="H132" s="11"/>
      <c r="I132" s="11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7"/>
      <c r="AK132" s="11"/>
      <c r="AL132" s="11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</row>
    <row r="133" spans="1:86" ht="17.25">
      <c r="A133" s="11"/>
      <c r="B133" s="11"/>
      <c r="C133" s="11"/>
      <c r="D133" s="11"/>
      <c r="E133" s="33"/>
      <c r="F133" s="11"/>
      <c r="G133" s="11"/>
      <c r="H133" s="11"/>
      <c r="I133" s="11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7"/>
      <c r="AK133" s="11"/>
      <c r="AL133" s="11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</row>
    <row r="134" spans="1:86" ht="17.25">
      <c r="A134" s="11"/>
      <c r="B134" s="11"/>
      <c r="C134" s="11"/>
      <c r="D134" s="11"/>
      <c r="E134" s="33"/>
      <c r="F134" s="11"/>
      <c r="G134" s="11"/>
      <c r="H134" s="11"/>
      <c r="I134" s="11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7"/>
      <c r="AK134" s="11"/>
      <c r="AL134" s="11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</row>
    <row r="135" spans="1:86" ht="17.25">
      <c r="A135" s="11"/>
      <c r="B135" s="11"/>
      <c r="C135" s="11"/>
      <c r="D135" s="11"/>
      <c r="E135" s="33"/>
      <c r="F135" s="11"/>
      <c r="G135" s="11"/>
      <c r="H135" s="11"/>
      <c r="I135" s="11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7"/>
      <c r="AK135" s="11"/>
      <c r="AL135" s="11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</row>
    <row r="136" spans="1:86" ht="17.25">
      <c r="A136" s="11"/>
      <c r="B136" s="11"/>
      <c r="C136" s="11"/>
      <c r="D136" s="11"/>
      <c r="E136" s="33"/>
      <c r="F136" s="11"/>
      <c r="G136" s="11"/>
      <c r="H136" s="11"/>
      <c r="I136" s="11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7"/>
      <c r="AK136" s="11"/>
      <c r="AL136" s="11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</row>
    <row r="137" spans="1:86" ht="17.25">
      <c r="A137" s="11"/>
      <c r="B137" s="11"/>
      <c r="C137" s="11"/>
      <c r="D137" s="11"/>
      <c r="E137" s="33"/>
      <c r="F137" s="11"/>
      <c r="G137" s="11"/>
      <c r="H137" s="11"/>
      <c r="I137" s="11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7"/>
      <c r="AK137" s="11"/>
      <c r="AL137" s="11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</row>
    <row r="138" spans="1:86" ht="17.25">
      <c r="A138" s="11"/>
      <c r="B138" s="11"/>
      <c r="C138" s="11"/>
      <c r="D138" s="11"/>
      <c r="E138" s="33"/>
      <c r="F138" s="11"/>
      <c r="G138" s="11"/>
      <c r="H138" s="11"/>
      <c r="I138" s="11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7"/>
      <c r="AK138" s="11"/>
      <c r="AL138" s="11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</row>
    <row r="139" spans="1:86" ht="17.25">
      <c r="A139" s="11"/>
      <c r="B139" s="11"/>
      <c r="C139" s="11"/>
      <c r="D139" s="11"/>
      <c r="E139" s="33"/>
      <c r="F139" s="11"/>
      <c r="G139" s="11"/>
      <c r="H139" s="11"/>
      <c r="I139" s="11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7"/>
      <c r="AK139" s="11"/>
      <c r="AL139" s="11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</row>
    <row r="140" spans="1:86" ht="17.25">
      <c r="A140" s="11"/>
      <c r="B140" s="11"/>
      <c r="C140" s="11"/>
      <c r="D140" s="11"/>
      <c r="E140" s="33"/>
      <c r="F140" s="11"/>
      <c r="G140" s="11"/>
      <c r="H140" s="11"/>
      <c r="I140" s="11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7"/>
      <c r="AK140" s="11"/>
      <c r="AL140" s="11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</row>
    <row r="141" spans="1:86" ht="17.25">
      <c r="A141" s="11"/>
      <c r="B141" s="11"/>
      <c r="C141" s="11"/>
      <c r="D141" s="11"/>
      <c r="E141" s="33"/>
      <c r="F141" s="11"/>
      <c r="G141" s="11"/>
      <c r="H141" s="11"/>
      <c r="I141" s="11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7"/>
      <c r="AK141" s="11"/>
      <c r="AL141" s="11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</row>
    <row r="142" spans="1:86" ht="17.25">
      <c r="A142" s="11"/>
      <c r="B142" s="11"/>
      <c r="C142" s="11"/>
      <c r="D142" s="11"/>
      <c r="E142" s="33"/>
      <c r="F142" s="11"/>
      <c r="G142" s="11"/>
      <c r="H142" s="11"/>
      <c r="I142" s="11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7"/>
      <c r="AK142" s="11"/>
      <c r="AL142" s="11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</row>
    <row r="143" spans="1:86" ht="17.25">
      <c r="A143" s="11"/>
      <c r="B143" s="11"/>
      <c r="C143" s="11"/>
      <c r="D143" s="11"/>
      <c r="E143" s="33"/>
      <c r="F143" s="11"/>
      <c r="G143" s="11"/>
      <c r="H143" s="11"/>
      <c r="I143" s="11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7"/>
      <c r="AK143" s="11"/>
      <c r="AL143" s="11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</row>
    <row r="144" spans="1:86" ht="17.25">
      <c r="A144" s="11"/>
      <c r="B144" s="11"/>
      <c r="C144" s="11"/>
      <c r="D144" s="11"/>
      <c r="E144" s="33"/>
      <c r="F144" s="11"/>
      <c r="G144" s="11"/>
      <c r="H144" s="11"/>
      <c r="I144" s="11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7"/>
      <c r="AK144" s="11"/>
      <c r="AL144" s="11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</row>
    <row r="145" spans="1:86" ht="17.25">
      <c r="A145" s="11"/>
      <c r="B145" s="11"/>
      <c r="C145" s="11"/>
      <c r="D145" s="11"/>
      <c r="E145" s="33"/>
      <c r="F145" s="11"/>
      <c r="G145" s="11"/>
      <c r="H145" s="11"/>
      <c r="I145" s="11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7"/>
      <c r="AK145" s="11"/>
      <c r="AL145" s="11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</row>
    <row r="146" spans="1:86" ht="17.25">
      <c r="A146" s="11"/>
      <c r="B146" s="11"/>
      <c r="C146" s="11"/>
      <c r="D146" s="11"/>
      <c r="E146" s="33"/>
      <c r="F146" s="11"/>
      <c r="G146" s="11"/>
      <c r="H146" s="11"/>
      <c r="I146" s="11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7"/>
      <c r="AK146" s="11"/>
      <c r="AL146" s="11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</row>
    <row r="147" spans="1:86" ht="17.25">
      <c r="A147" s="11"/>
      <c r="B147" s="11"/>
      <c r="C147" s="11"/>
      <c r="D147" s="11"/>
      <c r="E147" s="33"/>
      <c r="F147" s="11"/>
      <c r="G147" s="11"/>
      <c r="H147" s="11"/>
      <c r="I147" s="11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7"/>
      <c r="AK147" s="11"/>
      <c r="AL147" s="11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</row>
    <row r="148" spans="1:86" ht="17.25">
      <c r="A148" s="11"/>
      <c r="B148" s="11"/>
      <c r="C148" s="11"/>
      <c r="D148" s="11"/>
      <c r="E148" s="33"/>
      <c r="F148" s="11"/>
      <c r="G148" s="11"/>
      <c r="H148" s="11"/>
      <c r="I148" s="11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7"/>
      <c r="AK148" s="11"/>
      <c r="AL148" s="11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</row>
    <row r="149" spans="1:86" ht="17.25">
      <c r="A149" s="11"/>
      <c r="B149" s="11"/>
      <c r="C149" s="11"/>
      <c r="D149" s="11"/>
      <c r="E149" s="33"/>
      <c r="F149" s="11"/>
      <c r="G149" s="11"/>
      <c r="H149" s="11"/>
      <c r="I149" s="11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7"/>
      <c r="AK149" s="11"/>
      <c r="AL149" s="11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</row>
    <row r="150" spans="1:86" ht="17.25">
      <c r="A150" s="11"/>
      <c r="B150" s="11"/>
      <c r="C150" s="11"/>
      <c r="D150" s="11"/>
      <c r="E150" s="33"/>
      <c r="F150" s="11"/>
      <c r="G150" s="11"/>
      <c r="H150" s="11"/>
      <c r="I150" s="11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7"/>
      <c r="AK150" s="11"/>
      <c r="AL150" s="11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</row>
    <row r="151" spans="1:86" ht="17.25">
      <c r="A151" s="11"/>
      <c r="B151" s="11"/>
      <c r="C151" s="11"/>
      <c r="D151" s="11"/>
      <c r="E151" s="33"/>
      <c r="F151" s="11"/>
      <c r="G151" s="11"/>
      <c r="H151" s="11"/>
      <c r="I151" s="11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7"/>
      <c r="AK151" s="11"/>
      <c r="AL151" s="11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</row>
    <row r="152" spans="1:86" ht="17.25">
      <c r="A152" s="11"/>
      <c r="B152" s="11"/>
      <c r="C152" s="11"/>
      <c r="D152" s="11"/>
      <c r="E152" s="33"/>
      <c r="F152" s="11"/>
      <c r="G152" s="11"/>
      <c r="H152" s="11"/>
      <c r="I152" s="11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7"/>
      <c r="AK152" s="11"/>
      <c r="AL152" s="11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</row>
    <row r="153" spans="1:86" ht="17.25">
      <c r="A153" s="11"/>
      <c r="B153" s="11"/>
      <c r="C153" s="11"/>
      <c r="D153" s="11"/>
      <c r="E153" s="33"/>
      <c r="F153" s="11"/>
      <c r="G153" s="11"/>
      <c r="H153" s="11"/>
      <c r="I153" s="11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7"/>
      <c r="AK153" s="11"/>
      <c r="AL153" s="11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</row>
    <row r="154" spans="1:86" ht="17.25">
      <c r="A154" s="11"/>
      <c r="B154" s="11"/>
      <c r="C154" s="11"/>
      <c r="D154" s="11"/>
      <c r="E154" s="33"/>
      <c r="F154" s="11"/>
      <c r="G154" s="11"/>
      <c r="H154" s="11"/>
      <c r="I154" s="11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7"/>
      <c r="AK154" s="11"/>
      <c r="AL154" s="11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</row>
    <row r="155" spans="1:86" ht="17.25">
      <c r="A155" s="11"/>
      <c r="B155" s="11"/>
      <c r="C155" s="11"/>
      <c r="D155" s="11"/>
      <c r="E155" s="33"/>
      <c r="F155" s="11"/>
      <c r="G155" s="11"/>
      <c r="H155" s="11"/>
      <c r="I155" s="11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7"/>
      <c r="AK155" s="11"/>
      <c r="AL155" s="11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</row>
    <row r="156" spans="1:86" ht="17.25">
      <c r="A156" s="11"/>
      <c r="B156" s="11"/>
      <c r="C156" s="11"/>
      <c r="D156" s="11"/>
      <c r="E156" s="33"/>
      <c r="F156" s="11"/>
      <c r="G156" s="11"/>
      <c r="H156" s="11"/>
      <c r="I156" s="11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7"/>
      <c r="AK156" s="11"/>
      <c r="AL156" s="11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</row>
    <row r="157" spans="1:86" ht="17.25">
      <c r="A157" s="11"/>
      <c r="B157" s="11"/>
      <c r="C157" s="11"/>
      <c r="D157" s="11"/>
      <c r="E157" s="33"/>
      <c r="F157" s="11"/>
      <c r="G157" s="11"/>
      <c r="H157" s="11"/>
      <c r="I157" s="11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7"/>
      <c r="AK157" s="11"/>
      <c r="AL157" s="11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</row>
    <row r="158" spans="1:86" ht="17.25">
      <c r="A158" s="11"/>
      <c r="B158" s="11"/>
      <c r="C158" s="11"/>
      <c r="D158" s="11"/>
      <c r="E158" s="33"/>
      <c r="F158" s="11"/>
      <c r="G158" s="11"/>
      <c r="H158" s="11"/>
      <c r="I158" s="11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7"/>
      <c r="AK158" s="11"/>
      <c r="AL158" s="11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</row>
    <row r="159" spans="1:86" ht="17.25">
      <c r="A159" s="11"/>
      <c r="B159" s="11"/>
      <c r="C159" s="11"/>
      <c r="D159" s="11"/>
      <c r="E159" s="33"/>
      <c r="F159" s="11"/>
      <c r="G159" s="11"/>
      <c r="H159" s="11"/>
      <c r="I159" s="11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7"/>
      <c r="AK159" s="11"/>
      <c r="AL159" s="11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</row>
    <row r="160" spans="1:86" ht="17.25">
      <c r="A160" s="11"/>
      <c r="B160" s="11"/>
      <c r="C160" s="11"/>
      <c r="D160" s="11"/>
      <c r="E160" s="33"/>
      <c r="F160" s="11"/>
      <c r="G160" s="11"/>
      <c r="H160" s="11"/>
      <c r="I160" s="11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7"/>
      <c r="AK160" s="11"/>
      <c r="AL160" s="11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</row>
    <row r="161" spans="1:86" ht="17.25">
      <c r="A161" s="11"/>
      <c r="B161" s="11"/>
      <c r="C161" s="11"/>
      <c r="D161" s="11"/>
      <c r="E161" s="33"/>
      <c r="F161" s="11"/>
      <c r="G161" s="11"/>
      <c r="H161" s="11"/>
      <c r="I161" s="11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7"/>
      <c r="AK161" s="11"/>
      <c r="AL161" s="11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</row>
    <row r="162" spans="1:86" ht="17.25">
      <c r="A162" s="11"/>
      <c r="B162" s="11"/>
      <c r="C162" s="11"/>
      <c r="D162" s="11"/>
      <c r="E162" s="33"/>
      <c r="F162" s="11"/>
      <c r="G162" s="11"/>
      <c r="H162" s="11"/>
      <c r="I162" s="11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7"/>
      <c r="AK162" s="11"/>
      <c r="AL162" s="11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</row>
    <row r="163" spans="1:86" ht="17.25">
      <c r="A163" s="11"/>
      <c r="B163" s="11"/>
      <c r="C163" s="11"/>
      <c r="D163" s="11"/>
      <c r="E163" s="33"/>
      <c r="F163" s="11"/>
      <c r="G163" s="11"/>
      <c r="H163" s="11"/>
      <c r="I163" s="11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7"/>
      <c r="AK163" s="11"/>
      <c r="AL163" s="11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</row>
    <row r="164" spans="1:86" ht="17.25">
      <c r="A164" s="11"/>
      <c r="B164" s="11"/>
      <c r="C164" s="11"/>
      <c r="D164" s="11"/>
      <c r="E164" s="33"/>
      <c r="F164" s="11"/>
      <c r="G164" s="11"/>
      <c r="H164" s="11"/>
      <c r="I164" s="11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7"/>
      <c r="AK164" s="11"/>
      <c r="AL164" s="11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</row>
    <row r="165" spans="1:86" ht="17.25">
      <c r="A165" s="11"/>
      <c r="B165" s="11"/>
      <c r="C165" s="11"/>
      <c r="D165" s="11"/>
      <c r="E165" s="33"/>
      <c r="F165" s="11"/>
      <c r="G165" s="11"/>
      <c r="H165" s="11"/>
      <c r="I165" s="11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7"/>
      <c r="AK165" s="11"/>
      <c r="AL165" s="11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</row>
    <row r="166" spans="1:86" ht="17.25">
      <c r="A166" s="11"/>
      <c r="B166" s="11"/>
      <c r="C166" s="11"/>
      <c r="D166" s="11"/>
      <c r="E166" s="33"/>
      <c r="F166" s="11"/>
      <c r="G166" s="11"/>
      <c r="H166" s="11"/>
      <c r="I166" s="11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7"/>
      <c r="AK166" s="11"/>
      <c r="AL166" s="11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</row>
    <row r="167" spans="1:86" ht="17.25">
      <c r="A167" s="11"/>
      <c r="B167" s="11"/>
      <c r="C167" s="11"/>
      <c r="D167" s="11"/>
      <c r="E167" s="33"/>
      <c r="F167" s="11"/>
      <c r="G167" s="11"/>
      <c r="H167" s="11"/>
      <c r="I167" s="11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7"/>
      <c r="AK167" s="11"/>
      <c r="AL167" s="11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</row>
    <row r="168" spans="1:86" ht="17.25">
      <c r="A168" s="11"/>
      <c r="B168" s="11"/>
      <c r="C168" s="11"/>
      <c r="D168" s="11"/>
      <c r="E168" s="33"/>
      <c r="F168" s="11"/>
      <c r="G168" s="11"/>
      <c r="H168" s="11"/>
      <c r="I168" s="11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7"/>
      <c r="AK168" s="11"/>
      <c r="AL168" s="11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</row>
    <row r="169" spans="1:86" ht="17.25">
      <c r="A169" s="11"/>
      <c r="B169" s="11"/>
      <c r="C169" s="11"/>
      <c r="D169" s="11"/>
      <c r="E169" s="33"/>
      <c r="F169" s="11"/>
      <c r="G169" s="11"/>
      <c r="H169" s="11"/>
      <c r="I169" s="11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7"/>
      <c r="AK169" s="11"/>
      <c r="AL169" s="11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</row>
    <row r="170" spans="1:86" ht="17.25">
      <c r="A170" s="11"/>
      <c r="B170" s="11"/>
      <c r="C170" s="11"/>
      <c r="D170" s="11"/>
      <c r="E170" s="33"/>
      <c r="F170" s="11"/>
      <c r="G170" s="11"/>
      <c r="H170" s="11"/>
      <c r="I170" s="11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7"/>
      <c r="AK170" s="11"/>
      <c r="AL170" s="11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</row>
    <row r="171" spans="1:86" ht="17.25">
      <c r="A171" s="11"/>
      <c r="B171" s="11"/>
      <c r="C171" s="11"/>
      <c r="D171" s="11"/>
      <c r="E171" s="33"/>
      <c r="F171" s="11"/>
      <c r="G171" s="11"/>
      <c r="H171" s="11"/>
      <c r="I171" s="11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7"/>
      <c r="AK171" s="11"/>
      <c r="AL171" s="11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</row>
    <row r="172" spans="1:86" ht="17.25">
      <c r="A172" s="11"/>
      <c r="B172" s="11"/>
      <c r="C172" s="11"/>
      <c r="D172" s="11"/>
      <c r="E172" s="33"/>
      <c r="F172" s="11"/>
      <c r="G172" s="11"/>
      <c r="H172" s="11"/>
      <c r="I172" s="11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7"/>
      <c r="AK172" s="11"/>
      <c r="AL172" s="11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</row>
    <row r="173" spans="1:86" ht="17.25">
      <c r="A173" s="11"/>
      <c r="B173" s="11"/>
      <c r="C173" s="11"/>
      <c r="D173" s="11"/>
      <c r="E173" s="33"/>
      <c r="F173" s="11"/>
      <c r="G173" s="11"/>
      <c r="H173" s="11"/>
      <c r="I173" s="11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7"/>
      <c r="AK173" s="11"/>
      <c r="AL173" s="11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</row>
    <row r="174" spans="1:86" ht="17.25">
      <c r="A174" s="11"/>
      <c r="B174" s="11"/>
      <c r="C174" s="11"/>
      <c r="D174" s="11"/>
      <c r="E174" s="33"/>
      <c r="F174" s="11"/>
      <c r="G174" s="11"/>
      <c r="H174" s="11"/>
      <c r="I174" s="11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7"/>
      <c r="AK174" s="11"/>
      <c r="AL174" s="11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</row>
    <row r="175" spans="1:86" ht="17.25">
      <c r="A175" s="11"/>
      <c r="B175" s="11"/>
      <c r="C175" s="11"/>
      <c r="D175" s="11"/>
      <c r="E175" s="33"/>
      <c r="F175" s="11"/>
      <c r="G175" s="11"/>
      <c r="H175" s="11"/>
      <c r="I175" s="11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7"/>
      <c r="AK175" s="11"/>
      <c r="AL175" s="11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</row>
    <row r="176" spans="1:86" ht="17.25">
      <c r="A176" s="11"/>
      <c r="B176" s="11"/>
      <c r="C176" s="11"/>
      <c r="D176" s="11"/>
      <c r="E176" s="33"/>
      <c r="F176" s="11"/>
      <c r="G176" s="11"/>
      <c r="H176" s="11"/>
      <c r="I176" s="11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7"/>
      <c r="AK176" s="11"/>
      <c r="AL176" s="11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</row>
    <row r="177" spans="1:86" ht="17.25">
      <c r="A177" s="11"/>
      <c r="B177" s="11"/>
      <c r="C177" s="11"/>
      <c r="D177" s="11"/>
      <c r="E177" s="33"/>
      <c r="F177" s="11"/>
      <c r="G177" s="11"/>
      <c r="H177" s="11"/>
      <c r="I177" s="11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7"/>
      <c r="AK177" s="11"/>
      <c r="AL177" s="11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</row>
    <row r="178" spans="1:86" ht="17.25">
      <c r="A178" s="11"/>
      <c r="B178" s="11"/>
      <c r="C178" s="11"/>
      <c r="D178" s="11"/>
      <c r="E178" s="33"/>
      <c r="F178" s="11"/>
      <c r="G178" s="11"/>
      <c r="H178" s="11"/>
      <c r="I178" s="11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7"/>
      <c r="AK178" s="11"/>
      <c r="AL178" s="11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</row>
    <row r="179" spans="1:86" ht="17.25">
      <c r="A179" s="11"/>
      <c r="B179" s="11"/>
      <c r="C179" s="11"/>
      <c r="D179" s="11"/>
      <c r="E179" s="33"/>
      <c r="F179" s="11"/>
      <c r="G179" s="11"/>
      <c r="H179" s="11"/>
      <c r="I179" s="11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7"/>
      <c r="AK179" s="11"/>
      <c r="AL179" s="11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</row>
    <row r="180" spans="1:86" ht="17.25">
      <c r="A180" s="11"/>
      <c r="B180" s="11"/>
      <c r="C180" s="11"/>
      <c r="D180" s="11"/>
      <c r="E180" s="33"/>
      <c r="F180" s="11"/>
      <c r="G180" s="11"/>
      <c r="H180" s="11"/>
      <c r="I180" s="11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7"/>
      <c r="AK180" s="11"/>
      <c r="AL180" s="11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</row>
    <row r="181" spans="1:86" ht="17.25">
      <c r="A181" s="11"/>
      <c r="B181" s="11"/>
      <c r="C181" s="11"/>
      <c r="D181" s="11"/>
      <c r="E181" s="33"/>
      <c r="F181" s="11"/>
      <c r="G181" s="11"/>
      <c r="H181" s="11"/>
      <c r="I181" s="11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7"/>
      <c r="AK181" s="11"/>
      <c r="AL181" s="11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</row>
    <row r="182" spans="1:86" ht="17.25">
      <c r="A182" s="11"/>
      <c r="B182" s="11"/>
      <c r="C182" s="11"/>
      <c r="D182" s="11"/>
      <c r="E182" s="33"/>
      <c r="F182" s="11"/>
      <c r="G182" s="11"/>
      <c r="H182" s="11"/>
      <c r="I182" s="11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7"/>
      <c r="AK182" s="11"/>
      <c r="AL182" s="11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</row>
    <row r="183" spans="1:86" ht="17.25">
      <c r="A183" s="11"/>
      <c r="B183" s="11"/>
      <c r="C183" s="11"/>
      <c r="D183" s="11"/>
      <c r="E183" s="33"/>
      <c r="F183" s="11"/>
      <c r="G183" s="11"/>
      <c r="H183" s="11"/>
      <c r="I183" s="11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7"/>
      <c r="AK183" s="11"/>
      <c r="AL183" s="11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</row>
    <row r="184" spans="1:86" ht="17.25">
      <c r="A184" s="11"/>
      <c r="B184" s="11"/>
      <c r="C184" s="11"/>
      <c r="D184" s="11"/>
      <c r="E184" s="33"/>
      <c r="F184" s="11"/>
      <c r="G184" s="11"/>
      <c r="H184" s="11"/>
      <c r="I184" s="11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7"/>
      <c r="AK184" s="11"/>
      <c r="AL184" s="11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</row>
    <row r="185" spans="1:86" ht="17.25">
      <c r="A185" s="11"/>
      <c r="B185" s="11"/>
      <c r="C185" s="11"/>
      <c r="D185" s="11"/>
      <c r="E185" s="33"/>
      <c r="F185" s="11"/>
      <c r="G185" s="11"/>
      <c r="H185" s="11"/>
      <c r="I185" s="11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7"/>
      <c r="AK185" s="11"/>
      <c r="AL185" s="11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</row>
    <row r="186" spans="1:86" ht="17.25">
      <c r="A186" s="11"/>
      <c r="B186" s="11"/>
      <c r="C186" s="11"/>
      <c r="D186" s="11"/>
      <c r="E186" s="33"/>
      <c r="F186" s="11"/>
      <c r="G186" s="11"/>
      <c r="H186" s="11"/>
      <c r="I186" s="11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7"/>
      <c r="AK186" s="11"/>
      <c r="AL186" s="11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</row>
    <row r="187" spans="1:86" ht="17.25">
      <c r="A187" s="11"/>
      <c r="B187" s="11"/>
      <c r="C187" s="11"/>
      <c r="D187" s="11"/>
      <c r="E187" s="33"/>
      <c r="F187" s="11"/>
      <c r="G187" s="11"/>
      <c r="H187" s="11"/>
      <c r="I187" s="11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7"/>
      <c r="AK187" s="11"/>
      <c r="AL187" s="11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</row>
    <row r="188" spans="1:86" ht="17.25">
      <c r="A188" s="11"/>
      <c r="B188" s="11"/>
      <c r="C188" s="11"/>
      <c r="D188" s="11"/>
      <c r="E188" s="33"/>
      <c r="F188" s="11"/>
      <c r="G188" s="11"/>
      <c r="H188" s="11"/>
      <c r="I188" s="11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7"/>
      <c r="AK188" s="11"/>
      <c r="AL188" s="11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</row>
    <row r="189" spans="1:86" ht="17.25">
      <c r="A189" s="11"/>
      <c r="B189" s="11"/>
      <c r="C189" s="11"/>
      <c r="D189" s="11"/>
      <c r="E189" s="33"/>
      <c r="F189" s="11"/>
      <c r="G189" s="11"/>
      <c r="H189" s="11"/>
      <c r="I189" s="11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7"/>
      <c r="AK189" s="11"/>
      <c r="AL189" s="11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</row>
    <row r="190" spans="1:86" ht="17.25">
      <c r="A190" s="11"/>
      <c r="B190" s="11"/>
      <c r="C190" s="11"/>
      <c r="D190" s="11"/>
      <c r="E190" s="33"/>
      <c r="F190" s="11"/>
      <c r="G190" s="11"/>
      <c r="H190" s="11"/>
      <c r="I190" s="11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7"/>
      <c r="AK190" s="11"/>
      <c r="AL190" s="11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</row>
    <row r="191" spans="1:86" ht="17.25">
      <c r="A191" s="11"/>
      <c r="B191" s="11"/>
      <c r="C191" s="11"/>
      <c r="D191" s="11"/>
      <c r="E191" s="33"/>
      <c r="F191" s="11"/>
      <c r="G191" s="11"/>
      <c r="H191" s="11"/>
      <c r="I191" s="11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7"/>
      <c r="AK191" s="11"/>
      <c r="AL191" s="11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</row>
    <row r="192" spans="1:86" ht="17.25">
      <c r="A192" s="11"/>
      <c r="B192" s="11"/>
      <c r="C192" s="11"/>
      <c r="D192" s="11"/>
      <c r="E192" s="33"/>
      <c r="F192" s="11"/>
      <c r="G192" s="11"/>
      <c r="H192" s="11"/>
      <c r="I192" s="11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7"/>
      <c r="AK192" s="11"/>
      <c r="AL192" s="11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</row>
    <row r="193" spans="1:86" ht="17.25">
      <c r="A193" s="11"/>
      <c r="B193" s="11"/>
      <c r="C193" s="11"/>
      <c r="D193" s="11"/>
      <c r="E193" s="33"/>
      <c r="F193" s="11"/>
      <c r="G193" s="11"/>
      <c r="H193" s="11"/>
      <c r="I193" s="11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7"/>
      <c r="AK193" s="11"/>
      <c r="AL193" s="11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</row>
    <row r="194" spans="1:86" ht="17.25">
      <c r="A194" s="11"/>
      <c r="B194" s="11"/>
      <c r="C194" s="11"/>
      <c r="D194" s="11"/>
      <c r="E194" s="33"/>
      <c r="F194" s="11"/>
      <c r="G194" s="11"/>
      <c r="H194" s="11"/>
      <c r="I194" s="11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7"/>
      <c r="AK194" s="11"/>
      <c r="AL194" s="11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</row>
    <row r="195" spans="1:86" ht="17.25">
      <c r="A195" s="11"/>
      <c r="B195" s="11"/>
      <c r="C195" s="11"/>
      <c r="D195" s="11"/>
      <c r="E195" s="33"/>
      <c r="F195" s="11"/>
      <c r="G195" s="11"/>
      <c r="H195" s="11"/>
      <c r="I195" s="11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7"/>
      <c r="AK195" s="11"/>
      <c r="AL195" s="11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</row>
    <row r="196" spans="1:86" ht="17.25">
      <c r="A196" s="11"/>
      <c r="B196" s="11"/>
      <c r="C196" s="11"/>
      <c r="D196" s="11"/>
      <c r="E196" s="33"/>
      <c r="F196" s="11"/>
      <c r="G196" s="11"/>
      <c r="H196" s="11"/>
      <c r="I196" s="11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7"/>
      <c r="AK196" s="11"/>
      <c r="AL196" s="11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</row>
    <row r="197" spans="1:86" ht="17.25">
      <c r="A197" s="11"/>
      <c r="B197" s="11"/>
      <c r="C197" s="11"/>
      <c r="D197" s="11"/>
      <c r="E197" s="33"/>
      <c r="F197" s="11"/>
      <c r="G197" s="11"/>
      <c r="H197" s="11"/>
      <c r="I197" s="11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7"/>
      <c r="AK197" s="11"/>
      <c r="AL197" s="11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</row>
    <row r="198" spans="1:86" ht="17.25">
      <c r="A198" s="11"/>
      <c r="B198" s="11"/>
      <c r="C198" s="11"/>
      <c r="D198" s="11"/>
      <c r="E198" s="33"/>
      <c r="F198" s="11"/>
      <c r="G198" s="11"/>
      <c r="H198" s="11"/>
      <c r="I198" s="11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7"/>
      <c r="AK198" s="11"/>
      <c r="AL198" s="11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</row>
    <row r="199" spans="1:86" ht="17.25">
      <c r="A199" s="11"/>
      <c r="B199" s="11"/>
      <c r="C199" s="11"/>
      <c r="D199" s="11"/>
      <c r="E199" s="33"/>
      <c r="F199" s="11"/>
      <c r="G199" s="11"/>
      <c r="H199" s="11"/>
      <c r="I199" s="11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7"/>
      <c r="AK199" s="11"/>
      <c r="AL199" s="11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</row>
    <row r="200" spans="1:86" ht="17.25">
      <c r="A200" s="11"/>
      <c r="B200" s="11"/>
      <c r="C200" s="11"/>
      <c r="D200" s="11"/>
      <c r="E200" s="33"/>
      <c r="F200" s="11"/>
      <c r="G200" s="11"/>
      <c r="H200" s="11"/>
      <c r="I200" s="11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7"/>
      <c r="AK200" s="11"/>
      <c r="AL200" s="11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</row>
    <row r="201" spans="1:86" ht="17.25">
      <c r="A201" s="11"/>
      <c r="B201" s="11"/>
      <c r="C201" s="11"/>
      <c r="D201" s="11"/>
      <c r="E201" s="33"/>
      <c r="F201" s="11"/>
      <c r="G201" s="11"/>
      <c r="H201" s="11"/>
      <c r="I201" s="11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7"/>
      <c r="AK201" s="11"/>
      <c r="AL201" s="11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</row>
    <row r="202" spans="1:86" ht="17.25">
      <c r="A202" s="11"/>
      <c r="B202" s="11"/>
      <c r="C202" s="11"/>
      <c r="D202" s="11"/>
      <c r="E202" s="33"/>
      <c r="F202" s="11"/>
      <c r="G202" s="11"/>
      <c r="H202" s="11"/>
      <c r="I202" s="11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7"/>
      <c r="AK202" s="11"/>
      <c r="AL202" s="11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</row>
    <row r="203" spans="1:86" ht="17.25">
      <c r="A203" s="11"/>
      <c r="B203" s="11"/>
      <c r="C203" s="11"/>
      <c r="D203" s="11"/>
      <c r="E203" s="33"/>
      <c r="F203" s="11"/>
      <c r="G203" s="11"/>
      <c r="H203" s="11"/>
      <c r="I203" s="11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7"/>
      <c r="AK203" s="11"/>
      <c r="AL203" s="11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</row>
    <row r="204" spans="1:86" ht="17.25">
      <c r="A204" s="11"/>
      <c r="B204" s="11"/>
      <c r="C204" s="11"/>
      <c r="D204" s="11"/>
      <c r="E204" s="33"/>
      <c r="F204" s="11"/>
      <c r="G204" s="11"/>
      <c r="H204" s="11"/>
      <c r="I204" s="11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7"/>
      <c r="AK204" s="11"/>
      <c r="AL204" s="11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</row>
    <row r="205" spans="1:86" ht="17.25">
      <c r="A205" s="11"/>
      <c r="B205" s="11"/>
      <c r="C205" s="11"/>
      <c r="D205" s="11"/>
      <c r="E205" s="33"/>
      <c r="F205" s="11"/>
      <c r="G205" s="11"/>
      <c r="H205" s="11"/>
      <c r="I205" s="11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7"/>
      <c r="AK205" s="11"/>
      <c r="AL205" s="11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</row>
    <row r="206" spans="1:86" ht="17.25">
      <c r="A206" s="11"/>
      <c r="B206" s="11"/>
      <c r="C206" s="11"/>
      <c r="D206" s="11"/>
      <c r="E206" s="33"/>
      <c r="F206" s="11"/>
      <c r="G206" s="11"/>
      <c r="H206" s="11"/>
      <c r="I206" s="11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7"/>
      <c r="AK206" s="11"/>
      <c r="AL206" s="11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</row>
    <row r="207" spans="1:86" ht="17.25">
      <c r="A207" s="11"/>
      <c r="B207" s="11"/>
      <c r="C207" s="11"/>
      <c r="D207" s="11"/>
      <c r="E207" s="33"/>
      <c r="F207" s="11"/>
      <c r="G207" s="11"/>
      <c r="H207" s="11"/>
      <c r="I207" s="11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7"/>
      <c r="AK207" s="11"/>
      <c r="AL207" s="11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</row>
    <row r="208" spans="1:86" ht="17.25">
      <c r="A208" s="11"/>
      <c r="B208" s="11"/>
      <c r="C208" s="11"/>
      <c r="D208" s="11"/>
      <c r="E208" s="33"/>
      <c r="F208" s="11"/>
      <c r="G208" s="11"/>
      <c r="H208" s="11"/>
      <c r="I208" s="11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7"/>
      <c r="AK208" s="11"/>
      <c r="AL208" s="11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</row>
    <row r="209" spans="1:86" ht="17.25">
      <c r="A209" s="11"/>
      <c r="B209" s="11"/>
      <c r="C209" s="11"/>
      <c r="D209" s="11"/>
      <c r="E209" s="33"/>
      <c r="F209" s="11"/>
      <c r="G209" s="11"/>
      <c r="H209" s="11"/>
      <c r="I209" s="11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7"/>
      <c r="AK209" s="11"/>
      <c r="AL209" s="11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</row>
    <row r="210" spans="1:86" ht="17.25">
      <c r="A210" s="11"/>
      <c r="B210" s="11"/>
      <c r="C210" s="11"/>
      <c r="D210" s="11"/>
      <c r="E210" s="33"/>
      <c r="F210" s="11"/>
      <c r="G210" s="11"/>
      <c r="H210" s="11"/>
      <c r="I210" s="11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7"/>
      <c r="AK210" s="11"/>
      <c r="AL210" s="11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</row>
    <row r="211" spans="1:86" ht="17.25">
      <c r="A211" s="11"/>
      <c r="B211" s="11"/>
      <c r="C211" s="11"/>
      <c r="D211" s="11"/>
      <c r="E211" s="33"/>
      <c r="F211" s="11"/>
      <c r="G211" s="11"/>
      <c r="H211" s="11"/>
      <c r="I211" s="11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7"/>
      <c r="AK211" s="11"/>
      <c r="AL211" s="11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</row>
    <row r="212" spans="1:86" ht="17.25">
      <c r="A212" s="11"/>
      <c r="B212" s="11"/>
      <c r="C212" s="11"/>
      <c r="D212" s="11"/>
      <c r="E212" s="33"/>
      <c r="F212" s="11"/>
      <c r="G212" s="11"/>
      <c r="H212" s="11"/>
      <c r="I212" s="11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7"/>
      <c r="AK212" s="11"/>
      <c r="AL212" s="11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</row>
    <row r="213" spans="1:86" ht="17.25">
      <c r="A213" s="11"/>
      <c r="B213" s="11"/>
      <c r="C213" s="11"/>
      <c r="D213" s="11"/>
      <c r="E213" s="33"/>
      <c r="F213" s="11"/>
      <c r="G213" s="11"/>
      <c r="H213" s="11"/>
      <c r="I213" s="11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7"/>
      <c r="AK213" s="11"/>
      <c r="AL213" s="11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</row>
    <row r="214" spans="1:86" ht="17.25">
      <c r="A214" s="11"/>
      <c r="B214" s="11"/>
      <c r="C214" s="11"/>
      <c r="D214" s="11"/>
      <c r="E214" s="33"/>
      <c r="F214" s="11"/>
      <c r="G214" s="11"/>
      <c r="H214" s="11"/>
      <c r="I214" s="11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7"/>
      <c r="AK214" s="11"/>
      <c r="AL214" s="11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</row>
    <row r="215" spans="1:86" ht="17.25">
      <c r="A215" s="11"/>
      <c r="B215" s="11"/>
      <c r="C215" s="11"/>
      <c r="D215" s="11"/>
      <c r="E215" s="33"/>
      <c r="F215" s="11"/>
      <c r="G215" s="11"/>
      <c r="H215" s="11"/>
      <c r="I215" s="11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7"/>
      <c r="AK215" s="11"/>
      <c r="AL215" s="11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</row>
    <row r="216" spans="1:86" ht="17.25">
      <c r="A216" s="11"/>
      <c r="B216" s="11"/>
      <c r="C216" s="11"/>
      <c r="D216" s="11"/>
      <c r="E216" s="33"/>
      <c r="F216" s="11"/>
      <c r="G216" s="11"/>
      <c r="H216" s="11"/>
      <c r="I216" s="11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7"/>
      <c r="AK216" s="11"/>
      <c r="AL216" s="11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</row>
    <row r="217" spans="1:86" ht="17.25">
      <c r="A217" s="11"/>
      <c r="B217" s="11"/>
      <c r="C217" s="11"/>
      <c r="D217" s="11"/>
      <c r="E217" s="33"/>
      <c r="F217" s="11"/>
      <c r="G217" s="11"/>
      <c r="H217" s="11"/>
      <c r="I217" s="11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7"/>
      <c r="AK217" s="11"/>
      <c r="AL217" s="11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</row>
    <row r="218" spans="1:86" ht="17.25">
      <c r="A218" s="11"/>
      <c r="B218" s="11"/>
      <c r="C218" s="11"/>
      <c r="D218" s="11"/>
      <c r="E218" s="33"/>
      <c r="F218" s="11"/>
      <c r="G218" s="11"/>
      <c r="H218" s="11"/>
      <c r="I218" s="11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7"/>
      <c r="AK218" s="11"/>
      <c r="AL218" s="11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</row>
    <row r="219" spans="1:86" ht="17.25">
      <c r="A219" s="11"/>
      <c r="B219" s="11"/>
      <c r="C219" s="11"/>
      <c r="D219" s="11"/>
      <c r="E219" s="33"/>
      <c r="F219" s="11"/>
      <c r="G219" s="11"/>
      <c r="H219" s="11"/>
      <c r="I219" s="11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7"/>
      <c r="AK219" s="11"/>
      <c r="AL219" s="11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</row>
    <row r="220" spans="1:86" ht="17.25">
      <c r="A220" s="11"/>
      <c r="B220" s="11"/>
      <c r="C220" s="11"/>
      <c r="D220" s="11"/>
      <c r="E220" s="33"/>
      <c r="F220" s="11"/>
      <c r="G220" s="11"/>
      <c r="H220" s="11"/>
      <c r="I220" s="11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7"/>
      <c r="AK220" s="11"/>
      <c r="AL220" s="11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</row>
    <row r="221" spans="1:86" ht="17.25">
      <c r="A221" s="11"/>
      <c r="B221" s="11"/>
      <c r="C221" s="11"/>
      <c r="D221" s="11"/>
      <c r="E221" s="33"/>
      <c r="F221" s="11"/>
      <c r="G221" s="11"/>
      <c r="H221" s="11"/>
      <c r="I221" s="11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7"/>
      <c r="AK221" s="11"/>
      <c r="AL221" s="11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</row>
    <row r="222" spans="1:86" ht="17.25">
      <c r="A222" s="11"/>
      <c r="B222" s="11"/>
      <c r="C222" s="11"/>
      <c r="D222" s="11"/>
      <c r="E222" s="33"/>
      <c r="F222" s="11"/>
      <c r="G222" s="11"/>
      <c r="H222" s="11"/>
      <c r="I222" s="11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7"/>
      <c r="AK222" s="11"/>
      <c r="AL222" s="11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</row>
    <row r="223" spans="1:86" ht="17.25">
      <c r="A223" s="11"/>
      <c r="B223" s="11"/>
      <c r="C223" s="11"/>
      <c r="D223" s="11"/>
      <c r="E223" s="33"/>
      <c r="F223" s="11"/>
      <c r="G223" s="11"/>
      <c r="H223" s="11"/>
      <c r="I223" s="11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7"/>
      <c r="AK223" s="11"/>
      <c r="AL223" s="11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</row>
    <row r="224" spans="1:86" ht="17.25">
      <c r="A224" s="11"/>
      <c r="B224" s="11"/>
      <c r="C224" s="11"/>
      <c r="D224" s="11"/>
      <c r="E224" s="33"/>
      <c r="F224" s="11"/>
      <c r="G224" s="11"/>
      <c r="H224" s="11"/>
      <c r="I224" s="11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7"/>
      <c r="AK224" s="11"/>
      <c r="AL224" s="11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</row>
    <row r="225" spans="1:86" ht="17.25">
      <c r="A225" s="11"/>
      <c r="B225" s="11"/>
      <c r="C225" s="11"/>
      <c r="D225" s="11"/>
      <c r="E225" s="33"/>
      <c r="F225" s="11"/>
      <c r="G225" s="11"/>
      <c r="H225" s="11"/>
      <c r="I225" s="11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7"/>
      <c r="AK225" s="11"/>
      <c r="AL225" s="11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</row>
    <row r="226" spans="1:86" ht="17.25">
      <c r="A226" s="11"/>
      <c r="B226" s="11"/>
      <c r="C226" s="11"/>
      <c r="D226" s="11"/>
      <c r="E226" s="33"/>
      <c r="F226" s="11"/>
      <c r="G226" s="11"/>
      <c r="H226" s="11"/>
      <c r="I226" s="11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7"/>
      <c r="AK226" s="11"/>
      <c r="AL226" s="11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</row>
    <row r="227" spans="1:86" ht="17.25">
      <c r="A227" s="11"/>
      <c r="B227" s="11"/>
      <c r="C227" s="11"/>
      <c r="D227" s="11"/>
      <c r="E227" s="33"/>
      <c r="F227" s="11"/>
      <c r="G227" s="11"/>
      <c r="H227" s="11"/>
      <c r="I227" s="11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7"/>
      <c r="AK227" s="11"/>
      <c r="AL227" s="11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</row>
    <row r="228" spans="1:86" ht="17.25">
      <c r="A228" s="11"/>
      <c r="B228" s="11"/>
      <c r="C228" s="11"/>
      <c r="D228" s="11"/>
      <c r="E228" s="33"/>
      <c r="F228" s="11"/>
      <c r="G228" s="11"/>
      <c r="H228" s="11"/>
      <c r="I228" s="11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7"/>
      <c r="AK228" s="11"/>
      <c r="AL228" s="11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</row>
    <row r="229" spans="1:86" ht="17.25">
      <c r="A229" s="11"/>
      <c r="B229" s="11"/>
      <c r="C229" s="11"/>
      <c r="D229" s="11"/>
      <c r="E229" s="33"/>
      <c r="F229" s="11"/>
      <c r="G229" s="11"/>
      <c r="H229" s="11"/>
      <c r="I229" s="11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7"/>
      <c r="AK229" s="11"/>
      <c r="AL229" s="11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</row>
    <row r="230" spans="1:86" ht="17.25">
      <c r="A230" s="11"/>
      <c r="B230" s="11"/>
      <c r="C230" s="11"/>
      <c r="D230" s="11"/>
      <c r="E230" s="33"/>
      <c r="F230" s="11"/>
      <c r="G230" s="11"/>
      <c r="H230" s="11"/>
      <c r="I230" s="11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7"/>
      <c r="AK230" s="11"/>
      <c r="AL230" s="11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</row>
    <row r="231" spans="1:86" ht="17.25">
      <c r="A231" s="11"/>
      <c r="B231" s="11"/>
      <c r="C231" s="11"/>
      <c r="D231" s="11"/>
      <c r="E231" s="33"/>
      <c r="F231" s="11"/>
      <c r="G231" s="11"/>
      <c r="H231" s="11"/>
      <c r="I231" s="11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7"/>
      <c r="AK231" s="11"/>
      <c r="AL231" s="11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</row>
    <row r="232" spans="1:86" ht="17.25">
      <c r="A232" s="11"/>
      <c r="B232" s="11"/>
      <c r="C232" s="11"/>
      <c r="D232" s="11"/>
      <c r="E232" s="33"/>
      <c r="F232" s="11"/>
      <c r="G232" s="11"/>
      <c r="H232" s="11"/>
      <c r="I232" s="11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7"/>
      <c r="AK232" s="11"/>
      <c r="AL232" s="11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</row>
    <row r="233" spans="1:86" ht="17.25">
      <c r="A233" s="11"/>
      <c r="B233" s="11"/>
      <c r="C233" s="11"/>
      <c r="D233" s="11"/>
      <c r="E233" s="33"/>
      <c r="F233" s="11"/>
      <c r="G233" s="11"/>
      <c r="H233" s="11"/>
      <c r="I233" s="11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7"/>
      <c r="AK233" s="11"/>
      <c r="AL233" s="11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</row>
    <row r="234" spans="1:86" ht="17.25">
      <c r="A234" s="11"/>
      <c r="B234" s="11"/>
      <c r="C234" s="11"/>
      <c r="D234" s="11"/>
      <c r="E234" s="33"/>
      <c r="F234" s="11"/>
      <c r="G234" s="11"/>
      <c r="H234" s="11"/>
      <c r="I234" s="11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7"/>
      <c r="AK234" s="11"/>
      <c r="AL234" s="11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</row>
    <row r="235" spans="1:86" ht="17.25">
      <c r="A235" s="11"/>
      <c r="B235" s="11"/>
      <c r="C235" s="11"/>
      <c r="D235" s="11"/>
      <c r="E235" s="33"/>
      <c r="F235" s="11"/>
      <c r="G235" s="11"/>
      <c r="H235" s="11"/>
      <c r="I235" s="11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7"/>
      <c r="AK235" s="11"/>
      <c r="AL235" s="11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</row>
    <row r="236" spans="1:86" ht="17.25">
      <c r="A236" s="11"/>
      <c r="B236" s="11"/>
      <c r="C236" s="11"/>
      <c r="D236" s="11"/>
      <c r="E236" s="33"/>
      <c r="F236" s="11"/>
      <c r="G236" s="11"/>
      <c r="H236" s="11"/>
      <c r="I236" s="11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7"/>
      <c r="AK236" s="11"/>
      <c r="AL236" s="11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</row>
    <row r="237" spans="1:86" ht="17.25">
      <c r="A237" s="11"/>
      <c r="B237" s="11"/>
      <c r="C237" s="11"/>
      <c r="D237" s="11"/>
      <c r="E237" s="33"/>
      <c r="F237" s="11"/>
      <c r="G237" s="11"/>
      <c r="H237" s="11"/>
      <c r="I237" s="11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7"/>
      <c r="AK237" s="11"/>
      <c r="AL237" s="11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</row>
    <row r="238" spans="1:86" ht="17.25">
      <c r="A238" s="11"/>
      <c r="B238" s="11"/>
      <c r="C238" s="11"/>
      <c r="D238" s="11"/>
      <c r="E238" s="33"/>
      <c r="F238" s="11"/>
      <c r="G238" s="11"/>
      <c r="H238" s="11"/>
      <c r="I238" s="11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7"/>
      <c r="AK238" s="11"/>
      <c r="AL238" s="11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</row>
    <row r="239" spans="1:86" ht="17.25">
      <c r="A239" s="11"/>
      <c r="B239" s="11"/>
      <c r="C239" s="11"/>
      <c r="D239" s="11"/>
      <c r="E239" s="33"/>
      <c r="F239" s="11"/>
      <c r="G239" s="11"/>
      <c r="H239" s="11"/>
      <c r="I239" s="11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7"/>
      <c r="AK239" s="11"/>
      <c r="AL239" s="11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</row>
    <row r="240" spans="1:86" ht="17.25">
      <c r="A240" s="11"/>
      <c r="B240" s="11"/>
      <c r="C240" s="11"/>
      <c r="D240" s="11"/>
      <c r="E240" s="33"/>
      <c r="F240" s="11"/>
      <c r="G240" s="11"/>
      <c r="H240" s="11"/>
      <c r="I240" s="11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7"/>
      <c r="AK240" s="11"/>
      <c r="AL240" s="11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</row>
    <row r="241" spans="1:86" ht="17.25">
      <c r="A241" s="11"/>
      <c r="B241" s="11"/>
      <c r="C241" s="11"/>
      <c r="D241" s="11"/>
      <c r="E241" s="33"/>
      <c r="F241" s="11"/>
      <c r="G241" s="11"/>
      <c r="H241" s="11"/>
      <c r="I241" s="11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7"/>
      <c r="AK241" s="11"/>
      <c r="AL241" s="11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</row>
    <row r="242" spans="1:86" ht="17.25">
      <c r="A242" s="11"/>
      <c r="B242" s="11"/>
      <c r="C242" s="11"/>
      <c r="D242" s="11"/>
      <c r="E242" s="33"/>
      <c r="F242" s="11"/>
      <c r="G242" s="11"/>
      <c r="H242" s="11"/>
      <c r="I242" s="11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7"/>
      <c r="AK242" s="11"/>
      <c r="AL242" s="11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</row>
    <row r="243" spans="1:86" ht="17.25">
      <c r="A243" s="11"/>
      <c r="B243" s="11"/>
      <c r="C243" s="11"/>
      <c r="D243" s="11"/>
      <c r="E243" s="33"/>
      <c r="F243" s="11"/>
      <c r="G243" s="11"/>
      <c r="H243" s="11"/>
      <c r="I243" s="11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7"/>
      <c r="AK243" s="11"/>
      <c r="AL243" s="11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</row>
    <row r="244" spans="1:86" ht="17.25">
      <c r="A244" s="11"/>
      <c r="B244" s="11"/>
      <c r="C244" s="11"/>
      <c r="D244" s="11"/>
      <c r="E244" s="33"/>
      <c r="F244" s="11"/>
      <c r="G244" s="11"/>
      <c r="H244" s="11"/>
      <c r="I244" s="11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7"/>
      <c r="AK244" s="11"/>
      <c r="AL244" s="11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</row>
    <row r="245" spans="1:86" ht="17.25">
      <c r="A245" s="11"/>
      <c r="B245" s="11"/>
      <c r="C245" s="11"/>
      <c r="D245" s="11"/>
      <c r="E245" s="33"/>
      <c r="F245" s="11"/>
      <c r="G245" s="11"/>
      <c r="H245" s="11"/>
      <c r="I245" s="11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7"/>
      <c r="AK245" s="11"/>
      <c r="AL245" s="11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</row>
    <row r="246" spans="1:86" ht="17.25">
      <c r="A246" s="11"/>
      <c r="B246" s="11"/>
      <c r="C246" s="11"/>
      <c r="D246" s="11"/>
      <c r="E246" s="33"/>
      <c r="F246" s="11"/>
      <c r="G246" s="11"/>
      <c r="H246" s="11"/>
      <c r="I246" s="11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7"/>
      <c r="AK246" s="11"/>
      <c r="AL246" s="11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</row>
    <row r="247" spans="1:86" ht="17.25">
      <c r="A247" s="11"/>
      <c r="B247" s="11"/>
      <c r="C247" s="11"/>
      <c r="D247" s="11"/>
      <c r="E247" s="33"/>
      <c r="F247" s="11"/>
      <c r="G247" s="11"/>
      <c r="H247" s="11"/>
      <c r="I247" s="11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7"/>
      <c r="AK247" s="11"/>
      <c r="AL247" s="11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</row>
    <row r="248" spans="1:86" ht="17.25">
      <c r="A248" s="11"/>
      <c r="B248" s="11"/>
      <c r="C248" s="11"/>
      <c r="D248" s="11"/>
      <c r="E248" s="33"/>
      <c r="F248" s="11"/>
      <c r="G248" s="11"/>
      <c r="H248" s="11"/>
      <c r="I248" s="11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7"/>
      <c r="AK248" s="11"/>
      <c r="AL248" s="11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</row>
    <row r="249" spans="1:86" ht="17.25">
      <c r="A249" s="11"/>
      <c r="B249" s="11"/>
      <c r="C249" s="11"/>
      <c r="D249" s="11"/>
      <c r="E249" s="33"/>
      <c r="F249" s="11"/>
      <c r="G249" s="11"/>
      <c r="H249" s="11"/>
      <c r="I249" s="11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7"/>
      <c r="AK249" s="11"/>
      <c r="AL249" s="11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</row>
    <row r="250" spans="1:86" ht="17.25">
      <c r="A250" s="11"/>
      <c r="B250" s="11"/>
      <c r="C250" s="11"/>
      <c r="D250" s="11"/>
      <c r="E250" s="33"/>
      <c r="F250" s="11"/>
      <c r="G250" s="11"/>
      <c r="H250" s="11"/>
      <c r="I250" s="11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7"/>
      <c r="AK250" s="11"/>
      <c r="AL250" s="11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</row>
    <row r="251" spans="1:86" ht="17.25">
      <c r="A251" s="11"/>
      <c r="B251" s="11"/>
      <c r="C251" s="11"/>
      <c r="D251" s="11"/>
      <c r="E251" s="33"/>
      <c r="F251" s="11"/>
      <c r="G251" s="11"/>
      <c r="H251" s="11"/>
      <c r="I251" s="11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7"/>
      <c r="AK251" s="11"/>
      <c r="AL251" s="11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</row>
    <row r="252" spans="1:86" ht="17.25">
      <c r="A252" s="11"/>
      <c r="B252" s="11"/>
      <c r="C252" s="11"/>
      <c r="D252" s="11"/>
      <c r="E252" s="33"/>
      <c r="F252" s="11"/>
      <c r="G252" s="11"/>
      <c r="H252" s="11"/>
      <c r="I252" s="11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7"/>
      <c r="AK252" s="11"/>
      <c r="AL252" s="11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</row>
    <row r="253" spans="1:86" ht="17.25">
      <c r="A253" s="11"/>
      <c r="B253" s="11"/>
      <c r="C253" s="11"/>
      <c r="D253" s="11"/>
      <c r="E253" s="33"/>
      <c r="F253" s="11"/>
      <c r="G253" s="11"/>
      <c r="H253" s="11"/>
      <c r="I253" s="11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7"/>
      <c r="AK253" s="11"/>
      <c r="AL253" s="11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</row>
    <row r="254" spans="1:86" ht="17.25">
      <c r="A254" s="11"/>
      <c r="B254" s="11"/>
      <c r="C254" s="11"/>
      <c r="D254" s="11"/>
      <c r="E254" s="33"/>
      <c r="F254" s="11"/>
      <c r="G254" s="11"/>
      <c r="H254" s="11"/>
      <c r="I254" s="11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7"/>
      <c r="AK254" s="11"/>
      <c r="AL254" s="11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</row>
    <row r="255" spans="1:86" ht="17.25">
      <c r="A255" s="11"/>
      <c r="B255" s="11"/>
      <c r="C255" s="11"/>
      <c r="D255" s="11"/>
      <c r="E255" s="33"/>
      <c r="F255" s="11"/>
      <c r="G255" s="11"/>
      <c r="H255" s="11"/>
      <c r="I255" s="11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7"/>
      <c r="AK255" s="11"/>
      <c r="AL255" s="11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</row>
    <row r="256" spans="1:86" ht="17.25">
      <c r="A256" s="11"/>
      <c r="B256" s="11"/>
      <c r="C256" s="11"/>
      <c r="D256" s="11"/>
      <c r="E256" s="33"/>
      <c r="F256" s="11"/>
      <c r="G256" s="11"/>
      <c r="H256" s="11"/>
      <c r="I256" s="11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7"/>
      <c r="AK256" s="11"/>
      <c r="AL256" s="11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</row>
    <row r="257" spans="1:86" ht="17.25">
      <c r="A257" s="11"/>
      <c r="B257" s="11"/>
      <c r="C257" s="11"/>
      <c r="D257" s="11"/>
      <c r="E257" s="33"/>
      <c r="F257" s="11"/>
      <c r="G257" s="11"/>
      <c r="H257" s="11"/>
      <c r="I257" s="11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7"/>
      <c r="AK257" s="11"/>
      <c r="AL257" s="11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</row>
    <row r="258" spans="1:86" ht="17.25">
      <c r="A258" s="11"/>
      <c r="B258" s="11"/>
      <c r="C258" s="11"/>
      <c r="D258" s="11"/>
      <c r="E258" s="33"/>
      <c r="F258" s="11"/>
      <c r="G258" s="11"/>
      <c r="H258" s="11"/>
      <c r="I258" s="11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7"/>
      <c r="AK258" s="11"/>
      <c r="AL258" s="11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</row>
    <row r="259" spans="1:86" ht="17.25">
      <c r="A259" s="11"/>
      <c r="B259" s="11"/>
      <c r="C259" s="11"/>
      <c r="D259" s="11"/>
      <c r="E259" s="33"/>
      <c r="F259" s="11"/>
      <c r="G259" s="11"/>
      <c r="H259" s="11"/>
      <c r="I259" s="11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7"/>
      <c r="AK259" s="11"/>
      <c r="AL259" s="11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</row>
    <row r="260" spans="1:86" ht="17.25">
      <c r="A260" s="11"/>
      <c r="B260" s="11"/>
      <c r="C260" s="11"/>
      <c r="D260" s="11"/>
      <c r="E260" s="33"/>
      <c r="F260" s="11"/>
      <c r="G260" s="11"/>
      <c r="H260" s="11"/>
      <c r="I260" s="11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7"/>
      <c r="AK260" s="11"/>
      <c r="AL260" s="11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</row>
    <row r="261" spans="1:86" ht="17.25">
      <c r="A261" s="11"/>
      <c r="B261" s="11"/>
      <c r="C261" s="11"/>
      <c r="D261" s="11"/>
      <c r="E261" s="33"/>
      <c r="F261" s="11"/>
      <c r="G261" s="11"/>
      <c r="H261" s="11"/>
      <c r="I261" s="11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7"/>
      <c r="AK261" s="11"/>
      <c r="AL261" s="11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</row>
    <row r="262" spans="1:86" ht="17.25">
      <c r="A262" s="11"/>
      <c r="B262" s="11"/>
      <c r="C262" s="11"/>
      <c r="D262" s="11"/>
      <c r="E262" s="33"/>
      <c r="F262" s="11"/>
      <c r="G262" s="11"/>
      <c r="H262" s="11"/>
      <c r="I262" s="11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7"/>
      <c r="AK262" s="11"/>
      <c r="AL262" s="11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</row>
    <row r="263" spans="1:86" ht="17.25">
      <c r="A263" s="11"/>
      <c r="B263" s="11"/>
      <c r="C263" s="11"/>
      <c r="D263" s="11"/>
      <c r="E263" s="33"/>
      <c r="F263" s="11"/>
      <c r="G263" s="11"/>
      <c r="H263" s="11"/>
      <c r="I263" s="11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7"/>
      <c r="AK263" s="11"/>
      <c r="AL263" s="11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</row>
    <row r="264" spans="1:86" ht="17.25">
      <c r="A264" s="11"/>
      <c r="B264" s="11"/>
      <c r="C264" s="11"/>
      <c r="D264" s="11"/>
      <c r="E264" s="33"/>
      <c r="F264" s="11"/>
      <c r="G264" s="11"/>
      <c r="H264" s="11"/>
      <c r="I264" s="11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7"/>
      <c r="AK264" s="11"/>
      <c r="AL264" s="11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</row>
    <row r="265" spans="1:86" ht="17.25">
      <c r="A265" s="11"/>
      <c r="B265" s="11"/>
      <c r="C265" s="11"/>
      <c r="D265" s="11"/>
      <c r="E265" s="33"/>
      <c r="F265" s="11"/>
      <c r="G265" s="11"/>
      <c r="H265" s="11"/>
      <c r="I265" s="11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7"/>
      <c r="AK265" s="11"/>
      <c r="AL265" s="11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</row>
    <row r="266" spans="1:86" ht="17.25">
      <c r="A266" s="11"/>
      <c r="B266" s="11"/>
      <c r="C266" s="11"/>
      <c r="D266" s="11"/>
      <c r="E266" s="33"/>
      <c r="F266" s="11"/>
      <c r="G266" s="11"/>
      <c r="H266" s="11"/>
      <c r="I266" s="11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7"/>
      <c r="AK266" s="11"/>
      <c r="AL266" s="11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</row>
    <row r="267" spans="1:86" ht="17.25">
      <c r="A267" s="11"/>
      <c r="B267" s="11"/>
      <c r="C267" s="11"/>
      <c r="D267" s="11"/>
      <c r="E267" s="33"/>
      <c r="F267" s="11"/>
      <c r="G267" s="11"/>
      <c r="H267" s="11"/>
      <c r="I267" s="11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7"/>
      <c r="AK267" s="11"/>
      <c r="AL267" s="11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</row>
    <row r="268" spans="1:86" ht="17.25">
      <c r="A268" s="11"/>
      <c r="B268" s="11"/>
      <c r="C268" s="11"/>
      <c r="D268" s="11"/>
      <c r="E268" s="33"/>
      <c r="F268" s="11"/>
      <c r="G268" s="11"/>
      <c r="H268" s="11"/>
      <c r="I268" s="11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7"/>
      <c r="AK268" s="11"/>
      <c r="AL268" s="11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</row>
    <row r="269" spans="1:86" ht="17.25">
      <c r="A269" s="11"/>
      <c r="B269" s="11"/>
      <c r="C269" s="11"/>
      <c r="D269" s="11"/>
      <c r="E269" s="33"/>
      <c r="F269" s="11"/>
      <c r="G269" s="11"/>
      <c r="H269" s="11"/>
      <c r="I269" s="11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7"/>
      <c r="AK269" s="11"/>
      <c r="AL269" s="11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</row>
    <row r="270" spans="1:86" ht="17.25">
      <c r="A270" s="11"/>
      <c r="B270" s="11"/>
      <c r="C270" s="11"/>
      <c r="D270" s="11"/>
      <c r="E270" s="33"/>
      <c r="F270" s="11"/>
      <c r="G270" s="11"/>
      <c r="H270" s="11"/>
      <c r="I270" s="11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7"/>
      <c r="AK270" s="11"/>
      <c r="AL270" s="11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</row>
    <row r="271" spans="1:86" ht="17.25">
      <c r="A271" s="11"/>
      <c r="B271" s="11"/>
      <c r="C271" s="11"/>
      <c r="D271" s="11"/>
      <c r="E271" s="33"/>
      <c r="F271" s="11"/>
      <c r="G271" s="11"/>
      <c r="H271" s="11"/>
      <c r="I271" s="11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7"/>
      <c r="AK271" s="11"/>
      <c r="AL271" s="11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</row>
    <row r="272" spans="1:86" ht="17.25">
      <c r="A272" s="11"/>
      <c r="B272" s="11"/>
      <c r="C272" s="11"/>
      <c r="D272" s="11"/>
      <c r="E272" s="33"/>
      <c r="F272" s="11"/>
      <c r="G272" s="11"/>
      <c r="H272" s="11"/>
      <c r="I272" s="11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7"/>
      <c r="AK272" s="11"/>
      <c r="AL272" s="11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</row>
    <row r="273" spans="1:86" ht="17.25">
      <c r="A273" s="11"/>
      <c r="B273" s="11"/>
      <c r="C273" s="11"/>
      <c r="D273" s="11"/>
      <c r="E273" s="33"/>
      <c r="F273" s="11"/>
      <c r="G273" s="11"/>
      <c r="H273" s="11"/>
      <c r="I273" s="11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7"/>
      <c r="AK273" s="11"/>
      <c r="AL273" s="11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</row>
    <row r="274" spans="1:86" ht="17.25">
      <c r="A274" s="11"/>
      <c r="B274" s="11"/>
      <c r="C274" s="11"/>
      <c r="D274" s="11"/>
      <c r="E274" s="33"/>
      <c r="F274" s="11"/>
      <c r="G274" s="11"/>
      <c r="H274" s="11"/>
      <c r="I274" s="11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7"/>
      <c r="AK274" s="11"/>
      <c r="AL274" s="11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</row>
    <row r="275" spans="1:86" ht="17.25">
      <c r="A275" s="11"/>
      <c r="B275" s="11"/>
      <c r="C275" s="11"/>
      <c r="D275" s="11"/>
      <c r="E275" s="33"/>
      <c r="F275" s="11"/>
      <c r="G275" s="11"/>
      <c r="H275" s="11"/>
      <c r="I275" s="11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7"/>
      <c r="AK275" s="11"/>
      <c r="AL275" s="11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</row>
    <row r="276" spans="1:86" ht="17.25">
      <c r="A276" s="11"/>
      <c r="B276" s="11"/>
      <c r="C276" s="11"/>
      <c r="D276" s="11"/>
      <c r="E276" s="33"/>
      <c r="F276" s="11"/>
      <c r="G276" s="11"/>
      <c r="H276" s="11"/>
      <c r="I276" s="11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7"/>
      <c r="AK276" s="11"/>
      <c r="AL276" s="11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</row>
    <row r="277" spans="1:86" ht="17.25">
      <c r="A277" s="11"/>
      <c r="B277" s="11"/>
      <c r="C277" s="11"/>
      <c r="D277" s="11"/>
      <c r="E277" s="33"/>
      <c r="F277" s="11"/>
      <c r="G277" s="11"/>
      <c r="H277" s="11"/>
      <c r="I277" s="11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7"/>
      <c r="AK277" s="11"/>
      <c r="AL277" s="11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</row>
    <row r="278" spans="1:86" ht="17.25">
      <c r="A278" s="11"/>
      <c r="B278" s="11"/>
      <c r="C278" s="11"/>
      <c r="D278" s="11"/>
      <c r="E278" s="33"/>
      <c r="F278" s="11"/>
      <c r="G278" s="11"/>
      <c r="H278" s="11"/>
      <c r="I278" s="11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7"/>
      <c r="AK278" s="11"/>
      <c r="AL278" s="11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</row>
    <row r="279" spans="1:86" ht="17.25">
      <c r="A279" s="11"/>
      <c r="B279" s="11"/>
      <c r="C279" s="11"/>
      <c r="D279" s="11"/>
      <c r="E279" s="33"/>
      <c r="F279" s="11"/>
      <c r="G279" s="11"/>
      <c r="H279" s="11"/>
      <c r="I279" s="11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7"/>
      <c r="AK279" s="11"/>
      <c r="AL279" s="11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</row>
    <row r="280" spans="1:86" ht="17.25">
      <c r="A280" s="11"/>
      <c r="B280" s="11"/>
      <c r="C280" s="11"/>
      <c r="D280" s="11"/>
      <c r="E280" s="33"/>
      <c r="F280" s="11"/>
      <c r="G280" s="11"/>
      <c r="H280" s="11"/>
      <c r="I280" s="11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7"/>
      <c r="AK280" s="11"/>
      <c r="AL280" s="11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</row>
    <row r="281" spans="1:86" ht="17.25">
      <c r="A281" s="11"/>
      <c r="B281" s="11"/>
      <c r="C281" s="11"/>
      <c r="D281" s="11"/>
      <c r="E281" s="33"/>
      <c r="F281" s="11"/>
      <c r="G281" s="11"/>
      <c r="H281" s="11"/>
      <c r="I281" s="11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7"/>
      <c r="AK281" s="11"/>
      <c r="AL281" s="11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</row>
    <row r="282" spans="1:86" ht="17.25">
      <c r="A282" s="11"/>
      <c r="B282" s="11"/>
      <c r="C282" s="11"/>
      <c r="D282" s="11"/>
      <c r="E282" s="33"/>
      <c r="F282" s="11"/>
      <c r="G282" s="11"/>
      <c r="H282" s="11"/>
      <c r="I282" s="11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7"/>
      <c r="AK282" s="11"/>
      <c r="AL282" s="11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</row>
    <row r="283" spans="1:86" ht="17.25">
      <c r="A283" s="11"/>
      <c r="B283" s="11"/>
      <c r="C283" s="11"/>
      <c r="D283" s="11"/>
      <c r="E283" s="33"/>
      <c r="F283" s="11"/>
      <c r="G283" s="11"/>
      <c r="H283" s="11"/>
      <c r="I283" s="11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7"/>
      <c r="AK283" s="11"/>
      <c r="AL283" s="11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</row>
    <row r="284" spans="1:86" ht="17.25">
      <c r="A284" s="11"/>
      <c r="B284" s="11"/>
      <c r="C284" s="11"/>
      <c r="D284" s="11"/>
      <c r="E284" s="33"/>
      <c r="F284" s="11"/>
      <c r="G284" s="11"/>
      <c r="H284" s="11"/>
      <c r="I284" s="11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7"/>
      <c r="AK284" s="11"/>
      <c r="AL284" s="11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</row>
    <row r="285" spans="1:86" ht="17.25">
      <c r="A285" s="11"/>
      <c r="B285" s="11"/>
      <c r="C285" s="11"/>
      <c r="D285" s="11"/>
      <c r="E285" s="33"/>
      <c r="F285" s="11"/>
      <c r="G285" s="11"/>
      <c r="H285" s="11"/>
      <c r="I285" s="11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7"/>
      <c r="AK285" s="11"/>
      <c r="AL285" s="11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</row>
    <row r="286" spans="1:86" ht="17.25">
      <c r="A286" s="11"/>
      <c r="B286" s="11"/>
      <c r="C286" s="11"/>
      <c r="D286" s="11"/>
      <c r="E286" s="33"/>
      <c r="F286" s="11"/>
      <c r="G286" s="11"/>
      <c r="H286" s="11"/>
      <c r="I286" s="11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7"/>
      <c r="AK286" s="11"/>
      <c r="AL286" s="11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</row>
    <row r="287" spans="1:86" ht="17.25">
      <c r="A287" s="11"/>
      <c r="B287" s="11"/>
      <c r="C287" s="11"/>
      <c r="D287" s="11"/>
      <c r="E287" s="33"/>
      <c r="F287" s="11"/>
      <c r="G287" s="11"/>
      <c r="H287" s="11"/>
      <c r="I287" s="11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7"/>
      <c r="AK287" s="11"/>
      <c r="AL287" s="11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</row>
    <row r="288" spans="1:86" ht="17.25">
      <c r="A288" s="11"/>
      <c r="B288" s="11"/>
      <c r="C288" s="11"/>
      <c r="D288" s="11"/>
      <c r="E288" s="33"/>
      <c r="F288" s="11"/>
      <c r="G288" s="11"/>
      <c r="H288" s="11"/>
      <c r="I288" s="11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7"/>
      <c r="AK288" s="11"/>
      <c r="AL288" s="11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</row>
    <row r="289" spans="1:86" ht="17.25">
      <c r="A289" s="11"/>
      <c r="B289" s="11"/>
      <c r="C289" s="11"/>
      <c r="D289" s="11"/>
      <c r="E289" s="33"/>
      <c r="F289" s="11"/>
      <c r="G289" s="11"/>
      <c r="H289" s="11"/>
      <c r="I289" s="11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7"/>
      <c r="AK289" s="11"/>
      <c r="AL289" s="11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</row>
    <row r="290" spans="1:86" ht="17.25">
      <c r="A290" s="11"/>
      <c r="B290" s="11"/>
      <c r="C290" s="11"/>
      <c r="D290" s="11"/>
      <c r="E290" s="33"/>
      <c r="F290" s="11"/>
      <c r="G290" s="11"/>
      <c r="H290" s="11"/>
      <c r="I290" s="11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7"/>
      <c r="AK290" s="11"/>
      <c r="AL290" s="11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</row>
    <row r="291" spans="1:86" ht="17.25">
      <c r="A291" s="11"/>
      <c r="B291" s="11"/>
      <c r="C291" s="11"/>
      <c r="D291" s="11"/>
      <c r="E291" s="33"/>
      <c r="F291" s="11"/>
      <c r="G291" s="11"/>
      <c r="H291" s="11"/>
      <c r="I291" s="11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7"/>
      <c r="AK291" s="11"/>
      <c r="AL291" s="11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</row>
    <row r="292" spans="1:86" ht="17.25">
      <c r="A292" s="11"/>
      <c r="B292" s="11"/>
      <c r="C292" s="11"/>
      <c r="D292" s="11"/>
      <c r="E292" s="33"/>
      <c r="F292" s="11"/>
      <c r="G292" s="11"/>
      <c r="H292" s="11"/>
      <c r="I292" s="11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7"/>
      <c r="AK292" s="11"/>
      <c r="AL292" s="11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</row>
    <row r="293" spans="1:86" ht="17.25">
      <c r="A293" s="11"/>
      <c r="B293" s="11"/>
      <c r="C293" s="11"/>
      <c r="D293" s="11"/>
      <c r="E293" s="33"/>
      <c r="F293" s="11"/>
      <c r="G293" s="11"/>
      <c r="H293" s="11"/>
      <c r="I293" s="11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7"/>
      <c r="AK293" s="11"/>
      <c r="AL293" s="11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</row>
    <row r="294" spans="1:86" ht="17.25">
      <c r="A294" s="11"/>
      <c r="B294" s="11"/>
      <c r="C294" s="11"/>
      <c r="D294" s="11"/>
      <c r="E294" s="33"/>
      <c r="F294" s="11"/>
      <c r="G294" s="11"/>
      <c r="H294" s="11"/>
      <c r="I294" s="11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7"/>
      <c r="AK294" s="11"/>
      <c r="AL294" s="11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</row>
    <row r="295" spans="1:86" ht="17.25">
      <c r="A295" s="11"/>
      <c r="B295" s="11"/>
      <c r="C295" s="11"/>
      <c r="D295" s="11"/>
      <c r="E295" s="33"/>
      <c r="F295" s="11"/>
      <c r="G295" s="11"/>
      <c r="H295" s="11"/>
      <c r="I295" s="11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7"/>
      <c r="AK295" s="11"/>
      <c r="AL295" s="11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</row>
    <row r="296" spans="1:86" ht="17.25">
      <c r="A296" s="11"/>
      <c r="B296" s="11"/>
      <c r="C296" s="11"/>
      <c r="D296" s="11"/>
      <c r="E296" s="33"/>
      <c r="F296" s="11"/>
      <c r="G296" s="11"/>
      <c r="H296" s="11"/>
      <c r="I296" s="11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7"/>
      <c r="AK296" s="11"/>
      <c r="AL296" s="11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</row>
    <row r="297" spans="1:86" ht="17.25">
      <c r="A297" s="11"/>
      <c r="B297" s="11"/>
      <c r="C297" s="11"/>
      <c r="D297" s="11"/>
      <c r="E297" s="33"/>
      <c r="F297" s="11"/>
      <c r="G297" s="11"/>
      <c r="H297" s="11"/>
      <c r="I297" s="11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7"/>
      <c r="AK297" s="11"/>
      <c r="AL297" s="11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</row>
    <row r="298" spans="1:86" ht="17.25">
      <c r="A298" s="11"/>
      <c r="B298" s="11"/>
      <c r="C298" s="11"/>
      <c r="D298" s="11"/>
      <c r="E298" s="33"/>
      <c r="F298" s="11"/>
      <c r="G298" s="11"/>
      <c r="H298" s="11"/>
      <c r="I298" s="11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7"/>
      <c r="AK298" s="11"/>
      <c r="AL298" s="11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</row>
    <row r="299" spans="1:86" ht="17.25">
      <c r="A299" s="11"/>
      <c r="B299" s="11"/>
      <c r="C299" s="11"/>
      <c r="D299" s="11"/>
      <c r="E299" s="33"/>
      <c r="F299" s="11"/>
      <c r="G299" s="11"/>
      <c r="H299" s="11"/>
      <c r="I299" s="11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7"/>
      <c r="AK299" s="11"/>
      <c r="AL299" s="11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</row>
    <row r="300" spans="1:86" ht="17.25">
      <c r="A300" s="11"/>
      <c r="B300" s="11"/>
      <c r="C300" s="11"/>
      <c r="D300" s="11"/>
      <c r="E300" s="33"/>
      <c r="F300" s="11"/>
      <c r="G300" s="11"/>
      <c r="H300" s="11"/>
      <c r="I300" s="11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7"/>
      <c r="AK300" s="11"/>
      <c r="AL300" s="11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</row>
    <row r="301" spans="1:86" ht="17.25">
      <c r="A301" s="11"/>
      <c r="B301" s="11"/>
      <c r="C301" s="11"/>
      <c r="D301" s="11"/>
      <c r="E301" s="33"/>
      <c r="F301" s="11"/>
      <c r="G301" s="11"/>
      <c r="H301" s="11"/>
      <c r="I301" s="11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7"/>
      <c r="AK301" s="11"/>
      <c r="AL301" s="11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</row>
    <row r="302" spans="1:86" ht="17.25">
      <c r="A302" s="11"/>
      <c r="B302" s="11"/>
      <c r="C302" s="11"/>
      <c r="D302" s="11"/>
      <c r="E302" s="33"/>
      <c r="F302" s="11"/>
      <c r="G302" s="11"/>
      <c r="H302" s="11"/>
      <c r="I302" s="11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7"/>
      <c r="AK302" s="11"/>
      <c r="AL302" s="11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</row>
    <row r="303" spans="1:86" ht="17.25">
      <c r="A303" s="11"/>
      <c r="B303" s="11"/>
      <c r="C303" s="11"/>
      <c r="D303" s="11"/>
      <c r="E303" s="33"/>
      <c r="F303" s="11"/>
      <c r="G303" s="11"/>
      <c r="H303" s="11"/>
      <c r="I303" s="11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7"/>
      <c r="AK303" s="11"/>
      <c r="AL303" s="11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</row>
    <row r="304" spans="1:86" ht="17.25">
      <c r="A304" s="11"/>
      <c r="B304" s="11"/>
      <c r="C304" s="11"/>
      <c r="D304" s="11"/>
      <c r="E304" s="33"/>
      <c r="F304" s="11"/>
      <c r="G304" s="11"/>
      <c r="H304" s="11"/>
      <c r="I304" s="11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7"/>
      <c r="AK304" s="11"/>
      <c r="AL304" s="11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</row>
    <row r="305" spans="1:86" ht="17.25">
      <c r="A305" s="11"/>
      <c r="B305" s="11"/>
      <c r="C305" s="11"/>
      <c r="D305" s="11"/>
      <c r="E305" s="33"/>
      <c r="F305" s="11"/>
      <c r="G305" s="11"/>
      <c r="H305" s="11"/>
      <c r="I305" s="11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7"/>
      <c r="AK305" s="11"/>
      <c r="AL305" s="11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</row>
    <row r="306" spans="1:86" ht="17.25">
      <c r="A306" s="11"/>
      <c r="B306" s="11"/>
      <c r="C306" s="11"/>
      <c r="D306" s="11"/>
      <c r="E306" s="33"/>
      <c r="F306" s="11"/>
      <c r="G306" s="11"/>
      <c r="H306" s="11"/>
      <c r="I306" s="11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7"/>
      <c r="AK306" s="11"/>
      <c r="AL306" s="11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</row>
    <row r="307" spans="1:86" ht="17.25">
      <c r="A307" s="11"/>
      <c r="B307" s="11"/>
      <c r="C307" s="11"/>
      <c r="D307" s="11"/>
      <c r="E307" s="33"/>
      <c r="F307" s="11"/>
      <c r="G307" s="11"/>
      <c r="H307" s="11"/>
      <c r="I307" s="11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7"/>
      <c r="AK307" s="11"/>
      <c r="AL307" s="11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</row>
    <row r="308" spans="1:86" ht="17.25">
      <c r="A308" s="11"/>
      <c r="B308" s="11"/>
      <c r="C308" s="11"/>
      <c r="D308" s="11"/>
      <c r="E308" s="33"/>
      <c r="F308" s="11"/>
      <c r="G308" s="11"/>
      <c r="H308" s="11"/>
      <c r="I308" s="11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7"/>
      <c r="AK308" s="11"/>
      <c r="AL308" s="11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</row>
    <row r="309" spans="1:86" ht="17.25">
      <c r="A309" s="11"/>
      <c r="B309" s="11"/>
      <c r="C309" s="11"/>
      <c r="D309" s="11"/>
      <c r="E309" s="33"/>
      <c r="F309" s="11"/>
      <c r="G309" s="11"/>
      <c r="H309" s="11"/>
      <c r="I309" s="11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7"/>
      <c r="AK309" s="11"/>
      <c r="AL309" s="11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</row>
    <row r="310" spans="1:86" ht="17.25">
      <c r="A310" s="11"/>
      <c r="B310" s="11"/>
      <c r="C310" s="11"/>
      <c r="D310" s="11"/>
      <c r="E310" s="33"/>
      <c r="F310" s="11"/>
      <c r="G310" s="11"/>
      <c r="H310" s="11"/>
      <c r="I310" s="11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7"/>
      <c r="AK310" s="11"/>
      <c r="AL310" s="11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</row>
    <row r="311" spans="1:86" ht="17.25">
      <c r="A311" s="11"/>
      <c r="B311" s="11"/>
      <c r="C311" s="11"/>
      <c r="D311" s="11"/>
      <c r="E311" s="33"/>
      <c r="F311" s="11"/>
      <c r="G311" s="11"/>
      <c r="H311" s="11"/>
      <c r="I311" s="11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7"/>
      <c r="AK311" s="11"/>
      <c r="AL311" s="11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</row>
    <row r="312" spans="1:86" ht="17.25">
      <c r="A312" s="11"/>
      <c r="B312" s="11"/>
      <c r="C312" s="11"/>
      <c r="D312" s="11"/>
      <c r="E312" s="33"/>
      <c r="F312" s="11"/>
      <c r="G312" s="11"/>
      <c r="H312" s="11"/>
      <c r="I312" s="11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7"/>
      <c r="AK312" s="11"/>
      <c r="AL312" s="11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</row>
    <row r="313" spans="1:86" ht="17.25">
      <c r="A313" s="11"/>
      <c r="B313" s="11"/>
      <c r="C313" s="11"/>
      <c r="D313" s="11"/>
      <c r="E313" s="33"/>
      <c r="F313" s="11"/>
      <c r="G313" s="11"/>
      <c r="H313" s="11"/>
      <c r="I313" s="11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7"/>
      <c r="AK313" s="11"/>
      <c r="AL313" s="11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</row>
    <row r="314" spans="1:86" ht="17.25">
      <c r="A314" s="11"/>
      <c r="B314" s="11"/>
      <c r="C314" s="11"/>
      <c r="D314" s="11"/>
      <c r="E314" s="33"/>
      <c r="F314" s="11"/>
      <c r="G314" s="11"/>
      <c r="H314" s="11"/>
      <c r="I314" s="11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7"/>
      <c r="AK314" s="11"/>
      <c r="AL314" s="11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</row>
    <row r="315" spans="1:86" ht="17.25">
      <c r="A315" s="11"/>
      <c r="B315" s="11"/>
      <c r="C315" s="11"/>
      <c r="D315" s="11"/>
      <c r="E315" s="33"/>
      <c r="F315" s="11"/>
      <c r="G315" s="11"/>
      <c r="H315" s="11"/>
      <c r="I315" s="11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7"/>
      <c r="AK315" s="11"/>
      <c r="AL315" s="11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</row>
    <row r="316" spans="1:86" ht="17.25">
      <c r="A316" s="11"/>
      <c r="B316" s="11"/>
      <c r="C316" s="11"/>
      <c r="D316" s="11"/>
      <c r="E316" s="33"/>
      <c r="F316" s="11"/>
      <c r="G316" s="11"/>
      <c r="H316" s="11"/>
      <c r="I316" s="11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7"/>
      <c r="AK316" s="11"/>
      <c r="AL316" s="11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</row>
    <row r="317" spans="1:86" ht="17.25">
      <c r="A317" s="11"/>
      <c r="B317" s="11"/>
      <c r="C317" s="11"/>
      <c r="D317" s="11"/>
      <c r="E317" s="33"/>
      <c r="F317" s="11"/>
      <c r="G317" s="11"/>
      <c r="H317" s="11"/>
      <c r="I317" s="11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7"/>
      <c r="AK317" s="11"/>
      <c r="AL317" s="11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</row>
    <row r="318" spans="1:86" ht="17.25">
      <c r="A318" s="11"/>
      <c r="B318" s="11"/>
      <c r="C318" s="11"/>
      <c r="D318" s="11"/>
      <c r="E318" s="33"/>
      <c r="F318" s="11"/>
      <c r="G318" s="11"/>
      <c r="H318" s="11"/>
      <c r="I318" s="11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7"/>
      <c r="AK318" s="11"/>
      <c r="AL318" s="11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</row>
    <row r="319" spans="1:86" ht="17.25">
      <c r="A319" s="11"/>
      <c r="B319" s="11"/>
      <c r="C319" s="11"/>
      <c r="D319" s="11"/>
      <c r="E319" s="33"/>
      <c r="F319" s="11"/>
      <c r="G319" s="11"/>
      <c r="H319" s="11"/>
      <c r="I319" s="11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7"/>
      <c r="AK319" s="11"/>
      <c r="AL319" s="11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</row>
    <row r="320" spans="1:86" ht="17.25">
      <c r="A320" s="11"/>
      <c r="B320" s="11"/>
      <c r="C320" s="11"/>
      <c r="D320" s="11"/>
      <c r="E320" s="33"/>
      <c r="F320" s="11"/>
      <c r="G320" s="11"/>
      <c r="H320" s="11"/>
      <c r="I320" s="11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7"/>
      <c r="AK320" s="11"/>
      <c r="AL320" s="11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</row>
    <row r="321" spans="1:86" ht="17.25">
      <c r="A321" s="11"/>
      <c r="B321" s="11"/>
      <c r="C321" s="11"/>
      <c r="D321" s="11"/>
      <c r="E321" s="33"/>
      <c r="F321" s="11"/>
      <c r="G321" s="11"/>
      <c r="H321" s="11"/>
      <c r="I321" s="11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7"/>
      <c r="AK321" s="11"/>
      <c r="AL321" s="11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</row>
    <row r="322" spans="1:86" ht="17.25">
      <c r="A322" s="11"/>
      <c r="B322" s="11"/>
      <c r="C322" s="11"/>
      <c r="D322" s="11"/>
      <c r="E322" s="33"/>
      <c r="F322" s="11"/>
      <c r="G322" s="11"/>
      <c r="H322" s="11"/>
      <c r="I322" s="11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7"/>
      <c r="AK322" s="11"/>
      <c r="AL322" s="11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</row>
    <row r="323" spans="1:86" ht="17.25">
      <c r="A323" s="11"/>
      <c r="B323" s="11"/>
      <c r="C323" s="11"/>
      <c r="D323" s="11"/>
      <c r="E323" s="33"/>
      <c r="F323" s="11"/>
      <c r="G323" s="11"/>
      <c r="H323" s="11"/>
      <c r="I323" s="11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7"/>
      <c r="AK323" s="11"/>
      <c r="AL323" s="11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</row>
    <row r="324" spans="1:86" ht="17.25">
      <c r="A324" s="11"/>
      <c r="B324" s="11"/>
      <c r="C324" s="11"/>
      <c r="D324" s="11"/>
      <c r="E324" s="33"/>
      <c r="F324" s="11"/>
      <c r="G324" s="11"/>
      <c r="H324" s="11"/>
      <c r="I324" s="11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7"/>
      <c r="AK324" s="11"/>
      <c r="AL324" s="11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</row>
    <row r="325" spans="1:86" ht="17.25">
      <c r="A325" s="11"/>
      <c r="B325" s="11"/>
      <c r="C325" s="11"/>
      <c r="D325" s="11"/>
      <c r="E325" s="33"/>
      <c r="F325" s="11"/>
      <c r="G325" s="11"/>
      <c r="H325" s="11"/>
      <c r="I325" s="11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7"/>
      <c r="AK325" s="11"/>
      <c r="AL325" s="11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</row>
    <row r="326" spans="1:86" ht="17.25">
      <c r="A326" s="11"/>
      <c r="B326" s="11"/>
      <c r="C326" s="11"/>
      <c r="D326" s="11"/>
      <c r="E326" s="33"/>
      <c r="F326" s="11"/>
      <c r="G326" s="11"/>
      <c r="H326" s="11"/>
      <c r="I326" s="11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7"/>
      <c r="AK326" s="11"/>
      <c r="AL326" s="11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</row>
    <row r="327" spans="1:86" ht="17.25">
      <c r="A327" s="11"/>
      <c r="B327" s="11"/>
      <c r="C327" s="11"/>
      <c r="D327" s="11"/>
      <c r="E327" s="33"/>
      <c r="F327" s="11"/>
      <c r="G327" s="11"/>
      <c r="H327" s="11"/>
      <c r="I327" s="11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7"/>
      <c r="AK327" s="11"/>
      <c r="AL327" s="11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</row>
    <row r="328" spans="1:86" ht="17.25">
      <c r="A328" s="11"/>
      <c r="B328" s="11"/>
      <c r="C328" s="11"/>
      <c r="D328" s="11"/>
      <c r="E328" s="33"/>
      <c r="F328" s="11"/>
      <c r="G328" s="11"/>
      <c r="H328" s="11"/>
      <c r="I328" s="11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7"/>
      <c r="AK328" s="11"/>
      <c r="AL328" s="11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</row>
    <row r="329" spans="1:86" ht="17.25">
      <c r="A329" s="11"/>
      <c r="B329" s="11"/>
      <c r="C329" s="11"/>
      <c r="D329" s="11"/>
      <c r="E329" s="33"/>
      <c r="F329" s="11"/>
      <c r="G329" s="11"/>
      <c r="H329" s="11"/>
      <c r="I329" s="11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7"/>
      <c r="AK329" s="11"/>
      <c r="AL329" s="11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</row>
    <row r="330" spans="1:86" ht="17.25">
      <c r="A330" s="11"/>
      <c r="B330" s="11"/>
      <c r="C330" s="11"/>
      <c r="D330" s="11"/>
      <c r="E330" s="33"/>
      <c r="F330" s="11"/>
      <c r="G330" s="11"/>
      <c r="H330" s="11"/>
      <c r="I330" s="11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7"/>
      <c r="AK330" s="11"/>
      <c r="AL330" s="11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</row>
    <row r="331" spans="1:86" ht="17.25">
      <c r="A331" s="11"/>
      <c r="B331" s="11"/>
      <c r="C331" s="11"/>
      <c r="D331" s="11"/>
      <c r="E331" s="33"/>
      <c r="F331" s="11"/>
      <c r="G331" s="11"/>
      <c r="H331" s="11"/>
      <c r="I331" s="11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7"/>
      <c r="AK331" s="11"/>
      <c r="AL331" s="11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</row>
    <row r="332" spans="1:86" ht="17.25">
      <c r="A332" s="11"/>
      <c r="B332" s="11"/>
      <c r="C332" s="11"/>
      <c r="D332" s="11"/>
      <c r="E332" s="33"/>
      <c r="F332" s="11"/>
      <c r="G332" s="11"/>
      <c r="H332" s="11"/>
      <c r="I332" s="11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7"/>
      <c r="AK332" s="11"/>
      <c r="AL332" s="11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</row>
    <row r="333" spans="1:86" ht="17.25">
      <c r="A333" s="11"/>
      <c r="B333" s="11"/>
      <c r="C333" s="11"/>
      <c r="D333" s="11"/>
      <c r="E333" s="33"/>
      <c r="F333" s="11"/>
      <c r="G333" s="11"/>
      <c r="H333" s="11"/>
      <c r="I333" s="11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7"/>
      <c r="AK333" s="11"/>
      <c r="AL333" s="11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</row>
    <row r="334" spans="1:86" ht="17.25">
      <c r="A334" s="11"/>
      <c r="B334" s="11"/>
      <c r="C334" s="11"/>
      <c r="D334" s="11"/>
      <c r="E334" s="33"/>
      <c r="F334" s="11"/>
      <c r="G334" s="11"/>
      <c r="H334" s="11"/>
      <c r="I334" s="11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7"/>
      <c r="AK334" s="11"/>
      <c r="AL334" s="11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</row>
    <row r="335" spans="1:86" ht="17.25">
      <c r="A335" s="11"/>
      <c r="B335" s="11"/>
      <c r="C335" s="11"/>
      <c r="D335" s="11"/>
      <c r="E335" s="33"/>
      <c r="F335" s="11"/>
      <c r="G335" s="11"/>
      <c r="H335" s="11"/>
      <c r="I335" s="11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7"/>
      <c r="AK335" s="11"/>
      <c r="AL335" s="11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</row>
    <row r="336" spans="1:86" ht="17.25">
      <c r="A336" s="11"/>
      <c r="B336" s="11"/>
      <c r="C336" s="11"/>
      <c r="D336" s="11"/>
      <c r="E336" s="33"/>
      <c r="F336" s="11"/>
      <c r="G336" s="11"/>
      <c r="H336" s="11"/>
      <c r="I336" s="11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7"/>
      <c r="AK336" s="11"/>
      <c r="AL336" s="11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</row>
    <row r="337" spans="1:86" ht="17.25">
      <c r="A337" s="11"/>
      <c r="B337" s="11"/>
      <c r="C337" s="11"/>
      <c r="D337" s="11"/>
      <c r="E337" s="33"/>
      <c r="F337" s="11"/>
      <c r="G337" s="11"/>
      <c r="H337" s="11"/>
      <c r="I337" s="11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7"/>
      <c r="AK337" s="11"/>
      <c r="AL337" s="11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</row>
    <row r="338" spans="1:86" ht="17.25">
      <c r="A338" s="11"/>
      <c r="B338" s="11"/>
      <c r="C338" s="11"/>
      <c r="D338" s="11"/>
      <c r="E338" s="33"/>
      <c r="F338" s="11"/>
      <c r="G338" s="11"/>
      <c r="H338" s="11"/>
      <c r="I338" s="11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7"/>
      <c r="AK338" s="11"/>
      <c r="AL338" s="11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</row>
    <row r="339" spans="1:86" ht="17.25">
      <c r="A339" s="11"/>
      <c r="B339" s="11"/>
      <c r="C339" s="11"/>
      <c r="D339" s="11"/>
      <c r="E339" s="33"/>
      <c r="F339" s="11"/>
      <c r="G339" s="11"/>
      <c r="H339" s="11"/>
      <c r="I339" s="11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7"/>
      <c r="AK339" s="11"/>
      <c r="AL339" s="11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</row>
    <row r="340" spans="1:86" ht="17.25">
      <c r="A340" s="11"/>
      <c r="B340" s="11"/>
      <c r="C340" s="11"/>
      <c r="D340" s="11"/>
      <c r="E340" s="33"/>
      <c r="F340" s="11"/>
      <c r="G340" s="11"/>
      <c r="H340" s="11"/>
      <c r="I340" s="11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7"/>
      <c r="AK340" s="11"/>
      <c r="AL340" s="11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</row>
    <row r="341" spans="1:86" ht="17.25">
      <c r="A341" s="11"/>
      <c r="B341" s="11"/>
      <c r="C341" s="11"/>
      <c r="D341" s="11"/>
      <c r="E341" s="33"/>
      <c r="F341" s="11"/>
      <c r="G341" s="11"/>
      <c r="H341" s="11"/>
      <c r="I341" s="11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7"/>
      <c r="AK341" s="11"/>
      <c r="AL341" s="11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</row>
    <row r="342" spans="1:86" ht="17.25">
      <c r="A342" s="11"/>
      <c r="B342" s="11"/>
      <c r="C342" s="11"/>
      <c r="D342" s="11"/>
      <c r="E342" s="33"/>
      <c r="F342" s="11"/>
      <c r="G342" s="11"/>
      <c r="H342" s="11"/>
      <c r="I342" s="11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7"/>
      <c r="AK342" s="11"/>
      <c r="AL342" s="11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</row>
    <row r="343" spans="1:86" ht="17.25">
      <c r="A343" s="11"/>
      <c r="B343" s="11"/>
      <c r="C343" s="11"/>
      <c r="D343" s="11"/>
      <c r="E343" s="33"/>
      <c r="F343" s="11"/>
      <c r="G343" s="11"/>
      <c r="H343" s="11"/>
      <c r="I343" s="11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7"/>
      <c r="AK343" s="11"/>
      <c r="AL343" s="11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</row>
    <row r="344" spans="1:86" ht="17.25">
      <c r="A344" s="11"/>
      <c r="B344" s="11"/>
      <c r="C344" s="11"/>
      <c r="D344" s="11"/>
      <c r="E344" s="33"/>
      <c r="F344" s="11"/>
      <c r="G344" s="11"/>
      <c r="H344" s="11"/>
      <c r="I344" s="11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7"/>
      <c r="AK344" s="11"/>
      <c r="AL344" s="11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</row>
    <row r="345" spans="1:86" ht="17.25">
      <c r="A345" s="11"/>
      <c r="B345" s="11"/>
      <c r="C345" s="11"/>
      <c r="D345" s="11"/>
      <c r="E345" s="33"/>
      <c r="F345" s="11"/>
      <c r="G345" s="11"/>
      <c r="H345" s="11"/>
      <c r="I345" s="11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7"/>
      <c r="AK345" s="11"/>
      <c r="AL345" s="11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</row>
    <row r="346" spans="1:86" ht="17.25">
      <c r="A346" s="11"/>
      <c r="B346" s="11"/>
      <c r="C346" s="11"/>
      <c r="D346" s="11"/>
      <c r="E346" s="33"/>
      <c r="F346" s="11"/>
      <c r="G346" s="11"/>
      <c r="H346" s="11"/>
      <c r="I346" s="11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7"/>
      <c r="AK346" s="11"/>
      <c r="AL346" s="11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</row>
    <row r="347" spans="1:86" ht="17.25">
      <c r="A347" s="11"/>
      <c r="B347" s="11"/>
      <c r="C347" s="11"/>
      <c r="D347" s="11"/>
      <c r="E347" s="33"/>
      <c r="F347" s="11"/>
      <c r="G347" s="11"/>
      <c r="H347" s="11"/>
      <c r="I347" s="11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7"/>
      <c r="AK347" s="11"/>
      <c r="AL347" s="11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</row>
    <row r="348" spans="1:86" ht="17.25">
      <c r="A348" s="11"/>
      <c r="B348" s="11"/>
      <c r="C348" s="11"/>
      <c r="D348" s="11"/>
      <c r="E348" s="33"/>
      <c r="F348" s="11"/>
      <c r="G348" s="11"/>
      <c r="H348" s="11"/>
      <c r="I348" s="11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7"/>
      <c r="AK348" s="11"/>
      <c r="AL348" s="11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</row>
    <row r="349" spans="1:86" ht="17.25">
      <c r="A349" s="11"/>
      <c r="B349" s="11"/>
      <c r="C349" s="11"/>
      <c r="D349" s="11"/>
      <c r="E349" s="33"/>
      <c r="F349" s="11"/>
      <c r="G349" s="11"/>
      <c r="H349" s="11"/>
      <c r="I349" s="11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7"/>
      <c r="AK349" s="11"/>
      <c r="AL349" s="11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</row>
    <row r="350" spans="1:86" ht="17.25">
      <c r="A350" s="11"/>
      <c r="B350" s="11"/>
      <c r="C350" s="11"/>
      <c r="D350" s="11"/>
      <c r="E350" s="33"/>
      <c r="F350" s="11"/>
      <c r="G350" s="11"/>
      <c r="H350" s="11"/>
      <c r="I350" s="11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7"/>
      <c r="AK350" s="11"/>
      <c r="AL350" s="11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</row>
    <row r="351" spans="1:86" ht="17.25">
      <c r="A351" s="11"/>
      <c r="B351" s="11"/>
      <c r="C351" s="11"/>
      <c r="D351" s="11"/>
      <c r="E351" s="33"/>
      <c r="F351" s="11"/>
      <c r="G351" s="11"/>
      <c r="H351" s="11"/>
      <c r="I351" s="11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7"/>
      <c r="AK351" s="11"/>
      <c r="AL351" s="11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</row>
    <row r="352" spans="1:86" ht="17.25">
      <c r="A352" s="11"/>
      <c r="B352" s="11"/>
      <c r="C352" s="11"/>
      <c r="D352" s="11"/>
      <c r="E352" s="33"/>
      <c r="F352" s="11"/>
      <c r="G352" s="11"/>
      <c r="H352" s="11"/>
      <c r="I352" s="11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7"/>
      <c r="AK352" s="11"/>
      <c r="AL352" s="11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</row>
    <row r="353" spans="1:86" ht="17.25">
      <c r="A353" s="11"/>
      <c r="B353" s="11"/>
      <c r="C353" s="11"/>
      <c r="D353" s="11"/>
      <c r="E353" s="33"/>
      <c r="F353" s="11"/>
      <c r="G353" s="11"/>
      <c r="H353" s="11"/>
      <c r="I353" s="11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7"/>
      <c r="AK353" s="11"/>
      <c r="AL353" s="11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</row>
    <row r="354" spans="1:86" ht="17.25">
      <c r="A354" s="11"/>
      <c r="B354" s="11"/>
      <c r="C354" s="11"/>
      <c r="D354" s="11"/>
      <c r="E354" s="33"/>
      <c r="F354" s="11"/>
      <c r="G354" s="11"/>
      <c r="H354" s="11"/>
      <c r="I354" s="11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7"/>
      <c r="AK354" s="11"/>
      <c r="AL354" s="11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</row>
    <row r="355" spans="1:86" ht="17.25">
      <c r="A355" s="11"/>
      <c r="B355" s="11"/>
      <c r="C355" s="11"/>
      <c r="D355" s="11"/>
      <c r="E355" s="33"/>
      <c r="F355" s="11"/>
      <c r="G355" s="11"/>
      <c r="H355" s="11"/>
      <c r="I355" s="11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7"/>
      <c r="AK355" s="11"/>
      <c r="AL355" s="11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</row>
    <row r="356" spans="1:86" ht="17.25">
      <c r="A356" s="11"/>
      <c r="B356" s="11"/>
      <c r="C356" s="11"/>
      <c r="D356" s="11"/>
      <c r="E356" s="33"/>
      <c r="F356" s="11"/>
      <c r="G356" s="11"/>
      <c r="H356" s="11"/>
      <c r="I356" s="11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7"/>
      <c r="AK356" s="11"/>
      <c r="AL356" s="11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</row>
    <row r="357" spans="1:86" ht="17.25">
      <c r="A357" s="11"/>
      <c r="B357" s="11"/>
      <c r="C357" s="11"/>
      <c r="D357" s="11"/>
      <c r="E357" s="33"/>
      <c r="F357" s="11"/>
      <c r="G357" s="11"/>
      <c r="H357" s="11"/>
      <c r="I357" s="11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7"/>
      <c r="AK357" s="11"/>
      <c r="AL357" s="11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</row>
    <row r="358" spans="1:86" ht="17.25">
      <c r="A358" s="11"/>
      <c r="B358" s="11"/>
      <c r="C358" s="11"/>
      <c r="D358" s="11"/>
      <c r="E358" s="33"/>
      <c r="F358" s="11"/>
      <c r="G358" s="11"/>
      <c r="H358" s="11"/>
      <c r="I358" s="11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7"/>
      <c r="AK358" s="11"/>
      <c r="AL358" s="11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</row>
    <row r="359" spans="1:86" ht="17.25">
      <c r="A359" s="11"/>
      <c r="B359" s="11"/>
      <c r="C359" s="11"/>
      <c r="D359" s="11"/>
      <c r="E359" s="33"/>
      <c r="F359" s="11"/>
      <c r="G359" s="11"/>
      <c r="H359" s="11"/>
      <c r="I359" s="11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7"/>
      <c r="AK359" s="11"/>
      <c r="AL359" s="11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</row>
    <row r="360" spans="1:86" ht="17.25">
      <c r="A360" s="11"/>
      <c r="B360" s="11"/>
      <c r="C360" s="11"/>
      <c r="D360" s="11"/>
      <c r="E360" s="33"/>
      <c r="F360" s="11"/>
      <c r="G360" s="11"/>
      <c r="H360" s="11"/>
      <c r="I360" s="11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7"/>
      <c r="AK360" s="11"/>
      <c r="AL360" s="11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</row>
    <row r="361" spans="1:86" ht="17.25">
      <c r="A361" s="11"/>
      <c r="B361" s="11"/>
      <c r="C361" s="11"/>
      <c r="D361" s="11"/>
      <c r="E361" s="33"/>
      <c r="F361" s="11"/>
      <c r="G361" s="11"/>
      <c r="H361" s="11"/>
      <c r="I361" s="11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7"/>
      <c r="AK361" s="11"/>
      <c r="AL361" s="11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</row>
    <row r="362" spans="1:86" ht="17.25">
      <c r="A362" s="11"/>
      <c r="B362" s="11"/>
      <c r="C362" s="11"/>
      <c r="D362" s="11"/>
      <c r="E362" s="33"/>
      <c r="F362" s="11"/>
      <c r="G362" s="11"/>
      <c r="H362" s="11"/>
      <c r="I362" s="11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7"/>
      <c r="AK362" s="11"/>
      <c r="AL362" s="11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</row>
    <row r="363" spans="1:86" ht="17.25">
      <c r="A363" s="11"/>
      <c r="B363" s="11"/>
      <c r="C363" s="11"/>
      <c r="D363" s="11"/>
      <c r="E363" s="33"/>
      <c r="F363" s="11"/>
      <c r="G363" s="11"/>
      <c r="H363" s="11"/>
      <c r="I363" s="11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7"/>
      <c r="AK363" s="11"/>
      <c r="AL363" s="11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</row>
    <row r="364" spans="1:86" ht="17.25">
      <c r="A364" s="11"/>
      <c r="B364" s="11"/>
      <c r="C364" s="11"/>
      <c r="D364" s="11"/>
      <c r="E364" s="33"/>
      <c r="F364" s="11"/>
      <c r="G364" s="11"/>
      <c r="H364" s="11"/>
      <c r="I364" s="11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7"/>
      <c r="AK364" s="11"/>
      <c r="AL364" s="11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</row>
    <row r="365" spans="1:86" ht="17.25">
      <c r="A365" s="11"/>
      <c r="B365" s="11"/>
      <c r="C365" s="11"/>
      <c r="D365" s="11"/>
      <c r="E365" s="33"/>
      <c r="F365" s="11"/>
      <c r="G365" s="11"/>
      <c r="H365" s="11"/>
      <c r="I365" s="11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7"/>
      <c r="AK365" s="11"/>
      <c r="AL365" s="11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</row>
    <row r="366" spans="1:86" ht="17.25">
      <c r="A366" s="11"/>
      <c r="B366" s="11"/>
      <c r="C366" s="11"/>
      <c r="D366" s="11"/>
      <c r="E366" s="33"/>
      <c r="F366" s="11"/>
      <c r="G366" s="11"/>
      <c r="H366" s="11"/>
      <c r="I366" s="11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7"/>
      <c r="AK366" s="11"/>
      <c r="AL366" s="11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</row>
    <row r="367" spans="1:86" ht="17.25">
      <c r="A367" s="11"/>
      <c r="B367" s="11"/>
      <c r="C367" s="11"/>
      <c r="D367" s="11"/>
      <c r="E367" s="33"/>
      <c r="F367" s="11"/>
      <c r="G367" s="11"/>
      <c r="H367" s="11"/>
      <c r="I367" s="11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7"/>
      <c r="AK367" s="11"/>
      <c r="AL367" s="11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</row>
    <row r="368" spans="1:86" ht="17.25">
      <c r="A368" s="11"/>
      <c r="B368" s="11"/>
      <c r="C368" s="11"/>
      <c r="D368" s="11"/>
      <c r="E368" s="33"/>
      <c r="F368" s="11"/>
      <c r="G368" s="11"/>
      <c r="H368" s="11"/>
      <c r="I368" s="11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7"/>
      <c r="AK368" s="11"/>
      <c r="AL368" s="11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</row>
    <row r="369" spans="1:86" ht="17.25">
      <c r="A369" s="11"/>
      <c r="B369" s="11"/>
      <c r="C369" s="11"/>
      <c r="D369" s="11"/>
      <c r="E369" s="33"/>
      <c r="F369" s="11"/>
      <c r="G369" s="11"/>
      <c r="H369" s="11"/>
      <c r="I369" s="11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7"/>
      <c r="AK369" s="11"/>
      <c r="AL369" s="11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</row>
    <row r="370" spans="1:86" ht="17.25">
      <c r="A370" s="11"/>
      <c r="B370" s="11"/>
      <c r="C370" s="11"/>
      <c r="D370" s="11"/>
      <c r="E370" s="33"/>
      <c r="F370" s="11"/>
      <c r="G370" s="11"/>
      <c r="H370" s="11"/>
      <c r="I370" s="11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7"/>
      <c r="AK370" s="11"/>
      <c r="AL370" s="11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</row>
    <row r="371" spans="1:86" ht="17.25">
      <c r="A371" s="11"/>
      <c r="B371" s="11"/>
      <c r="C371" s="11"/>
      <c r="D371" s="11"/>
      <c r="E371" s="33"/>
      <c r="F371" s="11"/>
      <c r="G371" s="11"/>
      <c r="H371" s="11"/>
      <c r="I371" s="11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7"/>
      <c r="AK371" s="11"/>
      <c r="AL371" s="11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</row>
    <row r="372" spans="1:86" ht="17.25">
      <c r="A372" s="11"/>
      <c r="B372" s="11"/>
      <c r="C372" s="11"/>
      <c r="D372" s="11"/>
      <c r="E372" s="33"/>
      <c r="F372" s="11"/>
      <c r="G372" s="11"/>
      <c r="H372" s="11"/>
      <c r="I372" s="11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7"/>
      <c r="AK372" s="11"/>
      <c r="AL372" s="11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</row>
    <row r="373" spans="1:86" ht="17.25">
      <c r="A373" s="11"/>
      <c r="B373" s="11"/>
      <c r="C373" s="11"/>
      <c r="D373" s="11"/>
      <c r="E373" s="33"/>
      <c r="F373" s="11"/>
      <c r="G373" s="11"/>
      <c r="H373" s="11"/>
      <c r="I373" s="11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7"/>
      <c r="AK373" s="11"/>
      <c r="AL373" s="11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</row>
    <row r="374" spans="1:86" ht="17.25">
      <c r="A374" s="11"/>
      <c r="B374" s="11"/>
      <c r="C374" s="11"/>
      <c r="D374" s="11"/>
      <c r="E374" s="33"/>
      <c r="F374" s="11"/>
      <c r="G374" s="11"/>
      <c r="H374" s="11"/>
      <c r="I374" s="11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7"/>
      <c r="AK374" s="11"/>
      <c r="AL374" s="11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</row>
    <row r="375" spans="1:86" ht="17.25">
      <c r="A375" s="11"/>
      <c r="B375" s="11"/>
      <c r="C375" s="11"/>
      <c r="D375" s="11"/>
      <c r="E375" s="33"/>
      <c r="F375" s="11"/>
      <c r="G375" s="11"/>
      <c r="H375" s="11"/>
      <c r="I375" s="11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7"/>
      <c r="AK375" s="11"/>
      <c r="AL375" s="11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</row>
    <row r="376" spans="1:86" ht="17.25">
      <c r="A376" s="11"/>
      <c r="B376" s="11"/>
      <c r="C376" s="11"/>
      <c r="D376" s="11"/>
      <c r="E376" s="33"/>
      <c r="F376" s="11"/>
      <c r="G376" s="11"/>
      <c r="H376" s="11"/>
      <c r="I376" s="11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7"/>
      <c r="AK376" s="11"/>
      <c r="AL376" s="11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</row>
    <row r="377" spans="1:86" ht="17.25">
      <c r="A377" s="11"/>
      <c r="B377" s="11"/>
      <c r="C377" s="11"/>
      <c r="D377" s="11"/>
      <c r="E377" s="33"/>
      <c r="F377" s="11"/>
      <c r="G377" s="11"/>
      <c r="H377" s="11"/>
      <c r="I377" s="11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7"/>
      <c r="AK377" s="11"/>
      <c r="AL377" s="11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</row>
    <row r="378" spans="1:86" ht="17.25">
      <c r="A378" s="11"/>
      <c r="B378" s="11"/>
      <c r="C378" s="11"/>
      <c r="D378" s="11"/>
      <c r="E378" s="33"/>
      <c r="F378" s="11"/>
      <c r="G378" s="11"/>
      <c r="H378" s="11"/>
      <c r="I378" s="11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7"/>
      <c r="AK378" s="11"/>
      <c r="AL378" s="11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</row>
    <row r="379" spans="1:86" ht="17.25">
      <c r="A379" s="11"/>
      <c r="B379" s="11"/>
      <c r="C379" s="11"/>
      <c r="D379" s="11"/>
      <c r="E379" s="33"/>
      <c r="F379" s="11"/>
      <c r="G379" s="11"/>
      <c r="H379" s="11"/>
      <c r="I379" s="11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7"/>
      <c r="AK379" s="11"/>
      <c r="AL379" s="11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</row>
    <row r="380" spans="1:86" ht="17.25">
      <c r="A380" s="11"/>
      <c r="B380" s="11"/>
      <c r="C380" s="11"/>
      <c r="D380" s="11"/>
      <c r="E380" s="33"/>
      <c r="F380" s="11"/>
      <c r="G380" s="11"/>
      <c r="H380" s="11"/>
      <c r="I380" s="11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7"/>
      <c r="AK380" s="11"/>
      <c r="AL380" s="11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</row>
    <row r="381" spans="1:86" ht="17.25">
      <c r="A381" s="11"/>
      <c r="B381" s="11"/>
      <c r="C381" s="11"/>
      <c r="D381" s="11"/>
      <c r="E381" s="33"/>
      <c r="F381" s="11"/>
      <c r="G381" s="11"/>
      <c r="H381" s="11"/>
      <c r="I381" s="11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7"/>
      <c r="AK381" s="11"/>
      <c r="AL381" s="11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</row>
    <row r="382" spans="1:86" ht="17.25">
      <c r="A382" s="11"/>
      <c r="B382" s="11"/>
      <c r="C382" s="11"/>
      <c r="D382" s="11"/>
      <c r="E382" s="33"/>
      <c r="F382" s="11"/>
      <c r="G382" s="11"/>
      <c r="H382" s="11"/>
      <c r="I382" s="11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7"/>
      <c r="AK382" s="11"/>
      <c r="AL382" s="11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</row>
    <row r="383" spans="1:86" ht="17.25">
      <c r="A383" s="11"/>
      <c r="B383" s="11"/>
      <c r="C383" s="11"/>
      <c r="D383" s="11"/>
      <c r="E383" s="33"/>
      <c r="F383" s="11"/>
      <c r="G383" s="11"/>
      <c r="H383" s="11"/>
      <c r="I383" s="11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7"/>
      <c r="AK383" s="11"/>
      <c r="AL383" s="11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</row>
    <row r="384" spans="1:86" ht="17.25">
      <c r="A384" s="11"/>
      <c r="B384" s="11"/>
      <c r="C384" s="11"/>
      <c r="D384" s="11"/>
      <c r="E384" s="33"/>
      <c r="F384" s="11"/>
      <c r="G384" s="11"/>
      <c r="H384" s="11"/>
      <c r="I384" s="11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7"/>
      <c r="AK384" s="11"/>
      <c r="AL384" s="11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</row>
    <row r="385" spans="1:86" ht="17.25">
      <c r="A385" s="11"/>
      <c r="B385" s="11"/>
      <c r="C385" s="11"/>
      <c r="D385" s="11"/>
      <c r="E385" s="33"/>
      <c r="F385" s="11"/>
      <c r="G385" s="11"/>
      <c r="H385" s="11"/>
      <c r="I385" s="11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7"/>
      <c r="AK385" s="11"/>
      <c r="AL385" s="11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</row>
    <row r="386" spans="1:86" ht="17.25">
      <c r="A386" s="11"/>
      <c r="B386" s="11"/>
      <c r="C386" s="11"/>
      <c r="D386" s="11"/>
      <c r="E386" s="33"/>
      <c r="F386" s="11"/>
      <c r="G386" s="11"/>
      <c r="H386" s="11"/>
      <c r="I386" s="11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7"/>
      <c r="AK386" s="11"/>
      <c r="AL386" s="11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</row>
    <row r="387" spans="1:86" ht="17.25">
      <c r="A387" s="11"/>
      <c r="B387" s="11"/>
      <c r="C387" s="11"/>
      <c r="D387" s="11"/>
      <c r="E387" s="33"/>
      <c r="F387" s="11"/>
      <c r="G387" s="11"/>
      <c r="H387" s="11"/>
      <c r="I387" s="11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7"/>
      <c r="AK387" s="11"/>
      <c r="AL387" s="11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</row>
    <row r="388" spans="1:86" ht="17.25">
      <c r="A388" s="11"/>
      <c r="B388" s="11"/>
      <c r="C388" s="11"/>
      <c r="D388" s="11"/>
      <c r="E388" s="33"/>
      <c r="F388" s="11"/>
      <c r="G388" s="11"/>
      <c r="H388" s="11"/>
      <c r="I388" s="11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7"/>
      <c r="AK388" s="11"/>
      <c r="AL388" s="11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</row>
    <row r="389" spans="1:86" ht="17.25">
      <c r="A389" s="11"/>
      <c r="B389" s="11"/>
      <c r="C389" s="11"/>
      <c r="D389" s="11"/>
      <c r="E389" s="33"/>
      <c r="F389" s="11"/>
      <c r="G389" s="11"/>
      <c r="H389" s="11"/>
      <c r="I389" s="11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7"/>
      <c r="AK389" s="11"/>
      <c r="AL389" s="11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</row>
    <row r="390" spans="1:86" ht="17.25">
      <c r="A390" s="11"/>
      <c r="B390" s="11"/>
      <c r="C390" s="11"/>
      <c r="D390" s="11"/>
      <c r="E390" s="33"/>
      <c r="F390" s="11"/>
      <c r="G390" s="11"/>
      <c r="H390" s="11"/>
      <c r="I390" s="11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7"/>
      <c r="AK390" s="11"/>
      <c r="AL390" s="11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</row>
    <row r="391" spans="1:86" ht="17.25">
      <c r="A391" s="11"/>
      <c r="B391" s="11"/>
      <c r="C391" s="11"/>
      <c r="D391" s="11"/>
      <c r="E391" s="33"/>
      <c r="F391" s="11"/>
      <c r="G391" s="11"/>
      <c r="H391" s="11"/>
      <c r="I391" s="11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7"/>
      <c r="AK391" s="11"/>
      <c r="AL391" s="11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</row>
    <row r="392" spans="1:86" ht="17.25">
      <c r="A392" s="11"/>
      <c r="B392" s="11"/>
      <c r="C392" s="11"/>
      <c r="D392" s="11"/>
      <c r="E392" s="33"/>
      <c r="F392" s="11"/>
      <c r="G392" s="11"/>
      <c r="H392" s="11"/>
      <c r="I392" s="11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7"/>
      <c r="AK392" s="11"/>
      <c r="AL392" s="11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</row>
    <row r="393" spans="1:86" ht="17.25">
      <c r="A393" s="11"/>
      <c r="B393" s="11"/>
      <c r="C393" s="11"/>
      <c r="D393" s="11"/>
      <c r="E393" s="33"/>
      <c r="F393" s="11"/>
      <c r="G393" s="11"/>
      <c r="H393" s="11"/>
      <c r="I393" s="11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7"/>
      <c r="AK393" s="11"/>
      <c r="AL393" s="11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</row>
    <row r="394" spans="1:86" ht="17.25">
      <c r="A394" s="11"/>
      <c r="B394" s="11"/>
      <c r="C394" s="11"/>
      <c r="D394" s="11"/>
      <c r="E394" s="33"/>
      <c r="F394" s="11"/>
      <c r="G394" s="11"/>
      <c r="H394" s="11"/>
      <c r="I394" s="11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7"/>
      <c r="AK394" s="11"/>
      <c r="AL394" s="11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</row>
    <row r="395" spans="1:86" ht="17.25">
      <c r="A395" s="11"/>
      <c r="B395" s="11"/>
      <c r="C395" s="11"/>
      <c r="D395" s="11"/>
      <c r="E395" s="33"/>
      <c r="F395" s="11"/>
      <c r="G395" s="11"/>
      <c r="H395" s="11"/>
      <c r="I395" s="11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7"/>
      <c r="AK395" s="11"/>
      <c r="AL395" s="11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</row>
    <row r="396" spans="1:86" ht="17.25">
      <c r="A396" s="11"/>
      <c r="B396" s="11"/>
      <c r="C396" s="11"/>
      <c r="D396" s="11"/>
      <c r="E396" s="33"/>
      <c r="F396" s="11"/>
      <c r="G396" s="11"/>
      <c r="H396" s="11"/>
      <c r="I396" s="11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7"/>
      <c r="AK396" s="11"/>
      <c r="AL396" s="11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</row>
    <row r="397" spans="1:86" ht="17.25">
      <c r="A397" s="11"/>
      <c r="B397" s="11"/>
      <c r="C397" s="11"/>
      <c r="D397" s="11"/>
      <c r="E397" s="33"/>
      <c r="F397" s="11"/>
      <c r="G397" s="11"/>
      <c r="H397" s="11"/>
      <c r="I397" s="11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7"/>
      <c r="AK397" s="11"/>
      <c r="AL397" s="11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</row>
    <row r="398" spans="1:86" ht="17.25">
      <c r="A398" s="11"/>
      <c r="B398" s="11"/>
      <c r="C398" s="11"/>
      <c r="D398" s="11"/>
      <c r="E398" s="33"/>
      <c r="F398" s="11"/>
      <c r="G398" s="11"/>
      <c r="H398" s="11"/>
      <c r="I398" s="11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7"/>
      <c r="AK398" s="11"/>
      <c r="AL398" s="11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</row>
    <row r="399" spans="1:86" ht="17.25">
      <c r="A399" s="11"/>
      <c r="B399" s="11"/>
      <c r="C399" s="11"/>
      <c r="D399" s="11"/>
      <c r="E399" s="33"/>
      <c r="F399" s="11"/>
      <c r="G399" s="11"/>
      <c r="H399" s="11"/>
      <c r="I399" s="11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7"/>
      <c r="AK399" s="11"/>
      <c r="AL399" s="11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</row>
    <row r="400" spans="1:86" ht="17.25">
      <c r="A400" s="11"/>
      <c r="B400" s="11"/>
      <c r="C400" s="11"/>
      <c r="D400" s="11"/>
      <c r="E400" s="33"/>
      <c r="F400" s="11"/>
      <c r="G400" s="11"/>
      <c r="H400" s="11"/>
      <c r="I400" s="11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7"/>
      <c r="AK400" s="11"/>
      <c r="AL400" s="11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</row>
    <row r="401" spans="1:86" ht="17.25">
      <c r="A401" s="11"/>
      <c r="B401" s="11"/>
      <c r="C401" s="11"/>
      <c r="D401" s="11"/>
      <c r="E401" s="33"/>
      <c r="F401" s="11"/>
      <c r="G401" s="11"/>
      <c r="H401" s="11"/>
      <c r="I401" s="11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7"/>
      <c r="AK401" s="11"/>
      <c r="AL401" s="11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</row>
    <row r="402" spans="1:86" ht="17.25">
      <c r="A402" s="11"/>
      <c r="B402" s="11"/>
      <c r="C402" s="11"/>
      <c r="D402" s="11"/>
      <c r="E402" s="33"/>
      <c r="F402" s="11"/>
      <c r="G402" s="11"/>
      <c r="H402" s="11"/>
      <c r="I402" s="11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7"/>
      <c r="AK402" s="11"/>
      <c r="AL402" s="11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</row>
    <row r="403" spans="1:86" ht="17.25">
      <c r="A403" s="11"/>
      <c r="B403" s="11"/>
      <c r="C403" s="11"/>
      <c r="D403" s="11"/>
      <c r="E403" s="33"/>
      <c r="F403" s="11"/>
      <c r="G403" s="11"/>
      <c r="H403" s="11"/>
      <c r="I403" s="11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7"/>
      <c r="AK403" s="11"/>
      <c r="AL403" s="11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</row>
    <row r="404" spans="1:86" ht="17.25">
      <c r="A404" s="11"/>
      <c r="B404" s="11"/>
      <c r="C404" s="11"/>
      <c r="D404" s="11"/>
      <c r="E404" s="33"/>
      <c r="F404" s="11"/>
      <c r="G404" s="11"/>
      <c r="H404" s="11"/>
      <c r="I404" s="11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7"/>
      <c r="AK404" s="11"/>
      <c r="AL404" s="11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</row>
    <row r="405" spans="1:86" ht="17.25">
      <c r="A405" s="11"/>
      <c r="B405" s="11"/>
      <c r="C405" s="11"/>
      <c r="D405" s="11"/>
      <c r="E405" s="33"/>
      <c r="F405" s="11"/>
      <c r="G405" s="11"/>
      <c r="H405" s="11"/>
      <c r="I405" s="11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7"/>
      <c r="AK405" s="11"/>
      <c r="AL405" s="11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</row>
    <row r="406" spans="1:86" ht="17.25">
      <c r="A406" s="11"/>
      <c r="B406" s="11"/>
      <c r="C406" s="11"/>
      <c r="D406" s="11"/>
      <c r="E406" s="33"/>
      <c r="F406" s="11"/>
      <c r="G406" s="11"/>
      <c r="H406" s="11"/>
      <c r="I406" s="11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7"/>
      <c r="AK406" s="11"/>
      <c r="AL406" s="11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</row>
    <row r="407" spans="1:86" ht="17.25">
      <c r="A407" s="11"/>
      <c r="B407" s="11"/>
      <c r="C407" s="11"/>
      <c r="D407" s="11"/>
      <c r="E407" s="33"/>
      <c r="F407" s="11"/>
      <c r="G407" s="11"/>
      <c r="H407" s="11"/>
      <c r="I407" s="11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7"/>
      <c r="AK407" s="11"/>
      <c r="AL407" s="11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</row>
    <row r="408" spans="1:86" ht="17.25">
      <c r="A408" s="11"/>
      <c r="B408" s="11"/>
      <c r="C408" s="11"/>
      <c r="D408" s="11"/>
      <c r="E408" s="33"/>
      <c r="F408" s="11"/>
      <c r="G408" s="11"/>
      <c r="H408" s="11"/>
      <c r="I408" s="11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7"/>
      <c r="AK408" s="11"/>
      <c r="AL408" s="11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</row>
    <row r="409" spans="1:86" ht="17.25">
      <c r="A409" s="11"/>
      <c r="B409" s="11"/>
      <c r="C409" s="11"/>
      <c r="D409" s="11"/>
      <c r="E409" s="33"/>
      <c r="F409" s="11"/>
      <c r="G409" s="11"/>
      <c r="H409" s="11"/>
      <c r="I409" s="11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7"/>
      <c r="AK409" s="11"/>
      <c r="AL409" s="11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</row>
    <row r="410" spans="1:86" ht="17.25">
      <c r="A410" s="11"/>
      <c r="B410" s="11"/>
      <c r="C410" s="11"/>
      <c r="D410" s="11"/>
      <c r="E410" s="33"/>
      <c r="F410" s="11"/>
      <c r="G410" s="11"/>
      <c r="H410" s="11"/>
      <c r="I410" s="11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7"/>
      <c r="AK410" s="11"/>
      <c r="AL410" s="11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</row>
    <row r="411" spans="1:86" ht="17.25">
      <c r="A411" s="11"/>
      <c r="B411" s="11"/>
      <c r="C411" s="11"/>
      <c r="D411" s="11"/>
      <c r="E411" s="33"/>
      <c r="F411" s="11"/>
      <c r="G411" s="11"/>
      <c r="H411" s="11"/>
      <c r="I411" s="11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7"/>
      <c r="AK411" s="11"/>
      <c r="AL411" s="11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</row>
    <row r="412" spans="1:86" ht="17.25">
      <c r="A412" s="11"/>
      <c r="B412" s="11"/>
      <c r="C412" s="11"/>
      <c r="D412" s="11"/>
      <c r="E412" s="33"/>
      <c r="F412" s="11"/>
      <c r="G412" s="11"/>
      <c r="H412" s="11"/>
      <c r="I412" s="11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7"/>
      <c r="AK412" s="11"/>
      <c r="AL412" s="11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</row>
    <row r="413" spans="1:86" ht="17.25">
      <c r="A413" s="11"/>
      <c r="B413" s="11"/>
      <c r="C413" s="11"/>
      <c r="D413" s="11"/>
      <c r="E413" s="33"/>
      <c r="F413" s="11"/>
      <c r="G413" s="11"/>
      <c r="H413" s="11"/>
      <c r="I413" s="11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7"/>
      <c r="AK413" s="11"/>
      <c r="AL413" s="11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</row>
    <row r="414" spans="1:86" ht="17.25">
      <c r="A414" s="11"/>
      <c r="B414" s="11"/>
      <c r="C414" s="11"/>
      <c r="D414" s="11"/>
      <c r="E414" s="33"/>
      <c r="F414" s="11"/>
      <c r="G414" s="11"/>
      <c r="H414" s="11"/>
      <c r="I414" s="11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7"/>
      <c r="AK414" s="11"/>
      <c r="AL414" s="11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</row>
    <row r="415" spans="1:86" ht="17.25">
      <c r="A415" s="11"/>
      <c r="B415" s="11"/>
      <c r="C415" s="11"/>
      <c r="D415" s="11"/>
      <c r="E415" s="33"/>
      <c r="F415" s="11"/>
      <c r="G415" s="11"/>
      <c r="H415" s="11"/>
      <c r="I415" s="11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7"/>
      <c r="AK415" s="11"/>
      <c r="AL415" s="11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</row>
    <row r="416" spans="1:86" ht="17.25">
      <c r="A416" s="11"/>
      <c r="B416" s="11"/>
      <c r="C416" s="11"/>
      <c r="D416" s="11"/>
      <c r="E416" s="33"/>
      <c r="F416" s="11"/>
      <c r="G416" s="11"/>
      <c r="H416" s="11"/>
      <c r="I416" s="11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7"/>
      <c r="AK416" s="11"/>
      <c r="AL416" s="11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</row>
    <row r="417" spans="1:86" ht="17.25">
      <c r="A417" s="11"/>
      <c r="B417" s="11"/>
      <c r="C417" s="11"/>
      <c r="D417" s="11"/>
      <c r="E417" s="33"/>
      <c r="F417" s="11"/>
      <c r="G417" s="11"/>
      <c r="H417" s="11"/>
      <c r="I417" s="11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7"/>
      <c r="AK417" s="11"/>
      <c r="AL417" s="11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</row>
    <row r="418" spans="1:86" ht="17.25">
      <c r="A418" s="11"/>
      <c r="B418" s="11"/>
      <c r="C418" s="11"/>
      <c r="D418" s="11"/>
      <c r="E418" s="33"/>
      <c r="F418" s="11"/>
      <c r="G418" s="11"/>
      <c r="H418" s="11"/>
      <c r="I418" s="11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7"/>
      <c r="AK418" s="11"/>
      <c r="AL418" s="11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</row>
    <row r="419" spans="1:86" ht="17.25">
      <c r="A419" s="11"/>
      <c r="B419" s="11"/>
      <c r="C419" s="11"/>
      <c r="D419" s="11"/>
      <c r="E419" s="33"/>
      <c r="F419" s="11"/>
      <c r="G419" s="11"/>
      <c r="H419" s="11"/>
      <c r="I419" s="11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7"/>
      <c r="AK419" s="11"/>
      <c r="AL419" s="11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</row>
    <row r="420" spans="1:86" ht="17.25">
      <c r="A420" s="11"/>
      <c r="B420" s="11"/>
      <c r="C420" s="11"/>
      <c r="D420" s="11"/>
      <c r="E420" s="33"/>
      <c r="F420" s="11"/>
      <c r="G420" s="11"/>
      <c r="H420" s="11"/>
      <c r="I420" s="11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7"/>
      <c r="AK420" s="11"/>
      <c r="AL420" s="11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</row>
    <row r="421" spans="1:86" ht="17.25">
      <c r="A421" s="11"/>
      <c r="B421" s="11"/>
      <c r="C421" s="11"/>
      <c r="D421" s="11"/>
      <c r="E421" s="33"/>
      <c r="F421" s="11"/>
      <c r="G421" s="11"/>
      <c r="H421" s="11"/>
      <c r="I421" s="11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7"/>
      <c r="AK421" s="11"/>
      <c r="AL421" s="11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</row>
    <row r="422" spans="1:86" ht="17.25">
      <c r="A422" s="11"/>
      <c r="B422" s="11"/>
      <c r="C422" s="11"/>
      <c r="D422" s="11"/>
      <c r="E422" s="33"/>
      <c r="F422" s="11"/>
      <c r="G422" s="11"/>
      <c r="H422" s="11"/>
      <c r="I422" s="11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7"/>
      <c r="AK422" s="11"/>
      <c r="AL422" s="11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</row>
    <row r="423" spans="1:86" ht="17.25">
      <c r="A423" s="11"/>
      <c r="B423" s="11"/>
      <c r="C423" s="11"/>
      <c r="D423" s="11"/>
      <c r="E423" s="33"/>
      <c r="F423" s="11"/>
      <c r="G423" s="11"/>
      <c r="H423" s="11"/>
      <c r="I423" s="11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7"/>
      <c r="AK423" s="11"/>
      <c r="AL423" s="11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</row>
    <row r="424" spans="1:86" ht="17.25">
      <c r="A424" s="11"/>
      <c r="B424" s="11"/>
      <c r="C424" s="11"/>
      <c r="D424" s="11"/>
      <c r="E424" s="33"/>
      <c r="F424" s="11"/>
      <c r="G424" s="11"/>
      <c r="H424" s="11"/>
      <c r="I424" s="11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7"/>
      <c r="AK424" s="11"/>
      <c r="AL424" s="11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</row>
    <row r="425" spans="1:86" ht="17.25">
      <c r="A425" s="11"/>
      <c r="B425" s="11"/>
      <c r="C425" s="11"/>
      <c r="D425" s="11"/>
      <c r="E425" s="33"/>
      <c r="F425" s="11"/>
      <c r="G425" s="11"/>
      <c r="H425" s="11"/>
      <c r="I425" s="11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7"/>
      <c r="AK425" s="11"/>
      <c r="AL425" s="11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</row>
    <row r="426" spans="1:86" ht="17.25">
      <c r="A426" s="11"/>
      <c r="B426" s="11"/>
      <c r="C426" s="11"/>
      <c r="D426" s="11"/>
      <c r="E426" s="33"/>
      <c r="F426" s="11"/>
      <c r="G426" s="11"/>
      <c r="H426" s="11"/>
      <c r="I426" s="11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7"/>
      <c r="AK426" s="11"/>
      <c r="AL426" s="11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</row>
    <row r="427" spans="1:86" ht="17.25">
      <c r="A427" s="11"/>
      <c r="B427" s="11"/>
      <c r="C427" s="11"/>
      <c r="D427" s="11"/>
      <c r="E427" s="33"/>
      <c r="F427" s="11"/>
      <c r="G427" s="11"/>
      <c r="H427" s="11"/>
      <c r="I427" s="11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7"/>
      <c r="AK427" s="11"/>
      <c r="AL427" s="11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</row>
    <row r="428" spans="1:86" ht="17.25">
      <c r="A428" s="11"/>
      <c r="B428" s="11"/>
      <c r="C428" s="11"/>
      <c r="D428" s="11"/>
      <c r="E428" s="33"/>
      <c r="F428" s="11"/>
      <c r="G428" s="11"/>
      <c r="H428" s="11"/>
      <c r="I428" s="11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7"/>
      <c r="AK428" s="11"/>
      <c r="AL428" s="11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</row>
    <row r="429" spans="1:86" ht="17.25">
      <c r="A429" s="11"/>
      <c r="B429" s="11"/>
      <c r="C429" s="11"/>
      <c r="D429" s="11"/>
      <c r="E429" s="33"/>
      <c r="F429" s="11"/>
      <c r="G429" s="11"/>
      <c r="H429" s="11"/>
      <c r="I429" s="11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7"/>
      <c r="AK429" s="11"/>
      <c r="AL429" s="11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</row>
    <row r="430" spans="1:86" ht="17.25">
      <c r="A430" s="11"/>
      <c r="B430" s="11"/>
      <c r="C430" s="11"/>
      <c r="D430" s="11"/>
      <c r="E430" s="33"/>
      <c r="F430" s="11"/>
      <c r="G430" s="11"/>
      <c r="H430" s="11"/>
      <c r="I430" s="11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7"/>
      <c r="AK430" s="11"/>
      <c r="AL430" s="11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</row>
    <row r="431" spans="1:86" ht="17.25">
      <c r="A431" s="11"/>
      <c r="B431" s="11"/>
      <c r="C431" s="11"/>
      <c r="D431" s="11"/>
      <c r="E431" s="33"/>
      <c r="F431" s="11"/>
      <c r="G431" s="11"/>
      <c r="H431" s="11"/>
      <c r="I431" s="11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7"/>
      <c r="AK431" s="11"/>
      <c r="AL431" s="11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</row>
    <row r="432" spans="1:86" ht="17.25">
      <c r="A432" s="11"/>
      <c r="B432" s="11"/>
      <c r="C432" s="11"/>
      <c r="D432" s="11"/>
      <c r="E432" s="33"/>
      <c r="F432" s="11"/>
      <c r="G432" s="11"/>
      <c r="H432" s="11"/>
      <c r="I432" s="11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7"/>
      <c r="AK432" s="11"/>
      <c r="AL432" s="11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</row>
    <row r="433" spans="1:86" ht="17.25">
      <c r="A433" s="11"/>
      <c r="B433" s="11"/>
      <c r="C433" s="11"/>
      <c r="D433" s="11"/>
      <c r="E433" s="33"/>
      <c r="F433" s="11"/>
      <c r="G433" s="11"/>
      <c r="H433" s="11"/>
      <c r="I433" s="11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7"/>
      <c r="AK433" s="11"/>
      <c r="AL433" s="11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</row>
    <row r="434" spans="1:86" ht="17.25">
      <c r="A434" s="11"/>
      <c r="B434" s="11"/>
      <c r="C434" s="11"/>
      <c r="D434" s="11"/>
      <c r="E434" s="33"/>
      <c r="F434" s="11"/>
      <c r="G434" s="11"/>
      <c r="H434" s="11"/>
      <c r="I434" s="11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7"/>
      <c r="AK434" s="11"/>
      <c r="AL434" s="11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</row>
    <row r="435" spans="1:86" ht="17.25">
      <c r="A435" s="11"/>
      <c r="B435" s="11"/>
      <c r="C435" s="11"/>
      <c r="D435" s="11"/>
      <c r="E435" s="33"/>
      <c r="F435" s="11"/>
      <c r="G435" s="11"/>
      <c r="H435" s="11"/>
      <c r="I435" s="11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7"/>
      <c r="AK435" s="11"/>
      <c r="AL435" s="11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</row>
    <row r="436" spans="1:86" ht="17.25">
      <c r="A436" s="11"/>
      <c r="B436" s="11"/>
      <c r="C436" s="11"/>
      <c r="D436" s="11"/>
      <c r="E436" s="33"/>
      <c r="F436" s="11"/>
      <c r="G436" s="11"/>
      <c r="H436" s="11"/>
      <c r="I436" s="11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7"/>
      <c r="AK436" s="11"/>
      <c r="AL436" s="11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</row>
    <row r="437" spans="1:86" ht="17.25">
      <c r="A437" s="11"/>
      <c r="B437" s="11"/>
      <c r="C437" s="11"/>
      <c r="D437" s="11"/>
      <c r="E437" s="33"/>
      <c r="F437" s="11"/>
      <c r="G437" s="11"/>
      <c r="H437" s="11"/>
      <c r="I437" s="11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7"/>
      <c r="AK437" s="11"/>
      <c r="AL437" s="11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</row>
    <row r="438" spans="1:86" ht="17.25">
      <c r="A438" s="11"/>
      <c r="B438" s="11"/>
      <c r="C438" s="11"/>
      <c r="D438" s="11"/>
      <c r="E438" s="33"/>
      <c r="F438" s="11"/>
      <c r="G438" s="11"/>
      <c r="H438" s="11"/>
      <c r="I438" s="11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7"/>
      <c r="AK438" s="11"/>
      <c r="AL438" s="11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</row>
    <row r="439" spans="1:86" ht="17.25">
      <c r="A439" s="11"/>
      <c r="B439" s="11"/>
      <c r="C439" s="11"/>
      <c r="D439" s="11"/>
      <c r="E439" s="33"/>
      <c r="F439" s="11"/>
      <c r="G439" s="11"/>
      <c r="H439" s="11"/>
      <c r="I439" s="11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7"/>
      <c r="AK439" s="11"/>
      <c r="AL439" s="11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</row>
    <row r="440" spans="1:86" ht="17.25">
      <c r="A440" s="11"/>
      <c r="B440" s="11"/>
      <c r="C440" s="11"/>
      <c r="D440" s="11"/>
      <c r="E440" s="33"/>
      <c r="F440" s="11"/>
      <c r="G440" s="11"/>
      <c r="H440" s="11"/>
      <c r="I440" s="11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7"/>
      <c r="AK440" s="11"/>
      <c r="AL440" s="11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</row>
    <row r="441" spans="1:86" ht="17.25">
      <c r="A441" s="11"/>
      <c r="B441" s="11"/>
      <c r="C441" s="11"/>
      <c r="D441" s="11"/>
      <c r="E441" s="33"/>
      <c r="F441" s="11"/>
      <c r="G441" s="11"/>
      <c r="H441" s="11"/>
      <c r="I441" s="11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7"/>
      <c r="AK441" s="11"/>
      <c r="AL441" s="11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</row>
    <row r="442" spans="1:86" ht="17.25">
      <c r="A442" s="11"/>
      <c r="B442" s="11"/>
      <c r="C442" s="11"/>
      <c r="D442" s="11"/>
      <c r="E442" s="33"/>
      <c r="F442" s="11"/>
      <c r="G442" s="11"/>
      <c r="H442" s="11"/>
      <c r="I442" s="11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7"/>
      <c r="AK442" s="11"/>
      <c r="AL442" s="11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</row>
    <row r="443" spans="1:86" ht="17.25">
      <c r="A443" s="11"/>
      <c r="B443" s="11"/>
      <c r="C443" s="11"/>
      <c r="D443" s="11"/>
      <c r="E443" s="33"/>
      <c r="F443" s="11"/>
      <c r="G443" s="11"/>
      <c r="H443" s="11"/>
      <c r="I443" s="11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7"/>
      <c r="AK443" s="11"/>
      <c r="AL443" s="11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</row>
    <row r="444" spans="1:86" ht="17.25">
      <c r="A444" s="11"/>
      <c r="B444" s="11"/>
      <c r="C444" s="11"/>
      <c r="D444" s="11"/>
      <c r="E444" s="33"/>
      <c r="F444" s="11"/>
      <c r="G444" s="11"/>
      <c r="H444" s="11"/>
      <c r="I444" s="11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7"/>
      <c r="AK444" s="11"/>
      <c r="AL444" s="11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</row>
    <row r="445" spans="1:86" ht="17.25">
      <c r="A445" s="11"/>
      <c r="B445" s="11"/>
      <c r="C445" s="11"/>
      <c r="D445" s="11"/>
      <c r="E445" s="33"/>
      <c r="F445" s="11"/>
      <c r="G445" s="11"/>
      <c r="H445" s="11"/>
      <c r="I445" s="11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7"/>
      <c r="AK445" s="11"/>
      <c r="AL445" s="11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</row>
    <row r="446" spans="1:86" ht="17.25">
      <c r="A446" s="11"/>
      <c r="B446" s="11"/>
      <c r="C446" s="11"/>
      <c r="D446" s="11"/>
      <c r="E446" s="33"/>
      <c r="F446" s="11"/>
      <c r="G446" s="11"/>
      <c r="H446" s="11"/>
      <c r="I446" s="11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7"/>
      <c r="AK446" s="11"/>
      <c r="AL446" s="11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</row>
    <row r="447" spans="1:86" ht="17.25">
      <c r="A447" s="11"/>
      <c r="B447" s="11"/>
      <c r="C447" s="11"/>
      <c r="D447" s="11"/>
      <c r="E447" s="33"/>
      <c r="F447" s="11"/>
      <c r="G447" s="11"/>
      <c r="H447" s="11"/>
      <c r="I447" s="11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7"/>
      <c r="AK447" s="11"/>
      <c r="AL447" s="11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</row>
    <row r="448" spans="1:86" ht="17.25">
      <c r="A448" s="11"/>
      <c r="B448" s="11"/>
      <c r="C448" s="11"/>
      <c r="D448" s="11"/>
      <c r="E448" s="33"/>
      <c r="F448" s="11"/>
      <c r="G448" s="11"/>
      <c r="H448" s="11"/>
      <c r="I448" s="11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7"/>
      <c r="AK448" s="11"/>
      <c r="AL448" s="11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</row>
    <row r="449" spans="1:86" ht="17.25">
      <c r="A449" s="11"/>
      <c r="B449" s="11"/>
      <c r="C449" s="11"/>
      <c r="D449" s="11"/>
      <c r="E449" s="33"/>
      <c r="F449" s="11"/>
      <c r="G449" s="11"/>
      <c r="H449" s="11"/>
      <c r="I449" s="11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7"/>
      <c r="AK449" s="11"/>
      <c r="AL449" s="11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</row>
    <row r="450" spans="1:86" ht="17.25">
      <c r="A450" s="11"/>
      <c r="B450" s="11"/>
      <c r="C450" s="11"/>
      <c r="D450" s="11"/>
      <c r="E450" s="33"/>
      <c r="F450" s="11"/>
      <c r="G450" s="11"/>
      <c r="H450" s="11"/>
      <c r="I450" s="11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7"/>
      <c r="AK450" s="11"/>
      <c r="AL450" s="11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</row>
    <row r="451" spans="1:86" ht="17.25">
      <c r="A451" s="11"/>
      <c r="B451" s="11"/>
      <c r="C451" s="11"/>
      <c r="D451" s="11"/>
      <c r="E451" s="33"/>
      <c r="F451" s="11"/>
      <c r="G451" s="11"/>
      <c r="H451" s="11"/>
      <c r="I451" s="11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7"/>
      <c r="AK451" s="11"/>
      <c r="AL451" s="11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</row>
    <row r="452" spans="1:86" ht="17.25">
      <c r="A452" s="11"/>
      <c r="B452" s="11"/>
      <c r="C452" s="11"/>
      <c r="D452" s="11"/>
      <c r="E452" s="33"/>
      <c r="F452" s="11"/>
      <c r="G452" s="11"/>
      <c r="H452" s="11"/>
      <c r="I452" s="11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7"/>
      <c r="AK452" s="11"/>
      <c r="AL452" s="11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</row>
    <row r="453" spans="1:86" ht="17.25">
      <c r="A453" s="11"/>
      <c r="B453" s="11"/>
      <c r="C453" s="11"/>
      <c r="D453" s="11"/>
      <c r="E453" s="33"/>
      <c r="F453" s="11"/>
      <c r="G453" s="11"/>
      <c r="H453" s="11"/>
      <c r="I453" s="11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7"/>
      <c r="AK453" s="11"/>
      <c r="AL453" s="11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</row>
    <row r="454" spans="1:86" ht="17.25">
      <c r="A454" s="11"/>
      <c r="B454" s="11"/>
      <c r="C454" s="11"/>
      <c r="D454" s="11"/>
      <c r="E454" s="33"/>
      <c r="F454" s="11"/>
      <c r="G454" s="11"/>
      <c r="H454" s="11"/>
      <c r="I454" s="11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7"/>
      <c r="AK454" s="11"/>
      <c r="AL454" s="11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</row>
    <row r="455" spans="1:86" ht="17.25">
      <c r="A455" s="11"/>
      <c r="B455" s="11"/>
      <c r="C455" s="11"/>
      <c r="D455" s="11"/>
      <c r="E455" s="33"/>
      <c r="F455" s="11"/>
      <c r="G455" s="11"/>
      <c r="H455" s="11"/>
      <c r="I455" s="11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7"/>
      <c r="AK455" s="11"/>
      <c r="AL455" s="11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</row>
    <row r="456" spans="1:86" ht="17.25">
      <c r="A456" s="11"/>
      <c r="B456" s="11"/>
      <c r="C456" s="11"/>
      <c r="D456" s="11"/>
      <c r="E456" s="33"/>
      <c r="F456" s="11"/>
      <c r="G456" s="11"/>
      <c r="H456" s="11"/>
      <c r="I456" s="11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7"/>
      <c r="AK456" s="11"/>
      <c r="AL456" s="11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</row>
    <row r="457" spans="1:86" ht="17.25">
      <c r="A457" s="11"/>
      <c r="B457" s="11"/>
      <c r="C457" s="11"/>
      <c r="D457" s="11"/>
      <c r="E457" s="33"/>
      <c r="F457" s="11"/>
      <c r="G457" s="11"/>
      <c r="H457" s="11"/>
      <c r="I457" s="11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7"/>
      <c r="AK457" s="11"/>
      <c r="AL457" s="11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</row>
    <row r="458" spans="1:86" ht="17.25">
      <c r="A458" s="11"/>
      <c r="B458" s="11"/>
      <c r="C458" s="11"/>
      <c r="D458" s="11"/>
      <c r="E458" s="33"/>
      <c r="F458" s="11"/>
      <c r="G458" s="11"/>
      <c r="H458" s="11"/>
      <c r="I458" s="11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7"/>
      <c r="AK458" s="11"/>
      <c r="AL458" s="11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</row>
    <row r="459" spans="1:86" ht="17.25">
      <c r="A459" s="11"/>
      <c r="B459" s="11"/>
      <c r="C459" s="11"/>
      <c r="D459" s="11"/>
      <c r="E459" s="33"/>
      <c r="F459" s="11"/>
      <c r="G459" s="11"/>
      <c r="H459" s="11"/>
      <c r="I459" s="11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7"/>
      <c r="AK459" s="11"/>
      <c r="AL459" s="11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</row>
    <row r="460" spans="1:86" ht="17.25">
      <c r="A460" s="11"/>
      <c r="B460" s="11"/>
      <c r="C460" s="11"/>
      <c r="D460" s="11"/>
      <c r="E460" s="33"/>
      <c r="F460" s="11"/>
      <c r="G460" s="11"/>
      <c r="H460" s="11"/>
      <c r="I460" s="11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7"/>
      <c r="AK460" s="11"/>
      <c r="AL460" s="11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</row>
    <row r="461" spans="1:86" ht="17.25">
      <c r="A461" s="11"/>
      <c r="B461" s="11"/>
      <c r="C461" s="11"/>
      <c r="D461" s="11"/>
      <c r="E461" s="33"/>
      <c r="F461" s="11"/>
      <c r="G461" s="11"/>
      <c r="H461" s="11"/>
      <c r="I461" s="11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7"/>
      <c r="AK461" s="11"/>
      <c r="AL461" s="11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</row>
    <row r="462" spans="1:86" ht="17.25">
      <c r="A462" s="11"/>
      <c r="B462" s="11"/>
      <c r="C462" s="11"/>
      <c r="D462" s="11"/>
      <c r="E462" s="33"/>
      <c r="F462" s="11"/>
      <c r="G462" s="11"/>
      <c r="H462" s="11"/>
      <c r="I462" s="11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7"/>
      <c r="AK462" s="11"/>
      <c r="AL462" s="11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</row>
    <row r="463" spans="1:86" ht="17.25">
      <c r="A463" s="11"/>
      <c r="B463" s="11"/>
      <c r="C463" s="11"/>
      <c r="D463" s="11"/>
      <c r="E463" s="33"/>
      <c r="F463" s="11"/>
      <c r="G463" s="11"/>
      <c r="H463" s="11"/>
      <c r="I463" s="11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7"/>
      <c r="AK463" s="11"/>
      <c r="AL463" s="11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</row>
    <row r="464" spans="1:86" ht="17.25">
      <c r="A464" s="11"/>
      <c r="B464" s="11"/>
      <c r="C464" s="11"/>
      <c r="D464" s="11"/>
      <c r="E464" s="33"/>
      <c r="F464" s="11"/>
      <c r="G464" s="11"/>
      <c r="H464" s="11"/>
      <c r="I464" s="11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7"/>
      <c r="AK464" s="11"/>
      <c r="AL464" s="11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</row>
    <row r="465" spans="1:86" ht="17.25">
      <c r="A465" s="11"/>
      <c r="B465" s="11"/>
      <c r="C465" s="11"/>
      <c r="D465" s="11"/>
      <c r="E465" s="33"/>
      <c r="F465" s="11"/>
      <c r="G465" s="11"/>
      <c r="H465" s="11"/>
      <c r="I465" s="11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7"/>
      <c r="AK465" s="11"/>
      <c r="AL465" s="11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</row>
    <row r="466" spans="1:86" ht="17.25">
      <c r="A466" s="11"/>
      <c r="B466" s="11"/>
      <c r="C466" s="11"/>
      <c r="D466" s="11"/>
      <c r="E466" s="33"/>
      <c r="F466" s="11"/>
      <c r="G466" s="11"/>
      <c r="H466" s="11"/>
      <c r="I466" s="11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7"/>
      <c r="AK466" s="11"/>
      <c r="AL466" s="11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</row>
    <row r="467" spans="1:86" ht="17.25">
      <c r="A467" s="11"/>
      <c r="B467" s="11"/>
      <c r="C467" s="11"/>
      <c r="D467" s="11"/>
      <c r="E467" s="33"/>
      <c r="F467" s="11"/>
      <c r="G467" s="11"/>
      <c r="H467" s="11"/>
      <c r="I467" s="11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7"/>
      <c r="AK467" s="11"/>
      <c r="AL467" s="11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</row>
    <row r="468" spans="1:86" ht="17.25">
      <c r="A468" s="11"/>
      <c r="B468" s="11"/>
      <c r="C468" s="11"/>
      <c r="D468" s="11"/>
      <c r="E468" s="33"/>
      <c r="F468" s="11"/>
      <c r="G468" s="11"/>
      <c r="H468" s="11"/>
      <c r="I468" s="11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7"/>
      <c r="AK468" s="11"/>
      <c r="AL468" s="11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</row>
    <row r="469" spans="1:86" ht="17.25">
      <c r="A469" s="11"/>
      <c r="B469" s="11"/>
      <c r="C469" s="11"/>
      <c r="D469" s="11"/>
      <c r="E469" s="33"/>
      <c r="F469" s="11"/>
      <c r="G469" s="11"/>
      <c r="H469" s="11"/>
      <c r="I469" s="11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7"/>
      <c r="AK469" s="11"/>
      <c r="AL469" s="11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</row>
    <row r="470" spans="1:86" ht="17.25">
      <c r="A470" s="11"/>
      <c r="B470" s="11"/>
      <c r="C470" s="11"/>
      <c r="D470" s="11"/>
      <c r="E470" s="33"/>
      <c r="F470" s="11"/>
      <c r="G470" s="11"/>
      <c r="H470" s="11"/>
      <c r="I470" s="11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7"/>
      <c r="AK470" s="11"/>
      <c r="AL470" s="11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</row>
    <row r="471" spans="1:86" ht="17.25">
      <c r="A471" s="11"/>
      <c r="B471" s="11"/>
      <c r="C471" s="11"/>
      <c r="D471" s="11"/>
      <c r="E471" s="33"/>
      <c r="F471" s="11"/>
      <c r="G471" s="11"/>
      <c r="H471" s="11"/>
      <c r="I471" s="11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7"/>
      <c r="AK471" s="11"/>
      <c r="AL471" s="11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</row>
    <row r="472" spans="1:86" ht="17.25">
      <c r="A472" s="11"/>
      <c r="B472" s="11"/>
      <c r="C472" s="11"/>
      <c r="D472" s="11"/>
      <c r="E472" s="33"/>
      <c r="F472" s="11"/>
      <c r="G472" s="11"/>
      <c r="H472" s="11"/>
      <c r="I472" s="11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7"/>
      <c r="AK472" s="11"/>
      <c r="AL472" s="11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</row>
    <row r="473" spans="1:86" ht="17.25">
      <c r="A473" s="11"/>
      <c r="B473" s="11"/>
      <c r="C473" s="11"/>
      <c r="D473" s="11"/>
      <c r="E473" s="33"/>
      <c r="F473" s="11"/>
      <c r="G473" s="11"/>
      <c r="H473" s="11"/>
      <c r="I473" s="11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7"/>
      <c r="AK473" s="11"/>
      <c r="AL473" s="11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</row>
    <row r="474" spans="1:86" ht="17.25">
      <c r="A474" s="11"/>
      <c r="B474" s="11"/>
      <c r="C474" s="11"/>
      <c r="D474" s="11"/>
      <c r="E474" s="33"/>
      <c r="F474" s="11"/>
      <c r="G474" s="11"/>
      <c r="H474" s="11"/>
      <c r="I474" s="11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7"/>
      <c r="AK474" s="11"/>
      <c r="AL474" s="11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</row>
    <row r="475" spans="1:86" ht="17.25">
      <c r="A475" s="11"/>
      <c r="B475" s="11"/>
      <c r="C475" s="11"/>
      <c r="D475" s="11"/>
      <c r="E475" s="33"/>
      <c r="F475" s="11"/>
      <c r="G475" s="11"/>
      <c r="H475" s="11"/>
      <c r="I475" s="11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7"/>
      <c r="AK475" s="11"/>
      <c r="AL475" s="11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</row>
    <row r="476" spans="1:86" ht="17.25">
      <c r="A476" s="11"/>
      <c r="B476" s="11"/>
      <c r="C476" s="11"/>
      <c r="D476" s="11"/>
      <c r="E476" s="33"/>
      <c r="F476" s="11"/>
      <c r="G476" s="11"/>
      <c r="H476" s="11"/>
      <c r="I476" s="11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7"/>
      <c r="AK476" s="11"/>
      <c r="AL476" s="11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</row>
    <row r="477" spans="1:86" ht="17.25">
      <c r="A477" s="11"/>
      <c r="B477" s="11"/>
      <c r="C477" s="11"/>
      <c r="D477" s="11"/>
      <c r="E477" s="33"/>
      <c r="F477" s="11"/>
      <c r="G477" s="11"/>
      <c r="H477" s="11"/>
      <c r="I477" s="11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7"/>
      <c r="AK477" s="11"/>
      <c r="AL477" s="11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</row>
    <row r="478" spans="1:86" ht="17.25">
      <c r="A478" s="11"/>
      <c r="B478" s="11"/>
      <c r="C478" s="11"/>
      <c r="D478" s="11"/>
      <c r="E478" s="33"/>
      <c r="F478" s="11"/>
      <c r="G478" s="11"/>
      <c r="H478" s="11"/>
      <c r="I478" s="11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7"/>
      <c r="AK478" s="11"/>
      <c r="AL478" s="11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</row>
    <row r="479" spans="1:86" ht="17.25">
      <c r="A479" s="11"/>
      <c r="B479" s="11"/>
      <c r="C479" s="11"/>
      <c r="D479" s="11"/>
      <c r="E479" s="33"/>
      <c r="F479" s="11"/>
      <c r="G479" s="11"/>
      <c r="H479" s="11"/>
      <c r="I479" s="11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7"/>
      <c r="AK479" s="11"/>
      <c r="AL479" s="11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</row>
    <row r="480" spans="1:86" ht="17.25">
      <c r="A480" s="11"/>
      <c r="B480" s="11"/>
      <c r="C480" s="11"/>
      <c r="D480" s="11"/>
      <c r="E480" s="33"/>
      <c r="F480" s="11"/>
      <c r="G480" s="11"/>
      <c r="H480" s="11"/>
      <c r="I480" s="11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7"/>
      <c r="AK480" s="11"/>
      <c r="AL480" s="11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</row>
    <row r="481" spans="1:86" ht="17.25">
      <c r="A481" s="11"/>
      <c r="B481" s="11"/>
      <c r="C481" s="11"/>
      <c r="D481" s="11"/>
      <c r="E481" s="33"/>
      <c r="F481" s="11"/>
      <c r="G481" s="11"/>
      <c r="H481" s="11"/>
      <c r="I481" s="11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7"/>
      <c r="AK481" s="11"/>
      <c r="AL481" s="11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</row>
    <row r="482" spans="1:86" ht="17.25">
      <c r="A482" s="11"/>
      <c r="B482" s="11"/>
      <c r="C482" s="11"/>
      <c r="D482" s="11"/>
      <c r="E482" s="33"/>
      <c r="F482" s="11"/>
      <c r="G482" s="11"/>
      <c r="H482" s="11"/>
      <c r="I482" s="11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7"/>
      <c r="AK482" s="11"/>
      <c r="AL482" s="11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</row>
    <row r="483" spans="1:86" ht="17.25">
      <c r="A483" s="11"/>
      <c r="B483" s="11"/>
      <c r="C483" s="11"/>
      <c r="D483" s="11"/>
      <c r="E483" s="33"/>
      <c r="F483" s="11"/>
      <c r="G483" s="11"/>
      <c r="H483" s="11"/>
      <c r="I483" s="11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7"/>
      <c r="AK483" s="11"/>
      <c r="AL483" s="11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</row>
    <row r="484" spans="1:86" ht="17.25">
      <c r="A484" s="11"/>
      <c r="B484" s="11"/>
      <c r="C484" s="11"/>
      <c r="D484" s="11"/>
      <c r="E484" s="33"/>
      <c r="F484" s="11"/>
      <c r="G484" s="11"/>
      <c r="H484" s="11"/>
      <c r="I484" s="11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7"/>
      <c r="AK484" s="11"/>
      <c r="AL484" s="11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</row>
    <row r="485" spans="1:86" ht="17.25">
      <c r="A485" s="11"/>
      <c r="B485" s="11"/>
      <c r="C485" s="11"/>
      <c r="D485" s="11"/>
      <c r="E485" s="33"/>
      <c r="F485" s="11"/>
      <c r="G485" s="11"/>
      <c r="H485" s="11"/>
      <c r="I485" s="11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7"/>
      <c r="AK485" s="11"/>
      <c r="AL485" s="11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</row>
    <row r="486" spans="1:86" ht="17.25">
      <c r="A486" s="11"/>
      <c r="B486" s="11"/>
      <c r="C486" s="11"/>
      <c r="D486" s="11"/>
      <c r="E486" s="33"/>
      <c r="F486" s="11"/>
      <c r="G486" s="11"/>
      <c r="H486" s="11"/>
      <c r="I486" s="11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7"/>
      <c r="AK486" s="11"/>
      <c r="AL486" s="11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</row>
    <row r="487" spans="1:86" ht="17.25">
      <c r="A487" s="11"/>
      <c r="B487" s="11"/>
      <c r="C487" s="11"/>
      <c r="D487" s="11"/>
      <c r="E487" s="33"/>
      <c r="F487" s="11"/>
      <c r="G487" s="11"/>
      <c r="H487" s="11"/>
      <c r="I487" s="11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7"/>
      <c r="AK487" s="11"/>
      <c r="AL487" s="11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</row>
    <row r="488" spans="1:86" ht="17.25">
      <c r="A488" s="11"/>
      <c r="B488" s="11"/>
      <c r="C488" s="11"/>
      <c r="D488" s="11"/>
      <c r="E488" s="33"/>
      <c r="F488" s="11"/>
      <c r="G488" s="11"/>
      <c r="H488" s="11"/>
      <c r="I488" s="11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7"/>
      <c r="AK488" s="11"/>
      <c r="AL488" s="11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</row>
    <row r="489" spans="1:86" ht="17.25">
      <c r="A489" s="11"/>
      <c r="B489" s="11"/>
      <c r="C489" s="11"/>
      <c r="D489" s="11"/>
      <c r="E489" s="33"/>
      <c r="F489" s="11"/>
      <c r="G489" s="11"/>
      <c r="H489" s="11"/>
      <c r="I489" s="11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7"/>
      <c r="AK489" s="11"/>
      <c r="AL489" s="11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</row>
    <row r="490" spans="1:86" ht="17.25">
      <c r="A490" s="11"/>
      <c r="B490" s="11"/>
      <c r="C490" s="11"/>
      <c r="D490" s="11"/>
      <c r="E490" s="33"/>
      <c r="F490" s="11"/>
      <c r="G490" s="11"/>
      <c r="H490" s="11"/>
      <c r="I490" s="11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7"/>
      <c r="AK490" s="11"/>
      <c r="AL490" s="11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</row>
    <row r="491" spans="1:86" ht="17.25">
      <c r="A491" s="11"/>
      <c r="B491" s="11"/>
      <c r="C491" s="11"/>
      <c r="D491" s="11"/>
      <c r="E491" s="33"/>
      <c r="F491" s="11"/>
      <c r="G491" s="11"/>
      <c r="H491" s="11"/>
      <c r="I491" s="11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7"/>
      <c r="AK491" s="11"/>
      <c r="AL491" s="11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</row>
    <row r="492" spans="1:86" ht="17.25">
      <c r="A492" s="11"/>
      <c r="B492" s="11"/>
      <c r="C492" s="11"/>
      <c r="D492" s="11"/>
      <c r="E492" s="33"/>
      <c r="F492" s="11"/>
      <c r="G492" s="11"/>
      <c r="H492" s="11"/>
      <c r="I492" s="11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7"/>
      <c r="AK492" s="11"/>
      <c r="AL492" s="11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</row>
    <row r="493" spans="1:86" ht="17.25">
      <c r="A493" s="11"/>
      <c r="B493" s="11"/>
      <c r="C493" s="11"/>
      <c r="D493" s="11"/>
      <c r="E493" s="33"/>
      <c r="F493" s="11"/>
      <c r="G493" s="11"/>
      <c r="H493" s="11"/>
      <c r="I493" s="11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7"/>
      <c r="AK493" s="11"/>
      <c r="AL493" s="11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</row>
    <row r="494" spans="1:86" ht="17.25">
      <c r="A494" s="11"/>
      <c r="B494" s="11"/>
      <c r="C494" s="11"/>
      <c r="D494" s="11"/>
      <c r="E494" s="33"/>
      <c r="F494" s="11"/>
      <c r="G494" s="11"/>
      <c r="H494" s="11"/>
      <c r="I494" s="11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7"/>
      <c r="AK494" s="11"/>
      <c r="AL494" s="11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</row>
    <row r="495" spans="1:86" ht="17.25">
      <c r="A495" s="11"/>
      <c r="B495" s="11"/>
      <c r="C495" s="11"/>
      <c r="D495" s="11"/>
      <c r="E495" s="33"/>
      <c r="F495" s="11"/>
      <c r="G495" s="11"/>
      <c r="H495" s="11"/>
      <c r="I495" s="11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7"/>
      <c r="AK495" s="11"/>
      <c r="AL495" s="11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</row>
    <row r="496" spans="1:86" ht="17.25">
      <c r="A496" s="11"/>
      <c r="B496" s="11"/>
      <c r="C496" s="11"/>
      <c r="D496" s="11"/>
      <c r="E496" s="33"/>
      <c r="F496" s="11"/>
      <c r="G496" s="11"/>
      <c r="H496" s="11"/>
      <c r="I496" s="11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7"/>
      <c r="AK496" s="11"/>
      <c r="AL496" s="11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</row>
    <row r="497" spans="1:86" ht="17.25">
      <c r="A497" s="11"/>
      <c r="B497" s="11"/>
      <c r="C497" s="11"/>
      <c r="D497" s="11"/>
      <c r="E497" s="33"/>
      <c r="F497" s="11"/>
      <c r="G497" s="11"/>
      <c r="H497" s="11"/>
      <c r="I497" s="11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7"/>
      <c r="AK497" s="11"/>
      <c r="AL497" s="11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</row>
    <row r="498" spans="1:86" ht="17.25">
      <c r="A498" s="11"/>
      <c r="B498" s="11"/>
      <c r="C498" s="11"/>
      <c r="D498" s="11"/>
      <c r="E498" s="33"/>
      <c r="F498" s="11"/>
      <c r="G498" s="11"/>
      <c r="H498" s="11"/>
      <c r="I498" s="11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7"/>
      <c r="AK498" s="11"/>
      <c r="AL498" s="11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</row>
    <row r="499" spans="1:86" ht="17.25">
      <c r="A499" s="11"/>
      <c r="B499" s="11"/>
      <c r="C499" s="11"/>
      <c r="D499" s="11"/>
      <c r="E499" s="33"/>
      <c r="F499" s="11"/>
      <c r="G499" s="11"/>
      <c r="H499" s="11"/>
      <c r="I499" s="11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7"/>
      <c r="AK499" s="11"/>
      <c r="AL499" s="11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</row>
    <row r="500" spans="1:86" ht="17.25">
      <c r="A500" s="11"/>
      <c r="B500" s="11"/>
      <c r="C500" s="11"/>
      <c r="D500" s="11"/>
      <c r="E500" s="33"/>
      <c r="F500" s="11"/>
      <c r="G500" s="11"/>
      <c r="H500" s="11"/>
      <c r="I500" s="11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7"/>
      <c r="AK500" s="11"/>
      <c r="AL500" s="11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</row>
    <row r="501" spans="1:86" ht="17.25">
      <c r="A501" s="11"/>
      <c r="B501" s="11"/>
      <c r="C501" s="11"/>
      <c r="D501" s="11"/>
      <c r="E501" s="33"/>
      <c r="F501" s="11"/>
      <c r="G501" s="11"/>
      <c r="H501" s="11"/>
      <c r="I501" s="11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2"/>
      <c r="AK501" s="11"/>
      <c r="AL501" s="11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</row>
    <row r="502" spans="1:86" ht="17.25">
      <c r="A502" s="11"/>
      <c r="B502" s="11"/>
      <c r="C502" s="11"/>
      <c r="D502" s="11"/>
      <c r="E502" s="33"/>
      <c r="F502" s="11"/>
      <c r="G502" s="11"/>
      <c r="H502" s="11"/>
      <c r="I502" s="11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2"/>
      <c r="AK502" s="11"/>
      <c r="AL502" s="11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</row>
    <row r="503" spans="1:86" ht="17.25">
      <c r="A503" s="11"/>
      <c r="B503" s="11"/>
      <c r="C503" s="11"/>
      <c r="D503" s="11"/>
      <c r="E503" s="33"/>
      <c r="F503" s="11"/>
      <c r="G503" s="11"/>
      <c r="H503" s="11"/>
      <c r="I503" s="11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2"/>
      <c r="AK503" s="11"/>
      <c r="AL503" s="11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</row>
    <row r="504" spans="1:86" ht="17.25">
      <c r="A504" s="11"/>
      <c r="B504" s="11"/>
      <c r="C504" s="11"/>
      <c r="D504" s="11"/>
      <c r="E504" s="33"/>
      <c r="F504" s="11"/>
      <c r="G504" s="11"/>
      <c r="H504" s="11"/>
      <c r="I504" s="11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2"/>
      <c r="AK504" s="11"/>
      <c r="AL504" s="11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</row>
    <row r="505" spans="1:86" ht="17.25">
      <c r="A505" s="11"/>
      <c r="B505" s="11"/>
      <c r="C505" s="11"/>
      <c r="D505" s="11"/>
      <c r="E505" s="33"/>
      <c r="F505" s="11"/>
      <c r="G505" s="11"/>
      <c r="H505" s="11"/>
      <c r="I505" s="11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2"/>
      <c r="AK505" s="11"/>
      <c r="AL505" s="11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</row>
    <row r="506" spans="1:86" ht="17.25">
      <c r="A506" s="11"/>
      <c r="B506" s="11"/>
      <c r="C506" s="11"/>
      <c r="D506" s="11"/>
      <c r="E506" s="33"/>
      <c r="F506" s="11"/>
      <c r="G506" s="11"/>
      <c r="H506" s="11"/>
      <c r="I506" s="11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2"/>
      <c r="AK506" s="11"/>
      <c r="AL506" s="11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</row>
    <row r="507" spans="1:86" ht="17.25">
      <c r="A507" s="11"/>
      <c r="B507" s="11"/>
      <c r="C507" s="11"/>
      <c r="D507" s="11"/>
      <c r="E507" s="33"/>
      <c r="F507" s="11"/>
      <c r="G507" s="11"/>
      <c r="H507" s="11"/>
      <c r="I507" s="11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2"/>
      <c r="AK507" s="11"/>
      <c r="AL507" s="11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</row>
    <row r="508" spans="1:86" ht="17.25">
      <c r="A508" s="11"/>
      <c r="B508" s="11"/>
      <c r="C508" s="11"/>
      <c r="D508" s="11"/>
      <c r="E508" s="33"/>
      <c r="F508" s="11"/>
      <c r="G508" s="11"/>
      <c r="H508" s="11"/>
      <c r="I508" s="11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2"/>
      <c r="AK508" s="11"/>
      <c r="AL508" s="11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</row>
    <row r="509" spans="1:86" ht="17.25">
      <c r="A509" s="11"/>
      <c r="B509" s="11"/>
      <c r="C509" s="11"/>
      <c r="D509" s="11"/>
      <c r="E509" s="33"/>
      <c r="F509" s="11"/>
      <c r="G509" s="11"/>
      <c r="H509" s="11"/>
      <c r="I509" s="11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2"/>
      <c r="AK509" s="11"/>
      <c r="AL509" s="11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</row>
    <row r="510" spans="1:86" ht="17.25">
      <c r="A510" s="11"/>
      <c r="B510" s="11"/>
      <c r="C510" s="11"/>
      <c r="D510" s="11"/>
      <c r="E510" s="33"/>
      <c r="F510" s="11"/>
      <c r="G510" s="11"/>
      <c r="H510" s="11"/>
      <c r="I510" s="11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2"/>
      <c r="AK510" s="11"/>
      <c r="AL510" s="11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</row>
    <row r="511" spans="1:86" ht="17.25">
      <c r="A511" s="11"/>
      <c r="B511" s="11"/>
      <c r="C511" s="11"/>
      <c r="D511" s="11"/>
      <c r="E511" s="33"/>
      <c r="F511" s="11"/>
      <c r="G511" s="11"/>
      <c r="H511" s="11"/>
      <c r="I511" s="11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2"/>
      <c r="AK511" s="11"/>
      <c r="AL511" s="11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</row>
    <row r="512" spans="1:86" ht="17.25">
      <c r="A512" s="11"/>
      <c r="B512" s="11"/>
      <c r="C512" s="11"/>
      <c r="D512" s="11"/>
      <c r="E512" s="33"/>
      <c r="F512" s="11"/>
      <c r="G512" s="11"/>
      <c r="H512" s="11"/>
      <c r="I512" s="11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2"/>
      <c r="AK512" s="11"/>
      <c r="AL512" s="11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</row>
    <row r="513" spans="1:86" ht="17.25">
      <c r="A513" s="11"/>
      <c r="B513" s="11"/>
      <c r="C513" s="11"/>
      <c r="D513" s="11"/>
      <c r="E513" s="33"/>
      <c r="F513" s="11"/>
      <c r="G513" s="11"/>
      <c r="H513" s="11"/>
      <c r="I513" s="11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2"/>
      <c r="AK513" s="11"/>
      <c r="AL513" s="11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</row>
    <row r="514" spans="1:86" ht="17.25">
      <c r="A514" s="11"/>
      <c r="B514" s="11"/>
      <c r="C514" s="11"/>
      <c r="D514" s="11"/>
      <c r="E514" s="33"/>
      <c r="F514" s="11"/>
      <c r="G514" s="11"/>
      <c r="H514" s="11"/>
      <c r="I514" s="11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2"/>
      <c r="AK514" s="11"/>
      <c r="AL514" s="11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</row>
    <row r="515" spans="1:86" ht="17.25">
      <c r="A515" s="11"/>
      <c r="B515" s="11"/>
      <c r="C515" s="11"/>
      <c r="D515" s="11"/>
      <c r="E515" s="33"/>
      <c r="F515" s="11"/>
      <c r="G515" s="11"/>
      <c r="H515" s="11"/>
      <c r="I515" s="11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2"/>
      <c r="AK515" s="11"/>
      <c r="AL515" s="11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</row>
    <row r="516" spans="1:86" ht="17.25">
      <c r="A516" s="11"/>
      <c r="B516" s="11"/>
      <c r="C516" s="11"/>
      <c r="D516" s="11"/>
      <c r="E516" s="33"/>
      <c r="F516" s="11"/>
      <c r="G516" s="11"/>
      <c r="H516" s="11"/>
      <c r="I516" s="11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2"/>
      <c r="AK516" s="11"/>
      <c r="AL516" s="11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</row>
    <row r="517" spans="1:86" ht="17.25">
      <c r="A517" s="11"/>
      <c r="B517" s="11"/>
      <c r="C517" s="11"/>
      <c r="D517" s="11"/>
      <c r="E517" s="33"/>
      <c r="F517" s="11"/>
      <c r="G517" s="11"/>
      <c r="H517" s="11"/>
      <c r="I517" s="11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2"/>
      <c r="AK517" s="11"/>
      <c r="AL517" s="11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</row>
    <row r="518" spans="1:86" ht="17.25">
      <c r="A518" s="11"/>
      <c r="B518" s="11"/>
      <c r="C518" s="11"/>
      <c r="D518" s="11"/>
      <c r="E518" s="33"/>
      <c r="F518" s="11"/>
      <c r="G518" s="11"/>
      <c r="H518" s="11"/>
      <c r="I518" s="11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2"/>
      <c r="AK518" s="11"/>
      <c r="AL518" s="11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</row>
    <row r="519" spans="1:86" ht="17.25">
      <c r="A519" s="11"/>
      <c r="B519" s="11"/>
      <c r="C519" s="11"/>
      <c r="D519" s="11"/>
      <c r="E519" s="33"/>
      <c r="F519" s="11"/>
      <c r="G519" s="11"/>
      <c r="H519" s="11"/>
      <c r="I519" s="11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2"/>
      <c r="AK519" s="11"/>
      <c r="AL519" s="11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</row>
    <row r="520" spans="1:86" ht="17.25">
      <c r="A520" s="11"/>
      <c r="B520" s="11"/>
      <c r="C520" s="11"/>
      <c r="D520" s="11"/>
      <c r="E520" s="33"/>
      <c r="F520" s="11"/>
      <c r="G520" s="11"/>
      <c r="H520" s="11"/>
      <c r="I520" s="11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2"/>
      <c r="AK520" s="11"/>
      <c r="AL520" s="11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</row>
    <row r="521" spans="1:86" ht="17.25">
      <c r="A521" s="11"/>
      <c r="B521" s="11"/>
      <c r="C521" s="11"/>
      <c r="D521" s="11"/>
      <c r="E521" s="33"/>
      <c r="F521" s="11"/>
      <c r="G521" s="11"/>
      <c r="H521" s="11"/>
      <c r="I521" s="11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2"/>
      <c r="AK521" s="11"/>
      <c r="AL521" s="11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</row>
    <row r="522" spans="1:86" ht="17.25">
      <c r="A522" s="11"/>
      <c r="B522" s="11"/>
      <c r="C522" s="11"/>
      <c r="D522" s="11"/>
      <c r="E522" s="33"/>
      <c r="F522" s="11"/>
      <c r="G522" s="11"/>
      <c r="H522" s="11"/>
      <c r="I522" s="11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2"/>
      <c r="AK522" s="11"/>
      <c r="AL522" s="11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</row>
    <row r="523" spans="1:86" ht="17.25">
      <c r="A523" s="11"/>
      <c r="B523" s="11"/>
      <c r="C523" s="11"/>
      <c r="D523" s="11"/>
      <c r="E523" s="33"/>
      <c r="F523" s="11"/>
      <c r="G523" s="11"/>
      <c r="H523" s="11"/>
      <c r="I523" s="11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2"/>
      <c r="AK523" s="11"/>
      <c r="AL523" s="11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</row>
    <row r="524" spans="1:86" ht="17.25">
      <c r="A524" s="11"/>
      <c r="B524" s="11"/>
      <c r="C524" s="11"/>
      <c r="D524" s="11"/>
      <c r="E524" s="33"/>
      <c r="F524" s="11"/>
      <c r="G524" s="11"/>
      <c r="H524" s="11"/>
      <c r="I524" s="11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2"/>
      <c r="AK524" s="11"/>
      <c r="AL524" s="11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</row>
    <row r="525" spans="1:86" ht="17.25">
      <c r="A525" s="11"/>
      <c r="B525" s="11"/>
      <c r="C525" s="11"/>
      <c r="D525" s="11"/>
      <c r="E525" s="33"/>
      <c r="F525" s="11"/>
      <c r="G525" s="11"/>
      <c r="H525" s="11"/>
      <c r="I525" s="11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2"/>
      <c r="AK525" s="11"/>
      <c r="AL525" s="11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</row>
    <row r="526" spans="1:86" ht="17.25">
      <c r="A526" s="11"/>
      <c r="B526" s="11"/>
      <c r="C526" s="11"/>
      <c r="D526" s="11"/>
      <c r="E526" s="33"/>
      <c r="F526" s="11"/>
      <c r="G526" s="11"/>
      <c r="H526" s="11"/>
      <c r="I526" s="11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2"/>
      <c r="AK526" s="11"/>
      <c r="AL526" s="11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</row>
    <row r="527" spans="1:86" ht="17.25">
      <c r="A527" s="11"/>
      <c r="B527" s="11"/>
      <c r="C527" s="11"/>
      <c r="D527" s="11"/>
      <c r="E527" s="33"/>
      <c r="F527" s="11"/>
      <c r="G527" s="11"/>
      <c r="H527" s="11"/>
      <c r="I527" s="11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2"/>
      <c r="AK527" s="11"/>
      <c r="AL527" s="11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</row>
    <row r="528" spans="1:86" ht="17.25">
      <c r="A528" s="11"/>
      <c r="B528" s="11"/>
      <c r="C528" s="11"/>
      <c r="D528" s="11"/>
      <c r="E528" s="33"/>
      <c r="F528" s="11"/>
      <c r="G528" s="11"/>
      <c r="H528" s="11"/>
      <c r="I528" s="11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2"/>
      <c r="AK528" s="11"/>
      <c r="AL528" s="11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</row>
    <row r="529" spans="1:86" ht="17.25">
      <c r="A529" s="11"/>
      <c r="B529" s="11"/>
      <c r="C529" s="11"/>
      <c r="D529" s="11"/>
      <c r="E529" s="33"/>
      <c r="F529" s="11"/>
      <c r="G529" s="11"/>
      <c r="H529" s="11"/>
      <c r="I529" s="11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2"/>
      <c r="AK529" s="11"/>
      <c r="AL529" s="11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</row>
    <row r="530" spans="1:86" ht="17.25">
      <c r="A530" s="11"/>
      <c r="B530" s="11"/>
      <c r="C530" s="11"/>
      <c r="D530" s="11"/>
      <c r="E530" s="33"/>
      <c r="F530" s="11"/>
      <c r="G530" s="11"/>
      <c r="H530" s="11"/>
      <c r="I530" s="11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2"/>
      <c r="AK530" s="11"/>
      <c r="AL530" s="11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</row>
    <row r="531" spans="1:86" ht="17.25">
      <c r="A531" s="11"/>
      <c r="B531" s="11"/>
      <c r="C531" s="11"/>
      <c r="D531" s="11"/>
      <c r="E531" s="33"/>
      <c r="F531" s="11"/>
      <c r="G531" s="11"/>
      <c r="H531" s="11"/>
      <c r="I531" s="11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2"/>
      <c r="AK531" s="11"/>
      <c r="AL531" s="11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</row>
    <row r="532" spans="1:86" ht="17.25">
      <c r="A532" s="11"/>
      <c r="B532" s="11"/>
      <c r="C532" s="11"/>
      <c r="D532" s="11"/>
      <c r="E532" s="33"/>
      <c r="F532" s="11"/>
      <c r="G532" s="11"/>
      <c r="H532" s="11"/>
      <c r="I532" s="11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2"/>
      <c r="AK532" s="11"/>
      <c r="AL532" s="11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</row>
    <row r="533" spans="1:86" ht="17.25">
      <c r="A533" s="11"/>
      <c r="B533" s="11"/>
      <c r="C533" s="11"/>
      <c r="D533" s="11"/>
      <c r="E533" s="33"/>
      <c r="F533" s="11"/>
      <c r="G533" s="11"/>
      <c r="H533" s="11"/>
      <c r="I533" s="11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2"/>
      <c r="AK533" s="11"/>
      <c r="AL533" s="11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</row>
    <row r="534" spans="1:86" ht="17.25">
      <c r="A534" s="11"/>
      <c r="B534" s="11"/>
      <c r="C534" s="11"/>
      <c r="D534" s="11"/>
      <c r="E534" s="33"/>
      <c r="F534" s="11"/>
      <c r="G534" s="11"/>
      <c r="H534" s="11"/>
      <c r="I534" s="11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2"/>
      <c r="AK534" s="11"/>
      <c r="AL534" s="11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</row>
    <row r="535" spans="1:86" ht="17.25">
      <c r="A535" s="11"/>
      <c r="B535" s="11"/>
      <c r="C535" s="11"/>
      <c r="D535" s="11"/>
      <c r="E535" s="33"/>
      <c r="F535" s="11"/>
      <c r="G535" s="11"/>
      <c r="H535" s="11"/>
      <c r="I535" s="11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2"/>
      <c r="AK535" s="11"/>
      <c r="AL535" s="11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</row>
    <row r="536" spans="1:86" ht="17.25">
      <c r="A536" s="11"/>
      <c r="B536" s="11"/>
      <c r="C536" s="11"/>
      <c r="D536" s="11"/>
      <c r="E536" s="33"/>
      <c r="F536" s="11"/>
      <c r="G536" s="11"/>
      <c r="H536" s="11"/>
      <c r="I536" s="11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2"/>
      <c r="AK536" s="11"/>
      <c r="AL536" s="11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</row>
    <row r="537" spans="1:86" ht="17.25">
      <c r="A537" s="11"/>
      <c r="B537" s="11"/>
      <c r="C537" s="11"/>
      <c r="D537" s="11"/>
      <c r="E537" s="33"/>
      <c r="F537" s="11"/>
      <c r="G537" s="11"/>
      <c r="H537" s="11"/>
      <c r="I537" s="11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2"/>
      <c r="AK537" s="11"/>
      <c r="AL537" s="11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</row>
    <row r="538" spans="1:86" ht="17.25">
      <c r="A538" s="11"/>
      <c r="B538" s="11"/>
      <c r="C538" s="11"/>
      <c r="D538" s="11"/>
      <c r="E538" s="33"/>
      <c r="F538" s="11"/>
      <c r="G538" s="11"/>
      <c r="H538" s="11"/>
      <c r="I538" s="11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2"/>
      <c r="AK538" s="11"/>
      <c r="AL538" s="11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</row>
    <row r="539" spans="1:86" ht="17.25">
      <c r="A539" s="11"/>
      <c r="B539" s="11"/>
      <c r="C539" s="11"/>
      <c r="D539" s="11"/>
      <c r="E539" s="33"/>
      <c r="F539" s="11"/>
      <c r="G539" s="11"/>
      <c r="H539" s="11"/>
      <c r="I539" s="11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2"/>
      <c r="AK539" s="11"/>
      <c r="AL539" s="11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</row>
    <row r="540" spans="1:86" ht="17.25">
      <c r="A540" s="11"/>
      <c r="B540" s="11"/>
      <c r="C540" s="11"/>
      <c r="D540" s="11"/>
      <c r="E540" s="33"/>
      <c r="F540" s="11"/>
      <c r="G540" s="11"/>
      <c r="H540" s="11"/>
      <c r="I540" s="11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2"/>
      <c r="AK540" s="11"/>
      <c r="AL540" s="11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</row>
    <row r="541" spans="1:86" ht="17.25">
      <c r="A541" s="11"/>
      <c r="B541" s="11"/>
      <c r="C541" s="11"/>
      <c r="D541" s="11"/>
      <c r="E541" s="33"/>
      <c r="F541" s="11"/>
      <c r="G541" s="11"/>
      <c r="H541" s="11"/>
      <c r="I541" s="11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2"/>
      <c r="AK541" s="11"/>
      <c r="AL541" s="11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</row>
    <row r="542" spans="1:86" ht="17.25">
      <c r="A542" s="11"/>
      <c r="B542" s="11"/>
      <c r="C542" s="11"/>
      <c r="D542" s="11"/>
      <c r="E542" s="33"/>
      <c r="F542" s="11"/>
      <c r="G542" s="11"/>
      <c r="H542" s="11"/>
      <c r="I542" s="11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2"/>
      <c r="AK542" s="11"/>
      <c r="AL542" s="11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</row>
    <row r="543" spans="1:86" ht="17.25">
      <c r="A543" s="11"/>
      <c r="B543" s="11"/>
      <c r="C543" s="11"/>
      <c r="D543" s="11"/>
      <c r="E543" s="33"/>
      <c r="F543" s="11"/>
      <c r="G543" s="11"/>
      <c r="H543" s="11"/>
      <c r="I543" s="11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2"/>
      <c r="AK543" s="11"/>
      <c r="AL543" s="11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</row>
    <row r="544" spans="1:86" ht="17.25">
      <c r="A544" s="11"/>
      <c r="B544" s="11"/>
      <c r="C544" s="11"/>
      <c r="D544" s="11"/>
      <c r="E544" s="33"/>
      <c r="F544" s="11"/>
      <c r="G544" s="11"/>
      <c r="H544" s="11"/>
      <c r="I544" s="11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2"/>
      <c r="AK544" s="11"/>
      <c r="AL544" s="11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</row>
    <row r="545" spans="1:86" ht="17.25">
      <c r="A545" s="11"/>
      <c r="B545" s="11"/>
      <c r="C545" s="11"/>
      <c r="D545" s="11"/>
      <c r="E545" s="33"/>
      <c r="F545" s="11"/>
      <c r="G545" s="11"/>
      <c r="H545" s="11"/>
      <c r="I545" s="11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2"/>
      <c r="AK545" s="11"/>
      <c r="AL545" s="11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</row>
    <row r="546" spans="1:86" ht="17.25">
      <c r="A546" s="11"/>
      <c r="B546" s="11"/>
      <c r="C546" s="11"/>
      <c r="D546" s="11"/>
      <c r="E546" s="33"/>
      <c r="F546" s="11"/>
      <c r="G546" s="11"/>
      <c r="H546" s="11"/>
      <c r="I546" s="11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2"/>
      <c r="AK546" s="11"/>
      <c r="AL546" s="11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</row>
    <row r="547" spans="1:86" ht="17.25">
      <c r="A547" s="11"/>
      <c r="B547" s="11"/>
      <c r="C547" s="11"/>
      <c r="D547" s="11"/>
      <c r="E547" s="33"/>
      <c r="F547" s="11"/>
      <c r="G547" s="11"/>
      <c r="H547" s="11"/>
      <c r="I547" s="11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2"/>
      <c r="AK547" s="11"/>
      <c r="AL547" s="11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</row>
    <row r="548" spans="1:86" ht="17.25">
      <c r="A548" s="11"/>
      <c r="B548" s="11"/>
      <c r="C548" s="11"/>
      <c r="D548" s="11"/>
      <c r="E548" s="33"/>
      <c r="F548" s="11"/>
      <c r="G548" s="11"/>
      <c r="H548" s="11"/>
      <c r="I548" s="11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2"/>
      <c r="AK548" s="11"/>
      <c r="AL548" s="11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</row>
    <row r="549" spans="1:86" ht="17.25">
      <c r="A549" s="11"/>
      <c r="B549" s="11"/>
      <c r="C549" s="11"/>
      <c r="D549" s="11"/>
      <c r="E549" s="33"/>
      <c r="F549" s="11"/>
      <c r="G549" s="11"/>
      <c r="H549" s="11"/>
      <c r="I549" s="11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2"/>
      <c r="AK549" s="11"/>
      <c r="AL549" s="11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</row>
    <row r="550" spans="1:86" ht="17.25">
      <c r="A550" s="11"/>
      <c r="B550" s="11"/>
      <c r="C550" s="11"/>
      <c r="D550" s="11"/>
      <c r="E550" s="33"/>
      <c r="F550" s="11"/>
      <c r="G550" s="11"/>
      <c r="H550" s="11"/>
      <c r="I550" s="11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2"/>
      <c r="AK550" s="11"/>
      <c r="AL550" s="11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</row>
    <row r="551" spans="1:86" ht="17.25">
      <c r="A551" s="11"/>
      <c r="B551" s="11"/>
      <c r="C551" s="11"/>
      <c r="D551" s="11"/>
      <c r="E551" s="33"/>
      <c r="F551" s="11"/>
      <c r="G551" s="11"/>
      <c r="H551" s="11"/>
      <c r="I551" s="11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2"/>
      <c r="AK551" s="11"/>
      <c r="AL551" s="11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</row>
    <row r="552" spans="1:86" ht="17.25">
      <c r="A552" s="11"/>
      <c r="B552" s="11"/>
      <c r="C552" s="11"/>
      <c r="D552" s="11"/>
      <c r="E552" s="33"/>
      <c r="F552" s="11"/>
      <c r="G552" s="11"/>
      <c r="H552" s="11"/>
      <c r="I552" s="11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2"/>
      <c r="AK552" s="11"/>
      <c r="AL552" s="11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</row>
    <row r="553" spans="1:86" ht="17.25">
      <c r="A553" s="11"/>
      <c r="B553" s="11"/>
      <c r="C553" s="11"/>
      <c r="D553" s="11"/>
      <c r="E553" s="33"/>
      <c r="F553" s="11"/>
      <c r="G553" s="11"/>
      <c r="H553" s="11"/>
      <c r="I553" s="11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2"/>
      <c r="AK553" s="11"/>
      <c r="AL553" s="11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</row>
    <row r="554" spans="1:86" ht="17.25">
      <c r="A554" s="11"/>
      <c r="B554" s="11"/>
      <c r="C554" s="11"/>
      <c r="D554" s="11"/>
      <c r="E554" s="33"/>
      <c r="F554" s="11"/>
      <c r="G554" s="11"/>
      <c r="H554" s="11"/>
      <c r="I554" s="11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2"/>
      <c r="AK554" s="11"/>
      <c r="AL554" s="11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</row>
    <row r="555" spans="1:86" ht="17.25">
      <c r="A555" s="11"/>
      <c r="B555" s="11"/>
      <c r="C555" s="11"/>
      <c r="D555" s="11"/>
      <c r="E555" s="33"/>
      <c r="F555" s="11"/>
      <c r="G555" s="11"/>
      <c r="H555" s="11"/>
      <c r="I555" s="11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2"/>
      <c r="AK555" s="11"/>
      <c r="AL555" s="11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</row>
    <row r="556" spans="1:86" ht="17.25">
      <c r="A556" s="11"/>
      <c r="B556" s="11"/>
      <c r="C556" s="11"/>
      <c r="D556" s="11"/>
      <c r="E556" s="33"/>
      <c r="F556" s="11"/>
      <c r="G556" s="11"/>
      <c r="H556" s="11"/>
      <c r="I556" s="11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2"/>
      <c r="AK556" s="11"/>
      <c r="AL556" s="11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</row>
    <row r="557" spans="1:86" ht="17.25">
      <c r="A557" s="11"/>
      <c r="B557" s="11"/>
      <c r="C557" s="11"/>
      <c r="D557" s="11"/>
      <c r="E557" s="33"/>
      <c r="F557" s="11"/>
      <c r="G557" s="11"/>
      <c r="H557" s="11"/>
      <c r="I557" s="11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2"/>
      <c r="AK557" s="11"/>
      <c r="AL557" s="11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</row>
    <row r="558" spans="1:86" ht="17.25">
      <c r="A558" s="11"/>
      <c r="B558" s="11"/>
      <c r="C558" s="11"/>
      <c r="D558" s="11"/>
      <c r="E558" s="33"/>
      <c r="F558" s="11"/>
      <c r="G558" s="11"/>
      <c r="H558" s="11"/>
      <c r="I558" s="11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2"/>
      <c r="AK558" s="11"/>
      <c r="AL558" s="11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</row>
    <row r="559" spans="1:86" ht="17.25">
      <c r="A559" s="11"/>
      <c r="B559" s="11"/>
      <c r="C559" s="11"/>
      <c r="D559" s="11"/>
      <c r="E559" s="33"/>
      <c r="F559" s="11"/>
      <c r="G559" s="11"/>
      <c r="H559" s="11"/>
      <c r="I559" s="11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2"/>
      <c r="AK559" s="11"/>
      <c r="AL559" s="11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</row>
    <row r="560" spans="1:86" ht="17.25">
      <c r="A560" s="11"/>
      <c r="B560" s="11"/>
      <c r="C560" s="11"/>
      <c r="D560" s="11"/>
      <c r="E560" s="33"/>
      <c r="F560" s="11"/>
      <c r="G560" s="11"/>
      <c r="H560" s="11"/>
      <c r="I560" s="11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2"/>
      <c r="AK560" s="11"/>
      <c r="AL560" s="11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</row>
    <row r="561" spans="1:86" ht="17.25">
      <c r="A561" s="11"/>
      <c r="B561" s="11"/>
      <c r="C561" s="11"/>
      <c r="D561" s="11"/>
      <c r="E561" s="33"/>
      <c r="F561" s="11"/>
      <c r="G561" s="11"/>
      <c r="H561" s="11"/>
      <c r="I561" s="11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2"/>
      <c r="AK561" s="11"/>
      <c r="AL561" s="11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</row>
    <row r="562" spans="1:86" ht="17.25">
      <c r="A562" s="11"/>
      <c r="B562" s="11"/>
      <c r="C562" s="11"/>
      <c r="D562" s="11"/>
      <c r="E562" s="33"/>
      <c r="F562" s="11"/>
      <c r="G562" s="11"/>
      <c r="H562" s="11"/>
      <c r="I562" s="11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2"/>
      <c r="AK562" s="11"/>
      <c r="AL562" s="11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</row>
    <row r="563" spans="1:86" ht="17.25">
      <c r="A563" s="11"/>
      <c r="B563" s="11"/>
      <c r="C563" s="11"/>
      <c r="D563" s="11"/>
      <c r="E563" s="33"/>
      <c r="F563" s="11"/>
      <c r="G563" s="11"/>
      <c r="H563" s="11"/>
      <c r="I563" s="11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2"/>
      <c r="AK563" s="11"/>
      <c r="AL563" s="11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</row>
    <row r="564" spans="1:86" ht="17.25">
      <c r="A564" s="11"/>
      <c r="B564" s="11"/>
      <c r="C564" s="11"/>
      <c r="D564" s="11"/>
      <c r="E564" s="33"/>
      <c r="F564" s="11"/>
      <c r="G564" s="11"/>
      <c r="H564" s="11"/>
      <c r="I564" s="11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2"/>
      <c r="AK564" s="11"/>
      <c r="AL564" s="11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</row>
    <row r="565" spans="1:86" ht="17.25">
      <c r="A565" s="11"/>
      <c r="B565" s="11"/>
      <c r="C565" s="11"/>
      <c r="D565" s="11"/>
      <c r="E565" s="33"/>
      <c r="F565" s="11"/>
      <c r="G565" s="11"/>
      <c r="H565" s="11"/>
      <c r="I565" s="11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2"/>
      <c r="AK565" s="11"/>
      <c r="AL565" s="11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</row>
    <row r="566" spans="1:86" ht="17.25">
      <c r="A566" s="11"/>
      <c r="B566" s="11"/>
      <c r="C566" s="11"/>
      <c r="D566" s="11"/>
      <c r="E566" s="33"/>
      <c r="F566" s="11"/>
      <c r="G566" s="11"/>
      <c r="H566" s="11"/>
      <c r="I566" s="11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2"/>
      <c r="AK566" s="11"/>
      <c r="AL566" s="11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</row>
    <row r="567" spans="1:86" ht="17.25">
      <c r="A567" s="11"/>
      <c r="B567" s="11"/>
      <c r="C567" s="11"/>
      <c r="D567" s="11"/>
      <c r="E567" s="33"/>
      <c r="F567" s="11"/>
      <c r="G567" s="11"/>
      <c r="H567" s="11"/>
      <c r="I567" s="11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2"/>
      <c r="AK567" s="11"/>
      <c r="AL567" s="11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</row>
    <row r="568" spans="1:86" ht="17.25">
      <c r="A568" s="11"/>
      <c r="B568" s="11"/>
      <c r="C568" s="11"/>
      <c r="D568" s="11"/>
      <c r="E568" s="33"/>
      <c r="F568" s="11"/>
      <c r="G568" s="11"/>
      <c r="H568" s="11"/>
      <c r="I568" s="11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2"/>
      <c r="AK568" s="11"/>
      <c r="AL568" s="11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</row>
    <row r="569" spans="1:86" ht="17.25">
      <c r="A569" s="11"/>
      <c r="B569" s="11"/>
      <c r="C569" s="11"/>
      <c r="D569" s="11"/>
      <c r="E569" s="33"/>
      <c r="F569" s="11"/>
      <c r="G569" s="11"/>
      <c r="H569" s="11"/>
      <c r="I569" s="11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2"/>
      <c r="AK569" s="11"/>
      <c r="AL569" s="11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</row>
    <row r="570" spans="1:86" ht="17.25">
      <c r="A570" s="11"/>
      <c r="B570" s="11"/>
      <c r="C570" s="11"/>
      <c r="D570" s="11"/>
      <c r="E570" s="33"/>
      <c r="F570" s="11"/>
      <c r="G570" s="11"/>
      <c r="H570" s="11"/>
      <c r="I570" s="11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2"/>
      <c r="AK570" s="11"/>
      <c r="AL570" s="11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</row>
    <row r="571" spans="1:86" ht="17.25">
      <c r="A571" s="11"/>
      <c r="B571" s="11"/>
      <c r="C571" s="11"/>
      <c r="D571" s="11"/>
      <c r="E571" s="33"/>
      <c r="F571" s="11"/>
      <c r="G571" s="11"/>
      <c r="H571" s="11"/>
      <c r="I571" s="11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2"/>
      <c r="AK571" s="11"/>
      <c r="AL571" s="11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</row>
    <row r="572" spans="1:86" ht="17.25">
      <c r="A572" s="11"/>
      <c r="B572" s="11"/>
      <c r="C572" s="11"/>
      <c r="D572" s="11"/>
      <c r="E572" s="33"/>
      <c r="F572" s="11"/>
      <c r="G572" s="11"/>
      <c r="H572" s="11"/>
      <c r="I572" s="11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2"/>
      <c r="AK572" s="11"/>
      <c r="AL572" s="11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</row>
    <row r="573" spans="1:86" ht="17.25">
      <c r="A573" s="11"/>
      <c r="B573" s="11"/>
      <c r="C573" s="11"/>
      <c r="D573" s="11"/>
      <c r="E573" s="33"/>
      <c r="F573" s="11"/>
      <c r="G573" s="11"/>
      <c r="H573" s="11"/>
      <c r="I573" s="11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2"/>
      <c r="AK573" s="11"/>
      <c r="AL573" s="11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</row>
    <row r="574" spans="1:86" ht="17.25">
      <c r="A574" s="11"/>
      <c r="B574" s="11"/>
      <c r="C574" s="11"/>
      <c r="D574" s="11"/>
      <c r="E574" s="33"/>
      <c r="F574" s="11"/>
      <c r="G574" s="11"/>
      <c r="H574" s="11"/>
      <c r="I574" s="11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2"/>
      <c r="AK574" s="11"/>
      <c r="AL574" s="11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</row>
    <row r="575" spans="1:86" ht="17.25">
      <c r="A575" s="11"/>
      <c r="B575" s="11"/>
      <c r="C575" s="11"/>
      <c r="D575" s="11"/>
      <c r="E575" s="33"/>
      <c r="F575" s="11"/>
      <c r="G575" s="11"/>
      <c r="H575" s="11"/>
      <c r="I575" s="11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2"/>
      <c r="AK575" s="11"/>
      <c r="AL575" s="11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</row>
    <row r="576" spans="1:86" ht="17.25">
      <c r="A576" s="11"/>
      <c r="B576" s="11"/>
      <c r="C576" s="11"/>
      <c r="D576" s="11"/>
      <c r="E576" s="33"/>
      <c r="F576" s="11"/>
      <c r="G576" s="11"/>
      <c r="H576" s="11"/>
      <c r="I576" s="11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2"/>
      <c r="AK576" s="11"/>
      <c r="AL576" s="11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</row>
    <row r="577" spans="1:86" ht="17.25">
      <c r="A577" s="11"/>
      <c r="B577" s="11"/>
      <c r="C577" s="11"/>
      <c r="D577" s="11"/>
      <c r="E577" s="33"/>
      <c r="F577" s="11"/>
      <c r="G577" s="11"/>
      <c r="H577" s="11"/>
      <c r="I577" s="11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2"/>
      <c r="AK577" s="11"/>
      <c r="AL577" s="11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</row>
    <row r="578" spans="1:86" ht="17.25">
      <c r="A578" s="11"/>
      <c r="B578" s="11"/>
      <c r="C578" s="11"/>
      <c r="D578" s="11"/>
      <c r="E578" s="33"/>
      <c r="F578" s="11"/>
      <c r="G578" s="11"/>
      <c r="H578" s="11"/>
      <c r="I578" s="11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2"/>
      <c r="AK578" s="11"/>
      <c r="AL578" s="11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</row>
    <row r="579" spans="1:86" ht="17.25">
      <c r="A579" s="11"/>
      <c r="B579" s="11"/>
      <c r="C579" s="11"/>
      <c r="D579" s="11"/>
      <c r="E579" s="33"/>
      <c r="F579" s="11"/>
      <c r="G579" s="11"/>
      <c r="H579" s="11"/>
      <c r="I579" s="11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2"/>
      <c r="AK579" s="11"/>
      <c r="AL579" s="11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</row>
    <row r="580" spans="1:86" ht="17.25">
      <c r="A580" s="11"/>
      <c r="B580" s="11"/>
      <c r="C580" s="11"/>
      <c r="D580" s="11"/>
      <c r="E580" s="33"/>
      <c r="F580" s="11"/>
      <c r="G580" s="11"/>
      <c r="H580" s="11"/>
      <c r="I580" s="11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2"/>
      <c r="AK580" s="11"/>
      <c r="AL580" s="11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</row>
    <row r="581" spans="1:86" ht="17.25">
      <c r="A581" s="11"/>
      <c r="B581" s="11"/>
      <c r="C581" s="11"/>
      <c r="D581" s="11"/>
      <c r="E581" s="33"/>
      <c r="F581" s="11"/>
      <c r="G581" s="11"/>
      <c r="H581" s="11"/>
      <c r="I581" s="11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2"/>
      <c r="AK581" s="11"/>
      <c r="AL581" s="11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</row>
    <row r="582" spans="1:86" ht="17.25">
      <c r="A582" s="11"/>
      <c r="B582" s="11"/>
      <c r="C582" s="11"/>
      <c r="D582" s="11"/>
      <c r="E582" s="33"/>
      <c r="F582" s="11"/>
      <c r="G582" s="11"/>
      <c r="H582" s="11"/>
      <c r="I582" s="11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2"/>
      <c r="AK582" s="11"/>
      <c r="AL582" s="11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</row>
    <row r="583" spans="1:86" ht="17.25">
      <c r="A583" s="11"/>
      <c r="B583" s="11"/>
      <c r="C583" s="11"/>
      <c r="D583" s="11"/>
      <c r="E583" s="33"/>
      <c r="F583" s="11"/>
      <c r="G583" s="11"/>
      <c r="H583" s="11"/>
      <c r="I583" s="11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2"/>
      <c r="AK583" s="11"/>
      <c r="AL583" s="11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</row>
    <row r="584" spans="1:86" ht="17.25">
      <c r="A584" s="11"/>
      <c r="B584" s="11"/>
      <c r="C584" s="11"/>
      <c r="D584" s="11"/>
      <c r="E584" s="33"/>
      <c r="F584" s="11"/>
      <c r="G584" s="11"/>
      <c r="H584" s="11"/>
      <c r="I584" s="11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2"/>
      <c r="AK584" s="11"/>
      <c r="AL584" s="11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</row>
    <row r="585" spans="1:86" ht="17.25">
      <c r="A585" s="11"/>
      <c r="B585" s="11"/>
      <c r="C585" s="11"/>
      <c r="D585" s="11"/>
      <c r="E585" s="33"/>
      <c r="F585" s="11"/>
      <c r="G585" s="11"/>
      <c r="H585" s="11"/>
      <c r="I585" s="11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2"/>
      <c r="AK585" s="11"/>
      <c r="AL585" s="11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</row>
    <row r="586" spans="1:86" ht="17.25">
      <c r="A586" s="11"/>
      <c r="B586" s="11"/>
      <c r="C586" s="11"/>
      <c r="D586" s="11"/>
      <c r="E586" s="33"/>
      <c r="F586" s="11"/>
      <c r="G586" s="11"/>
      <c r="H586" s="11"/>
      <c r="I586" s="11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2"/>
      <c r="AK586" s="11"/>
      <c r="AL586" s="11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</row>
    <row r="587" spans="1:86" ht="17.25">
      <c r="A587" s="11"/>
      <c r="B587" s="11"/>
      <c r="C587" s="11"/>
      <c r="D587" s="11"/>
      <c r="E587" s="33"/>
      <c r="F587" s="11"/>
      <c r="G587" s="11"/>
      <c r="H587" s="11"/>
      <c r="I587" s="11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2"/>
      <c r="AK587" s="11"/>
      <c r="AL587" s="11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</row>
    <row r="588" spans="1:86" ht="17.25">
      <c r="A588" s="11"/>
      <c r="B588" s="11"/>
      <c r="C588" s="11"/>
      <c r="D588" s="11"/>
      <c r="E588" s="33"/>
      <c r="F588" s="11"/>
      <c r="G588" s="11"/>
      <c r="H588" s="11"/>
      <c r="I588" s="11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2"/>
      <c r="AK588" s="11"/>
      <c r="AL588" s="11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</row>
    <row r="589" spans="1:86" ht="17.25">
      <c r="A589" s="11"/>
      <c r="B589" s="11"/>
      <c r="C589" s="11"/>
      <c r="D589" s="11"/>
      <c r="E589" s="33"/>
      <c r="F589" s="11"/>
      <c r="G589" s="11"/>
      <c r="H589" s="11"/>
      <c r="I589" s="11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2"/>
      <c r="AK589" s="11"/>
      <c r="AL589" s="11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</row>
    <row r="590" spans="1:86" ht="17.25">
      <c r="A590" s="11"/>
      <c r="B590" s="11"/>
      <c r="C590" s="11"/>
      <c r="D590" s="11"/>
      <c r="E590" s="33"/>
      <c r="F590" s="11"/>
      <c r="G590" s="11"/>
      <c r="H590" s="11"/>
      <c r="I590" s="11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2"/>
      <c r="AK590" s="11"/>
      <c r="AL590" s="11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</row>
    <row r="591" spans="1:86" ht="17.25">
      <c r="A591" s="11"/>
      <c r="B591" s="11"/>
      <c r="C591" s="11"/>
      <c r="D591" s="11"/>
      <c r="E591" s="33"/>
      <c r="F591" s="11"/>
      <c r="G591" s="11"/>
      <c r="H591" s="11"/>
      <c r="I591" s="11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2"/>
      <c r="AK591" s="11"/>
      <c r="AL591" s="11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</row>
    <row r="592" spans="1:86" ht="17.25">
      <c r="A592" s="11"/>
      <c r="B592" s="11"/>
      <c r="C592" s="11"/>
      <c r="D592" s="11"/>
      <c r="E592" s="33"/>
      <c r="F592" s="11"/>
      <c r="G592" s="11"/>
      <c r="H592" s="11"/>
      <c r="I592" s="11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2"/>
      <c r="AK592" s="11"/>
      <c r="AL592" s="11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</row>
    <row r="593" spans="1:86" ht="17.25">
      <c r="A593" s="11"/>
      <c r="B593" s="11"/>
      <c r="C593" s="11"/>
      <c r="D593" s="11"/>
      <c r="E593" s="33"/>
      <c r="F593" s="11"/>
      <c r="G593" s="11"/>
      <c r="H593" s="11"/>
      <c r="I593" s="11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2"/>
      <c r="AK593" s="11"/>
      <c r="AL593" s="11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</row>
    <row r="594" spans="1:86" ht="17.25">
      <c r="A594" s="11"/>
      <c r="B594" s="11"/>
      <c r="C594" s="11"/>
      <c r="D594" s="11"/>
      <c r="E594" s="33"/>
      <c r="F594" s="11"/>
      <c r="G594" s="11"/>
      <c r="H594" s="11"/>
      <c r="I594" s="11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2"/>
      <c r="AK594" s="11"/>
      <c r="AL594" s="11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</row>
    <row r="595" spans="1:86" ht="17.25">
      <c r="A595" s="11"/>
      <c r="B595" s="11"/>
      <c r="C595" s="11"/>
      <c r="D595" s="11"/>
      <c r="E595" s="33"/>
      <c r="F595" s="11"/>
      <c r="G595" s="11"/>
      <c r="H595" s="11"/>
      <c r="I595" s="11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2"/>
      <c r="AK595" s="11"/>
      <c r="AL595" s="11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</row>
    <row r="596" spans="1:86" ht="17.25">
      <c r="A596" s="11"/>
      <c r="B596" s="11"/>
      <c r="C596" s="11"/>
      <c r="D596" s="11"/>
      <c r="E596" s="33"/>
      <c r="F596" s="11"/>
      <c r="G596" s="11"/>
      <c r="H596" s="11"/>
      <c r="I596" s="11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2"/>
      <c r="AK596" s="11"/>
      <c r="AL596" s="11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</row>
    <row r="597" spans="1:86" ht="17.25">
      <c r="A597" s="11"/>
      <c r="B597" s="11"/>
      <c r="C597" s="11"/>
      <c r="D597" s="11"/>
      <c r="E597" s="33"/>
      <c r="F597" s="11"/>
      <c r="G597" s="11"/>
      <c r="H597" s="11"/>
      <c r="I597" s="11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2"/>
      <c r="AK597" s="11"/>
      <c r="AL597" s="11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</row>
    <row r="598" spans="1:86" ht="17.25">
      <c r="A598" s="11"/>
      <c r="B598" s="11"/>
      <c r="C598" s="11"/>
      <c r="D598" s="11"/>
      <c r="E598" s="33"/>
      <c r="F598" s="11"/>
      <c r="G598" s="11"/>
      <c r="H598" s="11"/>
      <c r="I598" s="11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2"/>
      <c r="AK598" s="11"/>
      <c r="AL598" s="11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</row>
    <row r="599" spans="1:86" ht="17.25">
      <c r="A599" s="11"/>
      <c r="B599" s="11"/>
      <c r="C599" s="11"/>
      <c r="D599" s="11"/>
      <c r="E599" s="33"/>
      <c r="F599" s="11"/>
      <c r="G599" s="11"/>
      <c r="H599" s="11"/>
      <c r="I599" s="11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2"/>
      <c r="AK599" s="11"/>
      <c r="AL599" s="11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</row>
    <row r="600" spans="1:86" ht="17.25">
      <c r="A600" s="11"/>
      <c r="B600" s="11"/>
      <c r="C600" s="11"/>
      <c r="D600" s="11"/>
      <c r="E600" s="33"/>
      <c r="F600" s="11"/>
      <c r="G600" s="11"/>
      <c r="H600" s="11"/>
      <c r="I600" s="11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2"/>
      <c r="AK600" s="11"/>
      <c r="AL600" s="11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</row>
    <row r="601" spans="1:86" ht="17.25">
      <c r="A601" s="11"/>
      <c r="B601" s="11"/>
      <c r="C601" s="11"/>
      <c r="D601" s="11"/>
      <c r="E601" s="33"/>
      <c r="F601" s="11"/>
      <c r="G601" s="11"/>
      <c r="H601" s="11"/>
      <c r="I601" s="11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2"/>
      <c r="AK601" s="11"/>
      <c r="AL601" s="11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</row>
    <row r="602" spans="1:86" ht="17.25">
      <c r="A602" s="11"/>
      <c r="B602" s="11"/>
      <c r="C602" s="11"/>
      <c r="D602" s="11"/>
      <c r="E602" s="33"/>
      <c r="F602" s="11"/>
      <c r="G602" s="11"/>
      <c r="H602" s="11"/>
      <c r="I602" s="11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2"/>
      <c r="AK602" s="11"/>
      <c r="AL602" s="11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</row>
    <row r="603" spans="1:86" ht="17.25">
      <c r="A603" s="11"/>
      <c r="B603" s="11"/>
      <c r="C603" s="11"/>
      <c r="D603" s="11"/>
      <c r="E603" s="33"/>
      <c r="F603" s="11"/>
      <c r="G603" s="11"/>
      <c r="H603" s="11"/>
      <c r="I603" s="11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2"/>
      <c r="AK603" s="11"/>
      <c r="AL603" s="11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</row>
    <row r="604" spans="1:86" ht="17.25">
      <c r="A604" s="11"/>
      <c r="B604" s="11"/>
      <c r="C604" s="11"/>
      <c r="D604" s="11"/>
      <c r="E604" s="33"/>
      <c r="F604" s="11"/>
      <c r="G604" s="11"/>
      <c r="H604" s="11"/>
      <c r="I604" s="11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2"/>
      <c r="AK604" s="11"/>
      <c r="AL604" s="11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</row>
    <row r="605" spans="1:86" ht="17.25">
      <c r="A605" s="11"/>
      <c r="B605" s="11"/>
      <c r="C605" s="11"/>
      <c r="D605" s="11"/>
      <c r="E605" s="33"/>
      <c r="F605" s="11"/>
      <c r="G605" s="11"/>
      <c r="H605" s="11"/>
      <c r="I605" s="11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2"/>
      <c r="AK605" s="11"/>
      <c r="AL605" s="11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</row>
    <row r="606" spans="1:86" ht="17.25">
      <c r="A606" s="11"/>
      <c r="B606" s="11"/>
      <c r="C606" s="11"/>
      <c r="D606" s="11"/>
      <c r="E606" s="33"/>
      <c r="F606" s="11"/>
      <c r="G606" s="11"/>
      <c r="H606" s="11"/>
      <c r="I606" s="11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2"/>
      <c r="AK606" s="11"/>
      <c r="AL606" s="11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</row>
    <row r="607" spans="1:86" ht="17.25">
      <c r="A607" s="11"/>
      <c r="B607" s="11"/>
      <c r="C607" s="11"/>
      <c r="D607" s="11"/>
      <c r="E607" s="33"/>
      <c r="F607" s="11"/>
      <c r="G607" s="11"/>
      <c r="H607" s="11"/>
      <c r="I607" s="11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2"/>
      <c r="AK607" s="11"/>
      <c r="AL607" s="11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</row>
    <row r="608" spans="1:86" ht="17.25">
      <c r="A608" s="11"/>
      <c r="B608" s="11"/>
      <c r="C608" s="11"/>
      <c r="D608" s="11"/>
      <c r="E608" s="33"/>
      <c r="F608" s="11"/>
      <c r="G608" s="11"/>
      <c r="H608" s="11"/>
      <c r="I608" s="11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2"/>
      <c r="AK608" s="11"/>
      <c r="AL608" s="11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</row>
    <row r="609" spans="1:86" ht="17.25">
      <c r="A609" s="11"/>
      <c r="B609" s="11"/>
      <c r="C609" s="11"/>
      <c r="D609" s="11"/>
      <c r="E609" s="33"/>
      <c r="F609" s="11"/>
      <c r="G609" s="11"/>
      <c r="H609" s="11"/>
      <c r="I609" s="11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2"/>
      <c r="AK609" s="11"/>
      <c r="AL609" s="11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</row>
    <row r="610" spans="1:86" ht="17.25">
      <c r="A610" s="11"/>
      <c r="B610" s="11"/>
      <c r="C610" s="11"/>
      <c r="D610" s="11"/>
      <c r="E610" s="33"/>
      <c r="F610" s="11"/>
      <c r="G610" s="11"/>
      <c r="H610" s="11"/>
      <c r="I610" s="11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2"/>
      <c r="AK610" s="11"/>
      <c r="AL610" s="11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</row>
    <row r="611" spans="1:86" ht="17.25">
      <c r="A611" s="11"/>
      <c r="B611" s="11"/>
      <c r="C611" s="11"/>
      <c r="D611" s="11"/>
      <c r="E611" s="33"/>
      <c r="F611" s="11"/>
      <c r="G611" s="11"/>
      <c r="H611" s="11"/>
      <c r="I611" s="11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2"/>
      <c r="AK611" s="11"/>
      <c r="AL611" s="11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</row>
    <row r="612" spans="1:86" ht="17.25">
      <c r="A612" s="11"/>
      <c r="B612" s="11"/>
      <c r="C612" s="11"/>
      <c r="D612" s="11"/>
      <c r="E612" s="33"/>
      <c r="F612" s="11"/>
      <c r="G612" s="11"/>
      <c r="H612" s="11"/>
      <c r="I612" s="11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2"/>
      <c r="AK612" s="11"/>
      <c r="AL612" s="11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</row>
    <row r="613" spans="1:86" ht="17.25">
      <c r="A613" s="11"/>
      <c r="B613" s="11"/>
      <c r="C613" s="11"/>
      <c r="D613" s="11"/>
      <c r="E613" s="33"/>
      <c r="F613" s="11"/>
      <c r="G613" s="11"/>
      <c r="H613" s="11"/>
      <c r="I613" s="11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2"/>
      <c r="AK613" s="11"/>
      <c r="AL613" s="11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</row>
    <row r="614" spans="1:86" ht="17.25">
      <c r="A614" s="11"/>
      <c r="B614" s="11"/>
      <c r="C614" s="11"/>
      <c r="D614" s="11"/>
      <c r="E614" s="33"/>
      <c r="F614" s="11"/>
      <c r="G614" s="11"/>
      <c r="H614" s="11"/>
      <c r="I614" s="11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2"/>
      <c r="AK614" s="11"/>
      <c r="AL614" s="11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</row>
    <row r="615" spans="1:86" ht="17.25">
      <c r="A615" s="11"/>
      <c r="B615" s="11"/>
      <c r="C615" s="11"/>
      <c r="D615" s="11"/>
      <c r="E615" s="33"/>
      <c r="F615" s="11"/>
      <c r="G615" s="11"/>
      <c r="H615" s="11"/>
      <c r="I615" s="11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2"/>
      <c r="AK615" s="11"/>
      <c r="AL615" s="11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</row>
    <row r="616" spans="1:86" ht="17.25">
      <c r="A616" s="11"/>
      <c r="B616" s="11"/>
      <c r="C616" s="11"/>
      <c r="D616" s="11"/>
      <c r="E616" s="33"/>
      <c r="F616" s="11"/>
      <c r="G616" s="11"/>
      <c r="H616" s="11"/>
      <c r="I616" s="11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2"/>
      <c r="AK616" s="11"/>
      <c r="AL616" s="11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</row>
    <row r="617" spans="1:86" ht="17.25">
      <c r="A617" s="11"/>
      <c r="B617" s="11"/>
      <c r="C617" s="11"/>
      <c r="D617" s="11"/>
      <c r="E617" s="33"/>
      <c r="F617" s="11"/>
      <c r="G617" s="11"/>
      <c r="H617" s="11"/>
      <c r="I617" s="11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2"/>
      <c r="AK617" s="11"/>
      <c r="AL617" s="11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</row>
    <row r="618" spans="1:86" ht="17.25">
      <c r="A618" s="11"/>
      <c r="B618" s="11"/>
      <c r="C618" s="11"/>
      <c r="D618" s="11"/>
      <c r="E618" s="33"/>
      <c r="F618" s="11"/>
      <c r="G618" s="11"/>
      <c r="H618" s="11"/>
      <c r="I618" s="11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2"/>
      <c r="AK618" s="11"/>
      <c r="AL618" s="11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</row>
    <row r="619" spans="1:86" ht="17.25">
      <c r="A619" s="11"/>
      <c r="B619" s="11"/>
      <c r="C619" s="11"/>
      <c r="D619" s="11"/>
      <c r="E619" s="33"/>
      <c r="F619" s="11"/>
      <c r="G619" s="11"/>
      <c r="H619" s="11"/>
      <c r="I619" s="11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2"/>
      <c r="AK619" s="11"/>
      <c r="AL619" s="11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</row>
    <row r="620" spans="1:86" ht="17.25">
      <c r="A620" s="11"/>
      <c r="B620" s="11"/>
      <c r="C620" s="11"/>
      <c r="D620" s="11"/>
      <c r="E620" s="33"/>
      <c r="F620" s="11"/>
      <c r="G620" s="11"/>
      <c r="H620" s="11"/>
      <c r="I620" s="11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2"/>
      <c r="AK620" s="11"/>
      <c r="AL620" s="11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</row>
    <row r="621" spans="1:86" ht="17.25">
      <c r="A621" s="11"/>
      <c r="B621" s="11"/>
      <c r="C621" s="11"/>
      <c r="D621" s="11"/>
      <c r="E621" s="33"/>
      <c r="F621" s="11"/>
      <c r="G621" s="11"/>
      <c r="H621" s="11"/>
      <c r="I621" s="11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2"/>
      <c r="AK621" s="11"/>
      <c r="AL621" s="11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</row>
    <row r="622" spans="1:86" ht="17.25">
      <c r="A622" s="11"/>
      <c r="B622" s="11"/>
      <c r="C622" s="11"/>
      <c r="D622" s="11"/>
      <c r="E622" s="33"/>
      <c r="F622" s="11"/>
      <c r="G622" s="11"/>
      <c r="H622" s="11"/>
      <c r="I622" s="11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2"/>
      <c r="AK622" s="11"/>
      <c r="AL622" s="11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</row>
    <row r="623" spans="1:86" ht="17.25">
      <c r="A623" s="11"/>
      <c r="B623" s="11"/>
      <c r="C623" s="11"/>
      <c r="D623" s="11"/>
      <c r="E623" s="33"/>
      <c r="F623" s="11"/>
      <c r="G623" s="11"/>
      <c r="H623" s="11"/>
      <c r="I623" s="11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2"/>
      <c r="AK623" s="11"/>
      <c r="AL623" s="11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</row>
    <row r="624" spans="1:86" ht="17.25">
      <c r="A624" s="11"/>
      <c r="B624" s="11"/>
      <c r="C624" s="11"/>
      <c r="D624" s="11"/>
      <c r="E624" s="33"/>
      <c r="F624" s="11"/>
      <c r="G624" s="11"/>
      <c r="H624" s="11"/>
      <c r="I624" s="11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2"/>
      <c r="AK624" s="11"/>
      <c r="AL624" s="11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</row>
    <row r="625" spans="1:86" ht="17.25">
      <c r="A625" s="11"/>
      <c r="B625" s="11"/>
      <c r="C625" s="11"/>
      <c r="D625" s="11"/>
      <c r="E625" s="33"/>
      <c r="F625" s="11"/>
      <c r="G625" s="11"/>
      <c r="H625" s="11"/>
      <c r="I625" s="11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2"/>
      <c r="AK625" s="11"/>
      <c r="AL625" s="11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</row>
    <row r="626" spans="1:86" ht="17.25">
      <c r="A626" s="11"/>
      <c r="B626" s="11"/>
      <c r="C626" s="11"/>
      <c r="D626" s="11"/>
      <c r="E626" s="33"/>
      <c r="F626" s="11"/>
      <c r="G626" s="11"/>
      <c r="H626" s="11"/>
      <c r="I626" s="11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2"/>
      <c r="AK626" s="11"/>
      <c r="AL626" s="11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</row>
    <row r="627" spans="1:86" ht="17.25">
      <c r="A627" s="11"/>
      <c r="B627" s="11"/>
      <c r="C627" s="11"/>
      <c r="D627" s="11"/>
      <c r="E627" s="33"/>
      <c r="F627" s="11"/>
      <c r="G627" s="11"/>
      <c r="H627" s="11"/>
      <c r="I627" s="11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2"/>
      <c r="AK627" s="11"/>
      <c r="AL627" s="11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</row>
    <row r="628" spans="1:86" ht="17.25">
      <c r="A628" s="11"/>
      <c r="B628" s="11"/>
      <c r="C628" s="11"/>
      <c r="D628" s="11"/>
      <c r="E628" s="33"/>
      <c r="F628" s="11"/>
      <c r="G628" s="11"/>
      <c r="H628" s="11"/>
      <c r="I628" s="11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2"/>
      <c r="AK628" s="11"/>
      <c r="AL628" s="11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</row>
    <row r="629" spans="1:86" ht="17.25">
      <c r="A629" s="11"/>
      <c r="B629" s="11"/>
      <c r="C629" s="11"/>
      <c r="D629" s="11"/>
      <c r="E629" s="33"/>
      <c r="F629" s="11"/>
      <c r="G629" s="11"/>
      <c r="H629" s="11"/>
      <c r="I629" s="11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2"/>
      <c r="AK629" s="11"/>
      <c r="AL629" s="11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</row>
    <row r="630" spans="1:86" ht="17.25">
      <c r="A630" s="11"/>
      <c r="B630" s="11"/>
      <c r="C630" s="11"/>
      <c r="D630" s="11"/>
      <c r="E630" s="33"/>
      <c r="F630" s="11"/>
      <c r="G630" s="11"/>
      <c r="H630" s="11"/>
      <c r="I630" s="11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2"/>
      <c r="AK630" s="11"/>
      <c r="AL630" s="11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</row>
    <row r="631" spans="1:86" ht="17.25">
      <c r="A631" s="11"/>
      <c r="B631" s="11"/>
      <c r="C631" s="11"/>
      <c r="D631" s="11"/>
      <c r="E631" s="33"/>
      <c r="F631" s="11"/>
      <c r="G631" s="11"/>
      <c r="H631" s="11"/>
      <c r="I631" s="11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2"/>
      <c r="AK631" s="11"/>
      <c r="AL631" s="11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</row>
    <row r="632" spans="1:86" ht="17.25">
      <c r="A632" s="11"/>
      <c r="B632" s="11"/>
      <c r="C632" s="11"/>
      <c r="D632" s="11"/>
      <c r="E632" s="33"/>
      <c r="F632" s="11"/>
      <c r="G632" s="11"/>
      <c r="H632" s="11"/>
      <c r="I632" s="11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2"/>
      <c r="AK632" s="11"/>
      <c r="AL632" s="11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</row>
    <row r="633" spans="1:86" ht="17.25">
      <c r="A633" s="11"/>
      <c r="B633" s="11"/>
      <c r="C633" s="11"/>
      <c r="D633" s="11"/>
      <c r="E633" s="33"/>
      <c r="F633" s="11"/>
      <c r="G633" s="11"/>
      <c r="H633" s="11"/>
      <c r="I633" s="11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2"/>
      <c r="AK633" s="11"/>
      <c r="AL633" s="11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</row>
    <row r="634" spans="1:86" ht="17.25">
      <c r="A634" s="11"/>
      <c r="B634" s="11"/>
      <c r="C634" s="11"/>
      <c r="D634" s="11"/>
      <c r="E634" s="33"/>
      <c r="F634" s="11"/>
      <c r="G634" s="11"/>
      <c r="H634" s="11"/>
      <c r="I634" s="11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2"/>
      <c r="AK634" s="11"/>
      <c r="AL634" s="11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</row>
    <row r="635" spans="1:86" ht="17.25">
      <c r="A635" s="11"/>
      <c r="B635" s="11"/>
      <c r="C635" s="11"/>
      <c r="D635" s="11"/>
      <c r="E635" s="33"/>
      <c r="F635" s="11"/>
      <c r="G635" s="11"/>
      <c r="H635" s="11"/>
      <c r="I635" s="11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2"/>
      <c r="AK635" s="11"/>
      <c r="AL635" s="11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</row>
    <row r="636" spans="1:86" ht="17.25">
      <c r="A636" s="11"/>
      <c r="B636" s="11"/>
      <c r="C636" s="11"/>
      <c r="D636" s="11"/>
      <c r="E636" s="33"/>
      <c r="F636" s="11"/>
      <c r="G636" s="11"/>
      <c r="H636" s="11"/>
      <c r="I636" s="11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2"/>
      <c r="AK636" s="11"/>
      <c r="AL636" s="11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</row>
    <row r="637" spans="1:86" ht="17.25">
      <c r="A637" s="11"/>
      <c r="B637" s="11"/>
      <c r="C637" s="11"/>
      <c r="D637" s="11"/>
      <c r="E637" s="33"/>
      <c r="F637" s="11"/>
      <c r="G637" s="11"/>
      <c r="H637" s="11"/>
      <c r="I637" s="11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2"/>
      <c r="AK637" s="11"/>
      <c r="AL637" s="11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</row>
    <row r="638" spans="1:86" ht="17.25">
      <c r="A638" s="11"/>
      <c r="B638" s="11"/>
      <c r="C638" s="11"/>
      <c r="D638" s="11"/>
      <c r="E638" s="33"/>
      <c r="F638" s="11"/>
      <c r="G638" s="11"/>
      <c r="H638" s="11"/>
      <c r="I638" s="11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2"/>
      <c r="AK638" s="11"/>
      <c r="AL638" s="11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</row>
    <row r="639" spans="1:86" ht="17.25">
      <c r="A639" s="11"/>
      <c r="B639" s="11"/>
      <c r="C639" s="11"/>
      <c r="D639" s="11"/>
      <c r="E639" s="33"/>
      <c r="F639" s="11"/>
      <c r="G639" s="11"/>
      <c r="H639" s="11"/>
      <c r="I639" s="11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2"/>
      <c r="AK639" s="11"/>
      <c r="AL639" s="11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</row>
    <row r="640" spans="1:86" ht="17.25">
      <c r="A640" s="11"/>
      <c r="B640" s="11"/>
      <c r="C640" s="11"/>
      <c r="D640" s="11"/>
      <c r="E640" s="33"/>
      <c r="F640" s="11"/>
      <c r="G640" s="11"/>
      <c r="H640" s="11"/>
      <c r="I640" s="11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2"/>
      <c r="AK640" s="11"/>
      <c r="AL640" s="11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</row>
    <row r="641" spans="1:86" ht="17.25">
      <c r="A641" s="11"/>
      <c r="B641" s="11"/>
      <c r="C641" s="11"/>
      <c r="D641" s="11"/>
      <c r="E641" s="33"/>
      <c r="F641" s="11"/>
      <c r="G641" s="11"/>
      <c r="H641" s="11"/>
      <c r="I641" s="11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2"/>
      <c r="AK641" s="11"/>
      <c r="AL641" s="11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</row>
    <row r="642" spans="1:86" ht="17.25">
      <c r="A642" s="11"/>
      <c r="B642" s="11"/>
      <c r="C642" s="11"/>
      <c r="D642" s="11"/>
      <c r="E642" s="33"/>
      <c r="F642" s="11"/>
      <c r="G642" s="11"/>
      <c r="H642" s="11"/>
      <c r="I642" s="11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2"/>
      <c r="AK642" s="11"/>
      <c r="AL642" s="11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</row>
    <row r="643" spans="1:86" ht="17.25">
      <c r="A643" s="11"/>
      <c r="B643" s="11"/>
      <c r="C643" s="11"/>
      <c r="D643" s="11"/>
      <c r="E643" s="33"/>
      <c r="F643" s="11"/>
      <c r="G643" s="11"/>
      <c r="H643" s="11"/>
      <c r="I643" s="11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2"/>
      <c r="AK643" s="11"/>
      <c r="AL643" s="11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</row>
    <row r="644" spans="1:86" ht="17.25">
      <c r="A644" s="11"/>
      <c r="B644" s="11"/>
      <c r="C644" s="11"/>
      <c r="D644" s="11"/>
      <c r="E644" s="33"/>
      <c r="F644" s="11"/>
      <c r="G644" s="11"/>
      <c r="H644" s="11"/>
      <c r="I644" s="11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2"/>
      <c r="AK644" s="11"/>
      <c r="AL644" s="11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</row>
    <row r="645" spans="1:86" ht="17.25">
      <c r="A645" s="11"/>
      <c r="B645" s="11"/>
      <c r="C645" s="11"/>
      <c r="D645" s="11"/>
      <c r="E645" s="33"/>
      <c r="F645" s="11"/>
      <c r="G645" s="11"/>
      <c r="H645" s="11"/>
      <c r="I645" s="11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2"/>
      <c r="AK645" s="11"/>
      <c r="AL645" s="11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</row>
    <row r="646" spans="1:86" ht="17.25">
      <c r="A646" s="11"/>
      <c r="B646" s="11"/>
      <c r="C646" s="11"/>
      <c r="D646" s="11"/>
      <c r="E646" s="33"/>
      <c r="F646" s="11"/>
      <c r="G646" s="11"/>
      <c r="H646" s="11"/>
      <c r="I646" s="11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2"/>
      <c r="AK646" s="11"/>
      <c r="AL646" s="11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</row>
    <row r="647" spans="1:86" ht="17.25">
      <c r="A647" s="11"/>
      <c r="B647" s="11"/>
      <c r="C647" s="11"/>
      <c r="D647" s="11"/>
      <c r="E647" s="33"/>
      <c r="F647" s="11"/>
      <c r="G647" s="11"/>
      <c r="H647" s="11"/>
      <c r="I647" s="11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2"/>
      <c r="AK647" s="11"/>
      <c r="AL647" s="11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</row>
    <row r="648" spans="1:86" ht="17.25">
      <c r="A648" s="11"/>
      <c r="B648" s="11"/>
      <c r="C648" s="11"/>
      <c r="D648" s="11"/>
      <c r="E648" s="33"/>
      <c r="F648" s="11"/>
      <c r="G648" s="11"/>
      <c r="H648" s="11"/>
      <c r="I648" s="11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2"/>
      <c r="AK648" s="11"/>
      <c r="AL648" s="11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</row>
    <row r="649" spans="1:86" ht="17.25">
      <c r="A649" s="11"/>
      <c r="B649" s="11"/>
      <c r="C649" s="11"/>
      <c r="D649" s="11"/>
      <c r="E649" s="33"/>
      <c r="F649" s="11"/>
      <c r="G649" s="11"/>
      <c r="H649" s="11"/>
      <c r="I649" s="11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2"/>
      <c r="AK649" s="11"/>
      <c r="AL649" s="11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</row>
    <row r="650" spans="1:86" ht="17.25">
      <c r="A650" s="11"/>
      <c r="B650" s="11"/>
      <c r="C650" s="11"/>
      <c r="D650" s="11"/>
      <c r="E650" s="33"/>
      <c r="F650" s="11"/>
      <c r="G650" s="11"/>
      <c r="H650" s="11"/>
      <c r="I650" s="11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2"/>
      <c r="AK650" s="11"/>
      <c r="AL650" s="11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</row>
    <row r="651" spans="1:86" ht="17.25">
      <c r="A651" s="11"/>
      <c r="B651" s="11"/>
      <c r="C651" s="11"/>
      <c r="D651" s="11"/>
      <c r="E651" s="33"/>
      <c r="F651" s="11"/>
      <c r="G651" s="11"/>
      <c r="H651" s="11"/>
      <c r="I651" s="11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2"/>
      <c r="AK651" s="11"/>
      <c r="AL651" s="11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</row>
    <row r="652" spans="1:86" ht="17.25">
      <c r="A652" s="11"/>
      <c r="B652" s="11"/>
      <c r="C652" s="11"/>
      <c r="D652" s="11"/>
      <c r="E652" s="33"/>
      <c r="F652" s="11"/>
      <c r="G652" s="11"/>
      <c r="H652" s="11"/>
      <c r="I652" s="11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2"/>
      <c r="AK652" s="11"/>
      <c r="AL652" s="11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</row>
    <row r="653" spans="1:86" ht="17.25">
      <c r="A653" s="11"/>
      <c r="B653" s="11"/>
      <c r="C653" s="11"/>
      <c r="D653" s="11"/>
      <c r="E653" s="33"/>
      <c r="F653" s="11"/>
      <c r="G653" s="11"/>
      <c r="H653" s="11"/>
      <c r="I653" s="11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2"/>
      <c r="AK653" s="11"/>
      <c r="AL653" s="11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</row>
    <row r="654" spans="1:86" ht="17.25">
      <c r="A654" s="11"/>
      <c r="B654" s="11"/>
      <c r="C654" s="11"/>
      <c r="D654" s="11"/>
      <c r="E654" s="33"/>
      <c r="F654" s="11"/>
      <c r="G654" s="11"/>
      <c r="H654" s="11"/>
      <c r="I654" s="11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2"/>
      <c r="AK654" s="11"/>
      <c r="AL654" s="11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</row>
    <row r="655" spans="1:86" ht="17.25">
      <c r="A655" s="11"/>
      <c r="B655" s="11"/>
      <c r="C655" s="11"/>
      <c r="D655" s="11"/>
      <c r="E655" s="33"/>
      <c r="F655" s="11"/>
      <c r="G655" s="11"/>
      <c r="H655" s="11"/>
      <c r="I655" s="11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2"/>
      <c r="AK655" s="11"/>
      <c r="AL655" s="11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</row>
    <row r="656" spans="1:86" ht="17.25">
      <c r="A656" s="11"/>
      <c r="B656" s="11"/>
      <c r="C656" s="11"/>
      <c r="D656" s="11"/>
      <c r="E656" s="33"/>
      <c r="F656" s="11"/>
      <c r="G656" s="11"/>
      <c r="H656" s="11"/>
      <c r="I656" s="11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2"/>
      <c r="AK656" s="11"/>
      <c r="AL656" s="11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</row>
    <row r="657" spans="1:86" ht="17.25">
      <c r="A657" s="11"/>
      <c r="B657" s="11"/>
      <c r="C657" s="11"/>
      <c r="D657" s="11"/>
      <c r="E657" s="33"/>
      <c r="F657" s="11"/>
      <c r="G657" s="11"/>
      <c r="H657" s="11"/>
      <c r="I657" s="11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2"/>
      <c r="AK657" s="11"/>
      <c r="AL657" s="11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</row>
    <row r="658" spans="1:86" ht="17.25">
      <c r="A658" s="11"/>
      <c r="B658" s="11"/>
      <c r="C658" s="11"/>
      <c r="D658" s="11"/>
      <c r="E658" s="33"/>
      <c r="F658" s="11"/>
      <c r="G658" s="11"/>
      <c r="H658" s="11"/>
      <c r="I658" s="11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2"/>
      <c r="AK658" s="11"/>
      <c r="AL658" s="11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</row>
    <row r="659" spans="1:86" ht="17.25">
      <c r="A659" s="11"/>
      <c r="B659" s="11"/>
      <c r="C659" s="11"/>
      <c r="D659" s="11"/>
      <c r="E659" s="33"/>
      <c r="F659" s="11"/>
      <c r="G659" s="11"/>
      <c r="H659" s="11"/>
      <c r="I659" s="11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2"/>
      <c r="AK659" s="11"/>
      <c r="AL659" s="11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</row>
    <row r="660" spans="1:86" ht="17.25">
      <c r="A660" s="11"/>
      <c r="B660" s="11"/>
      <c r="C660" s="11"/>
      <c r="D660" s="11"/>
      <c r="E660" s="33"/>
      <c r="F660" s="11"/>
      <c r="G660" s="11"/>
      <c r="H660" s="11"/>
      <c r="I660" s="11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2"/>
      <c r="AK660" s="11"/>
      <c r="AL660" s="11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</row>
    <row r="661" spans="1:86" ht="17.25">
      <c r="A661" s="11"/>
      <c r="B661" s="11"/>
      <c r="C661" s="11"/>
      <c r="D661" s="11"/>
      <c r="E661" s="33"/>
      <c r="F661" s="11"/>
      <c r="G661" s="11"/>
      <c r="H661" s="11"/>
      <c r="I661" s="11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2"/>
      <c r="AK661" s="11"/>
      <c r="AL661" s="11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</row>
    <row r="662" spans="1:86" ht="17.25">
      <c r="A662" s="11"/>
      <c r="B662" s="11"/>
      <c r="C662" s="11"/>
      <c r="D662" s="11"/>
      <c r="E662" s="33"/>
      <c r="F662" s="11"/>
      <c r="G662" s="11"/>
      <c r="H662" s="11"/>
      <c r="I662" s="11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2"/>
      <c r="AK662" s="11"/>
      <c r="AL662" s="11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</row>
    <row r="663" spans="1:86" ht="17.25">
      <c r="A663" s="11"/>
      <c r="B663" s="11"/>
      <c r="C663" s="11"/>
      <c r="D663" s="11"/>
      <c r="E663" s="33"/>
      <c r="F663" s="11"/>
      <c r="G663" s="11"/>
      <c r="H663" s="11"/>
      <c r="I663" s="11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2"/>
      <c r="AK663" s="11"/>
      <c r="AL663" s="11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</row>
    <row r="664" spans="1:86" ht="17.25">
      <c r="A664" s="11"/>
      <c r="B664" s="11"/>
      <c r="C664" s="11"/>
      <c r="D664" s="11"/>
      <c r="E664" s="33"/>
      <c r="F664" s="11"/>
      <c r="G664" s="11"/>
      <c r="H664" s="11"/>
      <c r="I664" s="11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2"/>
      <c r="AK664" s="11"/>
      <c r="AL664" s="11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</row>
    <row r="665" spans="1:86" ht="17.25">
      <c r="A665" s="11"/>
      <c r="B665" s="11"/>
      <c r="C665" s="11"/>
      <c r="D665" s="11"/>
      <c r="E665" s="33"/>
      <c r="F665" s="11"/>
      <c r="G665" s="11"/>
      <c r="H665" s="11"/>
      <c r="I665" s="11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2"/>
      <c r="AK665" s="11"/>
      <c r="AL665" s="11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</row>
    <row r="666" spans="1:86" ht="17.25">
      <c r="A666" s="11"/>
      <c r="B666" s="11"/>
      <c r="C666" s="11"/>
      <c r="D666" s="11"/>
      <c r="E666" s="33"/>
      <c r="F666" s="11"/>
      <c r="G666" s="11"/>
      <c r="H666" s="11"/>
      <c r="I666" s="11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2"/>
      <c r="AK666" s="11"/>
      <c r="AL666" s="11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</row>
    <row r="667" spans="1:86" ht="17.25">
      <c r="A667" s="11"/>
      <c r="B667" s="11"/>
      <c r="C667" s="11"/>
      <c r="D667" s="11"/>
      <c r="E667" s="33"/>
      <c r="F667" s="11"/>
      <c r="G667" s="11"/>
      <c r="H667" s="11"/>
      <c r="I667" s="11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2"/>
      <c r="AK667" s="11"/>
      <c r="AL667" s="11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</row>
    <row r="668" spans="1:86" ht="17.25">
      <c r="A668" s="11"/>
      <c r="B668" s="11"/>
      <c r="C668" s="11"/>
      <c r="D668" s="11"/>
      <c r="E668" s="33"/>
      <c r="F668" s="11"/>
      <c r="G668" s="11"/>
      <c r="H668" s="11"/>
      <c r="I668" s="11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2"/>
      <c r="AK668" s="11"/>
      <c r="AL668" s="11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</row>
    <row r="669" spans="1:86" ht="17.25">
      <c r="A669" s="11"/>
      <c r="B669" s="11"/>
      <c r="C669" s="11"/>
      <c r="D669" s="11"/>
      <c r="E669" s="33"/>
      <c r="F669" s="11"/>
      <c r="G669" s="11"/>
      <c r="H669" s="11"/>
      <c r="I669" s="11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2"/>
      <c r="AK669" s="11"/>
      <c r="AL669" s="11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</row>
    <row r="670" spans="1:86" ht="17.25">
      <c r="A670" s="11"/>
      <c r="B670" s="11"/>
      <c r="C670" s="11"/>
      <c r="D670" s="11"/>
      <c r="E670" s="33"/>
      <c r="F670" s="11"/>
      <c r="G670" s="11"/>
      <c r="H670" s="11"/>
      <c r="I670" s="11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2"/>
      <c r="AK670" s="11"/>
      <c r="AL670" s="11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</row>
    <row r="671" spans="1:86" ht="17.25">
      <c r="A671" s="11"/>
      <c r="B671" s="11"/>
      <c r="C671" s="11"/>
      <c r="D671" s="11"/>
      <c r="E671" s="33"/>
      <c r="F671" s="11"/>
      <c r="G671" s="11"/>
      <c r="H671" s="11"/>
      <c r="I671" s="11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2"/>
      <c r="AK671" s="11"/>
      <c r="AL671" s="11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</row>
    <row r="672" spans="1:86" ht="17.25">
      <c r="A672" s="11"/>
      <c r="B672" s="11"/>
      <c r="C672" s="11"/>
      <c r="D672" s="11"/>
      <c r="E672" s="33"/>
      <c r="F672" s="11"/>
      <c r="G672" s="11"/>
      <c r="H672" s="11"/>
      <c r="I672" s="11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2"/>
      <c r="AK672" s="11"/>
      <c r="AL672" s="11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</row>
    <row r="673" spans="1:86" ht="17.25">
      <c r="A673" s="11"/>
      <c r="B673" s="11"/>
      <c r="C673" s="11"/>
      <c r="D673" s="11"/>
      <c r="E673" s="33"/>
      <c r="F673" s="11"/>
      <c r="G673" s="11"/>
      <c r="H673" s="11"/>
      <c r="I673" s="11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2"/>
      <c r="AK673" s="11"/>
      <c r="AL673" s="11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</row>
    <row r="674" spans="1:86" ht="17.25">
      <c r="A674" s="11"/>
      <c r="B674" s="11"/>
      <c r="C674" s="11"/>
      <c r="D674" s="11"/>
      <c r="E674" s="33"/>
      <c r="F674" s="11"/>
      <c r="G674" s="11"/>
      <c r="H674" s="11"/>
      <c r="I674" s="11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2"/>
      <c r="AK674" s="11"/>
      <c r="AL674" s="11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</row>
    <row r="675" spans="1:86" ht="17.25">
      <c r="A675" s="11"/>
      <c r="B675" s="11"/>
      <c r="C675" s="11"/>
      <c r="D675" s="11"/>
      <c r="E675" s="33"/>
      <c r="F675" s="11"/>
      <c r="G675" s="11"/>
      <c r="H675" s="11"/>
      <c r="I675" s="11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2"/>
      <c r="AK675" s="11"/>
      <c r="AL675" s="11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</row>
    <row r="676" spans="1:86" ht="17.25">
      <c r="A676" s="11"/>
      <c r="B676" s="11"/>
      <c r="C676" s="11"/>
      <c r="D676" s="11"/>
      <c r="E676" s="33"/>
      <c r="F676" s="11"/>
      <c r="G676" s="11"/>
      <c r="H676" s="11"/>
      <c r="I676" s="11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2"/>
      <c r="AK676" s="11"/>
      <c r="AL676" s="11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</row>
    <row r="677" spans="1:86" ht="17.25">
      <c r="A677" s="11"/>
      <c r="B677" s="11"/>
      <c r="C677" s="11"/>
      <c r="D677" s="11"/>
      <c r="E677" s="33"/>
      <c r="F677" s="11"/>
      <c r="G677" s="11"/>
      <c r="H677" s="11"/>
      <c r="I677" s="11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2"/>
      <c r="AK677" s="11"/>
      <c r="AL677" s="11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</row>
    <row r="678" spans="1:86" ht="17.25">
      <c r="A678" s="11"/>
      <c r="B678" s="11"/>
      <c r="C678" s="11"/>
      <c r="D678" s="11"/>
      <c r="E678" s="33"/>
      <c r="F678" s="11"/>
      <c r="G678" s="11"/>
      <c r="H678" s="11"/>
      <c r="I678" s="11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2"/>
      <c r="AK678" s="11"/>
      <c r="AL678" s="11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</row>
    <row r="679" spans="1:86" ht="17.25">
      <c r="A679" s="11"/>
      <c r="B679" s="11"/>
      <c r="C679" s="11"/>
      <c r="D679" s="11"/>
      <c r="E679" s="33"/>
      <c r="F679" s="11"/>
      <c r="G679" s="11"/>
      <c r="H679" s="11"/>
      <c r="I679" s="11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2"/>
      <c r="AK679" s="11"/>
      <c r="AL679" s="11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</row>
    <row r="680" spans="1:86" ht="17.25">
      <c r="A680" s="11"/>
      <c r="B680" s="11"/>
      <c r="C680" s="11"/>
      <c r="D680" s="11"/>
      <c r="E680" s="33"/>
      <c r="F680" s="11"/>
      <c r="G680" s="11"/>
      <c r="H680" s="11"/>
      <c r="I680" s="11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2"/>
      <c r="AK680" s="11"/>
      <c r="AL680" s="11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</row>
    <row r="681" spans="1:86" ht="17.25">
      <c r="A681" s="11"/>
      <c r="B681" s="11"/>
      <c r="C681" s="11"/>
      <c r="D681" s="11"/>
      <c r="E681" s="33"/>
      <c r="F681" s="11"/>
      <c r="G681" s="11"/>
      <c r="H681" s="11"/>
      <c r="I681" s="11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2"/>
      <c r="AK681" s="11"/>
      <c r="AL681" s="11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</row>
    <row r="682" spans="1:86" ht="17.25">
      <c r="A682" s="11"/>
      <c r="B682" s="11"/>
      <c r="C682" s="11"/>
      <c r="D682" s="11"/>
      <c r="E682" s="33"/>
      <c r="F682" s="11"/>
      <c r="G682" s="11"/>
      <c r="H682" s="11"/>
      <c r="I682" s="11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2"/>
      <c r="AK682" s="11"/>
      <c r="AL682" s="11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</row>
    <row r="683" spans="1:86" ht="17.25">
      <c r="A683" s="11"/>
      <c r="B683" s="11"/>
      <c r="C683" s="11"/>
      <c r="D683" s="11"/>
      <c r="E683" s="33"/>
      <c r="F683" s="11"/>
      <c r="G683" s="11"/>
      <c r="H683" s="11"/>
      <c r="I683" s="11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2"/>
      <c r="AK683" s="11"/>
      <c r="AL683" s="11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</row>
    <row r="684" spans="1:86" ht="17.25">
      <c r="A684" s="11"/>
      <c r="B684" s="11"/>
      <c r="C684" s="11"/>
      <c r="D684" s="11"/>
      <c r="E684" s="33"/>
      <c r="F684" s="11"/>
      <c r="G684" s="11"/>
      <c r="H684" s="11"/>
      <c r="I684" s="11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2"/>
      <c r="AK684" s="11"/>
      <c r="AL684" s="11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</row>
    <row r="685" spans="1:86" ht="17.25">
      <c r="A685" s="11"/>
      <c r="B685" s="11"/>
      <c r="C685" s="11"/>
      <c r="D685" s="11"/>
      <c r="E685" s="33"/>
      <c r="F685" s="11"/>
      <c r="G685" s="11"/>
      <c r="H685" s="11"/>
      <c r="I685" s="11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2"/>
      <c r="AK685" s="11"/>
      <c r="AL685" s="11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</row>
    <row r="686" spans="1:86" ht="17.25">
      <c r="A686" s="11"/>
      <c r="B686" s="11"/>
      <c r="C686" s="11"/>
      <c r="D686" s="11"/>
      <c r="E686" s="33"/>
      <c r="F686" s="11"/>
      <c r="G686" s="11"/>
      <c r="H686" s="11"/>
      <c r="I686" s="11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2"/>
      <c r="AK686" s="11"/>
      <c r="AL686" s="11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</row>
    <row r="687" spans="1:86" ht="17.25">
      <c r="A687" s="11"/>
      <c r="B687" s="11"/>
      <c r="C687" s="11"/>
      <c r="D687" s="11"/>
      <c r="E687" s="33"/>
      <c r="F687" s="11"/>
      <c r="G687" s="11"/>
      <c r="H687" s="11"/>
      <c r="I687" s="11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2"/>
      <c r="AK687" s="11"/>
      <c r="AL687" s="11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</row>
    <row r="688" spans="1:86" ht="17.25">
      <c r="A688" s="11"/>
      <c r="B688" s="11"/>
      <c r="C688" s="11"/>
      <c r="D688" s="11"/>
      <c r="E688" s="33"/>
      <c r="F688" s="11"/>
      <c r="G688" s="11"/>
      <c r="H688" s="11"/>
      <c r="I688" s="11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2"/>
      <c r="AK688" s="11"/>
      <c r="AL688" s="11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</row>
    <row r="689" spans="1:86" ht="17.25">
      <c r="A689" s="11"/>
      <c r="B689" s="11"/>
      <c r="C689" s="11"/>
      <c r="D689" s="11"/>
      <c r="E689" s="33"/>
      <c r="F689" s="11"/>
      <c r="G689" s="11"/>
      <c r="H689" s="11"/>
      <c r="I689" s="11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2"/>
      <c r="AK689" s="11"/>
      <c r="AL689" s="11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</row>
    <row r="690" spans="1:86" ht="17.25">
      <c r="A690" s="11"/>
      <c r="B690" s="11"/>
      <c r="C690" s="11"/>
      <c r="D690" s="11"/>
      <c r="E690" s="33"/>
      <c r="F690" s="11"/>
      <c r="G690" s="11"/>
      <c r="H690" s="11"/>
      <c r="I690" s="11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2"/>
      <c r="AK690" s="11"/>
      <c r="AL690" s="11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</row>
    <row r="691" spans="1:86" ht="17.25">
      <c r="A691" s="11"/>
      <c r="B691" s="11"/>
      <c r="C691" s="11"/>
      <c r="D691" s="11"/>
      <c r="E691" s="33"/>
      <c r="F691" s="11"/>
      <c r="G691" s="11"/>
      <c r="H691" s="11"/>
      <c r="I691" s="11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2"/>
      <c r="AK691" s="11"/>
      <c r="AL691" s="11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</row>
    <row r="692" spans="1:86" ht="17.25">
      <c r="A692" s="11"/>
      <c r="B692" s="11"/>
      <c r="C692" s="11"/>
      <c r="D692" s="11"/>
      <c r="E692" s="33"/>
      <c r="F692" s="11"/>
      <c r="G692" s="11"/>
      <c r="H692" s="11"/>
      <c r="I692" s="11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2"/>
      <c r="AK692" s="11"/>
      <c r="AL692" s="11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</row>
    <row r="693" spans="1:86" ht="17.25">
      <c r="A693" s="11"/>
      <c r="B693" s="11"/>
      <c r="C693" s="11"/>
      <c r="D693" s="11"/>
      <c r="E693" s="33"/>
      <c r="F693" s="11"/>
      <c r="G693" s="11"/>
      <c r="H693" s="11"/>
      <c r="I693" s="11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2"/>
      <c r="AK693" s="11"/>
      <c r="AL693" s="11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</row>
    <row r="694" spans="1:86" ht="17.25">
      <c r="A694" s="11"/>
      <c r="B694" s="11"/>
      <c r="C694" s="11"/>
      <c r="D694" s="11"/>
      <c r="E694" s="33"/>
      <c r="F694" s="11"/>
      <c r="G694" s="11"/>
      <c r="H694" s="11"/>
      <c r="I694" s="11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2"/>
      <c r="AK694" s="11"/>
      <c r="AL694" s="11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</row>
    <row r="695" spans="1:86" ht="17.25">
      <c r="A695" s="11"/>
      <c r="B695" s="11"/>
      <c r="C695" s="11"/>
      <c r="D695" s="11"/>
      <c r="E695" s="33"/>
      <c r="F695" s="11"/>
      <c r="G695" s="11"/>
      <c r="H695" s="11"/>
      <c r="I695" s="11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2"/>
      <c r="AK695" s="11"/>
      <c r="AL695" s="11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</row>
    <row r="696" spans="1:86" ht="17.25">
      <c r="A696" s="11"/>
      <c r="B696" s="11"/>
      <c r="C696" s="11"/>
      <c r="D696" s="11"/>
      <c r="E696" s="33"/>
      <c r="F696" s="11"/>
      <c r="G696" s="11"/>
      <c r="H696" s="11"/>
      <c r="I696" s="11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2"/>
      <c r="AK696" s="11"/>
      <c r="AL696" s="11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</row>
    <row r="697" spans="1:86" ht="17.25">
      <c r="A697" s="11"/>
      <c r="B697" s="11"/>
      <c r="C697" s="11"/>
      <c r="D697" s="11"/>
      <c r="E697" s="33"/>
      <c r="F697" s="11"/>
      <c r="G697" s="11"/>
      <c r="H697" s="11"/>
      <c r="I697" s="11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2"/>
      <c r="AK697" s="11"/>
      <c r="AL697" s="11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</row>
    <row r="698" spans="1:86" ht="17.25">
      <c r="A698" s="11"/>
      <c r="B698" s="11"/>
      <c r="C698" s="11"/>
      <c r="D698" s="11"/>
      <c r="E698" s="33"/>
      <c r="F698" s="11"/>
      <c r="G698" s="11"/>
      <c r="H698" s="11"/>
      <c r="I698" s="11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2"/>
      <c r="AK698" s="11"/>
      <c r="AL698" s="11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</row>
    <row r="699" spans="1:86" ht="17.25">
      <c r="A699" s="11"/>
      <c r="B699" s="11"/>
      <c r="C699" s="11"/>
      <c r="D699" s="11"/>
      <c r="E699" s="33"/>
      <c r="F699" s="11"/>
      <c r="G699" s="11"/>
      <c r="H699" s="11"/>
      <c r="I699" s="11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2"/>
      <c r="AK699" s="11"/>
      <c r="AL699" s="11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</row>
    <row r="700" spans="1:86" ht="17.25">
      <c r="A700" s="11"/>
      <c r="B700" s="11"/>
      <c r="C700" s="11"/>
      <c r="D700" s="11"/>
      <c r="E700" s="33"/>
      <c r="F700" s="11"/>
      <c r="G700" s="11"/>
      <c r="H700" s="11"/>
      <c r="I700" s="11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2"/>
      <c r="AK700" s="11"/>
      <c r="AL700" s="11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</row>
    <row r="701" spans="1:86" ht="17.25">
      <c r="A701" s="11"/>
      <c r="B701" s="11"/>
      <c r="C701" s="11"/>
      <c r="D701" s="11"/>
      <c r="E701" s="33"/>
      <c r="F701" s="11"/>
      <c r="G701" s="11"/>
      <c r="H701" s="11"/>
      <c r="I701" s="11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2"/>
      <c r="AK701" s="11"/>
      <c r="AL701" s="11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</row>
    <row r="702" spans="1:86" ht="17.25">
      <c r="A702" s="11"/>
      <c r="B702" s="11"/>
      <c r="C702" s="11"/>
      <c r="D702" s="11"/>
      <c r="E702" s="33"/>
      <c r="F702" s="11"/>
      <c r="G702" s="11"/>
      <c r="H702" s="11"/>
      <c r="I702" s="11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2"/>
      <c r="AK702" s="11"/>
      <c r="AL702" s="11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</row>
    <row r="703" spans="1:86" ht="17.25">
      <c r="A703" s="11"/>
      <c r="B703" s="11"/>
      <c r="C703" s="11"/>
      <c r="D703" s="11"/>
      <c r="E703" s="33"/>
      <c r="F703" s="11"/>
      <c r="G703" s="11"/>
      <c r="H703" s="11"/>
      <c r="I703" s="11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2"/>
      <c r="AK703" s="11"/>
      <c r="AL703" s="11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</row>
    <row r="704" spans="1:86" ht="17.25">
      <c r="A704" s="11"/>
      <c r="B704" s="11"/>
      <c r="C704" s="11"/>
      <c r="D704" s="11"/>
      <c r="E704" s="33"/>
      <c r="F704" s="11"/>
      <c r="G704" s="11"/>
      <c r="H704" s="11"/>
      <c r="I704" s="11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2"/>
      <c r="AK704" s="11"/>
      <c r="AL704" s="11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</row>
    <row r="705" spans="1:86" ht="17.25">
      <c r="A705" s="11"/>
      <c r="B705" s="11"/>
      <c r="C705" s="11"/>
      <c r="D705" s="11"/>
      <c r="E705" s="33"/>
      <c r="F705" s="11"/>
      <c r="G705" s="11"/>
      <c r="H705" s="11"/>
      <c r="I705" s="11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2"/>
      <c r="AK705" s="11"/>
      <c r="AL705" s="11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</row>
    <row r="706" spans="1:86" ht="17.25">
      <c r="A706" s="11"/>
      <c r="B706" s="11"/>
      <c r="C706" s="11"/>
      <c r="D706" s="11"/>
      <c r="E706" s="33"/>
      <c r="F706" s="11"/>
      <c r="G706" s="11"/>
      <c r="H706" s="11"/>
      <c r="I706" s="11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2"/>
      <c r="AK706" s="11"/>
      <c r="AL706" s="11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</row>
    <row r="707" spans="1:86" ht="17.25">
      <c r="A707" s="11"/>
      <c r="B707" s="11"/>
      <c r="C707" s="11"/>
      <c r="D707" s="11"/>
      <c r="E707" s="33"/>
      <c r="F707" s="11"/>
      <c r="G707" s="11"/>
      <c r="H707" s="11"/>
      <c r="I707" s="11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2"/>
      <c r="AK707" s="11"/>
      <c r="AL707" s="11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</row>
    <row r="708" spans="1:86" ht="17.25">
      <c r="A708" s="11"/>
      <c r="B708" s="11"/>
      <c r="C708" s="11"/>
      <c r="D708" s="11"/>
      <c r="E708" s="33"/>
      <c r="F708" s="11"/>
      <c r="G708" s="11"/>
      <c r="H708" s="11"/>
      <c r="I708" s="11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2"/>
      <c r="AK708" s="11"/>
      <c r="AL708" s="11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</row>
    <row r="709" spans="1:86" ht="17.25">
      <c r="A709" s="11"/>
      <c r="B709" s="11"/>
      <c r="C709" s="11"/>
      <c r="D709" s="11"/>
      <c r="E709" s="33"/>
      <c r="F709" s="11"/>
      <c r="G709" s="11"/>
      <c r="H709" s="11"/>
      <c r="I709" s="11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2"/>
      <c r="AK709" s="11"/>
      <c r="AL709" s="11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</row>
    <row r="710" spans="1:86" ht="17.25">
      <c r="A710" s="11"/>
      <c r="B710" s="11"/>
      <c r="C710" s="11"/>
      <c r="D710" s="11"/>
      <c r="E710" s="33"/>
      <c r="F710" s="11"/>
      <c r="G710" s="11"/>
      <c r="H710" s="11"/>
      <c r="I710" s="11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2"/>
      <c r="AK710" s="11"/>
      <c r="AL710" s="11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</row>
    <row r="711" spans="1:86" ht="17.25">
      <c r="A711" s="11"/>
      <c r="B711" s="11"/>
      <c r="C711" s="11"/>
      <c r="D711" s="11"/>
      <c r="E711" s="33"/>
      <c r="F711" s="11"/>
      <c r="G711" s="11"/>
      <c r="H711" s="11"/>
      <c r="I711" s="11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2"/>
      <c r="AK711" s="11"/>
      <c r="AL711" s="11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</row>
    <row r="712" spans="1:86" ht="17.25">
      <c r="A712" s="11"/>
      <c r="B712" s="11"/>
      <c r="C712" s="11"/>
      <c r="D712" s="11"/>
      <c r="E712" s="33"/>
      <c r="F712" s="11"/>
      <c r="G712" s="11"/>
      <c r="H712" s="11"/>
      <c r="I712" s="11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2"/>
      <c r="AK712" s="11"/>
      <c r="AL712" s="11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</row>
    <row r="713" spans="1:86" ht="17.25">
      <c r="A713" s="11"/>
      <c r="B713" s="11"/>
      <c r="C713" s="11"/>
      <c r="D713" s="11"/>
      <c r="E713" s="33"/>
      <c r="F713" s="11"/>
      <c r="G713" s="11"/>
      <c r="H713" s="11"/>
      <c r="I713" s="11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2"/>
      <c r="AK713" s="11"/>
      <c r="AL713" s="11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</row>
    <row r="714" spans="1:86" ht="17.25">
      <c r="A714" s="11"/>
      <c r="B714" s="11"/>
      <c r="C714" s="11"/>
      <c r="D714" s="11"/>
      <c r="E714" s="33"/>
      <c r="F714" s="11"/>
      <c r="G714" s="11"/>
      <c r="H714" s="11"/>
      <c r="I714" s="11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2"/>
      <c r="AK714" s="11"/>
      <c r="AL714" s="11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</row>
    <row r="715" spans="1:86" ht="17.25">
      <c r="A715" s="11"/>
      <c r="B715" s="11"/>
      <c r="C715" s="11"/>
      <c r="D715" s="11"/>
      <c r="E715" s="33"/>
      <c r="F715" s="11"/>
      <c r="G715" s="11"/>
      <c r="H715" s="11"/>
      <c r="I715" s="11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2"/>
      <c r="AK715" s="11"/>
      <c r="AL715" s="11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</row>
    <row r="716" spans="1:86" ht="17.25">
      <c r="A716" s="11"/>
      <c r="B716" s="11"/>
      <c r="C716" s="11"/>
      <c r="D716" s="11"/>
      <c r="E716" s="33"/>
      <c r="F716" s="11"/>
      <c r="G716" s="11"/>
      <c r="H716" s="11"/>
      <c r="I716" s="11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2"/>
      <c r="AK716" s="11"/>
      <c r="AL716" s="11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</row>
    <row r="717" spans="1:86" ht="17.25">
      <c r="A717" s="11"/>
      <c r="B717" s="11"/>
      <c r="C717" s="11"/>
      <c r="D717" s="11"/>
      <c r="E717" s="33"/>
      <c r="F717" s="11"/>
      <c r="G717" s="11"/>
      <c r="H717" s="11"/>
      <c r="I717" s="11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2"/>
      <c r="AK717" s="11"/>
      <c r="AL717" s="11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</row>
    <row r="718" spans="1:86" ht="17.25">
      <c r="A718" s="11"/>
      <c r="B718" s="11"/>
      <c r="C718" s="11"/>
      <c r="D718" s="11"/>
      <c r="E718" s="33"/>
      <c r="F718" s="11"/>
      <c r="G718" s="11"/>
      <c r="H718" s="11"/>
      <c r="I718" s="11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2"/>
      <c r="AK718" s="11"/>
      <c r="AL718" s="11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</row>
    <row r="719" spans="1:86" ht="17.25">
      <c r="A719" s="11"/>
      <c r="B719" s="11"/>
      <c r="C719" s="11"/>
      <c r="D719" s="11"/>
      <c r="E719" s="33"/>
      <c r="F719" s="11"/>
      <c r="G719" s="11"/>
      <c r="H719" s="11"/>
      <c r="I719" s="11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2"/>
      <c r="AK719" s="11"/>
      <c r="AL719" s="11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</row>
    <row r="720" spans="1:86" ht="17.25">
      <c r="A720" s="11"/>
      <c r="B720" s="11"/>
      <c r="C720" s="11"/>
      <c r="D720" s="11"/>
      <c r="E720" s="33"/>
      <c r="F720" s="11"/>
      <c r="G720" s="11"/>
      <c r="H720" s="11"/>
      <c r="I720" s="11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2"/>
      <c r="AK720" s="11"/>
      <c r="AL720" s="11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</row>
    <row r="721" spans="1:86" ht="17.25">
      <c r="A721" s="11"/>
      <c r="B721" s="11"/>
      <c r="C721" s="11"/>
      <c r="D721" s="11"/>
      <c r="E721" s="33"/>
      <c r="F721" s="11"/>
      <c r="G721" s="11"/>
      <c r="H721" s="11"/>
      <c r="I721" s="11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2"/>
      <c r="AK721" s="11"/>
      <c r="AL721" s="11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</row>
    <row r="722" spans="1:86" ht="17.25">
      <c r="A722" s="11"/>
      <c r="B722" s="11"/>
      <c r="C722" s="11"/>
      <c r="D722" s="11"/>
      <c r="E722" s="33"/>
      <c r="F722" s="11"/>
      <c r="G722" s="11"/>
      <c r="H722" s="11"/>
      <c r="I722" s="11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2"/>
      <c r="AK722" s="11"/>
      <c r="AL722" s="11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</row>
    <row r="723" spans="1:86" ht="17.25">
      <c r="A723" s="11"/>
      <c r="B723" s="11"/>
      <c r="C723" s="11"/>
      <c r="D723" s="11"/>
      <c r="E723" s="33"/>
      <c r="F723" s="11"/>
      <c r="G723" s="11"/>
      <c r="H723" s="11"/>
      <c r="I723" s="11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2"/>
      <c r="AK723" s="11"/>
      <c r="AL723" s="11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</row>
    <row r="724" spans="1:86" ht="17.25">
      <c r="A724" s="11"/>
      <c r="B724" s="11"/>
      <c r="C724" s="11"/>
      <c r="D724" s="11"/>
      <c r="E724" s="33"/>
      <c r="F724" s="11"/>
      <c r="G724" s="11"/>
      <c r="H724" s="11"/>
      <c r="I724" s="11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2"/>
      <c r="AK724" s="11"/>
      <c r="AL724" s="11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</row>
    <row r="725" spans="1:86" ht="17.25">
      <c r="A725" s="11"/>
      <c r="B725" s="11"/>
      <c r="C725" s="11"/>
      <c r="D725" s="11"/>
      <c r="E725" s="33"/>
      <c r="F725" s="11"/>
      <c r="G725" s="11"/>
      <c r="H725" s="11"/>
      <c r="I725" s="11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2"/>
      <c r="AK725" s="11"/>
      <c r="AL725" s="11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</row>
    <row r="726" spans="1:86" ht="17.25">
      <c r="A726" s="11"/>
      <c r="B726" s="11"/>
      <c r="C726" s="11"/>
      <c r="D726" s="11"/>
      <c r="E726" s="33"/>
      <c r="F726" s="11"/>
      <c r="G726" s="11"/>
      <c r="H726" s="11"/>
      <c r="I726" s="11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2"/>
      <c r="AK726" s="11"/>
      <c r="AL726" s="11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</row>
    <row r="727" spans="1:86" ht="17.25">
      <c r="A727" s="11"/>
      <c r="B727" s="11"/>
      <c r="C727" s="11"/>
      <c r="D727" s="11"/>
      <c r="E727" s="33"/>
      <c r="F727" s="11"/>
      <c r="G727" s="11"/>
      <c r="H727" s="11"/>
      <c r="I727" s="11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2"/>
      <c r="AK727" s="11"/>
      <c r="AL727" s="11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</row>
    <row r="728" spans="1:86" ht="17.25">
      <c r="A728" s="11"/>
      <c r="B728" s="11"/>
      <c r="C728" s="11"/>
      <c r="D728" s="11"/>
      <c r="E728" s="33"/>
      <c r="F728" s="11"/>
      <c r="G728" s="11"/>
      <c r="H728" s="11"/>
      <c r="I728" s="11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2"/>
      <c r="AK728" s="11"/>
      <c r="AL728" s="11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</row>
    <row r="729" spans="1:86" ht="17.25">
      <c r="A729" s="11"/>
      <c r="B729" s="11"/>
      <c r="C729" s="11"/>
      <c r="D729" s="11"/>
      <c r="E729" s="33"/>
      <c r="F729" s="11"/>
      <c r="G729" s="11"/>
      <c r="H729" s="11"/>
      <c r="I729" s="11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2"/>
      <c r="AK729" s="11"/>
      <c r="AL729" s="11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</row>
    <row r="730" spans="1:86" ht="17.25">
      <c r="A730" s="11"/>
      <c r="B730" s="11"/>
      <c r="C730" s="11"/>
      <c r="D730" s="11"/>
      <c r="E730" s="33"/>
      <c r="F730" s="11"/>
      <c r="G730" s="11"/>
      <c r="H730" s="11"/>
      <c r="I730" s="11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2"/>
      <c r="AK730" s="11"/>
      <c r="AL730" s="11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</row>
    <row r="731" spans="1:86" ht="17.25">
      <c r="A731" s="11"/>
      <c r="B731" s="11"/>
      <c r="C731" s="11"/>
      <c r="D731" s="11"/>
      <c r="E731" s="33"/>
      <c r="F731" s="11"/>
      <c r="G731" s="11"/>
      <c r="H731" s="11"/>
      <c r="I731" s="11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2"/>
      <c r="AK731" s="11"/>
      <c r="AL731" s="11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</row>
    <row r="732" spans="1:86" ht="17.25">
      <c r="A732" s="11"/>
      <c r="B732" s="11"/>
      <c r="C732" s="11"/>
      <c r="D732" s="11"/>
      <c r="E732" s="33"/>
      <c r="F732" s="11"/>
      <c r="G732" s="11"/>
      <c r="H732" s="11"/>
      <c r="I732" s="11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2"/>
      <c r="AK732" s="11"/>
      <c r="AL732" s="11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</row>
    <row r="733" spans="1:86" ht="17.25">
      <c r="A733" s="11"/>
      <c r="B733" s="11"/>
      <c r="C733" s="11"/>
      <c r="D733" s="11"/>
      <c r="E733" s="33"/>
      <c r="F733" s="11"/>
      <c r="G733" s="11"/>
      <c r="H733" s="11"/>
      <c r="I733" s="11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2"/>
      <c r="AK733" s="11"/>
      <c r="AL733" s="11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</row>
    <row r="734" spans="1:86" ht="17.25">
      <c r="A734" s="11"/>
      <c r="B734" s="11"/>
      <c r="C734" s="11"/>
      <c r="D734" s="11"/>
      <c r="E734" s="33"/>
      <c r="F734" s="11"/>
      <c r="G734" s="11"/>
      <c r="H734" s="11"/>
      <c r="I734" s="11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2"/>
      <c r="AK734" s="11"/>
      <c r="AL734" s="11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</row>
    <row r="735" spans="1:86" ht="17.25">
      <c r="A735" s="11"/>
      <c r="B735" s="11"/>
      <c r="C735" s="11"/>
      <c r="D735" s="11"/>
      <c r="E735" s="33"/>
      <c r="F735" s="11"/>
      <c r="G735" s="11"/>
      <c r="H735" s="11"/>
      <c r="I735" s="11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2"/>
      <c r="AK735" s="11"/>
      <c r="AL735" s="11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</row>
    <row r="736" spans="1:86" ht="17.25">
      <c r="A736" s="11"/>
      <c r="B736" s="11"/>
      <c r="C736" s="11"/>
      <c r="D736" s="11"/>
      <c r="E736" s="33"/>
      <c r="F736" s="11"/>
      <c r="G736" s="11"/>
      <c r="H736" s="11"/>
      <c r="I736" s="11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2"/>
      <c r="AK736" s="11"/>
      <c r="AL736" s="11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</row>
    <row r="737" spans="1:86" ht="17.25">
      <c r="A737" s="11"/>
      <c r="B737" s="11"/>
      <c r="C737" s="11"/>
      <c r="D737" s="11"/>
      <c r="E737" s="33"/>
      <c r="F737" s="11"/>
      <c r="G737" s="11"/>
      <c r="H737" s="11"/>
      <c r="I737" s="11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2"/>
      <c r="AK737" s="11"/>
      <c r="AL737" s="11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</row>
    <row r="738" spans="1:86" ht="17.25">
      <c r="A738" s="11"/>
      <c r="B738" s="11"/>
      <c r="C738" s="11"/>
      <c r="D738" s="11"/>
      <c r="E738" s="33"/>
      <c r="F738" s="11"/>
      <c r="G738" s="11"/>
      <c r="H738" s="11"/>
      <c r="I738" s="11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2"/>
      <c r="AK738" s="11"/>
      <c r="AL738" s="11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</row>
    <row r="739" spans="1:86" ht="17.25">
      <c r="A739" s="11"/>
      <c r="B739" s="11"/>
      <c r="C739" s="11"/>
      <c r="D739" s="11"/>
      <c r="E739" s="33"/>
      <c r="F739" s="11"/>
      <c r="G739" s="11"/>
      <c r="H739" s="11"/>
      <c r="I739" s="11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2"/>
      <c r="AK739" s="11"/>
      <c r="AL739" s="11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</row>
    <row r="740" spans="1:86" ht="17.25">
      <c r="A740" s="11"/>
      <c r="B740" s="11"/>
      <c r="C740" s="11"/>
      <c r="D740" s="11"/>
      <c r="E740" s="33"/>
      <c r="F740" s="11"/>
      <c r="G740" s="11"/>
      <c r="H740" s="11"/>
      <c r="I740" s="11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2"/>
      <c r="AK740" s="11"/>
      <c r="AL740" s="11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</row>
    <row r="741" spans="1:86" ht="17.25">
      <c r="A741" s="11"/>
      <c r="B741" s="11"/>
      <c r="C741" s="11"/>
      <c r="D741" s="11"/>
      <c r="E741" s="33"/>
      <c r="F741" s="11"/>
      <c r="G741" s="11"/>
      <c r="H741" s="11"/>
      <c r="I741" s="11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2"/>
      <c r="AK741" s="11"/>
      <c r="AL741" s="11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</row>
    <row r="742" spans="1:86" ht="17.25">
      <c r="A742" s="11"/>
      <c r="B742" s="11"/>
      <c r="C742" s="11"/>
      <c r="D742" s="11"/>
      <c r="E742" s="33"/>
      <c r="F742" s="11"/>
      <c r="G742" s="11"/>
      <c r="H742" s="11"/>
      <c r="I742" s="11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2"/>
      <c r="AK742" s="11"/>
      <c r="AL742" s="11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</row>
    <row r="743" spans="1:86" ht="17.25">
      <c r="A743" s="11"/>
      <c r="B743" s="11"/>
      <c r="C743" s="11"/>
      <c r="D743" s="11"/>
      <c r="E743" s="33"/>
      <c r="F743" s="11"/>
      <c r="G743" s="11"/>
      <c r="H743" s="11"/>
      <c r="I743" s="11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2"/>
      <c r="AK743" s="11"/>
      <c r="AL743" s="11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</row>
    <row r="744" spans="1:86" ht="17.25">
      <c r="A744" s="11"/>
      <c r="B744" s="11"/>
      <c r="C744" s="11"/>
      <c r="D744" s="11"/>
      <c r="E744" s="33"/>
      <c r="F744" s="11"/>
      <c r="G744" s="11"/>
      <c r="H744" s="11"/>
      <c r="I744" s="11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2"/>
      <c r="AK744" s="11"/>
      <c r="AL744" s="11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</row>
    <row r="745" spans="1:86" ht="17.25">
      <c r="A745" s="11"/>
      <c r="B745" s="11"/>
      <c r="C745" s="11"/>
      <c r="D745" s="11"/>
      <c r="E745" s="33"/>
      <c r="F745" s="11"/>
      <c r="G745" s="11"/>
      <c r="H745" s="11"/>
      <c r="I745" s="11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2"/>
      <c r="AK745" s="11"/>
      <c r="AL745" s="11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</row>
    <row r="746" spans="1:86" ht="17.25">
      <c r="A746" s="11"/>
      <c r="B746" s="11"/>
      <c r="C746" s="11"/>
      <c r="D746" s="11"/>
      <c r="E746" s="33"/>
      <c r="F746" s="11"/>
      <c r="G746" s="11"/>
      <c r="H746" s="11"/>
      <c r="I746" s="11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2"/>
      <c r="AK746" s="11"/>
      <c r="AL746" s="11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</row>
    <row r="747" spans="1:86" ht="17.25">
      <c r="A747" s="11"/>
      <c r="B747" s="11"/>
      <c r="C747" s="11"/>
      <c r="D747" s="11"/>
      <c r="E747" s="33"/>
      <c r="F747" s="11"/>
      <c r="G747" s="11"/>
      <c r="H747" s="11"/>
      <c r="I747" s="11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2"/>
      <c r="AK747" s="11"/>
      <c r="AL747" s="11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</row>
    <row r="748" spans="1:86" ht="17.25">
      <c r="A748" s="11"/>
      <c r="B748" s="11"/>
      <c r="C748" s="11"/>
      <c r="D748" s="11"/>
      <c r="E748" s="33"/>
      <c r="F748" s="11"/>
      <c r="G748" s="11"/>
      <c r="H748" s="11"/>
      <c r="I748" s="11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2"/>
      <c r="AK748" s="11"/>
      <c r="AL748" s="11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</row>
    <row r="749" spans="1:86" ht="17.25">
      <c r="A749" s="11"/>
      <c r="B749" s="11"/>
      <c r="C749" s="11"/>
      <c r="D749" s="11"/>
      <c r="E749" s="33"/>
      <c r="F749" s="11"/>
      <c r="G749" s="11"/>
      <c r="H749" s="11"/>
      <c r="I749" s="11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2"/>
      <c r="AK749" s="11"/>
      <c r="AL749" s="11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</row>
    <row r="750" spans="1:86" ht="17.25">
      <c r="A750" s="11"/>
      <c r="B750" s="11"/>
      <c r="C750" s="11"/>
      <c r="D750" s="11"/>
      <c r="E750" s="33"/>
      <c r="F750" s="11"/>
      <c r="G750" s="11"/>
      <c r="H750" s="11"/>
      <c r="I750" s="11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2"/>
      <c r="AK750" s="11"/>
      <c r="AL750" s="11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</row>
    <row r="751" spans="1:86" ht="17.25">
      <c r="A751" s="11"/>
      <c r="B751" s="11"/>
      <c r="C751" s="11"/>
      <c r="D751" s="11"/>
      <c r="E751" s="33"/>
      <c r="F751" s="11"/>
      <c r="G751" s="11"/>
      <c r="H751" s="11"/>
      <c r="I751" s="11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2"/>
      <c r="AK751" s="11"/>
      <c r="AL751" s="11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</row>
    <row r="752" spans="1:86" ht="17.25">
      <c r="A752" s="11"/>
      <c r="B752" s="11"/>
      <c r="C752" s="11"/>
      <c r="D752" s="11"/>
      <c r="E752" s="33"/>
      <c r="F752" s="11"/>
      <c r="G752" s="11"/>
      <c r="H752" s="11"/>
      <c r="I752" s="11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2"/>
      <c r="AK752" s="11"/>
      <c r="AL752" s="11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</row>
    <row r="753" spans="1:86" ht="17.25">
      <c r="A753" s="11"/>
      <c r="B753" s="11"/>
      <c r="C753" s="11"/>
      <c r="D753" s="11"/>
      <c r="E753" s="33"/>
      <c r="F753" s="11"/>
      <c r="G753" s="11"/>
      <c r="H753" s="11"/>
      <c r="I753" s="11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2"/>
      <c r="AK753" s="11"/>
      <c r="AL753" s="11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</row>
    <row r="754" spans="1:86" ht="17.25">
      <c r="A754" s="11"/>
      <c r="B754" s="11"/>
      <c r="C754" s="11"/>
      <c r="D754" s="11"/>
      <c r="E754" s="33"/>
      <c r="F754" s="11"/>
      <c r="G754" s="11"/>
      <c r="H754" s="11"/>
      <c r="I754" s="11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2"/>
      <c r="AK754" s="11"/>
      <c r="AL754" s="11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</row>
    <row r="755" spans="1:86" ht="17.25">
      <c r="A755" s="11"/>
      <c r="B755" s="11"/>
      <c r="C755" s="11"/>
      <c r="D755" s="11"/>
      <c r="E755" s="33"/>
      <c r="F755" s="11"/>
      <c r="G755" s="11"/>
      <c r="H755" s="11"/>
      <c r="I755" s="11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2"/>
      <c r="AK755" s="11"/>
      <c r="AL755" s="11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</row>
    <row r="756" spans="1:86" ht="17.25">
      <c r="A756" s="11"/>
      <c r="B756" s="11"/>
      <c r="C756" s="11"/>
      <c r="D756" s="11"/>
      <c r="E756" s="33"/>
      <c r="F756" s="11"/>
      <c r="G756" s="11"/>
      <c r="H756" s="11"/>
      <c r="I756" s="11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2"/>
      <c r="AK756" s="11"/>
      <c r="AL756" s="11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</row>
    <row r="757" spans="1:86" ht="17.25">
      <c r="A757" s="11"/>
      <c r="B757" s="11"/>
      <c r="C757" s="11"/>
      <c r="D757" s="11"/>
      <c r="E757" s="33"/>
      <c r="F757" s="11"/>
      <c r="G757" s="11"/>
      <c r="H757" s="11"/>
      <c r="I757" s="11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2"/>
      <c r="AK757" s="11"/>
      <c r="AL757" s="11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</row>
    <row r="758" spans="1:86" ht="17.25">
      <c r="A758" s="11"/>
      <c r="B758" s="11"/>
      <c r="C758" s="11"/>
      <c r="D758" s="11"/>
      <c r="E758" s="33"/>
      <c r="F758" s="11"/>
      <c r="G758" s="11"/>
      <c r="H758" s="11"/>
      <c r="I758" s="11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2"/>
      <c r="AK758" s="11"/>
      <c r="AL758" s="11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</row>
    <row r="759" spans="1:86" ht="17.25">
      <c r="A759" s="11"/>
      <c r="B759" s="11"/>
      <c r="C759" s="11"/>
      <c r="D759" s="11"/>
      <c r="E759" s="33"/>
      <c r="F759" s="11"/>
      <c r="G759" s="11"/>
      <c r="H759" s="11"/>
      <c r="I759" s="11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2"/>
      <c r="AK759" s="11"/>
      <c r="AL759" s="11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</row>
    <row r="760" spans="1:86" ht="17.25">
      <c r="A760" s="11"/>
      <c r="B760" s="11"/>
      <c r="C760" s="11"/>
      <c r="D760" s="11"/>
      <c r="E760" s="33"/>
      <c r="F760" s="11"/>
      <c r="G760" s="11"/>
      <c r="H760" s="11"/>
      <c r="I760" s="11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2"/>
      <c r="AK760" s="11"/>
      <c r="AL760" s="11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</row>
    <row r="761" spans="1:86" ht="17.25">
      <c r="A761" s="11"/>
      <c r="B761" s="11"/>
      <c r="C761" s="11"/>
      <c r="D761" s="11"/>
      <c r="E761" s="33"/>
      <c r="F761" s="11"/>
      <c r="G761" s="11"/>
      <c r="H761" s="11"/>
      <c r="I761" s="11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2"/>
      <c r="AK761" s="11"/>
      <c r="AL761" s="11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</row>
    <row r="762" spans="1:86" ht="17.25">
      <c r="A762" s="11"/>
      <c r="B762" s="11"/>
      <c r="C762" s="11"/>
      <c r="D762" s="11"/>
      <c r="E762" s="33"/>
      <c r="F762" s="11"/>
      <c r="G762" s="11"/>
      <c r="H762" s="11"/>
      <c r="I762" s="11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2"/>
      <c r="AK762" s="11"/>
      <c r="AL762" s="11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</row>
    <row r="763" spans="1:86" ht="17.25">
      <c r="A763" s="11"/>
      <c r="B763" s="11"/>
      <c r="C763" s="11"/>
      <c r="D763" s="11"/>
      <c r="E763" s="33"/>
      <c r="F763" s="11"/>
      <c r="G763" s="11"/>
      <c r="H763" s="11"/>
      <c r="I763" s="11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2"/>
      <c r="AK763" s="11"/>
      <c r="AL763" s="11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</row>
    <row r="764" spans="1:86" ht="17.25">
      <c r="A764" s="11"/>
      <c r="B764" s="11"/>
      <c r="C764" s="11"/>
      <c r="D764" s="11"/>
      <c r="E764" s="33"/>
      <c r="F764" s="11"/>
      <c r="G764" s="11"/>
      <c r="H764" s="11"/>
      <c r="I764" s="11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2"/>
      <c r="AK764" s="11"/>
      <c r="AL764" s="11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</row>
    <row r="765" spans="1:86" ht="17.25">
      <c r="A765" s="11"/>
      <c r="B765" s="11"/>
      <c r="C765" s="11"/>
      <c r="D765" s="11"/>
      <c r="E765" s="33"/>
      <c r="F765" s="11"/>
      <c r="G765" s="11"/>
      <c r="H765" s="11"/>
      <c r="I765" s="11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2"/>
      <c r="AK765" s="11"/>
      <c r="AL765" s="11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</row>
    <row r="766" spans="1:86" ht="17.25">
      <c r="A766" s="11"/>
      <c r="B766" s="11"/>
      <c r="C766" s="11"/>
      <c r="D766" s="11"/>
      <c r="E766" s="33"/>
      <c r="F766" s="11"/>
      <c r="G766" s="11"/>
      <c r="H766" s="11"/>
      <c r="I766" s="11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2"/>
      <c r="AK766" s="11"/>
      <c r="AL766" s="11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</row>
    <row r="767" spans="1:86" ht="17.25">
      <c r="A767" s="11"/>
      <c r="B767" s="11"/>
      <c r="C767" s="11"/>
      <c r="D767" s="11"/>
      <c r="E767" s="33"/>
      <c r="F767" s="11"/>
      <c r="G767" s="11"/>
      <c r="H767" s="11"/>
      <c r="I767" s="11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2"/>
      <c r="AK767" s="11"/>
      <c r="AL767" s="11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</row>
    <row r="768" spans="1:86" ht="17.25">
      <c r="A768" s="11"/>
      <c r="B768" s="11"/>
      <c r="C768" s="11"/>
      <c r="D768" s="11"/>
      <c r="E768" s="33"/>
      <c r="F768" s="11"/>
      <c r="G768" s="11"/>
      <c r="H768" s="11"/>
      <c r="I768" s="11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2"/>
      <c r="AK768" s="11"/>
      <c r="AL768" s="11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</row>
    <row r="769" spans="1:86" ht="17.25">
      <c r="A769" s="11"/>
      <c r="B769" s="11"/>
      <c r="C769" s="11"/>
      <c r="D769" s="11"/>
      <c r="E769" s="33"/>
      <c r="F769" s="11"/>
      <c r="G769" s="11"/>
      <c r="H769" s="11"/>
      <c r="I769" s="11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2"/>
      <c r="AK769" s="11"/>
      <c r="AL769" s="11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</row>
    <row r="770" spans="1:86" ht="17.25">
      <c r="A770" s="11"/>
      <c r="B770" s="11"/>
      <c r="C770" s="11"/>
      <c r="D770" s="11"/>
      <c r="E770" s="33"/>
      <c r="F770" s="11"/>
      <c r="G770" s="11"/>
      <c r="H770" s="11"/>
      <c r="I770" s="11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2"/>
      <c r="AK770" s="11"/>
      <c r="AL770" s="11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</row>
    <row r="771" spans="1:86" ht="17.25">
      <c r="A771" s="11"/>
      <c r="B771" s="11"/>
      <c r="C771" s="11"/>
      <c r="D771" s="11"/>
      <c r="E771" s="33"/>
      <c r="F771" s="11"/>
      <c r="G771" s="11"/>
      <c r="H771" s="11"/>
      <c r="I771" s="11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2"/>
      <c r="AK771" s="11"/>
      <c r="AL771" s="11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</row>
    <row r="772" spans="1:86" ht="17.25">
      <c r="A772" s="11"/>
      <c r="B772" s="11"/>
      <c r="C772" s="11"/>
      <c r="D772" s="11"/>
      <c r="E772" s="33"/>
      <c r="F772" s="11"/>
      <c r="G772" s="11"/>
      <c r="H772" s="11"/>
      <c r="I772" s="11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2"/>
      <c r="AK772" s="11"/>
      <c r="AL772" s="11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</row>
    <row r="773" spans="1:86" ht="17.25">
      <c r="A773" s="11"/>
      <c r="B773" s="11"/>
      <c r="C773" s="11"/>
      <c r="D773" s="11"/>
      <c r="E773" s="33"/>
      <c r="F773" s="11"/>
      <c r="G773" s="11"/>
      <c r="H773" s="11"/>
      <c r="I773" s="11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2"/>
      <c r="AK773" s="11"/>
      <c r="AL773" s="11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</row>
    <row r="774" spans="1:86" ht="17.25">
      <c r="A774" s="11"/>
      <c r="B774" s="11"/>
      <c r="C774" s="11"/>
      <c r="D774" s="11"/>
      <c r="E774" s="33"/>
      <c r="F774" s="11"/>
      <c r="G774" s="11"/>
      <c r="H774" s="11"/>
      <c r="I774" s="11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2"/>
      <c r="AK774" s="11"/>
      <c r="AL774" s="11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</row>
    <row r="775" spans="1:86" ht="17.25">
      <c r="A775" s="11"/>
      <c r="B775" s="11"/>
      <c r="C775" s="11"/>
      <c r="D775" s="11"/>
      <c r="E775" s="33"/>
      <c r="F775" s="11"/>
      <c r="G775" s="11"/>
      <c r="H775" s="11"/>
      <c r="I775" s="11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2"/>
      <c r="AK775" s="11"/>
      <c r="AL775" s="11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</row>
    <row r="776" spans="1:86" ht="17.25">
      <c r="A776" s="11"/>
      <c r="B776" s="11"/>
      <c r="C776" s="11"/>
      <c r="D776" s="11"/>
      <c r="E776" s="33"/>
      <c r="F776" s="11"/>
      <c r="G776" s="11"/>
      <c r="H776" s="11"/>
      <c r="I776" s="11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2"/>
      <c r="AK776" s="11"/>
      <c r="AL776" s="11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</row>
    <row r="777" spans="1:86" ht="17.25">
      <c r="A777" s="11"/>
      <c r="B777" s="11"/>
      <c r="C777" s="11"/>
      <c r="D777" s="11"/>
      <c r="E777" s="33"/>
      <c r="F777" s="11"/>
      <c r="G777" s="11"/>
      <c r="H777" s="11"/>
      <c r="I777" s="11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2"/>
      <c r="AK777" s="11"/>
      <c r="AL777" s="11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</row>
    <row r="778" spans="1:86" ht="17.25">
      <c r="A778" s="11"/>
      <c r="B778" s="11"/>
      <c r="C778" s="11"/>
      <c r="D778" s="11"/>
      <c r="E778" s="33"/>
      <c r="F778" s="11"/>
      <c r="G778" s="11"/>
      <c r="H778" s="11"/>
      <c r="I778" s="11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2"/>
      <c r="AK778" s="11"/>
      <c r="AL778" s="11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</row>
    <row r="779" spans="1:86" ht="17.25">
      <c r="A779" s="11"/>
      <c r="B779" s="11"/>
      <c r="C779" s="11"/>
      <c r="D779" s="11"/>
      <c r="E779" s="33"/>
      <c r="F779" s="11"/>
      <c r="G779" s="11"/>
      <c r="H779" s="11"/>
      <c r="I779" s="11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2"/>
      <c r="AK779" s="11"/>
      <c r="AL779" s="11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</row>
    <row r="780" spans="1:86" ht="17.25">
      <c r="A780" s="11"/>
      <c r="B780" s="11"/>
      <c r="C780" s="11"/>
      <c r="D780" s="11"/>
      <c r="E780" s="33"/>
      <c r="F780" s="11"/>
      <c r="G780" s="11"/>
      <c r="H780" s="11"/>
      <c r="I780" s="11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2"/>
      <c r="AK780" s="11"/>
      <c r="AL780" s="11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</row>
    <row r="781" spans="1:86" ht="17.25">
      <c r="A781" s="11"/>
      <c r="B781" s="11"/>
      <c r="C781" s="11"/>
      <c r="D781" s="11"/>
      <c r="E781" s="33"/>
      <c r="F781" s="11"/>
      <c r="G781" s="11"/>
      <c r="H781" s="11"/>
      <c r="I781" s="11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2"/>
      <c r="AK781" s="11"/>
      <c r="AL781" s="11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</row>
    <row r="782" spans="1:86" ht="17.25">
      <c r="A782" s="11"/>
      <c r="B782" s="11"/>
      <c r="C782" s="11"/>
      <c r="D782" s="11"/>
      <c r="E782" s="33"/>
      <c r="F782" s="11"/>
      <c r="G782" s="11"/>
      <c r="H782" s="11"/>
      <c r="I782" s="11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2"/>
      <c r="AK782" s="11"/>
      <c r="AL782" s="11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</row>
    <row r="783" spans="1:86" ht="17.25">
      <c r="A783" s="11"/>
      <c r="B783" s="11"/>
      <c r="C783" s="11"/>
      <c r="D783" s="11"/>
      <c r="E783" s="33"/>
      <c r="F783" s="11"/>
      <c r="G783" s="11"/>
      <c r="H783" s="11"/>
      <c r="I783" s="11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2"/>
      <c r="AK783" s="11"/>
      <c r="AL783" s="11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</row>
    <row r="784" spans="1:86" ht="17.25">
      <c r="A784" s="11"/>
      <c r="B784" s="11"/>
      <c r="C784" s="11"/>
      <c r="D784" s="11"/>
      <c r="E784" s="33"/>
      <c r="F784" s="11"/>
      <c r="G784" s="11"/>
      <c r="H784" s="11"/>
      <c r="I784" s="11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2"/>
      <c r="AK784" s="11"/>
      <c r="AL784" s="11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</row>
    <row r="785" spans="1:86" ht="17.25">
      <c r="A785" s="11"/>
      <c r="B785" s="11"/>
      <c r="C785" s="11"/>
      <c r="D785" s="11"/>
      <c r="E785" s="33"/>
      <c r="F785" s="11"/>
      <c r="G785" s="11"/>
      <c r="H785" s="11"/>
      <c r="I785" s="11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2"/>
      <c r="AK785" s="11"/>
      <c r="AL785" s="11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</row>
    <row r="786" spans="1:86" ht="17.25">
      <c r="A786" s="11"/>
      <c r="B786" s="11"/>
      <c r="C786" s="11"/>
      <c r="D786" s="11"/>
      <c r="E786" s="33"/>
      <c r="F786" s="11"/>
      <c r="G786" s="11"/>
      <c r="H786" s="11"/>
      <c r="I786" s="11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2"/>
      <c r="AK786" s="11"/>
      <c r="AL786" s="11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</row>
    <row r="787" spans="1:86" ht="17.25">
      <c r="A787" s="11"/>
      <c r="B787" s="11"/>
      <c r="C787" s="11"/>
      <c r="D787" s="11"/>
      <c r="E787" s="33"/>
      <c r="F787" s="11"/>
      <c r="G787" s="11"/>
      <c r="H787" s="11"/>
      <c r="I787" s="11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2"/>
      <c r="AK787" s="11"/>
      <c r="AL787" s="11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</row>
    <row r="788" spans="1:86" ht="17.25">
      <c r="A788" s="11"/>
      <c r="B788" s="11"/>
      <c r="C788" s="11"/>
      <c r="D788" s="11"/>
      <c r="E788" s="33"/>
      <c r="F788" s="11"/>
      <c r="G788" s="11"/>
      <c r="H788" s="11"/>
      <c r="I788" s="11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2"/>
      <c r="AK788" s="11"/>
      <c r="AL788" s="11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</row>
    <row r="789" spans="1:86" ht="17.25">
      <c r="A789" s="11"/>
      <c r="B789" s="11"/>
      <c r="C789" s="11"/>
      <c r="D789" s="11"/>
      <c r="E789" s="33"/>
      <c r="F789" s="11"/>
      <c r="G789" s="11"/>
      <c r="H789" s="11"/>
      <c r="I789" s="11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2"/>
      <c r="AK789" s="11"/>
      <c r="AL789" s="11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</row>
    <row r="790" spans="1:86" ht="17.25">
      <c r="A790" s="11"/>
      <c r="B790" s="11"/>
      <c r="C790" s="11"/>
      <c r="D790" s="11"/>
      <c r="E790" s="33"/>
      <c r="F790" s="11"/>
      <c r="G790" s="11"/>
      <c r="H790" s="11"/>
      <c r="I790" s="11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2"/>
      <c r="AK790" s="11"/>
      <c r="AL790" s="11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</row>
    <row r="791" spans="1:86" ht="17.25">
      <c r="A791" s="11"/>
      <c r="B791" s="11"/>
      <c r="C791" s="11"/>
      <c r="D791" s="11"/>
      <c r="E791" s="33"/>
      <c r="F791" s="11"/>
      <c r="G791" s="11"/>
      <c r="H791" s="11"/>
      <c r="I791" s="11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2"/>
      <c r="AK791" s="11"/>
      <c r="AL791" s="11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</row>
    <row r="792" spans="1:86" ht="17.25">
      <c r="A792" s="11"/>
      <c r="B792" s="11"/>
      <c r="C792" s="11"/>
      <c r="D792" s="11"/>
      <c r="E792" s="33"/>
      <c r="F792" s="11"/>
      <c r="G792" s="11"/>
      <c r="H792" s="11"/>
      <c r="I792" s="11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2"/>
      <c r="AK792" s="11"/>
      <c r="AL792" s="11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</row>
    <row r="793" spans="1:86" ht="17.25">
      <c r="A793" s="11"/>
      <c r="B793" s="11"/>
      <c r="C793" s="11"/>
      <c r="D793" s="11"/>
      <c r="E793" s="33"/>
      <c r="F793" s="11"/>
      <c r="G793" s="11"/>
      <c r="H793" s="11"/>
      <c r="I793" s="11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2"/>
      <c r="AK793" s="11"/>
      <c r="AL793" s="11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</row>
    <row r="794" spans="1:86" ht="17.25">
      <c r="A794" s="11"/>
      <c r="B794" s="11"/>
      <c r="C794" s="11"/>
      <c r="D794" s="11"/>
      <c r="E794" s="33"/>
      <c r="F794" s="11"/>
      <c r="G794" s="11"/>
      <c r="H794" s="11"/>
      <c r="I794" s="11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2"/>
      <c r="AK794" s="11"/>
      <c r="AL794" s="11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</row>
    <row r="795" spans="1:86" ht="17.25">
      <c r="A795" s="11"/>
      <c r="B795" s="11"/>
      <c r="C795" s="11"/>
      <c r="D795" s="11"/>
      <c r="E795" s="33"/>
      <c r="F795" s="11"/>
      <c r="G795" s="11"/>
      <c r="H795" s="11"/>
      <c r="I795" s="11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2"/>
      <c r="AK795" s="11"/>
      <c r="AL795" s="11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</row>
    <row r="796" spans="1:86" ht="17.25">
      <c r="A796" s="11"/>
      <c r="B796" s="11"/>
      <c r="C796" s="11"/>
      <c r="D796" s="11"/>
      <c r="E796" s="33"/>
      <c r="F796" s="11"/>
      <c r="G796" s="11"/>
      <c r="H796" s="11"/>
      <c r="I796" s="11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2"/>
      <c r="AK796" s="11"/>
      <c r="AL796" s="11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</row>
    <row r="797" spans="1:86" ht="17.25">
      <c r="A797" s="11"/>
      <c r="B797" s="11"/>
      <c r="C797" s="11"/>
      <c r="D797" s="11"/>
      <c r="E797" s="33"/>
      <c r="F797" s="11"/>
      <c r="G797" s="11"/>
      <c r="H797" s="11"/>
      <c r="I797" s="11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2"/>
      <c r="AK797" s="11"/>
      <c r="AL797" s="11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</row>
    <row r="798" spans="1:86" ht="17.25">
      <c r="A798" s="11"/>
      <c r="B798" s="11"/>
      <c r="C798" s="11"/>
      <c r="D798" s="11"/>
      <c r="E798" s="33"/>
      <c r="F798" s="11"/>
      <c r="G798" s="11"/>
      <c r="H798" s="11"/>
      <c r="I798" s="11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2"/>
      <c r="AK798" s="11"/>
      <c r="AL798" s="11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</row>
    <row r="799" spans="1:86" ht="17.25">
      <c r="A799" s="11"/>
      <c r="B799" s="11"/>
      <c r="C799" s="11"/>
      <c r="D799" s="11"/>
      <c r="E799" s="33"/>
      <c r="F799" s="11"/>
      <c r="G799" s="11"/>
      <c r="H799" s="11"/>
      <c r="I799" s="11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2"/>
      <c r="AK799" s="11"/>
      <c r="AL799" s="11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</row>
    <row r="800" spans="1:86" ht="17.25">
      <c r="A800" s="11"/>
      <c r="B800" s="11"/>
      <c r="C800" s="11"/>
      <c r="D800" s="11"/>
      <c r="E800" s="33"/>
      <c r="F800" s="11"/>
      <c r="G800" s="11"/>
      <c r="H800" s="11"/>
      <c r="I800" s="11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2"/>
      <c r="AK800" s="11"/>
      <c r="AL800" s="11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</row>
    <row r="801" spans="1:86" ht="17.25">
      <c r="A801" s="11"/>
      <c r="B801" s="11"/>
      <c r="C801" s="11"/>
      <c r="D801" s="11"/>
      <c r="E801" s="33"/>
      <c r="F801" s="11"/>
      <c r="G801" s="11"/>
      <c r="H801" s="11"/>
      <c r="I801" s="11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2"/>
      <c r="AK801" s="11"/>
      <c r="AL801" s="11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</row>
    <row r="802" spans="1:86" ht="17.25">
      <c r="A802" s="11"/>
      <c r="B802" s="11"/>
      <c r="C802" s="11"/>
      <c r="D802" s="11"/>
      <c r="E802" s="33"/>
      <c r="F802" s="11"/>
      <c r="G802" s="11"/>
      <c r="H802" s="11"/>
      <c r="I802" s="11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2"/>
      <c r="AK802" s="11"/>
      <c r="AL802" s="11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</row>
    <row r="803" spans="1:86" ht="17.25">
      <c r="A803" s="11"/>
      <c r="B803" s="11"/>
      <c r="C803" s="11"/>
      <c r="D803" s="11"/>
      <c r="E803" s="33"/>
      <c r="F803" s="11"/>
      <c r="G803" s="11"/>
      <c r="H803" s="11"/>
      <c r="I803" s="11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2"/>
      <c r="AK803" s="11"/>
      <c r="AL803" s="11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</row>
    <row r="804" spans="1:86" ht="17.25">
      <c r="A804" s="11"/>
      <c r="B804" s="11"/>
      <c r="C804" s="11"/>
      <c r="D804" s="11"/>
      <c r="E804" s="33"/>
      <c r="F804" s="11"/>
      <c r="G804" s="11"/>
      <c r="H804" s="11"/>
      <c r="I804" s="11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2"/>
      <c r="AK804" s="11"/>
      <c r="AL804" s="11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</row>
    <row r="805" spans="1:86" ht="17.25">
      <c r="A805" s="11"/>
      <c r="B805" s="11"/>
      <c r="C805" s="11"/>
      <c r="D805" s="11"/>
      <c r="E805" s="33"/>
      <c r="F805" s="11"/>
      <c r="G805" s="11"/>
      <c r="H805" s="11"/>
      <c r="I805" s="11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2"/>
      <c r="AK805" s="11"/>
      <c r="AL805" s="11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</row>
    <row r="806" spans="1:86" ht="17.25">
      <c r="A806" s="11"/>
      <c r="B806" s="11"/>
      <c r="C806" s="11"/>
      <c r="D806" s="11"/>
      <c r="E806" s="33"/>
      <c r="F806" s="11"/>
      <c r="G806" s="11"/>
      <c r="H806" s="11"/>
      <c r="I806" s="11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2"/>
      <c r="AK806" s="11"/>
      <c r="AL806" s="11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</row>
    <row r="807" spans="1:86" ht="17.25">
      <c r="A807" s="11"/>
      <c r="B807" s="11"/>
      <c r="C807" s="11"/>
      <c r="D807" s="11"/>
      <c r="E807" s="33"/>
      <c r="F807" s="11"/>
      <c r="G807" s="11"/>
      <c r="H807" s="11"/>
      <c r="I807" s="11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2"/>
      <c r="AK807" s="11"/>
      <c r="AL807" s="11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</row>
    <row r="808" spans="1:86" ht="17.25">
      <c r="A808" s="11"/>
      <c r="B808" s="11"/>
      <c r="C808" s="11"/>
      <c r="D808" s="11"/>
      <c r="E808" s="33"/>
      <c r="F808" s="11"/>
      <c r="G808" s="11"/>
      <c r="H808" s="11"/>
      <c r="I808" s="11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2"/>
      <c r="AK808" s="11"/>
      <c r="AL808" s="11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</row>
    <row r="809" spans="1:86" ht="17.25">
      <c r="A809" s="11"/>
      <c r="B809" s="11"/>
      <c r="C809" s="11"/>
      <c r="D809" s="11"/>
      <c r="E809" s="33"/>
      <c r="F809" s="11"/>
      <c r="G809" s="11"/>
      <c r="H809" s="11"/>
      <c r="I809" s="11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2"/>
      <c r="AK809" s="11"/>
      <c r="AL809" s="11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</row>
    <row r="810" spans="1:86" ht="17.25">
      <c r="A810" s="11"/>
      <c r="B810" s="11"/>
      <c r="C810" s="11"/>
      <c r="D810" s="11"/>
      <c r="E810" s="33"/>
      <c r="F810" s="11"/>
      <c r="G810" s="11"/>
      <c r="H810" s="11"/>
      <c r="I810" s="11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2"/>
      <c r="AK810" s="11"/>
      <c r="AL810" s="11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</row>
    <row r="811" spans="1:86" ht="17.25">
      <c r="A811" s="11"/>
      <c r="B811" s="11"/>
      <c r="C811" s="11"/>
      <c r="D811" s="11"/>
      <c r="E811" s="33"/>
      <c r="F811" s="11"/>
      <c r="G811" s="11"/>
      <c r="H811" s="11"/>
      <c r="I811" s="11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2"/>
      <c r="AK811" s="11"/>
      <c r="AL811" s="11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</row>
    <row r="812" spans="1:86" ht="17.25">
      <c r="A812" s="11"/>
      <c r="B812" s="11"/>
      <c r="C812" s="11"/>
      <c r="D812" s="11"/>
      <c r="E812" s="33"/>
      <c r="F812" s="11"/>
      <c r="G812" s="11"/>
      <c r="H812" s="11"/>
      <c r="I812" s="11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2"/>
      <c r="AK812" s="11"/>
      <c r="AL812" s="11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</row>
    <row r="813" spans="1:86" ht="17.25">
      <c r="A813" s="11"/>
      <c r="B813" s="11"/>
      <c r="C813" s="11"/>
      <c r="D813" s="11"/>
      <c r="E813" s="33"/>
      <c r="F813" s="11"/>
      <c r="G813" s="11"/>
      <c r="H813" s="11"/>
      <c r="I813" s="11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2"/>
      <c r="AK813" s="11"/>
      <c r="AL813" s="11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</row>
    <row r="814" spans="1:86" ht="17.25">
      <c r="A814" s="11"/>
      <c r="B814" s="11"/>
      <c r="C814" s="11"/>
      <c r="D814" s="11"/>
      <c r="E814" s="33"/>
      <c r="F814" s="11"/>
      <c r="G814" s="11"/>
      <c r="H814" s="11"/>
      <c r="I814" s="11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2"/>
      <c r="AK814" s="11"/>
      <c r="AL814" s="11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</row>
    <row r="815" spans="1:86" ht="17.25">
      <c r="A815" s="11"/>
      <c r="B815" s="11"/>
      <c r="C815" s="11"/>
      <c r="D815" s="11"/>
      <c r="E815" s="33"/>
      <c r="F815" s="11"/>
      <c r="G815" s="11"/>
      <c r="H815" s="11"/>
      <c r="I815" s="11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2"/>
      <c r="AK815" s="11"/>
      <c r="AL815" s="11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</row>
    <row r="816" spans="1:86" ht="17.25">
      <c r="A816" s="11"/>
      <c r="B816" s="11"/>
      <c r="C816" s="11"/>
      <c r="D816" s="11"/>
      <c r="E816" s="33"/>
      <c r="F816" s="11"/>
      <c r="G816" s="11"/>
      <c r="H816" s="11"/>
      <c r="I816" s="11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2"/>
      <c r="AK816" s="11"/>
      <c r="AL816" s="11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</row>
    <row r="817" spans="1:86" ht="17.25">
      <c r="A817" s="11"/>
      <c r="B817" s="11"/>
      <c r="C817" s="11"/>
      <c r="D817" s="11"/>
      <c r="E817" s="33"/>
      <c r="F817" s="11"/>
      <c r="G817" s="11"/>
      <c r="H817" s="11"/>
      <c r="I817" s="11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2"/>
      <c r="AK817" s="11"/>
      <c r="AL817" s="11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</row>
    <row r="818" spans="1:86" ht="17.25">
      <c r="A818" s="11"/>
      <c r="B818" s="11"/>
      <c r="C818" s="11"/>
      <c r="D818" s="11"/>
      <c r="E818" s="33"/>
      <c r="F818" s="11"/>
      <c r="G818" s="11"/>
      <c r="H818" s="11"/>
      <c r="I818" s="11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2"/>
      <c r="AK818" s="11"/>
      <c r="AL818" s="11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</row>
    <row r="819" spans="1:86" ht="17.25">
      <c r="A819" s="11"/>
      <c r="B819" s="11"/>
      <c r="C819" s="11"/>
      <c r="D819" s="11"/>
      <c r="E819" s="33"/>
      <c r="F819" s="11"/>
      <c r="G819" s="11"/>
      <c r="H819" s="11"/>
      <c r="I819" s="11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2"/>
      <c r="AK819" s="11"/>
      <c r="AL819" s="11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</row>
    <row r="820" spans="1:86" ht="17.25">
      <c r="A820" s="11"/>
      <c r="B820" s="11"/>
      <c r="C820" s="11"/>
      <c r="D820" s="11"/>
      <c r="E820" s="33"/>
      <c r="F820" s="11"/>
      <c r="G820" s="11"/>
      <c r="H820" s="11"/>
      <c r="I820" s="11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2"/>
      <c r="AK820" s="11"/>
      <c r="AL820" s="11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</row>
    <row r="821" spans="1:86" ht="17.25">
      <c r="A821" s="11"/>
      <c r="B821" s="11"/>
      <c r="C821" s="11"/>
      <c r="D821" s="11"/>
      <c r="E821" s="33"/>
      <c r="F821" s="11"/>
      <c r="G821" s="11"/>
      <c r="H821" s="11"/>
      <c r="I821" s="11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2"/>
      <c r="AK821" s="11"/>
      <c r="AL821" s="11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</row>
    <row r="822" spans="1:86" ht="17.25">
      <c r="A822" s="11"/>
      <c r="B822" s="11"/>
      <c r="C822" s="11"/>
      <c r="D822" s="11"/>
      <c r="E822" s="33"/>
      <c r="F822" s="11"/>
      <c r="G822" s="11"/>
      <c r="H822" s="11"/>
      <c r="I822" s="11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2"/>
      <c r="AK822" s="11"/>
      <c r="AL822" s="11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</row>
    <row r="823" spans="1:86" ht="17.25">
      <c r="A823" s="11"/>
      <c r="B823" s="11"/>
      <c r="C823" s="11"/>
      <c r="D823" s="11"/>
      <c r="E823" s="33"/>
      <c r="F823" s="11"/>
      <c r="G823" s="11"/>
      <c r="H823" s="11"/>
      <c r="I823" s="11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2"/>
      <c r="AK823" s="11"/>
      <c r="AL823" s="11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</row>
    <row r="824" spans="1:86" ht="17.25">
      <c r="A824" s="11"/>
      <c r="B824" s="11"/>
      <c r="C824" s="11"/>
      <c r="D824" s="11"/>
      <c r="E824" s="33"/>
      <c r="F824" s="11"/>
      <c r="G824" s="11"/>
      <c r="H824" s="11"/>
      <c r="I824" s="11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2"/>
      <c r="AK824" s="11"/>
      <c r="AL824" s="11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</row>
    <row r="825" spans="1:86" ht="17.25">
      <c r="A825" s="11"/>
      <c r="B825" s="11"/>
      <c r="C825" s="11"/>
      <c r="D825" s="11"/>
      <c r="E825" s="33"/>
      <c r="F825" s="11"/>
      <c r="G825" s="11"/>
      <c r="H825" s="11"/>
      <c r="I825" s="11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2"/>
      <c r="AK825" s="11"/>
      <c r="AL825" s="11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</row>
    <row r="826" spans="1:86" ht="17.25">
      <c r="A826" s="11"/>
      <c r="B826" s="11"/>
      <c r="C826" s="11"/>
      <c r="D826" s="11"/>
      <c r="E826" s="33"/>
      <c r="F826" s="11"/>
      <c r="G826" s="11"/>
      <c r="H826" s="11"/>
      <c r="I826" s="11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2"/>
      <c r="AK826" s="11"/>
      <c r="AL826" s="11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</row>
    <row r="827" spans="1:86" ht="17.25">
      <c r="A827" s="11"/>
      <c r="B827" s="11"/>
      <c r="C827" s="11"/>
      <c r="D827" s="11"/>
      <c r="E827" s="33"/>
      <c r="F827" s="11"/>
      <c r="G827" s="11"/>
      <c r="H827" s="11"/>
      <c r="I827" s="11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2"/>
      <c r="AK827" s="11"/>
      <c r="AL827" s="11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</row>
    <row r="828" spans="1:86" ht="17.25">
      <c r="A828" s="11"/>
      <c r="B828" s="11"/>
      <c r="C828" s="11"/>
      <c r="D828" s="11"/>
      <c r="E828" s="33"/>
      <c r="F828" s="11"/>
      <c r="G828" s="11"/>
      <c r="H828" s="11"/>
      <c r="I828" s="11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2"/>
      <c r="AK828" s="11"/>
      <c r="AL828" s="11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</row>
    <row r="829" spans="1:86" ht="17.25">
      <c r="A829" s="11"/>
      <c r="B829" s="11"/>
      <c r="C829" s="11"/>
      <c r="D829" s="11"/>
      <c r="E829" s="33"/>
      <c r="F829" s="11"/>
      <c r="G829" s="11"/>
      <c r="H829" s="11"/>
      <c r="I829" s="11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2"/>
      <c r="AK829" s="11"/>
      <c r="AL829" s="11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</row>
    <row r="830" spans="1:86" ht="17.25">
      <c r="A830" s="11"/>
      <c r="B830" s="11"/>
      <c r="C830" s="11"/>
      <c r="D830" s="11"/>
      <c r="E830" s="33"/>
      <c r="F830" s="11"/>
      <c r="G830" s="11"/>
      <c r="H830" s="11"/>
      <c r="I830" s="11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2"/>
      <c r="AK830" s="11"/>
      <c r="AL830" s="11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</row>
    <row r="831" spans="1:86" ht="17.25">
      <c r="A831" s="11"/>
      <c r="B831" s="11"/>
      <c r="C831" s="11"/>
      <c r="D831" s="11"/>
      <c r="E831" s="33"/>
      <c r="F831" s="11"/>
      <c r="G831" s="11"/>
      <c r="H831" s="11"/>
      <c r="I831" s="11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2"/>
      <c r="AK831" s="11"/>
      <c r="AL831" s="11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</row>
    <row r="832" spans="1:86" ht="17.25">
      <c r="A832" s="11"/>
      <c r="B832" s="11"/>
      <c r="C832" s="11"/>
      <c r="D832" s="11"/>
      <c r="E832" s="33"/>
      <c r="F832" s="11"/>
      <c r="G832" s="11"/>
      <c r="H832" s="11"/>
      <c r="I832" s="11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2"/>
      <c r="AK832" s="11"/>
      <c r="AL832" s="11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</row>
    <row r="833" spans="1:86" ht="17.25">
      <c r="A833" s="11"/>
      <c r="B833" s="11"/>
      <c r="C833" s="11"/>
      <c r="D833" s="11"/>
      <c r="E833" s="33"/>
      <c r="F833" s="11"/>
      <c r="G833" s="11"/>
      <c r="H833" s="11"/>
      <c r="I833" s="11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2"/>
      <c r="AK833" s="11"/>
      <c r="AL833" s="11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</row>
    <row r="834" spans="1:86" ht="17.25">
      <c r="A834" s="11"/>
      <c r="B834" s="11"/>
      <c r="C834" s="11"/>
      <c r="D834" s="11"/>
      <c r="E834" s="33"/>
      <c r="F834" s="11"/>
      <c r="G834" s="11"/>
      <c r="H834" s="11"/>
      <c r="I834" s="11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2"/>
      <c r="AK834" s="11"/>
      <c r="AL834" s="11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</row>
    <row r="835" spans="1:86" ht="17.25">
      <c r="A835" s="11"/>
      <c r="B835" s="11"/>
      <c r="C835" s="11"/>
      <c r="D835" s="11"/>
      <c r="E835" s="33"/>
      <c r="F835" s="11"/>
      <c r="G835" s="11"/>
      <c r="H835" s="11"/>
      <c r="I835" s="11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2"/>
      <c r="AK835" s="11"/>
      <c r="AL835" s="11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</row>
    <row r="836" spans="1:86" ht="17.25">
      <c r="A836" s="11"/>
      <c r="B836" s="11"/>
      <c r="C836" s="11"/>
      <c r="D836" s="11"/>
      <c r="E836" s="33"/>
      <c r="F836" s="11"/>
      <c r="G836" s="11"/>
      <c r="H836" s="11"/>
      <c r="I836" s="11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2"/>
      <c r="AK836" s="11"/>
      <c r="AL836" s="11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</row>
    <row r="837" spans="1:86" ht="17.25">
      <c r="A837" s="11"/>
      <c r="B837" s="11"/>
      <c r="C837" s="11"/>
      <c r="D837" s="11"/>
      <c r="E837" s="33"/>
      <c r="F837" s="11"/>
      <c r="G837" s="11"/>
      <c r="H837" s="11"/>
      <c r="I837" s="11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2"/>
      <c r="AK837" s="11"/>
      <c r="AL837" s="11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</row>
    <row r="838" spans="1:86" ht="17.25">
      <c r="A838" s="11"/>
      <c r="B838" s="11"/>
      <c r="C838" s="11"/>
      <c r="D838" s="11"/>
      <c r="E838" s="33"/>
      <c r="F838" s="11"/>
      <c r="G838" s="11"/>
      <c r="H838" s="11"/>
      <c r="I838" s="11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2"/>
      <c r="AK838" s="11"/>
      <c r="AL838" s="11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</row>
    <row r="839" spans="1:86" ht="17.25">
      <c r="A839" s="11"/>
      <c r="B839" s="11"/>
      <c r="C839" s="11"/>
      <c r="D839" s="11"/>
      <c r="E839" s="33"/>
      <c r="F839" s="11"/>
      <c r="G839" s="11"/>
      <c r="H839" s="11"/>
      <c r="I839" s="11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2"/>
      <c r="AK839" s="11"/>
      <c r="AL839" s="11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</row>
    <row r="840" spans="1:86" ht="17.25">
      <c r="A840" s="11"/>
      <c r="B840" s="11"/>
      <c r="C840" s="11"/>
      <c r="D840" s="11"/>
      <c r="E840" s="33"/>
      <c r="F840" s="11"/>
      <c r="G840" s="11"/>
      <c r="H840" s="11"/>
      <c r="I840" s="11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2"/>
      <c r="AK840" s="11"/>
      <c r="AL840" s="11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</row>
    <row r="841" spans="1:86" ht="17.25">
      <c r="A841" s="11"/>
      <c r="B841" s="11"/>
      <c r="C841" s="11"/>
      <c r="D841" s="11"/>
      <c r="E841" s="33"/>
      <c r="F841" s="11"/>
      <c r="G841" s="11"/>
      <c r="H841" s="11"/>
      <c r="I841" s="11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2"/>
      <c r="AK841" s="11"/>
      <c r="AL841" s="11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</row>
    <row r="842" spans="1:86" ht="17.25">
      <c r="A842" s="11"/>
      <c r="B842" s="11"/>
      <c r="C842" s="11"/>
      <c r="D842" s="11"/>
      <c r="E842" s="33"/>
      <c r="F842" s="11"/>
      <c r="G842" s="11"/>
      <c r="H842" s="11"/>
      <c r="I842" s="11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2"/>
      <c r="AK842" s="11"/>
      <c r="AL842" s="11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</row>
    <row r="843" spans="1:86" ht="17.25">
      <c r="A843" s="11"/>
      <c r="B843" s="11"/>
      <c r="C843" s="11"/>
      <c r="D843" s="11"/>
      <c r="E843" s="33"/>
      <c r="F843" s="11"/>
      <c r="G843" s="11"/>
      <c r="H843" s="11"/>
      <c r="I843" s="11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2"/>
      <c r="AK843" s="11"/>
      <c r="AL843" s="11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</row>
    <row r="844" spans="1:86" ht="17.25">
      <c r="A844" s="11"/>
      <c r="B844" s="11"/>
      <c r="C844" s="11"/>
      <c r="D844" s="11"/>
      <c r="E844" s="33"/>
      <c r="F844" s="11"/>
      <c r="G844" s="11"/>
      <c r="H844" s="11"/>
      <c r="I844" s="11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2"/>
      <c r="AK844" s="11"/>
      <c r="AL844" s="11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</row>
    <row r="845" spans="1:86" ht="17.25">
      <c r="A845" s="11"/>
      <c r="B845" s="11"/>
      <c r="C845" s="11"/>
      <c r="D845" s="11"/>
      <c r="E845" s="33"/>
      <c r="F845" s="11"/>
      <c r="G845" s="11"/>
      <c r="H845" s="11"/>
      <c r="I845" s="11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2"/>
      <c r="AK845" s="11"/>
      <c r="AL845" s="11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</row>
    <row r="846" spans="1:86" ht="17.25">
      <c r="A846" s="11"/>
      <c r="B846" s="11"/>
      <c r="C846" s="11"/>
      <c r="D846" s="11"/>
      <c r="E846" s="33"/>
      <c r="F846" s="11"/>
      <c r="G846" s="11"/>
      <c r="H846" s="11"/>
      <c r="I846" s="11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2"/>
      <c r="AK846" s="11"/>
      <c r="AL846" s="11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</row>
    <row r="847" spans="1:86" ht="17.25">
      <c r="A847" s="11"/>
      <c r="B847" s="11"/>
      <c r="C847" s="11"/>
      <c r="D847" s="11"/>
      <c r="E847" s="33"/>
      <c r="F847" s="11"/>
      <c r="G847" s="11"/>
      <c r="H847" s="11"/>
      <c r="I847" s="11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2"/>
      <c r="AK847" s="11"/>
      <c r="AL847" s="11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</row>
    <row r="848" spans="1:86" ht="17.25">
      <c r="A848" s="11"/>
      <c r="B848" s="11"/>
      <c r="C848" s="11"/>
      <c r="D848" s="11"/>
      <c r="E848" s="33"/>
      <c r="F848" s="11"/>
      <c r="G848" s="11"/>
      <c r="H848" s="11"/>
      <c r="I848" s="11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2"/>
      <c r="AK848" s="11"/>
      <c r="AL848" s="11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</row>
    <row r="849" spans="1:86" ht="17.25">
      <c r="A849" s="11"/>
      <c r="B849" s="11"/>
      <c r="C849" s="11"/>
      <c r="D849" s="11"/>
      <c r="E849" s="33"/>
      <c r="F849" s="11"/>
      <c r="G849" s="11"/>
      <c r="H849" s="11"/>
      <c r="I849" s="11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2"/>
      <c r="AK849" s="11"/>
      <c r="AL849" s="11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</row>
    <row r="850" spans="1:86" ht="17.25">
      <c r="A850" s="11"/>
      <c r="B850" s="11"/>
      <c r="C850" s="11"/>
      <c r="D850" s="11"/>
      <c r="E850" s="33"/>
      <c r="F850" s="11"/>
      <c r="G850" s="11"/>
      <c r="H850" s="11"/>
      <c r="I850" s="11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2"/>
      <c r="AK850" s="11"/>
      <c r="AL850" s="11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</row>
    <row r="851" spans="1:86" ht="17.25">
      <c r="A851" s="11"/>
      <c r="B851" s="11"/>
      <c r="C851" s="11"/>
      <c r="D851" s="11"/>
      <c r="E851" s="33"/>
      <c r="F851" s="11"/>
      <c r="G851" s="11"/>
      <c r="H851" s="11"/>
      <c r="I851" s="11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2"/>
      <c r="AK851" s="11"/>
      <c r="AL851" s="11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</row>
    <row r="852" spans="1:86" ht="17.25">
      <c r="A852" s="11"/>
      <c r="B852" s="11"/>
      <c r="C852" s="11"/>
      <c r="D852" s="11"/>
      <c r="E852" s="33"/>
      <c r="F852" s="11"/>
      <c r="G852" s="11"/>
      <c r="H852" s="11"/>
      <c r="I852" s="11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2"/>
      <c r="AK852" s="11"/>
      <c r="AL852" s="11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</row>
    <row r="853" spans="1:86" ht="17.25">
      <c r="A853" s="11"/>
      <c r="B853" s="11"/>
      <c r="C853" s="11"/>
      <c r="D853" s="11"/>
      <c r="E853" s="33"/>
      <c r="F853" s="11"/>
      <c r="G853" s="11"/>
      <c r="H853" s="11"/>
      <c r="I853" s="11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2"/>
      <c r="AK853" s="11"/>
      <c r="AL853" s="11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</row>
    <row r="854" spans="1:86" ht="17.25">
      <c r="A854" s="11"/>
      <c r="B854" s="11"/>
      <c r="C854" s="11"/>
      <c r="D854" s="11"/>
      <c r="E854" s="33"/>
      <c r="F854" s="11"/>
      <c r="G854" s="11"/>
      <c r="H854" s="11"/>
      <c r="I854" s="11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2"/>
      <c r="AK854" s="11"/>
      <c r="AL854" s="11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</row>
    <row r="855" spans="1:86" ht="17.25">
      <c r="A855" s="11"/>
      <c r="B855" s="11"/>
      <c r="C855" s="11"/>
      <c r="D855" s="11"/>
      <c r="E855" s="33"/>
      <c r="F855" s="11"/>
      <c r="G855" s="11"/>
      <c r="H855" s="11"/>
      <c r="I855" s="11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2"/>
      <c r="AK855" s="11"/>
      <c r="AL855" s="11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</row>
    <row r="856" spans="1:86" ht="17.25">
      <c r="A856" s="11"/>
      <c r="B856" s="11"/>
      <c r="C856" s="11"/>
      <c r="D856" s="11"/>
      <c r="E856" s="33"/>
      <c r="F856" s="11"/>
      <c r="G856" s="11"/>
      <c r="H856" s="11"/>
      <c r="I856" s="11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2"/>
      <c r="AK856" s="11"/>
      <c r="AL856" s="11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</row>
    <row r="857" spans="1:86" ht="17.25">
      <c r="A857" s="11"/>
      <c r="B857" s="11"/>
      <c r="C857" s="11"/>
      <c r="D857" s="11"/>
      <c r="E857" s="33"/>
      <c r="F857" s="11"/>
      <c r="G857" s="11"/>
      <c r="H857" s="11"/>
      <c r="I857" s="11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2"/>
      <c r="AK857" s="11"/>
      <c r="AL857" s="11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</row>
    <row r="858" spans="1:86" ht="17.25">
      <c r="A858" s="11"/>
      <c r="B858" s="11"/>
      <c r="C858" s="11"/>
      <c r="D858" s="11"/>
      <c r="E858" s="33"/>
      <c r="F858" s="11"/>
      <c r="G858" s="11"/>
      <c r="H858" s="11"/>
      <c r="I858" s="11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2"/>
      <c r="AK858" s="11"/>
      <c r="AL858" s="11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</row>
    <row r="859" spans="1:86" ht="17.25">
      <c r="A859" s="11"/>
      <c r="B859" s="11"/>
      <c r="C859" s="11"/>
      <c r="D859" s="11"/>
      <c r="E859" s="33"/>
      <c r="F859" s="11"/>
      <c r="G859" s="11"/>
      <c r="H859" s="11"/>
      <c r="I859" s="11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2"/>
      <c r="AK859" s="11"/>
      <c r="AL859" s="11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</row>
    <row r="860" spans="1:86" ht="17.25">
      <c r="A860" s="11"/>
      <c r="B860" s="11"/>
      <c r="C860" s="11"/>
      <c r="D860" s="11"/>
      <c r="E860" s="33"/>
      <c r="F860" s="11"/>
      <c r="G860" s="11"/>
      <c r="H860" s="11"/>
      <c r="I860" s="11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2"/>
      <c r="AK860" s="11"/>
      <c r="AL860" s="11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</row>
    <row r="861" spans="1:86" ht="17.25">
      <c r="A861" s="11"/>
      <c r="B861" s="11"/>
      <c r="C861" s="11"/>
      <c r="D861" s="11"/>
      <c r="E861" s="33"/>
      <c r="F861" s="11"/>
      <c r="G861" s="11"/>
      <c r="H861" s="11"/>
      <c r="I861" s="11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2"/>
      <c r="AK861" s="11"/>
      <c r="AL861" s="11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</row>
    <row r="862" spans="1:86" ht="17.25">
      <c r="A862" s="11"/>
      <c r="B862" s="11"/>
      <c r="C862" s="11"/>
      <c r="D862" s="11"/>
      <c r="E862" s="33"/>
      <c r="F862" s="11"/>
      <c r="G862" s="11"/>
      <c r="H862" s="11"/>
      <c r="I862" s="11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2"/>
      <c r="AK862" s="11"/>
      <c r="AL862" s="11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</row>
    <row r="863" spans="1:86" ht="17.25">
      <c r="A863" s="11"/>
      <c r="B863" s="11"/>
      <c r="C863" s="11"/>
      <c r="D863" s="11"/>
      <c r="E863" s="33"/>
      <c r="F863" s="11"/>
      <c r="G863" s="11"/>
      <c r="H863" s="11"/>
      <c r="I863" s="11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2"/>
      <c r="AK863" s="11"/>
      <c r="AL863" s="11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</row>
    <row r="864" spans="1:86" ht="17.25">
      <c r="A864" s="11"/>
      <c r="B864" s="11"/>
      <c r="C864" s="11"/>
      <c r="D864" s="11"/>
      <c r="E864" s="33"/>
      <c r="F864" s="11"/>
      <c r="G864" s="11"/>
      <c r="H864" s="11"/>
      <c r="I864" s="11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2"/>
      <c r="AK864" s="11"/>
      <c r="AL864" s="11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</row>
    <row r="865" spans="1:86" ht="17.25">
      <c r="A865" s="11"/>
      <c r="B865" s="11"/>
      <c r="C865" s="11"/>
      <c r="D865" s="11"/>
      <c r="E865" s="33"/>
      <c r="F865" s="11"/>
      <c r="G865" s="11"/>
      <c r="H865" s="11"/>
      <c r="I865" s="11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2"/>
      <c r="AK865" s="11"/>
      <c r="AL865" s="11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</row>
    <row r="866" spans="1:86" ht="17.25">
      <c r="A866" s="11"/>
      <c r="B866" s="11"/>
      <c r="C866" s="11"/>
      <c r="D866" s="11"/>
      <c r="E866" s="33"/>
      <c r="F866" s="11"/>
      <c r="G866" s="11"/>
      <c r="H866" s="11"/>
      <c r="I866" s="11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2"/>
      <c r="AK866" s="11"/>
      <c r="AL866" s="11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</row>
    <row r="867" spans="1:86" ht="17.25">
      <c r="A867" s="11"/>
      <c r="B867" s="11"/>
      <c r="C867" s="11"/>
      <c r="D867" s="11"/>
      <c r="E867" s="33"/>
      <c r="F867" s="11"/>
      <c r="G867" s="11"/>
      <c r="H867" s="11"/>
      <c r="I867" s="11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2"/>
      <c r="AK867" s="11"/>
      <c r="AL867" s="11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</row>
    <row r="868" spans="1:86" ht="17.25">
      <c r="A868" s="11"/>
      <c r="B868" s="11"/>
      <c r="C868" s="11"/>
      <c r="D868" s="11"/>
      <c r="E868" s="33"/>
      <c r="F868" s="11"/>
      <c r="G868" s="11"/>
      <c r="H868" s="11"/>
      <c r="I868" s="11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2"/>
      <c r="AK868" s="11"/>
      <c r="AL868" s="11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</row>
    <row r="869" spans="1:86" ht="17.25">
      <c r="A869" s="11"/>
      <c r="B869" s="11"/>
      <c r="C869" s="11"/>
      <c r="D869" s="11"/>
      <c r="E869" s="33"/>
      <c r="F869" s="11"/>
      <c r="G869" s="11"/>
      <c r="H869" s="11"/>
      <c r="I869" s="11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2"/>
      <c r="AK869" s="11"/>
      <c r="AL869" s="11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</row>
    <row r="870" spans="1:86" ht="17.25">
      <c r="A870" s="11"/>
      <c r="B870" s="11"/>
      <c r="C870" s="11"/>
      <c r="D870" s="11"/>
      <c r="E870" s="33"/>
      <c r="F870" s="11"/>
      <c r="G870" s="11"/>
      <c r="H870" s="11"/>
      <c r="I870" s="11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2"/>
      <c r="AK870" s="11"/>
      <c r="AL870" s="11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</row>
    <row r="871" spans="1:86" ht="17.25">
      <c r="A871" s="11"/>
      <c r="B871" s="11"/>
      <c r="C871" s="11"/>
      <c r="D871" s="11"/>
      <c r="E871" s="33"/>
      <c r="F871" s="11"/>
      <c r="G871" s="11"/>
      <c r="H871" s="11"/>
      <c r="I871" s="11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2"/>
      <c r="AK871" s="11"/>
      <c r="AL871" s="11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</row>
    <row r="872" spans="1:86" ht="17.25">
      <c r="A872" s="11"/>
      <c r="B872" s="11"/>
      <c r="C872" s="11"/>
      <c r="D872" s="11"/>
      <c r="E872" s="33"/>
      <c r="F872" s="11"/>
      <c r="G872" s="11"/>
      <c r="H872" s="11"/>
      <c r="I872" s="11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2"/>
      <c r="AK872" s="11"/>
      <c r="AL872" s="11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</row>
    <row r="873" spans="1:86" ht="17.25">
      <c r="A873" s="11"/>
      <c r="B873" s="11"/>
      <c r="C873" s="11"/>
      <c r="D873" s="11"/>
      <c r="E873" s="33"/>
      <c r="F873" s="11"/>
      <c r="G873" s="11"/>
      <c r="H873" s="11"/>
      <c r="I873" s="11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2"/>
      <c r="AK873" s="11"/>
      <c r="AL873" s="11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</row>
    <row r="874" spans="1:86" ht="17.25">
      <c r="A874" s="11"/>
      <c r="B874" s="11"/>
      <c r="C874" s="11"/>
      <c r="D874" s="11"/>
      <c r="E874" s="33"/>
      <c r="F874" s="11"/>
      <c r="G874" s="11"/>
      <c r="H874" s="11"/>
      <c r="I874" s="11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2"/>
      <c r="AK874" s="11"/>
      <c r="AL874" s="11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</row>
    <row r="875" spans="1:86" ht="17.25">
      <c r="A875" s="11"/>
      <c r="B875" s="11"/>
      <c r="C875" s="11"/>
      <c r="D875" s="11"/>
      <c r="E875" s="33"/>
      <c r="F875" s="11"/>
      <c r="G875" s="11"/>
      <c r="H875" s="11"/>
      <c r="I875" s="11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2"/>
      <c r="AK875" s="11"/>
      <c r="AL875" s="11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</row>
    <row r="876" spans="1:86" ht="17.25">
      <c r="A876" s="11"/>
      <c r="B876" s="11"/>
      <c r="C876" s="11"/>
      <c r="D876" s="11"/>
      <c r="E876" s="33"/>
      <c r="F876" s="11"/>
      <c r="G876" s="11"/>
      <c r="H876" s="11"/>
      <c r="I876" s="11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2"/>
      <c r="AK876" s="11"/>
      <c r="AL876" s="11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</row>
    <row r="877" spans="1:86" ht="17.25">
      <c r="A877" s="11"/>
      <c r="B877" s="11"/>
      <c r="C877" s="11"/>
      <c r="D877" s="11"/>
      <c r="E877" s="33"/>
      <c r="F877" s="11"/>
      <c r="G877" s="11"/>
      <c r="H877" s="11"/>
      <c r="I877" s="11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2"/>
      <c r="AK877" s="11"/>
      <c r="AL877" s="11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</row>
    <row r="878" spans="1:86" ht="17.25">
      <c r="A878" s="11"/>
      <c r="B878" s="11"/>
      <c r="C878" s="11"/>
      <c r="D878" s="11"/>
      <c r="E878" s="33"/>
      <c r="F878" s="11"/>
      <c r="G878" s="11"/>
      <c r="H878" s="11"/>
      <c r="I878" s="11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2"/>
      <c r="AK878" s="11"/>
      <c r="AL878" s="11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</row>
    <row r="879" spans="1:86" ht="17.25">
      <c r="A879" s="11"/>
      <c r="B879" s="11"/>
      <c r="C879" s="11"/>
      <c r="D879" s="11"/>
      <c r="E879" s="33"/>
      <c r="F879" s="11"/>
      <c r="G879" s="11"/>
      <c r="H879" s="11"/>
      <c r="I879" s="11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2"/>
      <c r="AK879" s="11"/>
      <c r="AL879" s="11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</row>
    <row r="880" spans="1:86" ht="17.25">
      <c r="A880" s="11"/>
      <c r="B880" s="11"/>
      <c r="C880" s="11"/>
      <c r="D880" s="11"/>
      <c r="E880" s="33"/>
      <c r="F880" s="11"/>
      <c r="G880" s="11"/>
      <c r="H880" s="11"/>
      <c r="I880" s="11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2"/>
      <c r="AK880" s="11"/>
      <c r="AL880" s="11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</row>
    <row r="881" spans="1:86" ht="17.25">
      <c r="A881" s="11"/>
      <c r="B881" s="11"/>
      <c r="C881" s="11"/>
      <c r="D881" s="11"/>
      <c r="E881" s="33"/>
      <c r="F881" s="11"/>
      <c r="G881" s="11"/>
      <c r="H881" s="11"/>
      <c r="I881" s="11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2"/>
      <c r="AK881" s="11"/>
      <c r="AL881" s="11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</row>
    <row r="882" spans="1:86" ht="17.25">
      <c r="A882" s="11"/>
      <c r="B882" s="11"/>
      <c r="C882" s="11"/>
      <c r="D882" s="11"/>
      <c r="E882" s="33"/>
      <c r="F882" s="11"/>
      <c r="G882" s="11"/>
      <c r="H882" s="11"/>
      <c r="I882" s="11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2"/>
      <c r="AK882" s="11"/>
      <c r="AL882" s="11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</row>
    <row r="883" spans="1:86" ht="17.25">
      <c r="A883" s="11"/>
      <c r="B883" s="11"/>
      <c r="C883" s="11"/>
      <c r="D883" s="11"/>
      <c r="E883" s="33"/>
      <c r="F883" s="11"/>
      <c r="G883" s="11"/>
      <c r="H883" s="11"/>
      <c r="I883" s="11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2"/>
      <c r="AK883" s="11"/>
      <c r="AL883" s="11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</row>
    <row r="884" spans="1:86" ht="17.25">
      <c r="A884" s="11"/>
      <c r="B884" s="11"/>
      <c r="C884" s="11"/>
      <c r="D884" s="11"/>
      <c r="E884" s="33"/>
      <c r="F884" s="11"/>
      <c r="G884" s="11"/>
      <c r="H884" s="11"/>
      <c r="I884" s="11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2"/>
      <c r="AK884" s="11"/>
      <c r="AL884" s="11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</row>
    <row r="885" spans="1:86" ht="17.25">
      <c r="A885" s="11"/>
      <c r="B885" s="11"/>
      <c r="C885" s="11"/>
      <c r="D885" s="11"/>
      <c r="E885" s="33"/>
      <c r="F885" s="11"/>
      <c r="G885" s="11"/>
      <c r="H885" s="11"/>
      <c r="I885" s="11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2"/>
      <c r="AK885" s="11"/>
      <c r="AL885" s="11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</row>
    <row r="886" spans="1:86" ht="17.25">
      <c r="A886" s="11"/>
      <c r="B886" s="11"/>
      <c r="C886" s="11"/>
      <c r="D886" s="11"/>
      <c r="E886" s="33"/>
      <c r="F886" s="11"/>
      <c r="G886" s="11"/>
      <c r="H886" s="11"/>
      <c r="I886" s="11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2"/>
      <c r="AK886" s="11"/>
      <c r="AL886" s="11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</row>
    <row r="887" spans="1:86" ht="17.25">
      <c r="A887" s="11"/>
      <c r="B887" s="11"/>
      <c r="C887" s="11"/>
      <c r="D887" s="11"/>
      <c r="E887" s="33"/>
      <c r="F887" s="11"/>
      <c r="G887" s="11"/>
      <c r="H887" s="11"/>
      <c r="I887" s="11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2"/>
      <c r="AK887" s="11"/>
      <c r="AL887" s="11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</row>
    <row r="888" spans="1:86" ht="17.25">
      <c r="A888" s="11"/>
      <c r="B888" s="11"/>
      <c r="C888" s="11"/>
      <c r="D888" s="11"/>
      <c r="E888" s="33"/>
      <c r="F888" s="11"/>
      <c r="G888" s="11"/>
      <c r="H888" s="11"/>
      <c r="I888" s="11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2"/>
      <c r="AK888" s="11"/>
      <c r="AL888" s="11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</row>
    <row r="889" spans="1:86" ht="17.25">
      <c r="A889" s="11"/>
      <c r="B889" s="11"/>
      <c r="C889" s="11"/>
      <c r="D889" s="11"/>
      <c r="E889" s="33"/>
      <c r="F889" s="11"/>
      <c r="G889" s="11"/>
      <c r="H889" s="11"/>
      <c r="I889" s="11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2"/>
      <c r="AK889" s="11"/>
      <c r="AL889" s="11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</row>
    <row r="890" spans="1:86" ht="17.25">
      <c r="A890" s="11"/>
      <c r="B890" s="11"/>
      <c r="C890" s="11"/>
      <c r="D890" s="11"/>
      <c r="E890" s="33"/>
      <c r="F890" s="11"/>
      <c r="G890" s="11"/>
      <c r="H890" s="11"/>
      <c r="I890" s="11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2"/>
      <c r="AK890" s="11"/>
      <c r="AL890" s="11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</row>
    <row r="891" spans="1:86" ht="17.25">
      <c r="A891" s="11"/>
      <c r="B891" s="11"/>
      <c r="C891" s="11"/>
      <c r="D891" s="11"/>
      <c r="E891" s="33"/>
      <c r="F891" s="11"/>
      <c r="G891" s="11"/>
      <c r="H891" s="11"/>
      <c r="I891" s="11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2"/>
      <c r="AK891" s="11"/>
      <c r="AL891" s="11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</row>
    <row r="892" spans="1:86" ht="17.25">
      <c r="A892" s="11"/>
      <c r="B892" s="11"/>
      <c r="C892" s="11"/>
      <c r="D892" s="11"/>
      <c r="E892" s="33"/>
      <c r="F892" s="11"/>
      <c r="G892" s="11"/>
      <c r="H892" s="11"/>
      <c r="I892" s="11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2"/>
      <c r="AK892" s="11"/>
      <c r="AL892" s="11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</row>
    <row r="893" spans="1:86" ht="17.25">
      <c r="A893" s="11"/>
      <c r="B893" s="11"/>
      <c r="C893" s="11"/>
      <c r="D893" s="11"/>
      <c r="E893" s="33"/>
      <c r="F893" s="11"/>
      <c r="G893" s="11"/>
      <c r="H893" s="11"/>
      <c r="I893" s="11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2"/>
      <c r="AK893" s="11"/>
      <c r="AL893" s="11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</row>
    <row r="894" spans="1:86" ht="17.25">
      <c r="A894" s="11"/>
      <c r="B894" s="11"/>
      <c r="C894" s="11"/>
      <c r="D894" s="11"/>
      <c r="E894" s="33"/>
      <c r="F894" s="11"/>
      <c r="G894" s="11"/>
      <c r="H894" s="11"/>
      <c r="I894" s="11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2"/>
      <c r="AK894" s="11"/>
      <c r="AL894" s="11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</row>
    <row r="895" spans="1:86" ht="17.25">
      <c r="A895" s="11"/>
      <c r="B895" s="11"/>
      <c r="C895" s="11"/>
      <c r="D895" s="11"/>
      <c r="E895" s="33"/>
      <c r="F895" s="11"/>
      <c r="G895" s="11"/>
      <c r="H895" s="11"/>
      <c r="I895" s="11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2"/>
      <c r="AK895" s="11"/>
      <c r="AL895" s="11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</row>
    <row r="896" spans="1:86" ht="17.25">
      <c r="A896" s="11"/>
      <c r="B896" s="11"/>
      <c r="C896" s="11"/>
      <c r="D896" s="11"/>
      <c r="E896" s="33"/>
      <c r="F896" s="11"/>
      <c r="G896" s="11"/>
      <c r="H896" s="11"/>
      <c r="I896" s="11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2"/>
      <c r="AK896" s="11"/>
      <c r="AL896" s="11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</row>
    <row r="897" spans="1:86" ht="17.25">
      <c r="A897" s="11"/>
      <c r="B897" s="11"/>
      <c r="C897" s="11"/>
      <c r="D897" s="11"/>
      <c r="E897" s="33"/>
      <c r="F897" s="11"/>
      <c r="G897" s="11"/>
      <c r="H897" s="11"/>
      <c r="I897" s="11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2"/>
      <c r="AK897" s="11"/>
      <c r="AL897" s="11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</row>
    <row r="898" spans="1:86" ht="17.25">
      <c r="A898" s="11"/>
      <c r="B898" s="11"/>
      <c r="C898" s="11"/>
      <c r="D898" s="11"/>
      <c r="E898" s="33"/>
      <c r="F898" s="11"/>
      <c r="G898" s="11"/>
      <c r="H898" s="11"/>
      <c r="I898" s="11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2"/>
      <c r="AK898" s="11"/>
      <c r="AL898" s="11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</row>
    <row r="899" spans="1:86" ht="17.25">
      <c r="A899" s="11"/>
      <c r="B899" s="11"/>
      <c r="C899" s="11"/>
      <c r="D899" s="11"/>
      <c r="E899" s="33"/>
      <c r="F899" s="11"/>
      <c r="G899" s="11"/>
      <c r="H899" s="11"/>
      <c r="I899" s="11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2"/>
      <c r="AK899" s="11"/>
      <c r="AL899" s="11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</row>
    <row r="900" spans="1:86" ht="17.25">
      <c r="A900" s="11"/>
      <c r="B900" s="11"/>
      <c r="C900" s="11"/>
      <c r="D900" s="11"/>
      <c r="E900" s="33"/>
      <c r="F900" s="11"/>
      <c r="G900" s="11"/>
      <c r="H900" s="11"/>
      <c r="I900" s="11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2"/>
      <c r="AK900" s="11"/>
      <c r="AL900" s="11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</row>
    <row r="901" spans="1:86" ht="17.25">
      <c r="A901" s="11"/>
      <c r="B901" s="11"/>
      <c r="C901" s="11"/>
      <c r="D901" s="11"/>
      <c r="E901" s="33"/>
      <c r="F901" s="11"/>
      <c r="G901" s="11"/>
      <c r="H901" s="11"/>
      <c r="I901" s="11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2"/>
      <c r="AK901" s="11"/>
      <c r="AL901" s="11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</row>
    <row r="902" spans="1:86" ht="17.25">
      <c r="A902" s="11"/>
      <c r="B902" s="11"/>
      <c r="C902" s="11"/>
      <c r="D902" s="11"/>
      <c r="E902" s="33"/>
      <c r="F902" s="11"/>
      <c r="G902" s="11"/>
      <c r="H902" s="11"/>
      <c r="I902" s="11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2"/>
      <c r="AK902" s="11"/>
      <c r="AL902" s="11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</row>
    <row r="903" spans="1:86" ht="17.25">
      <c r="A903" s="11"/>
      <c r="B903" s="11"/>
      <c r="C903" s="11"/>
      <c r="D903" s="11"/>
      <c r="E903" s="33"/>
      <c r="F903" s="11"/>
      <c r="G903" s="11"/>
      <c r="H903" s="11"/>
      <c r="I903" s="11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2"/>
      <c r="AK903" s="11"/>
      <c r="AL903" s="11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</row>
    <row r="904" spans="1:86" ht="17.25">
      <c r="A904" s="11"/>
      <c r="B904" s="11"/>
      <c r="C904" s="11"/>
      <c r="D904" s="11"/>
      <c r="E904" s="33"/>
      <c r="F904" s="11"/>
      <c r="G904" s="11"/>
      <c r="H904" s="11"/>
      <c r="I904" s="11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2"/>
      <c r="AK904" s="11"/>
      <c r="AL904" s="11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</row>
    <row r="905" spans="1:86" ht="17.25">
      <c r="A905" s="11"/>
      <c r="B905" s="11"/>
      <c r="C905" s="11"/>
      <c r="D905" s="11"/>
      <c r="E905" s="33"/>
      <c r="F905" s="11"/>
      <c r="G905" s="11"/>
      <c r="H905" s="11"/>
      <c r="I905" s="11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2"/>
      <c r="AK905" s="11"/>
      <c r="AL905" s="11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</row>
    <row r="906" spans="1:86" ht="17.25">
      <c r="A906" s="11"/>
      <c r="B906" s="11"/>
      <c r="C906" s="11"/>
      <c r="D906" s="11"/>
      <c r="E906" s="33"/>
      <c r="F906" s="11"/>
      <c r="G906" s="11"/>
      <c r="H906" s="11"/>
      <c r="I906" s="11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2"/>
      <c r="AK906" s="11"/>
      <c r="AL906" s="11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</row>
    <row r="907" spans="1:86" ht="17.25">
      <c r="A907" s="11"/>
      <c r="B907" s="11"/>
      <c r="C907" s="11"/>
      <c r="D907" s="11"/>
      <c r="E907" s="33"/>
      <c r="F907" s="11"/>
      <c r="G907" s="11"/>
      <c r="H907" s="11"/>
      <c r="I907" s="11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2"/>
      <c r="AK907" s="11"/>
      <c r="AL907" s="11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</row>
    <row r="908" spans="1:86" ht="17.25">
      <c r="A908" s="11"/>
      <c r="B908" s="11"/>
      <c r="C908" s="11"/>
      <c r="D908" s="11"/>
      <c r="E908" s="33"/>
      <c r="F908" s="11"/>
      <c r="G908" s="11"/>
      <c r="H908" s="11"/>
      <c r="I908" s="11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2"/>
      <c r="AK908" s="11"/>
      <c r="AL908" s="11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</row>
    <row r="909" spans="1:86" ht="17.25">
      <c r="A909" s="11"/>
      <c r="B909" s="11"/>
      <c r="C909" s="11"/>
      <c r="D909" s="11"/>
      <c r="E909" s="33"/>
      <c r="F909" s="11"/>
      <c r="G909" s="11"/>
      <c r="H909" s="11"/>
      <c r="I909" s="11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2"/>
      <c r="AK909" s="11"/>
      <c r="AL909" s="11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</row>
    <row r="910" spans="1:86" ht="17.25">
      <c r="A910" s="11"/>
      <c r="B910" s="11"/>
      <c r="C910" s="11"/>
      <c r="D910" s="11"/>
      <c r="E910" s="33"/>
      <c r="F910" s="11"/>
      <c r="G910" s="11"/>
      <c r="H910" s="11"/>
      <c r="I910" s="11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2"/>
      <c r="AK910" s="11"/>
      <c r="AL910" s="11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</row>
    <row r="911" spans="1:86" ht="17.25">
      <c r="A911" s="11"/>
      <c r="B911" s="11"/>
      <c r="C911" s="11"/>
      <c r="D911" s="11"/>
      <c r="E911" s="33"/>
      <c r="F911" s="11"/>
      <c r="G911" s="11"/>
      <c r="H911" s="11"/>
      <c r="I911" s="11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2"/>
      <c r="AK911" s="11"/>
      <c r="AL911" s="11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</row>
    <row r="912" spans="1:86" ht="17.25">
      <c r="A912" s="11"/>
      <c r="B912" s="11"/>
      <c r="C912" s="11"/>
      <c r="D912" s="11"/>
      <c r="E912" s="33"/>
      <c r="F912" s="11"/>
      <c r="G912" s="11"/>
      <c r="H912" s="11"/>
      <c r="I912" s="11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2"/>
      <c r="AK912" s="11"/>
      <c r="AL912" s="11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</row>
    <row r="913" spans="1:86" ht="17.25">
      <c r="A913" s="11"/>
      <c r="B913" s="11"/>
      <c r="C913" s="11"/>
      <c r="D913" s="11"/>
      <c r="E913" s="33"/>
      <c r="F913" s="11"/>
      <c r="G913" s="11"/>
      <c r="H913" s="11"/>
      <c r="I913" s="11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2"/>
      <c r="AK913" s="11"/>
      <c r="AL913" s="11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</row>
    <row r="914" spans="1:86" ht="17.25">
      <c r="A914" s="11"/>
      <c r="B914" s="11"/>
      <c r="C914" s="11"/>
      <c r="D914" s="11"/>
      <c r="E914" s="33"/>
      <c r="F914" s="11"/>
      <c r="G914" s="11"/>
      <c r="H914" s="11"/>
      <c r="I914" s="11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2"/>
      <c r="AK914" s="11"/>
      <c r="AL914" s="11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</row>
    <row r="915" spans="1:86" ht="17.25">
      <c r="A915" s="11"/>
      <c r="B915" s="11"/>
      <c r="C915" s="11"/>
      <c r="D915" s="11"/>
      <c r="E915" s="33"/>
      <c r="F915" s="11"/>
      <c r="G915" s="11"/>
      <c r="H915" s="11"/>
      <c r="I915" s="11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2"/>
      <c r="AK915" s="11"/>
      <c r="AL915" s="11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</row>
    <row r="916" spans="1:86" ht="17.25">
      <c r="A916" s="11"/>
      <c r="B916" s="11"/>
      <c r="C916" s="11"/>
      <c r="D916" s="11"/>
      <c r="E916" s="33"/>
      <c r="F916" s="11"/>
      <c r="G916" s="11"/>
      <c r="H916" s="11"/>
      <c r="I916" s="11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2"/>
      <c r="AK916" s="11"/>
      <c r="AL916" s="11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</row>
    <row r="917" spans="1:86" ht="17.25">
      <c r="A917" s="11"/>
      <c r="B917" s="11"/>
      <c r="C917" s="11"/>
      <c r="D917" s="11"/>
      <c r="E917" s="33"/>
      <c r="F917" s="11"/>
      <c r="G917" s="11"/>
      <c r="H917" s="11"/>
      <c r="I917" s="11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2"/>
      <c r="AK917" s="11"/>
      <c r="AL917" s="11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</row>
    <row r="918" spans="1:86" ht="17.25">
      <c r="A918" s="11"/>
      <c r="B918" s="11"/>
      <c r="C918" s="11"/>
      <c r="D918" s="11"/>
      <c r="E918" s="33"/>
      <c r="F918" s="11"/>
      <c r="G918" s="11"/>
      <c r="H918" s="11"/>
      <c r="I918" s="11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2"/>
      <c r="AK918" s="11"/>
      <c r="AL918" s="11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</row>
    <row r="919" spans="1:86" ht="17.25">
      <c r="A919" s="11"/>
      <c r="B919" s="11"/>
      <c r="C919" s="11"/>
      <c r="D919" s="11"/>
      <c r="E919" s="33"/>
      <c r="F919" s="11"/>
      <c r="G919" s="11"/>
      <c r="H919" s="11"/>
      <c r="I919" s="11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2"/>
      <c r="AK919" s="11"/>
      <c r="AL919" s="11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</row>
    <row r="920" spans="1:86" ht="17.25">
      <c r="A920" s="11"/>
      <c r="B920" s="11"/>
      <c r="C920" s="11"/>
      <c r="D920" s="11"/>
      <c r="E920" s="33"/>
      <c r="F920" s="11"/>
      <c r="G920" s="11"/>
      <c r="H920" s="11"/>
      <c r="I920" s="11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2"/>
      <c r="AK920" s="11"/>
      <c r="AL920" s="11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</row>
    <row r="921" spans="1:86" ht="17.25">
      <c r="A921" s="11"/>
      <c r="B921" s="11"/>
      <c r="C921" s="11"/>
      <c r="D921" s="11"/>
      <c r="E921" s="33"/>
      <c r="F921" s="11"/>
      <c r="G921" s="11"/>
      <c r="H921" s="11"/>
      <c r="I921" s="11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2"/>
      <c r="AK921" s="11"/>
      <c r="AL921" s="11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</row>
    <row r="922" spans="1:86" ht="17.25">
      <c r="A922" s="11"/>
      <c r="B922" s="11"/>
      <c r="C922" s="11"/>
      <c r="D922" s="11"/>
      <c r="E922" s="33"/>
      <c r="F922" s="11"/>
      <c r="G922" s="11"/>
      <c r="H922" s="11"/>
      <c r="I922" s="11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2"/>
      <c r="AK922" s="11"/>
      <c r="AL922" s="11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</row>
    <row r="923" spans="1:86" ht="17.25">
      <c r="A923" s="11"/>
      <c r="B923" s="11"/>
      <c r="C923" s="11"/>
      <c r="D923" s="11"/>
      <c r="E923" s="33"/>
      <c r="F923" s="11"/>
      <c r="G923" s="11"/>
      <c r="H923" s="11"/>
      <c r="I923" s="11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2"/>
      <c r="AK923" s="11"/>
      <c r="AL923" s="11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</row>
    <row r="924" spans="1:86" ht="17.25">
      <c r="A924" s="11"/>
      <c r="B924" s="11"/>
      <c r="C924" s="11"/>
      <c r="D924" s="11"/>
      <c r="E924" s="33"/>
      <c r="F924" s="11"/>
      <c r="G924" s="11"/>
      <c r="H924" s="11"/>
      <c r="I924" s="11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2"/>
      <c r="AK924" s="11"/>
      <c r="AL924" s="11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</row>
    <row r="925" spans="1:86" ht="17.25">
      <c r="A925" s="11"/>
      <c r="B925" s="11"/>
      <c r="C925" s="11"/>
      <c r="D925" s="11"/>
      <c r="E925" s="33"/>
      <c r="F925" s="11"/>
      <c r="G925" s="11"/>
      <c r="H925" s="11"/>
      <c r="I925" s="11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2"/>
      <c r="AK925" s="11"/>
      <c r="AL925" s="11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</row>
    <row r="926" spans="1:86" ht="17.25">
      <c r="A926" s="11"/>
      <c r="B926" s="11"/>
      <c r="C926" s="11"/>
      <c r="D926" s="11"/>
      <c r="E926" s="33"/>
      <c r="F926" s="11"/>
      <c r="G926" s="11"/>
      <c r="H926" s="11"/>
      <c r="I926" s="11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2"/>
      <c r="AK926" s="11"/>
      <c r="AL926" s="11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</row>
    <row r="927" spans="1:86" ht="17.25">
      <c r="A927" s="11"/>
      <c r="B927" s="11"/>
      <c r="C927" s="11"/>
      <c r="D927" s="11"/>
      <c r="E927" s="33"/>
      <c r="F927" s="11"/>
      <c r="G927" s="11"/>
      <c r="H927" s="11"/>
      <c r="I927" s="11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2"/>
      <c r="AK927" s="11"/>
      <c r="AL927" s="11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</row>
    <row r="928" spans="1:86" ht="17.25">
      <c r="A928" s="11"/>
      <c r="B928" s="11"/>
      <c r="C928" s="11"/>
      <c r="D928" s="11"/>
      <c r="E928" s="33"/>
      <c r="F928" s="11"/>
      <c r="G928" s="11"/>
      <c r="H928" s="11"/>
      <c r="I928" s="11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2"/>
      <c r="AK928" s="11"/>
      <c r="AL928" s="11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</row>
    <row r="929" spans="1:86" ht="17.25">
      <c r="A929" s="11"/>
      <c r="B929" s="11"/>
      <c r="C929" s="11"/>
      <c r="D929" s="11"/>
      <c r="E929" s="33"/>
      <c r="F929" s="11"/>
      <c r="G929" s="11"/>
      <c r="H929" s="11"/>
      <c r="I929" s="11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2"/>
      <c r="AK929" s="11"/>
      <c r="AL929" s="11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</row>
    <row r="930" spans="1:86" ht="17.25">
      <c r="A930" s="11"/>
      <c r="B930" s="11"/>
      <c r="C930" s="11"/>
      <c r="D930" s="11"/>
      <c r="E930" s="33"/>
      <c r="F930" s="11"/>
      <c r="G930" s="11"/>
      <c r="H930" s="11"/>
      <c r="I930" s="11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2"/>
      <c r="AK930" s="11"/>
      <c r="AL930" s="11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</row>
    <row r="931" spans="1:86" ht="17.25">
      <c r="A931" s="11"/>
      <c r="B931" s="11"/>
      <c r="C931" s="11"/>
      <c r="D931" s="11"/>
      <c r="E931" s="33"/>
      <c r="F931" s="11"/>
      <c r="G931" s="11"/>
      <c r="H931" s="11"/>
      <c r="I931" s="11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2"/>
      <c r="AK931" s="11"/>
      <c r="AL931" s="11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</row>
    <row r="932" spans="1:86" ht="17.25">
      <c r="A932" s="11"/>
      <c r="B932" s="11"/>
      <c r="C932" s="11"/>
      <c r="D932" s="11"/>
      <c r="E932" s="33"/>
      <c r="F932" s="11"/>
      <c r="G932" s="11"/>
      <c r="H932" s="11"/>
      <c r="I932" s="11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2"/>
      <c r="AK932" s="11"/>
      <c r="AL932" s="11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</row>
    <row r="933" spans="1:86" ht="17.25">
      <c r="A933" s="11"/>
      <c r="B933" s="11"/>
      <c r="C933" s="11"/>
      <c r="D933" s="11"/>
      <c r="E933" s="33"/>
      <c r="F933" s="11"/>
      <c r="G933" s="11"/>
      <c r="H933" s="11"/>
      <c r="I933" s="11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2"/>
      <c r="AK933" s="11"/>
      <c r="AL933" s="11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</row>
    <row r="934" spans="1:86" ht="17.25">
      <c r="A934" s="11"/>
      <c r="B934" s="11"/>
      <c r="C934" s="11"/>
      <c r="D934" s="11"/>
      <c r="E934" s="33"/>
      <c r="F934" s="11"/>
      <c r="G934" s="11"/>
      <c r="H934" s="11"/>
      <c r="I934" s="11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2"/>
      <c r="AK934" s="11"/>
      <c r="AL934" s="11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</row>
    <row r="935" spans="1:86" ht="17.25">
      <c r="A935" s="11"/>
      <c r="B935" s="11"/>
      <c r="C935" s="11"/>
      <c r="D935" s="11"/>
      <c r="E935" s="33"/>
      <c r="F935" s="11"/>
      <c r="G935" s="11"/>
      <c r="H935" s="11"/>
      <c r="I935" s="11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2"/>
      <c r="AK935" s="11"/>
      <c r="AL935" s="11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</row>
    <row r="936" spans="1:86" ht="17.25">
      <c r="A936" s="11"/>
      <c r="B936" s="11"/>
      <c r="C936" s="11"/>
      <c r="D936" s="11"/>
      <c r="E936" s="33"/>
      <c r="F936" s="11"/>
      <c r="G936" s="11"/>
      <c r="H936" s="11"/>
      <c r="I936" s="11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2"/>
      <c r="AK936" s="11"/>
      <c r="AL936" s="11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</row>
    <row r="937" spans="1:86" ht="17.25">
      <c r="A937" s="11"/>
      <c r="B937" s="11"/>
      <c r="C937" s="11"/>
      <c r="D937" s="11"/>
      <c r="E937" s="33"/>
      <c r="F937" s="11"/>
      <c r="G937" s="11"/>
      <c r="H937" s="11"/>
      <c r="I937" s="11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2"/>
      <c r="AK937" s="11"/>
      <c r="AL937" s="11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</row>
    <row r="938" spans="1:86" ht="17.25">
      <c r="A938" s="11"/>
      <c r="B938" s="11"/>
      <c r="C938" s="11"/>
      <c r="D938" s="11"/>
      <c r="E938" s="33"/>
      <c r="F938" s="11"/>
      <c r="G938" s="11"/>
      <c r="H938" s="11"/>
      <c r="I938" s="11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2"/>
      <c r="AK938" s="11"/>
      <c r="AL938" s="11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</row>
    <row r="939" spans="1:86" ht="17.25">
      <c r="A939" s="11"/>
      <c r="B939" s="11"/>
      <c r="C939" s="11"/>
      <c r="D939" s="11"/>
      <c r="E939" s="33"/>
      <c r="F939" s="11"/>
      <c r="G939" s="11"/>
      <c r="H939" s="11"/>
      <c r="I939" s="11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2"/>
      <c r="AK939" s="11"/>
      <c r="AL939" s="11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</row>
    <row r="940" spans="1:86" ht="17.25">
      <c r="A940" s="11"/>
      <c r="B940" s="11"/>
      <c r="C940" s="11"/>
      <c r="D940" s="11"/>
      <c r="E940" s="33"/>
      <c r="F940" s="11"/>
      <c r="G940" s="11"/>
      <c r="H940" s="11"/>
      <c r="I940" s="11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2"/>
      <c r="AK940" s="11"/>
      <c r="AL940" s="11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</row>
    <row r="941" spans="1:86" ht="17.25">
      <c r="A941" s="11"/>
      <c r="B941" s="11"/>
      <c r="C941" s="11"/>
      <c r="D941" s="11"/>
      <c r="E941" s="33"/>
      <c r="F941" s="11"/>
      <c r="G941" s="11"/>
      <c r="H941" s="11"/>
      <c r="I941" s="11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2"/>
      <c r="AK941" s="11"/>
      <c r="AL941" s="11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</row>
    <row r="942" spans="1:86" ht="17.25">
      <c r="A942" s="11"/>
      <c r="B942" s="11"/>
      <c r="C942" s="11"/>
      <c r="D942" s="11"/>
      <c r="E942" s="33"/>
      <c r="F942" s="11"/>
      <c r="G942" s="11"/>
      <c r="H942" s="11"/>
      <c r="I942" s="11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2"/>
      <c r="AK942" s="11"/>
      <c r="AL942" s="11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</row>
    <row r="943" spans="1:86" ht="17.25">
      <c r="A943" s="11"/>
      <c r="B943" s="11"/>
      <c r="C943" s="11"/>
      <c r="D943" s="11"/>
      <c r="E943" s="33"/>
      <c r="F943" s="11"/>
      <c r="G943" s="11"/>
      <c r="H943" s="11"/>
      <c r="I943" s="11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2"/>
      <c r="AK943" s="11"/>
      <c r="AL943" s="11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</row>
    <row r="944" spans="1:86" ht="17.25">
      <c r="A944" s="11"/>
      <c r="B944" s="11"/>
      <c r="C944" s="11"/>
      <c r="D944" s="11"/>
      <c r="E944" s="33"/>
      <c r="F944" s="11"/>
      <c r="G944" s="11"/>
      <c r="H944" s="11"/>
      <c r="I944" s="11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2"/>
      <c r="AK944" s="11"/>
      <c r="AL944" s="11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</row>
    <row r="945" spans="1:86" ht="17.25">
      <c r="A945" s="11"/>
      <c r="B945" s="11"/>
      <c r="C945" s="11"/>
      <c r="D945" s="11"/>
      <c r="E945" s="33"/>
      <c r="F945" s="11"/>
      <c r="G945" s="11"/>
      <c r="H945" s="11"/>
      <c r="I945" s="11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2"/>
      <c r="AK945" s="11"/>
      <c r="AL945" s="11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</row>
    <row r="946" spans="1:86" ht="17.25">
      <c r="A946" s="11"/>
      <c r="B946" s="11"/>
      <c r="C946" s="11"/>
      <c r="D946" s="11"/>
      <c r="E946" s="33"/>
      <c r="F946" s="11"/>
      <c r="G946" s="11"/>
      <c r="H946" s="11"/>
      <c r="I946" s="11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2"/>
      <c r="AK946" s="11"/>
      <c r="AL946" s="11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</row>
    <row r="947" spans="1:86" ht="17.25">
      <c r="A947" s="11"/>
      <c r="B947" s="11"/>
      <c r="C947" s="11"/>
      <c r="D947" s="11"/>
      <c r="E947" s="33"/>
      <c r="F947" s="11"/>
      <c r="G947" s="11"/>
      <c r="H947" s="11"/>
      <c r="I947" s="11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2"/>
      <c r="AK947" s="11"/>
      <c r="AL947" s="11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</row>
    <row r="948" spans="1:86" ht="17.25">
      <c r="A948" s="11"/>
      <c r="B948" s="11"/>
      <c r="C948" s="11"/>
      <c r="D948" s="11"/>
      <c r="E948" s="33"/>
      <c r="F948" s="11"/>
      <c r="G948" s="11"/>
      <c r="H948" s="11"/>
      <c r="I948" s="11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2"/>
      <c r="AK948" s="11"/>
      <c r="AL948" s="11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</row>
    <row r="949" spans="1:86" ht="17.25">
      <c r="A949" s="11"/>
      <c r="B949" s="11"/>
      <c r="C949" s="11"/>
      <c r="D949" s="11"/>
      <c r="E949" s="33"/>
      <c r="F949" s="11"/>
      <c r="G949" s="11"/>
      <c r="H949" s="11"/>
      <c r="I949" s="11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2"/>
      <c r="AK949" s="11"/>
      <c r="AL949" s="11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</row>
    <row r="950" spans="1:86" ht="17.25">
      <c r="A950" s="11"/>
      <c r="B950" s="11"/>
      <c r="C950" s="11"/>
      <c r="D950" s="11"/>
      <c r="E950" s="33"/>
      <c r="F950" s="11"/>
      <c r="G950" s="11"/>
      <c r="H950" s="11"/>
      <c r="I950" s="11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2"/>
      <c r="AK950" s="11"/>
      <c r="AL950" s="11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</row>
    <row r="951" spans="1:86" ht="17.25">
      <c r="A951" s="11"/>
      <c r="B951" s="11"/>
      <c r="C951" s="11"/>
      <c r="D951" s="11"/>
      <c r="E951" s="33"/>
      <c r="F951" s="11"/>
      <c r="G951" s="11"/>
      <c r="H951" s="11"/>
      <c r="I951" s="11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2"/>
      <c r="AK951" s="11"/>
      <c r="AL951" s="11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</row>
    <row r="952" spans="1:86" ht="17.25">
      <c r="A952" s="11"/>
      <c r="B952" s="11"/>
      <c r="C952" s="11"/>
      <c r="D952" s="11"/>
      <c r="E952" s="33"/>
      <c r="F952" s="11"/>
      <c r="G952" s="11"/>
      <c r="H952" s="11"/>
      <c r="I952" s="11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2"/>
      <c r="AK952" s="11"/>
      <c r="AL952" s="11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</row>
    <row r="953" spans="1:86" ht="17.25">
      <c r="A953" s="11"/>
      <c r="B953" s="11"/>
      <c r="C953" s="11"/>
      <c r="D953" s="11"/>
      <c r="E953" s="33"/>
      <c r="F953" s="11"/>
      <c r="G953" s="11"/>
      <c r="H953" s="11"/>
      <c r="I953" s="11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2"/>
      <c r="AK953" s="11"/>
      <c r="AL953" s="11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</row>
    <row r="954" spans="1:86" ht="17.25">
      <c r="A954" s="11"/>
      <c r="B954" s="11"/>
      <c r="C954" s="11"/>
      <c r="D954" s="11"/>
      <c r="E954" s="33"/>
      <c r="F954" s="11"/>
      <c r="G954" s="11"/>
      <c r="H954" s="11"/>
      <c r="I954" s="11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2"/>
      <c r="AK954" s="11"/>
      <c r="AL954" s="11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</row>
    <row r="955" spans="1:86" ht="17.25">
      <c r="A955" s="11"/>
      <c r="B955" s="11"/>
      <c r="C955" s="11"/>
      <c r="D955" s="11"/>
      <c r="E955" s="33"/>
      <c r="F955" s="11"/>
      <c r="G955" s="11"/>
      <c r="H955" s="11"/>
      <c r="I955" s="11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2"/>
      <c r="AK955" s="11"/>
      <c r="AL955" s="11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</row>
    <row r="956" spans="1:86" ht="17.25">
      <c r="A956" s="11"/>
      <c r="B956" s="11"/>
      <c r="C956" s="11"/>
      <c r="D956" s="11"/>
      <c r="E956" s="33"/>
      <c r="F956" s="11"/>
      <c r="G956" s="11"/>
      <c r="H956" s="11"/>
      <c r="I956" s="11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2"/>
      <c r="AK956" s="11"/>
      <c r="AL956" s="11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</row>
    <row r="957" spans="1:86" ht="17.25">
      <c r="A957" s="11"/>
      <c r="B957" s="11"/>
      <c r="C957" s="11"/>
      <c r="D957" s="11"/>
      <c r="E957" s="33"/>
      <c r="F957" s="11"/>
      <c r="G957" s="11"/>
      <c r="H957" s="11"/>
      <c r="I957" s="11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2"/>
      <c r="AK957" s="11"/>
      <c r="AL957" s="11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</row>
    <row r="958" spans="1:86" ht="17.25">
      <c r="A958" s="11"/>
      <c r="B958" s="11"/>
      <c r="C958" s="11"/>
      <c r="D958" s="11"/>
      <c r="E958" s="33"/>
      <c r="F958" s="11"/>
      <c r="G958" s="11"/>
      <c r="H958" s="11"/>
      <c r="I958" s="11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2"/>
      <c r="AK958" s="11"/>
      <c r="AL958" s="11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</row>
    <row r="959" spans="1:86" ht="17.25">
      <c r="A959" s="11"/>
      <c r="B959" s="11"/>
      <c r="C959" s="11"/>
      <c r="D959" s="11"/>
      <c r="E959" s="33"/>
      <c r="F959" s="11"/>
      <c r="G959" s="11"/>
      <c r="H959" s="11"/>
      <c r="I959" s="11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2"/>
      <c r="AK959" s="11"/>
      <c r="AL959" s="11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</row>
    <row r="960" spans="1:86" ht="17.25">
      <c r="A960" s="11"/>
      <c r="B960" s="11"/>
      <c r="C960" s="11"/>
      <c r="D960" s="11"/>
      <c r="E960" s="33"/>
      <c r="F960" s="11"/>
      <c r="G960" s="11"/>
      <c r="H960" s="11"/>
      <c r="I960" s="11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2"/>
      <c r="AK960" s="11"/>
      <c r="AL960" s="11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</row>
    <row r="961" spans="1:86" ht="17.25">
      <c r="A961" s="11"/>
      <c r="B961" s="11"/>
      <c r="C961" s="11"/>
      <c r="D961" s="11"/>
      <c r="E961" s="33"/>
      <c r="F961" s="11"/>
      <c r="G961" s="11"/>
      <c r="H961" s="11"/>
      <c r="I961" s="11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2"/>
      <c r="AK961" s="11"/>
      <c r="AL961" s="11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</row>
    <row r="962" spans="1:86" ht="17.25">
      <c r="A962" s="11"/>
      <c r="B962" s="11"/>
      <c r="C962" s="11"/>
      <c r="D962" s="11"/>
      <c r="E962" s="33"/>
      <c r="F962" s="11"/>
      <c r="G962" s="11"/>
      <c r="H962" s="11"/>
      <c r="I962" s="11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2"/>
      <c r="AK962" s="11"/>
      <c r="AL962" s="11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</row>
    <row r="963" spans="1:86" ht="17.25">
      <c r="A963" s="11"/>
      <c r="B963" s="11"/>
      <c r="C963" s="11"/>
      <c r="D963" s="11"/>
      <c r="E963" s="33"/>
      <c r="F963" s="11"/>
      <c r="G963" s="11"/>
      <c r="H963" s="11"/>
      <c r="I963" s="11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2"/>
      <c r="AK963" s="11"/>
      <c r="AL963" s="11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</row>
    <row r="964" spans="1:86" ht="17.25">
      <c r="A964" s="11"/>
      <c r="B964" s="11"/>
      <c r="C964" s="11"/>
      <c r="D964" s="11"/>
      <c r="E964" s="33"/>
      <c r="F964" s="11"/>
      <c r="G964" s="11"/>
      <c r="H964" s="11"/>
      <c r="I964" s="11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2"/>
      <c r="AK964" s="11"/>
      <c r="AL964" s="11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</row>
    <row r="965" spans="1:86" ht="17.25">
      <c r="A965" s="11"/>
      <c r="B965" s="11"/>
      <c r="C965" s="11"/>
      <c r="D965" s="11"/>
      <c r="E965" s="33"/>
      <c r="F965" s="11"/>
      <c r="G965" s="11"/>
      <c r="H965" s="11"/>
      <c r="I965" s="11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2"/>
      <c r="AK965" s="11"/>
      <c r="AL965" s="11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</row>
    <row r="966" spans="1:86" ht="17.25">
      <c r="A966" s="11"/>
      <c r="B966" s="11"/>
      <c r="C966" s="11"/>
      <c r="D966" s="11"/>
      <c r="E966" s="33"/>
      <c r="F966" s="11"/>
      <c r="G966" s="11"/>
      <c r="H966" s="11"/>
      <c r="I966" s="11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2"/>
      <c r="AK966" s="11"/>
      <c r="AL966" s="11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</row>
    <row r="967" spans="1:86" ht="17.25">
      <c r="A967" s="11"/>
      <c r="B967" s="11"/>
      <c r="C967" s="11"/>
      <c r="D967" s="11"/>
      <c r="E967" s="33"/>
      <c r="F967" s="11"/>
      <c r="G967" s="11"/>
      <c r="H967" s="11"/>
      <c r="I967" s="11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2"/>
      <c r="AK967" s="11"/>
      <c r="AL967" s="11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</row>
    <row r="968" spans="1:86" ht="17.25">
      <c r="A968" s="11"/>
      <c r="B968" s="11"/>
      <c r="C968" s="11"/>
      <c r="D968" s="11"/>
      <c r="E968" s="33"/>
      <c r="F968" s="11"/>
      <c r="G968" s="11"/>
      <c r="H968" s="11"/>
      <c r="I968" s="11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2"/>
      <c r="AK968" s="11"/>
      <c r="AL968" s="11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</row>
    <row r="969" spans="1:86" ht="17.25">
      <c r="A969" s="11"/>
      <c r="B969" s="11"/>
      <c r="C969" s="11"/>
      <c r="D969" s="11"/>
      <c r="E969" s="33"/>
      <c r="F969" s="11"/>
      <c r="G969" s="11"/>
      <c r="H969" s="11"/>
      <c r="I969" s="11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2"/>
      <c r="AK969" s="11"/>
      <c r="AL969" s="11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</row>
    <row r="970" spans="1:86" ht="17.25">
      <c r="A970" s="11"/>
      <c r="B970" s="11"/>
      <c r="C970" s="11"/>
      <c r="D970" s="11"/>
      <c r="E970" s="33"/>
      <c r="F970" s="11"/>
      <c r="G970" s="11"/>
      <c r="H970" s="11"/>
      <c r="I970" s="11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2"/>
      <c r="AK970" s="11"/>
      <c r="AL970" s="11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</row>
    <row r="971" spans="1:86" ht="17.25">
      <c r="A971" s="11"/>
      <c r="B971" s="11"/>
      <c r="C971" s="11"/>
      <c r="D971" s="11"/>
      <c r="E971" s="33"/>
      <c r="F971" s="11"/>
      <c r="G971" s="11"/>
      <c r="H971" s="11"/>
      <c r="I971" s="11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2"/>
      <c r="AK971" s="11"/>
      <c r="AL971" s="11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</row>
    <row r="972" spans="1:86" ht="17.25">
      <c r="A972" s="11"/>
      <c r="B972" s="11"/>
      <c r="C972" s="11"/>
      <c r="D972" s="11"/>
      <c r="E972" s="33"/>
      <c r="F972" s="11"/>
      <c r="G972" s="11"/>
      <c r="H972" s="11"/>
      <c r="I972" s="11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2"/>
      <c r="AK972" s="11"/>
      <c r="AL972" s="11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</row>
    <row r="973" spans="1:86" ht="17.25">
      <c r="A973" s="11"/>
      <c r="B973" s="11"/>
      <c r="C973" s="11"/>
      <c r="D973" s="11"/>
      <c r="E973" s="33"/>
      <c r="F973" s="11"/>
      <c r="G973" s="11"/>
      <c r="H973" s="11"/>
      <c r="I973" s="11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2"/>
      <c r="AK973" s="11"/>
      <c r="AL973" s="11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</row>
    <row r="974" spans="1:86" ht="17.25">
      <c r="A974" s="11"/>
      <c r="B974" s="11"/>
      <c r="C974" s="11"/>
      <c r="D974" s="11"/>
      <c r="E974" s="33"/>
      <c r="F974" s="11"/>
      <c r="G974" s="11"/>
      <c r="H974" s="11"/>
      <c r="I974" s="11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2"/>
      <c r="AK974" s="11"/>
      <c r="AL974" s="11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</row>
    <row r="975" spans="1:86" ht="17.25">
      <c r="A975" s="11"/>
      <c r="B975" s="11"/>
      <c r="C975" s="11"/>
      <c r="D975" s="11"/>
      <c r="E975" s="33"/>
      <c r="F975" s="11"/>
      <c r="G975" s="11"/>
      <c r="H975" s="11"/>
      <c r="I975" s="11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2"/>
      <c r="AK975" s="11"/>
      <c r="AL975" s="11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</row>
    <row r="976" spans="1:86" ht="17.25">
      <c r="A976" s="11"/>
      <c r="B976" s="11"/>
      <c r="C976" s="11"/>
      <c r="D976" s="11"/>
      <c r="E976" s="33"/>
      <c r="F976" s="11"/>
      <c r="G976" s="11"/>
      <c r="H976" s="11"/>
      <c r="I976" s="11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2"/>
      <c r="AK976" s="11"/>
      <c r="AL976" s="11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</row>
    <row r="977" spans="1:86" ht="17.25">
      <c r="A977" s="11"/>
      <c r="B977" s="11"/>
      <c r="C977" s="11"/>
      <c r="D977" s="11"/>
      <c r="E977" s="33"/>
      <c r="F977" s="11"/>
      <c r="G977" s="11"/>
      <c r="H977" s="11"/>
      <c r="I977" s="11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2"/>
      <c r="AK977" s="11"/>
      <c r="AL977" s="11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</row>
    <row r="978" spans="1:86" ht="17.25">
      <c r="A978" s="11"/>
      <c r="B978" s="11"/>
      <c r="C978" s="11"/>
      <c r="D978" s="11"/>
      <c r="E978" s="33"/>
      <c r="F978" s="11"/>
      <c r="G978" s="11"/>
      <c r="H978" s="11"/>
      <c r="I978" s="11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2"/>
      <c r="AK978" s="11"/>
      <c r="AL978" s="11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</row>
    <row r="979" spans="1:86" ht="17.25">
      <c r="A979" s="11"/>
      <c r="B979" s="11"/>
      <c r="C979" s="11"/>
      <c r="D979" s="11"/>
      <c r="E979" s="33"/>
      <c r="F979" s="11"/>
      <c r="G979" s="11"/>
      <c r="H979" s="11"/>
      <c r="I979" s="11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2"/>
      <c r="AK979" s="11"/>
      <c r="AL979" s="11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</row>
    <row r="980" spans="1:86" ht="17.25">
      <c r="A980" s="11"/>
      <c r="B980" s="11"/>
      <c r="C980" s="11"/>
      <c r="D980" s="11"/>
      <c r="E980" s="33"/>
      <c r="F980" s="11"/>
      <c r="G980" s="11"/>
      <c r="H980" s="11"/>
      <c r="I980" s="11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2"/>
      <c r="AK980" s="11"/>
      <c r="AL980" s="11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</row>
    <row r="981" spans="1:86" ht="17.25">
      <c r="A981" s="11"/>
      <c r="B981" s="11"/>
      <c r="C981" s="11"/>
      <c r="D981" s="11"/>
      <c r="E981" s="33"/>
      <c r="F981" s="11"/>
      <c r="G981" s="11"/>
      <c r="H981" s="11"/>
      <c r="I981" s="11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2"/>
      <c r="AK981" s="11"/>
      <c r="AL981" s="11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</row>
    <row r="982" spans="1:86" ht="17.25">
      <c r="A982" s="11"/>
      <c r="B982" s="11"/>
      <c r="C982" s="11"/>
      <c r="D982" s="11"/>
      <c r="E982" s="33"/>
      <c r="F982" s="11"/>
      <c r="G982" s="11"/>
      <c r="H982" s="11"/>
      <c r="I982" s="11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2"/>
      <c r="AK982" s="11"/>
      <c r="AL982" s="11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</row>
    <row r="983" spans="1:86" ht="17.25">
      <c r="A983" s="11"/>
      <c r="B983" s="11"/>
      <c r="C983" s="11"/>
      <c r="D983" s="11"/>
      <c r="E983" s="33"/>
      <c r="F983" s="11"/>
      <c r="G983" s="11"/>
      <c r="H983" s="11"/>
      <c r="I983" s="11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2"/>
      <c r="AK983" s="11"/>
      <c r="AL983" s="11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</row>
    <row r="984" spans="1:86" ht="17.25">
      <c r="A984" s="11"/>
      <c r="B984" s="11"/>
      <c r="C984" s="11"/>
      <c r="D984" s="11"/>
      <c r="E984" s="33"/>
      <c r="F984" s="11"/>
      <c r="G984" s="11"/>
      <c r="H984" s="11"/>
      <c r="I984" s="11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2"/>
      <c r="AK984" s="11"/>
      <c r="AL984" s="11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</row>
    <row r="985" spans="1:86" ht="17.25">
      <c r="A985" s="11"/>
      <c r="B985" s="11"/>
      <c r="C985" s="11"/>
      <c r="D985" s="11"/>
      <c r="E985" s="33"/>
      <c r="F985" s="11"/>
      <c r="G985" s="11"/>
      <c r="H985" s="11"/>
      <c r="I985" s="11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2"/>
      <c r="AK985" s="11"/>
      <c r="AL985" s="11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</row>
    <row r="986" spans="1:86" ht="17.25">
      <c r="A986" s="11"/>
      <c r="B986" s="11"/>
      <c r="C986" s="11"/>
      <c r="D986" s="11"/>
      <c r="E986" s="33"/>
      <c r="F986" s="11"/>
      <c r="G986" s="11"/>
      <c r="H986" s="11"/>
      <c r="I986" s="11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2"/>
      <c r="AK986" s="11"/>
      <c r="AL986" s="11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</row>
    <row r="987" spans="1:86" ht="17.25">
      <c r="A987" s="11"/>
      <c r="B987" s="11"/>
      <c r="C987" s="11"/>
      <c r="D987" s="11"/>
      <c r="E987" s="33"/>
      <c r="F987" s="11"/>
      <c r="G987" s="11"/>
      <c r="H987" s="11"/>
      <c r="I987" s="11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2"/>
      <c r="AK987" s="11"/>
      <c r="AL987" s="11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</row>
    <row r="988" spans="1:86" ht="17.25">
      <c r="A988" s="11"/>
      <c r="B988" s="11"/>
      <c r="C988" s="11"/>
      <c r="D988" s="11"/>
      <c r="E988" s="33"/>
      <c r="F988" s="11"/>
      <c r="G988" s="11"/>
      <c r="H988" s="11"/>
      <c r="I988" s="11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2"/>
      <c r="AK988" s="11"/>
      <c r="AL988" s="11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</row>
    <row r="989" spans="1:86" ht="17.25">
      <c r="A989" s="11"/>
      <c r="B989" s="11"/>
      <c r="C989" s="11"/>
      <c r="D989" s="11"/>
      <c r="E989" s="33"/>
      <c r="F989" s="11"/>
      <c r="G989" s="11"/>
      <c r="H989" s="11"/>
      <c r="I989" s="11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2"/>
      <c r="AK989" s="11"/>
      <c r="AL989" s="11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</row>
    <row r="990" spans="1:86" ht="17.25">
      <c r="A990" s="11"/>
      <c r="B990" s="11"/>
      <c r="C990" s="11"/>
      <c r="D990" s="11"/>
      <c r="E990" s="33"/>
      <c r="F990" s="11"/>
      <c r="G990" s="11"/>
      <c r="H990" s="11"/>
      <c r="I990" s="11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2"/>
      <c r="AK990" s="11"/>
      <c r="AL990" s="11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</row>
    <row r="991" spans="1:86" ht="17.25">
      <c r="A991" s="11"/>
      <c r="B991" s="11"/>
      <c r="C991" s="11"/>
      <c r="D991" s="11"/>
      <c r="E991" s="33"/>
      <c r="F991" s="11"/>
      <c r="G991" s="11"/>
      <c r="H991" s="11"/>
      <c r="I991" s="11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2"/>
      <c r="AK991" s="11"/>
      <c r="AL991" s="11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</row>
    <row r="992" spans="1:86" ht="17.25">
      <c r="A992" s="11"/>
      <c r="B992" s="11"/>
      <c r="C992" s="11"/>
      <c r="D992" s="11"/>
      <c r="E992" s="33"/>
      <c r="F992" s="11"/>
      <c r="G992" s="11"/>
      <c r="H992" s="11"/>
      <c r="I992" s="11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2"/>
      <c r="AK992" s="11"/>
      <c r="AL992" s="11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</row>
    <row r="993" spans="1:86" ht="17.25">
      <c r="A993" s="11"/>
      <c r="B993" s="11"/>
      <c r="C993" s="11"/>
      <c r="D993" s="11"/>
      <c r="E993" s="33"/>
      <c r="F993" s="11"/>
      <c r="G993" s="11"/>
      <c r="H993" s="11"/>
      <c r="I993" s="11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2"/>
      <c r="AK993" s="11"/>
      <c r="AL993" s="11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</row>
    <row r="994" spans="1:86" ht="17.25">
      <c r="A994" s="11"/>
      <c r="B994" s="11"/>
      <c r="C994" s="11"/>
      <c r="D994" s="11"/>
      <c r="E994" s="33"/>
      <c r="F994" s="11"/>
      <c r="G994" s="11"/>
      <c r="H994" s="11"/>
      <c r="I994" s="11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2"/>
      <c r="AK994" s="11"/>
      <c r="AL994" s="11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</row>
    <row r="995" spans="1:86" ht="17.25">
      <c r="A995" s="11"/>
      <c r="B995" s="11"/>
      <c r="C995" s="11"/>
      <c r="D995" s="11"/>
      <c r="E995" s="33"/>
      <c r="F995" s="11"/>
      <c r="G995" s="11"/>
      <c r="H995" s="11"/>
      <c r="I995" s="11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2"/>
      <c r="AK995" s="11"/>
      <c r="AL995" s="11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</row>
    <row r="996" spans="1:86" ht="17.25">
      <c r="A996" s="11"/>
      <c r="B996" s="11"/>
      <c r="C996" s="11"/>
      <c r="D996" s="11"/>
      <c r="E996" s="33"/>
      <c r="F996" s="11"/>
      <c r="G996" s="11"/>
      <c r="H996" s="11"/>
      <c r="I996" s="11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2"/>
      <c r="AK996" s="11"/>
      <c r="AL996" s="11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</row>
    <row r="997" spans="1:86" ht="17.25">
      <c r="A997" s="11"/>
      <c r="B997" s="11"/>
      <c r="C997" s="11"/>
      <c r="D997" s="11"/>
      <c r="E997" s="33"/>
      <c r="F997" s="11"/>
      <c r="G997" s="11"/>
      <c r="H997" s="11"/>
      <c r="I997" s="11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2"/>
      <c r="AK997" s="11"/>
      <c r="AL997" s="11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</row>
    <row r="998" spans="1:86" ht="17.25">
      <c r="A998" s="11"/>
      <c r="B998" s="11"/>
      <c r="C998" s="11"/>
      <c r="D998" s="11"/>
      <c r="E998" s="33"/>
      <c r="F998" s="11"/>
      <c r="G998" s="11"/>
      <c r="H998" s="11"/>
      <c r="I998" s="11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2"/>
      <c r="AK998" s="11"/>
      <c r="AL998" s="11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</row>
    <row r="999" spans="1:86" ht="17.25">
      <c r="A999" s="11"/>
      <c r="B999" s="11"/>
      <c r="C999" s="11"/>
      <c r="D999" s="11"/>
      <c r="E999" s="33"/>
      <c r="F999" s="11"/>
      <c r="G999" s="11"/>
      <c r="H999" s="11"/>
      <c r="I999" s="11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2"/>
      <c r="AK999" s="11"/>
      <c r="AL999" s="11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</row>
    <row r="1000" spans="1:86" ht="17.25">
      <c r="A1000" s="11"/>
      <c r="B1000" s="11"/>
      <c r="C1000" s="11"/>
      <c r="D1000" s="11"/>
      <c r="E1000" s="33"/>
      <c r="F1000" s="11"/>
      <c r="G1000" s="11"/>
      <c r="H1000" s="11"/>
      <c r="I1000" s="11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2"/>
      <c r="AK1000" s="11"/>
      <c r="AL1000" s="11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</row>
  </sheetData>
  <hyperlinks>
    <hyperlink ref="AJ16" r:id="rId1" display="https://drive.google.com/open?id=1B9rYdky9_GlhoyFLssx_P2CsAHKwkclm&amp;authuser=jay.agg%40gmail.com&amp;usp=drive_fs" xr:uid="{00000000-0004-0000-0A00-000000000000}"/>
    <hyperlink ref="A17" r:id="rId2" display="https://drive.google.com/open?id=1LUg_q7ajwl_8zxYAG_2uNlhhQZeUuO9j&amp;authuser=jay.agg%40gmail.com&amp;usp=drive_fs" xr:uid="{00000000-0004-0000-0A00-000001000000}"/>
    <hyperlink ref="AJ17" r:id="rId3" display="https://drive.google.com/open?id=1B7kw4r1ubP78rXhqEyfWlE6NpdtvV4aL&amp;authuser=jay.agg%40gmail.com&amp;usp=drive_fs" xr:uid="{00000000-0004-0000-0A00-000002000000}"/>
    <hyperlink ref="A18" r:id="rId4" display="https://drive.google.com/open?id=1LZppN6NA9XeczIiQR7GEVIOAsiK1EtMU&amp;authuser=jay.agg%40gmail.com&amp;usp=drive_fs" xr:uid="{00000000-0004-0000-0A00-000003000000}"/>
    <hyperlink ref="AJ18" r:id="rId5" display="https://drive.google.com/open?id=1D4uH39QrRZfXmBsB8G93VY9_0eAGmYEy&amp;authuser=jay.agg%40gmail.com&amp;usp=drive_fs" xr:uid="{00000000-0004-0000-0A00-000004000000}"/>
    <hyperlink ref="A19" r:id="rId6" display="https://drive.google.com/open?id=1lHnMtXhr9G3SJf8uKeSbYuegZiSXiBHu&amp;authuser=jay.agg%40gmail.com&amp;usp=drive_fs" xr:uid="{00000000-0004-0000-0A00-000005000000}"/>
    <hyperlink ref="A20" r:id="rId7" display="https://drive.google.com/open?id=1B9rYdky9_GlhoyFLssx_P2CsAHKwkclm&amp;authuser=jay.agg%40gmail.com&amp;usp=drive_fs" xr:uid="{00000000-0004-0000-0A00-000006000000}"/>
    <hyperlink ref="A21" r:id="rId8" display="https://drive.google.com/open?id=1B7kw4r1ubP78rXhqEyfWlE6NpdtvV4aL&amp;authuser=jay.agg%40gmail.com&amp;usp=drive_fs" xr:uid="{00000000-0004-0000-0A00-000007000000}"/>
    <hyperlink ref="A22" r:id="rId9" display="https://drive.google.com/open?id=1UjUJCgz92x793VrkiQcdxVoWh95tY_vy&amp;authuser=jay.agg%40gmail.com&amp;usp=drive_fs" xr:uid="{00000000-0004-0000-0A00-000008000000}"/>
    <hyperlink ref="A23" r:id="rId10" display="https://drive.google.com/open?id=1Uj5SOd_yzSK3Dv3qjoOaS9tV0owM8eYg&amp;authuser=jay.agg%40gmail.com&amp;usp=drive_fs" xr:uid="{00000000-0004-0000-0A00-000009000000}"/>
    <hyperlink ref="A24" r:id="rId11" display="https://drive.google.com/open?id=1776chak7uaIih4AiETRmQb4kidXbpKey&amp;authuser=jay.agg%40gmail.com&amp;usp=drive_fs" xr:uid="{00000000-0004-0000-0A00-00000A000000}"/>
    <hyperlink ref="A25" r:id="rId12" display="https://drive.google.com/open?id=18GYx422KvAw5NGCNjJ65WZ-t5IXTMZLT&amp;authuser=jay.agg%40gmail.com&amp;usp=drive_fs" xr:uid="{00000000-0004-0000-0A00-00000B000000}"/>
    <hyperlink ref="A26" r:id="rId13" display="https://drive.google.com/open?id=18JW5RWEWbLqsK1MUKfCyTsOUrbkb5ckp&amp;authuser=jay.agg%40gmail.com&amp;usp=drive_fs" xr:uid="{00000000-0004-0000-0A00-00000C000000}"/>
    <hyperlink ref="A27" r:id="rId14" display="https://drive.google.com/open?id=1D4uH39QrRZfXmBsB8G93VY9_0eAGmYEy&amp;authuser=jay.agg%40gmail.com&amp;usp=drive_fs" xr:uid="{00000000-0004-0000-0A00-00000D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H1423"/>
  <sheetViews>
    <sheetView workbookViewId="0"/>
  </sheetViews>
  <sheetFormatPr defaultColWidth="12.7109375" defaultRowHeight="15.75" customHeight="1"/>
  <cols>
    <col min="2" max="2" width="13.7109375" customWidth="1"/>
  </cols>
  <sheetData>
    <row r="1" spans="1:86" ht="15.75" customHeight="1">
      <c r="A1" s="22" t="e">
        <f>#REF!</f>
        <v>#REF!</v>
      </c>
      <c r="B1" s="22" t="e">
        <f>#REF!</f>
        <v>#REF!</v>
      </c>
      <c r="C1" s="22" t="e">
        <f>#REF!</f>
        <v>#REF!</v>
      </c>
      <c r="D1" s="22" t="e">
        <f>#REF!</f>
        <v>#REF!</v>
      </c>
      <c r="E1" s="27" t="e">
        <f>#REF!</f>
        <v>#REF!</v>
      </c>
      <c r="F1" s="22" t="e">
        <f>#REF!</f>
        <v>#REF!</v>
      </c>
      <c r="G1" s="22" t="e">
        <f>#REF!</f>
        <v>#REF!</v>
      </c>
      <c r="H1" s="22" t="e">
        <f>#REF!</f>
        <v>#REF!</v>
      </c>
      <c r="I1" s="22" t="e">
        <f>#REF!</f>
        <v>#REF!</v>
      </c>
      <c r="J1" s="23" t="e">
        <f>#REF!</f>
        <v>#REF!</v>
      </c>
      <c r="K1" s="23" t="e">
        <f>#REF!</f>
        <v>#REF!</v>
      </c>
      <c r="L1" s="23" t="e">
        <f>#REF!</f>
        <v>#REF!</v>
      </c>
      <c r="M1" s="23" t="e">
        <f>#REF!</f>
        <v>#REF!</v>
      </c>
      <c r="N1" s="23" t="e">
        <f>#REF!</f>
        <v>#REF!</v>
      </c>
      <c r="O1" s="23" t="e">
        <f>#REF!</f>
        <v>#REF!</v>
      </c>
      <c r="P1" s="23" t="e">
        <f>#REF!</f>
        <v>#REF!</v>
      </c>
      <c r="Q1" s="23" t="e">
        <f>#REF!</f>
        <v>#REF!</v>
      </c>
      <c r="R1" s="23" t="e">
        <f>#REF!</f>
        <v>#REF!</v>
      </c>
      <c r="S1" s="23" t="e">
        <f>#REF!</f>
        <v>#REF!</v>
      </c>
      <c r="T1" s="47" t="s">
        <v>22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18" t="s">
        <v>26</v>
      </c>
      <c r="AF1" s="25" t="s">
        <v>25</v>
      </c>
      <c r="AG1" s="23" t="e">
        <f>#REF!</f>
        <v>#REF!</v>
      </c>
      <c r="AH1" s="23" t="e">
        <f>#REF!</f>
        <v>#REF!</v>
      </c>
      <c r="AI1" s="23" t="e">
        <f>#REF!</f>
        <v>#REF!</v>
      </c>
      <c r="AJ1" s="27" t="e">
        <f>#REF!</f>
        <v>#REF!</v>
      </c>
      <c r="AK1" s="23" t="e">
        <f>#REF!</f>
        <v>#REF!</v>
      </c>
      <c r="AL1" s="23" t="e">
        <f>#REF!</f>
        <v>#REF!</v>
      </c>
      <c r="AM1" s="23" t="e">
        <f>#REF!</f>
        <v>#REF!</v>
      </c>
      <c r="AN1" s="22" t="s">
        <v>53</v>
      </c>
      <c r="AO1" s="24" t="s">
        <v>28</v>
      </c>
      <c r="AP1" s="24" t="s">
        <v>29</v>
      </c>
      <c r="AQ1" s="24" t="s">
        <v>30</v>
      </c>
      <c r="AR1" s="24" t="s">
        <v>56</v>
      </c>
      <c r="AS1" s="24" t="s">
        <v>57</v>
      </c>
      <c r="AT1" s="24" t="s">
        <v>33</v>
      </c>
      <c r="AU1" s="3" t="s">
        <v>34</v>
      </c>
      <c r="AV1" s="3" t="s">
        <v>35</v>
      </c>
      <c r="AW1" s="3" t="s">
        <v>36</v>
      </c>
      <c r="AX1" s="22" t="s">
        <v>53</v>
      </c>
      <c r="AY1" s="13" t="s">
        <v>37</v>
      </c>
      <c r="AZ1" s="4" t="s">
        <v>38</v>
      </c>
      <c r="BA1" s="4" t="s">
        <v>39</v>
      </c>
      <c r="BB1" s="13"/>
      <c r="BC1" s="13"/>
      <c r="BD1" s="13"/>
      <c r="BE1" s="13" t="str">
        <f>Quotation!A45</f>
        <v>Offset</v>
      </c>
      <c r="BF1" s="13" t="str">
        <f>Quotation!B45</f>
        <v>Commercial</v>
      </c>
      <c r="BG1" s="13" t="str">
        <f>Quotation!B47</f>
        <v>Art Card</v>
      </c>
      <c r="BH1" s="13" t="str">
        <f>Quotation!B48</f>
        <v>Plain</v>
      </c>
      <c r="BI1" s="13" t="str">
        <f>Quotation!C50</f>
        <v>Cutting</v>
      </c>
      <c r="BJ1" s="13" t="str">
        <f>Quotation!C51</f>
        <v>Plain</v>
      </c>
      <c r="BK1" s="26" t="str">
        <f>Quotation!B51</f>
        <v>Plain</v>
      </c>
      <c r="BL1" s="11" t="str">
        <f>Quotation!A50</f>
        <v>New Job</v>
      </c>
      <c r="BM1" s="11"/>
      <c r="BN1" s="11"/>
      <c r="BO1" s="30" t="str">
        <f>Quotation!B47</f>
        <v>Art Card</v>
      </c>
      <c r="BP1" s="11"/>
      <c r="BQ1" s="11"/>
      <c r="BR1" s="11"/>
      <c r="BS1" s="5" t="str">
        <f>Quotation!B47</f>
        <v>Art Card</v>
      </c>
      <c r="BT1" s="11"/>
      <c r="BU1" s="11"/>
      <c r="BV1" s="11"/>
      <c r="BW1" s="11"/>
      <c r="BX1" s="11"/>
      <c r="BY1" s="11"/>
      <c r="BZ1" s="5" t="str">
        <f>Quotation!C47</f>
        <v>Normal</v>
      </c>
      <c r="CA1" s="11"/>
      <c r="CB1" s="11"/>
      <c r="CC1" s="11"/>
      <c r="CD1" s="5" t="str">
        <f>Quotation!D47</f>
        <v>90 GSM</v>
      </c>
      <c r="CE1" s="11"/>
      <c r="CF1" s="11"/>
      <c r="CG1" s="11"/>
      <c r="CH1" s="11"/>
    </row>
    <row r="2" spans="1:86" ht="15.75" customHeight="1">
      <c r="A2" s="32" t="e">
        <f>#REF!</f>
        <v>#REF!</v>
      </c>
      <c r="B2" s="11" t="e">
        <f>#REF!</f>
        <v>#REF!</v>
      </c>
      <c r="C2" s="11" t="e">
        <f>#REF!</f>
        <v>#REF!</v>
      </c>
      <c r="D2" s="11" t="e">
        <f>#REF!</f>
        <v>#REF!</v>
      </c>
      <c r="E2" s="33" t="e">
        <f>#REF!</f>
        <v>#REF!</v>
      </c>
      <c r="F2" s="11" t="e">
        <f>#REF!</f>
        <v>#REF!</v>
      </c>
      <c r="G2" s="11" t="str">
        <f>Quotation!C47</f>
        <v>Normal</v>
      </c>
      <c r="H2" s="11">
        <f>Quotation!E46</f>
        <v>100000</v>
      </c>
      <c r="I2" s="11" t="e">
        <f>#REF!</f>
        <v>#REF!</v>
      </c>
      <c r="J2" s="34" t="e">
        <f>#REF!</f>
        <v>#REF!</v>
      </c>
      <c r="K2" s="34" t="e">
        <f>J2</f>
        <v>#REF!</v>
      </c>
      <c r="L2" s="34" t="e">
        <f>J2</f>
        <v>#REF!</v>
      </c>
      <c r="M2" s="34" t="e">
        <f>J2</f>
        <v>#REF!</v>
      </c>
      <c r="N2" s="34" t="e">
        <f>J2</f>
        <v>#REF!</v>
      </c>
      <c r="O2" s="34" t="e">
        <f>#REF!</f>
        <v>#REF!</v>
      </c>
      <c r="P2" s="23" t="e">
        <f>#REF!</f>
        <v>#REF!</v>
      </c>
      <c r="Q2" s="34" t="e">
        <f>#REF!</f>
        <v>#REF!</v>
      </c>
      <c r="R2" s="34" t="e">
        <f>#REF!</f>
        <v>#REF!</v>
      </c>
      <c r="S2" s="34" t="e">
        <f>#REF!</f>
        <v>#REF!</v>
      </c>
      <c r="T2" s="34" t="e">
        <f>#REF!</f>
        <v>#REF!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34" t="e">
        <f>#REF!</f>
        <v>#REF!</v>
      </c>
      <c r="AF2" s="34" t="e">
        <f>#REF!</f>
        <v>#REF!</v>
      </c>
      <c r="AG2" s="34" t="e">
        <f>#REF!</f>
        <v>#REF!</v>
      </c>
      <c r="AH2" s="34" t="e">
        <f>#REF!</f>
        <v>#REF!</v>
      </c>
      <c r="AI2" s="34" t="e">
        <f>#REF!</f>
        <v>#REF!</v>
      </c>
      <c r="AJ2" s="35" t="e">
        <f>#REF!</f>
        <v>#REF!</v>
      </c>
      <c r="AK2" s="34" t="e">
        <f>#REF!</f>
        <v>#REF!</v>
      </c>
      <c r="AL2" s="34" t="e">
        <f>#REF!</f>
        <v>#REF!</v>
      </c>
      <c r="AM2" s="34" t="e">
        <f>#REF!</f>
        <v>#REF!</v>
      </c>
      <c r="AN2" s="14">
        <v>0</v>
      </c>
      <c r="AO2" s="8" t="e">
        <f>#REF!</f>
        <v>#REF!</v>
      </c>
      <c r="AP2" s="12" t="e">
        <f>#REF!</f>
        <v>#REF!</v>
      </c>
      <c r="AQ2" s="12" t="e">
        <f>#REF!</f>
        <v>#REF!</v>
      </c>
      <c r="AR2" s="8" t="e">
        <f>#REF!</f>
        <v>#REF!</v>
      </c>
      <c r="AS2" s="8" t="e">
        <f>#REF!</f>
        <v>#REF!</v>
      </c>
      <c r="AT2" s="8" t="e">
        <f>#REF!</f>
        <v>#REF!</v>
      </c>
      <c r="AU2" s="8" t="e">
        <f>#REF!</f>
        <v>#REF!</v>
      </c>
      <c r="AV2" s="8" t="e">
        <f>#REF!</f>
        <v>#REF!</v>
      </c>
      <c r="AW2" s="8" t="e">
        <f>#REF!</f>
        <v>#REF!</v>
      </c>
      <c r="AX2" s="11">
        <v>0</v>
      </c>
      <c r="AY2" s="36" t="e">
        <f>#REF!</f>
        <v>#REF!</v>
      </c>
      <c r="AZ2" s="15" t="e">
        <f>#REF!</f>
        <v>#REF!</v>
      </c>
      <c r="BA2" s="15" t="e">
        <f>#REF!</f>
        <v>#REF!</v>
      </c>
      <c r="BB2" s="13"/>
      <c r="BC2" s="13"/>
      <c r="BD2" s="13"/>
      <c r="BE2" s="13"/>
      <c r="BF2" s="13"/>
      <c r="BG2" s="13"/>
      <c r="BH2" s="13"/>
      <c r="BI2" s="13"/>
      <c r="BJ2" s="13"/>
      <c r="BK2" s="5"/>
      <c r="BL2" s="11"/>
      <c r="BM2" s="11"/>
      <c r="BN2" s="11"/>
      <c r="BO2" s="11"/>
      <c r="BP2" s="11"/>
      <c r="BQ2" s="11"/>
      <c r="BR2" s="11"/>
      <c r="BS2" s="26" t="str">
        <f>IF(BS1="","","and BS = '"&amp;BS1&amp;"'")</f>
        <v>and BS = 'Art Card'</v>
      </c>
      <c r="BT2" s="11"/>
      <c r="BU2" s="11"/>
      <c r="BV2" s="11"/>
      <c r="BW2" s="11"/>
      <c r="BX2" s="11"/>
      <c r="BY2" s="11"/>
      <c r="BZ2" s="26" t="str">
        <f>IF(BZ1="","","and BX = '"&amp;BZ1&amp;"'")</f>
        <v>and BX = 'Normal'</v>
      </c>
      <c r="CA2" s="11"/>
      <c r="CB2" s="11"/>
      <c r="CC2" s="11"/>
      <c r="CD2" s="26" t="str">
        <f>IF(CD1="","","and CD = '"&amp;CD1&amp;"'")</f>
        <v>and CD = '90 GSM'</v>
      </c>
      <c r="CE2" s="11"/>
      <c r="CF2" s="11"/>
      <c r="CG2" s="11"/>
      <c r="CH2" s="11"/>
    </row>
    <row r="3" spans="1:86" ht="15.75" customHeight="1">
      <c r="A3" s="37" t="e">
        <f t="shared" ref="A3:S3" si="0">A1</f>
        <v>#REF!</v>
      </c>
      <c r="B3" s="37" t="e">
        <f t="shared" si="0"/>
        <v>#REF!</v>
      </c>
      <c r="C3" s="37" t="e">
        <f t="shared" si="0"/>
        <v>#REF!</v>
      </c>
      <c r="D3" s="37" t="e">
        <f t="shared" si="0"/>
        <v>#REF!</v>
      </c>
      <c r="E3" s="37" t="e">
        <f t="shared" si="0"/>
        <v>#REF!</v>
      </c>
      <c r="F3" s="37" t="e">
        <f t="shared" si="0"/>
        <v>#REF!</v>
      </c>
      <c r="G3" s="37" t="e">
        <f t="shared" si="0"/>
        <v>#REF!</v>
      </c>
      <c r="H3" s="37" t="e">
        <f t="shared" si="0"/>
        <v>#REF!</v>
      </c>
      <c r="I3" s="37" t="e">
        <f t="shared" si="0"/>
        <v>#REF!</v>
      </c>
      <c r="J3" s="37" t="e">
        <f t="shared" si="0"/>
        <v>#REF!</v>
      </c>
      <c r="K3" s="22" t="e">
        <f t="shared" si="0"/>
        <v>#REF!</v>
      </c>
      <c r="L3" s="22" t="e">
        <f t="shared" si="0"/>
        <v>#REF!</v>
      </c>
      <c r="M3" s="22" t="e">
        <f t="shared" si="0"/>
        <v>#REF!</v>
      </c>
      <c r="N3" s="22" t="e">
        <f t="shared" si="0"/>
        <v>#REF!</v>
      </c>
      <c r="O3" s="37" t="e">
        <f t="shared" si="0"/>
        <v>#REF!</v>
      </c>
      <c r="P3" s="37" t="e">
        <f t="shared" si="0"/>
        <v>#REF!</v>
      </c>
      <c r="Q3" s="37" t="e">
        <f t="shared" si="0"/>
        <v>#REF!</v>
      </c>
      <c r="R3" s="37" t="e">
        <f t="shared" si="0"/>
        <v>#REF!</v>
      </c>
      <c r="S3" s="37" t="e">
        <f t="shared" si="0"/>
        <v>#REF!</v>
      </c>
      <c r="T3" s="47" t="s">
        <v>22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18" t="s">
        <v>26</v>
      </c>
      <c r="AF3" s="25" t="s">
        <v>25</v>
      </c>
      <c r="AG3" s="37" t="e">
        <f t="shared" ref="AG3:AN3" si="1">AG1</f>
        <v>#REF!</v>
      </c>
      <c r="AH3" s="37" t="e">
        <f t="shared" si="1"/>
        <v>#REF!</v>
      </c>
      <c r="AI3" s="37" t="e">
        <f t="shared" si="1"/>
        <v>#REF!</v>
      </c>
      <c r="AJ3" s="37" t="e">
        <f t="shared" si="1"/>
        <v>#REF!</v>
      </c>
      <c r="AK3" s="37" t="e">
        <f t="shared" si="1"/>
        <v>#REF!</v>
      </c>
      <c r="AL3" s="37" t="e">
        <f t="shared" si="1"/>
        <v>#REF!</v>
      </c>
      <c r="AM3" s="37" t="e">
        <f t="shared" si="1"/>
        <v>#REF!</v>
      </c>
      <c r="AN3" s="37" t="str">
        <f t="shared" si="1"/>
        <v>Plain</v>
      </c>
      <c r="AO3" s="24" t="s">
        <v>28</v>
      </c>
      <c r="AP3" s="24" t="s">
        <v>29</v>
      </c>
      <c r="AQ3" s="24" t="s">
        <v>30</v>
      </c>
      <c r="AR3" s="24" t="s">
        <v>56</v>
      </c>
      <c r="AS3" s="24" t="s">
        <v>57</v>
      </c>
      <c r="AT3" s="24" t="s">
        <v>33</v>
      </c>
      <c r="AU3" s="3" t="s">
        <v>34</v>
      </c>
      <c r="AV3" s="3" t="s">
        <v>35</v>
      </c>
      <c r="AW3" s="3" t="s">
        <v>36</v>
      </c>
      <c r="AX3" s="22" t="s">
        <v>53</v>
      </c>
      <c r="AY3" s="13" t="s">
        <v>37</v>
      </c>
      <c r="AZ3" s="4" t="s">
        <v>38</v>
      </c>
      <c r="BA3" s="4" t="s">
        <v>39</v>
      </c>
      <c r="BB3" s="13"/>
      <c r="BC3" s="13"/>
      <c r="BD3" s="13"/>
      <c r="BE3" s="29" t="str">
        <f>IF(BE1="","","and A = '"&amp;BE1&amp;"'")</f>
        <v>and A = 'Offset'</v>
      </c>
      <c r="BF3" s="29" t="str">
        <f>IF(BF1="","","and B = '"&amp;BF1&amp;"'")</f>
        <v>and B = 'Commercial'</v>
      </c>
      <c r="BG3" s="29" t="str">
        <f>IF(BF1="","","and M = '"&amp;BF1&amp;"'")</f>
        <v>and M = 'Commercial'</v>
      </c>
      <c r="BH3" s="26" t="str">
        <f>IF(BF1="","","and BF = '"&amp;BF1&amp;"'")</f>
        <v>and BF = 'Commercial'</v>
      </c>
      <c r="BI3" s="26" t="str">
        <f>IF(BG1="","","and AY = '"&amp;BG1&amp;"'")</f>
        <v>and AY = 'Art Card'</v>
      </c>
      <c r="BJ3" s="26" t="str">
        <f>IF(BH1="","","and BC = '"&amp;BH1&amp;"'")</f>
        <v>and BC = 'Plain'</v>
      </c>
      <c r="BK3" s="26" t="str">
        <f>IF(BI1="","","and AW = '"&amp;BI1&amp;"'")</f>
        <v>and AW = 'Cutting'</v>
      </c>
      <c r="BL3" s="26" t="str">
        <f>IF(BJ1="","","and AU = '"&amp;BJ1&amp;"'")</f>
        <v>and AU = 'Plain'</v>
      </c>
      <c r="BM3" s="26" t="str">
        <f>IF(BK1="","","and BC = '"&amp;BK1&amp;"'")</f>
        <v>and BC = 'Plain'</v>
      </c>
      <c r="BN3" s="26" t="str">
        <f>IF(BL1="","","and BA = '"&amp;BL1&amp;"'")</f>
        <v>and BA = 'New Job'</v>
      </c>
      <c r="BO3" s="26" t="str">
        <f>IF(BO1="","","and AW = '"&amp;BO1&amp;"'")</f>
        <v>and AW = 'Art Card'</v>
      </c>
      <c r="BP3" s="30"/>
      <c r="BQ3" s="30"/>
      <c r="BR3" s="30"/>
      <c r="BS3" s="26" t="str">
        <f>CONCATENATE("select * where 1=1",BS2)</f>
        <v>select * where 1=1and BS = 'Art Card'</v>
      </c>
      <c r="BT3" s="30"/>
      <c r="BU3" s="30"/>
      <c r="BV3" s="30"/>
      <c r="BW3" s="30"/>
      <c r="BX3" s="30"/>
      <c r="BY3" s="30"/>
      <c r="BZ3" s="26" t="str">
        <f>CONCATENATE("select * where 1=1",BZ2)</f>
        <v>select * where 1=1and BX = 'Normal'</v>
      </c>
      <c r="CA3" s="30"/>
      <c r="CB3" s="30"/>
      <c r="CC3" s="30"/>
      <c r="CD3" s="26" t="str">
        <f>CONCATENATE("select * where 1=1",CD2)</f>
        <v>select * where 1=1and CD = '90 GSM'</v>
      </c>
      <c r="CE3" s="30"/>
      <c r="CF3" s="30"/>
      <c r="CG3" s="30"/>
      <c r="CH3" s="30"/>
    </row>
    <row r="4" spans="1:86" ht="15.75" customHeight="1">
      <c r="A4" s="32" t="e">
        <f>#REF!</f>
        <v>#REF!</v>
      </c>
      <c r="B4" s="11" t="e">
        <f>#REF!</f>
        <v>#REF!</v>
      </c>
      <c r="C4" s="11" t="e">
        <f>#REF!</f>
        <v>#REF!</v>
      </c>
      <c r="D4" s="11" t="e">
        <f>#REF!</f>
        <v>#REF!</v>
      </c>
      <c r="E4" s="33" t="e">
        <f>#REF!</f>
        <v>#REF!</v>
      </c>
      <c r="F4" s="11" t="e">
        <f>#REF!</f>
        <v>#REF!</v>
      </c>
      <c r="G4" s="11" t="str">
        <f>G2</f>
        <v>Normal</v>
      </c>
      <c r="H4" s="11">
        <f>Quotation!E47</f>
        <v>50000</v>
      </c>
      <c r="I4" s="11" t="e">
        <f>#REF!</f>
        <v>#REF!</v>
      </c>
      <c r="J4" s="34" t="e">
        <f>#REF!</f>
        <v>#REF!</v>
      </c>
      <c r="K4" s="34" t="e">
        <f>J4</f>
        <v>#REF!</v>
      </c>
      <c r="L4" s="39" t="e">
        <f>J4</f>
        <v>#REF!</v>
      </c>
      <c r="M4" s="39" t="e">
        <f>J4</f>
        <v>#REF!</v>
      </c>
      <c r="N4" s="39" t="e">
        <f>J4</f>
        <v>#REF!</v>
      </c>
      <c r="O4" s="34" t="e">
        <f>#REF!</f>
        <v>#REF!</v>
      </c>
      <c r="P4" s="23" t="e">
        <f>#REF!</f>
        <v>#REF!</v>
      </c>
      <c r="Q4" s="34" t="e">
        <f>#REF!</f>
        <v>#REF!</v>
      </c>
      <c r="R4" s="34" t="e">
        <f>#REF!</f>
        <v>#REF!</v>
      </c>
      <c r="S4" s="34" t="e">
        <f>#REF!</f>
        <v>#REF!</v>
      </c>
      <c r="T4" s="39" t="e">
        <f>#REF!</f>
        <v>#REF!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34" t="e">
        <f>#REF!</f>
        <v>#REF!</v>
      </c>
      <c r="AF4" s="34" t="e">
        <f>#REF!</f>
        <v>#REF!</v>
      </c>
      <c r="AG4" s="34" t="e">
        <f>#REF!</f>
        <v>#REF!</v>
      </c>
      <c r="AH4" s="34" t="e">
        <f>#REF!</f>
        <v>#REF!</v>
      </c>
      <c r="AI4" s="34" t="e">
        <f>#REF!</f>
        <v>#REF!</v>
      </c>
      <c r="AJ4" s="35" t="e">
        <f>#REF!</f>
        <v>#REF!</v>
      </c>
      <c r="AK4" s="34" t="e">
        <f>#REF!</f>
        <v>#REF!</v>
      </c>
      <c r="AL4" s="34" t="e">
        <f>#REF!</f>
        <v>#REF!</v>
      </c>
      <c r="AM4" s="34" t="e">
        <f>#REF!</f>
        <v>#REF!</v>
      </c>
      <c r="AN4" s="14">
        <v>0</v>
      </c>
      <c r="AO4" s="8" t="e">
        <f>#REF!</f>
        <v>#REF!</v>
      </c>
      <c r="AP4" s="12" t="e">
        <f>#REF!</f>
        <v>#REF!</v>
      </c>
      <c r="AQ4" s="12" t="e">
        <f>#REF!</f>
        <v>#REF!</v>
      </c>
      <c r="AR4" s="8" t="e">
        <f>#REF!</f>
        <v>#REF!</v>
      </c>
      <c r="AS4" s="8" t="e">
        <f>#REF!</f>
        <v>#REF!</v>
      </c>
      <c r="AT4" s="8" t="e">
        <f>#REF!</f>
        <v>#REF!</v>
      </c>
      <c r="AU4" s="8" t="e">
        <f>#REF!</f>
        <v>#REF!</v>
      </c>
      <c r="AV4" s="8" t="e">
        <f>#REF!</f>
        <v>#REF!</v>
      </c>
      <c r="AW4" s="8" t="e">
        <f>#REF!</f>
        <v>#REF!</v>
      </c>
      <c r="AX4" s="11">
        <v>0</v>
      </c>
      <c r="AY4" s="40" t="e">
        <f>#REF!</f>
        <v>#REF!</v>
      </c>
      <c r="AZ4" s="15" t="e">
        <f>#REF!</f>
        <v>#REF!</v>
      </c>
      <c r="BA4" s="15" t="e">
        <f>#REF!</f>
        <v>#REF!</v>
      </c>
      <c r="BB4" s="13"/>
      <c r="BC4" s="13"/>
      <c r="BD4" s="13"/>
      <c r="BE4" s="29" t="str">
        <f t="shared" ref="BE4:BO4" si="2">CONCATENATE("select * where 1=1",BE3)</f>
        <v>select * where 1=1and A = 'Offset'</v>
      </c>
      <c r="BF4" s="29" t="str">
        <f t="shared" si="2"/>
        <v>select * where 1=1and B = 'Commercial'</v>
      </c>
      <c r="BG4" s="29" t="str">
        <f t="shared" si="2"/>
        <v>select * where 1=1and M = 'Commercial'</v>
      </c>
      <c r="BH4" s="29" t="str">
        <f t="shared" si="2"/>
        <v>select * where 1=1and BF = 'Commercial'</v>
      </c>
      <c r="BI4" s="29" t="str">
        <f t="shared" si="2"/>
        <v>select * where 1=1and AY = 'Art Card'</v>
      </c>
      <c r="BJ4" s="29" t="str">
        <f t="shared" si="2"/>
        <v>select * where 1=1and BC = 'Plain'</v>
      </c>
      <c r="BK4" s="29" t="str">
        <f t="shared" si="2"/>
        <v>select * where 1=1and AW = 'Cutting'</v>
      </c>
      <c r="BL4" s="29" t="str">
        <f t="shared" si="2"/>
        <v>select * where 1=1and AU = 'Plain'</v>
      </c>
      <c r="BM4" s="29" t="str">
        <f t="shared" si="2"/>
        <v>select * where 1=1and BC = 'Plain'</v>
      </c>
      <c r="BN4" s="29" t="str">
        <f t="shared" si="2"/>
        <v>select * where 1=1and BA = 'New Job'</v>
      </c>
      <c r="BO4" s="26" t="str">
        <f t="shared" si="2"/>
        <v>select * where 1=1and AW = 'Art Card'</v>
      </c>
      <c r="BP4" s="29"/>
      <c r="BQ4" s="29"/>
      <c r="BR4" s="29"/>
      <c r="BS4" s="29"/>
      <c r="BT4" s="29"/>
      <c r="BU4" s="29"/>
      <c r="BV4" s="29"/>
      <c r="BW4" s="13"/>
      <c r="BX4" s="29" t="s">
        <v>50</v>
      </c>
      <c r="BY4" s="29" t="s">
        <v>50</v>
      </c>
      <c r="BZ4" s="29"/>
      <c r="CA4" s="29"/>
      <c r="CB4" s="29"/>
      <c r="CC4" s="29"/>
      <c r="CD4" s="13" t="s">
        <v>8</v>
      </c>
      <c r="CE4" s="41">
        <f>Quotation!D48</f>
        <v>0</v>
      </c>
      <c r="CF4" s="29"/>
      <c r="CG4" s="29"/>
      <c r="CH4" s="29"/>
    </row>
    <row r="5" spans="1:86" ht="15.75" customHeight="1">
      <c r="A5" s="37" t="e">
        <f t="shared" ref="A5:J5" si="3">A3</f>
        <v>#REF!</v>
      </c>
      <c r="B5" s="37" t="e">
        <f t="shared" si="3"/>
        <v>#REF!</v>
      </c>
      <c r="C5" s="37" t="e">
        <f t="shared" si="3"/>
        <v>#REF!</v>
      </c>
      <c r="D5" s="37" t="e">
        <f t="shared" si="3"/>
        <v>#REF!</v>
      </c>
      <c r="E5" s="37" t="e">
        <f t="shared" si="3"/>
        <v>#REF!</v>
      </c>
      <c r="F5" s="37" t="e">
        <f t="shared" si="3"/>
        <v>#REF!</v>
      </c>
      <c r="G5" s="37" t="e">
        <f t="shared" si="3"/>
        <v>#REF!</v>
      </c>
      <c r="H5" s="37" t="e">
        <f t="shared" si="3"/>
        <v>#REF!</v>
      </c>
      <c r="I5" s="37" t="e">
        <f t="shared" si="3"/>
        <v>#REF!</v>
      </c>
      <c r="J5" s="37" t="e">
        <f t="shared" si="3"/>
        <v>#REF!</v>
      </c>
      <c r="K5" s="22" t="e">
        <f t="shared" ref="K5:N5" si="4">K1</f>
        <v>#REF!</v>
      </c>
      <c r="L5" s="22" t="e">
        <f t="shared" si="4"/>
        <v>#REF!</v>
      </c>
      <c r="M5" s="22" t="e">
        <f t="shared" si="4"/>
        <v>#REF!</v>
      </c>
      <c r="N5" s="22" t="e">
        <f t="shared" si="4"/>
        <v>#REF!</v>
      </c>
      <c r="O5" s="37" t="e">
        <f t="shared" ref="O5:S5" si="5">O3</f>
        <v>#REF!</v>
      </c>
      <c r="P5" s="37" t="e">
        <f t="shared" si="5"/>
        <v>#REF!</v>
      </c>
      <c r="Q5" s="37" t="e">
        <f t="shared" si="5"/>
        <v>#REF!</v>
      </c>
      <c r="R5" s="37" t="e">
        <f t="shared" si="5"/>
        <v>#REF!</v>
      </c>
      <c r="S5" s="37" t="e">
        <f t="shared" si="5"/>
        <v>#REF!</v>
      </c>
      <c r="T5" s="47" t="s">
        <v>22</v>
      </c>
      <c r="U5" s="37"/>
      <c r="V5" s="37"/>
      <c r="W5" s="37"/>
      <c r="X5" s="37"/>
      <c r="Y5" s="37"/>
      <c r="Z5" s="37"/>
      <c r="AA5" s="37"/>
      <c r="AB5" s="37"/>
      <c r="AC5" s="37"/>
      <c r="AD5" s="37"/>
      <c r="AE5" s="18" t="s">
        <v>26</v>
      </c>
      <c r="AF5" s="25" t="s">
        <v>25</v>
      </c>
      <c r="AG5" s="37" t="e">
        <f t="shared" ref="AG5:AN5" si="6">AG3</f>
        <v>#REF!</v>
      </c>
      <c r="AH5" s="37" t="e">
        <f t="shared" si="6"/>
        <v>#REF!</v>
      </c>
      <c r="AI5" s="37" t="e">
        <f t="shared" si="6"/>
        <v>#REF!</v>
      </c>
      <c r="AJ5" s="37" t="e">
        <f t="shared" si="6"/>
        <v>#REF!</v>
      </c>
      <c r="AK5" s="37" t="e">
        <f t="shared" si="6"/>
        <v>#REF!</v>
      </c>
      <c r="AL5" s="37" t="e">
        <f t="shared" si="6"/>
        <v>#REF!</v>
      </c>
      <c r="AM5" s="37" t="e">
        <f t="shared" si="6"/>
        <v>#REF!</v>
      </c>
      <c r="AN5" s="37" t="str">
        <f t="shared" si="6"/>
        <v>Plain</v>
      </c>
      <c r="AO5" s="24" t="s">
        <v>28</v>
      </c>
      <c r="AP5" s="24" t="s">
        <v>29</v>
      </c>
      <c r="AQ5" s="24" t="s">
        <v>30</v>
      </c>
      <c r="AR5" s="24" t="s">
        <v>56</v>
      </c>
      <c r="AS5" s="24" t="s">
        <v>57</v>
      </c>
      <c r="AT5" s="24" t="s">
        <v>33</v>
      </c>
      <c r="AU5" s="3" t="s">
        <v>34</v>
      </c>
      <c r="AV5" s="3" t="s">
        <v>35</v>
      </c>
      <c r="AW5" s="3" t="s">
        <v>36</v>
      </c>
      <c r="AX5" s="22" t="s">
        <v>53</v>
      </c>
      <c r="AY5" s="13" t="s">
        <v>37</v>
      </c>
      <c r="AZ5" s="4" t="s">
        <v>38</v>
      </c>
      <c r="BA5" s="4" t="s">
        <v>39</v>
      </c>
      <c r="BB5" s="13"/>
      <c r="BC5" s="13"/>
      <c r="BD5" s="13" t="s">
        <v>62</v>
      </c>
      <c r="BE5" s="11"/>
      <c r="BF5" s="13"/>
      <c r="BG5" s="13"/>
      <c r="BH5" s="13"/>
      <c r="BI5" s="13"/>
      <c r="BJ5" s="11" t="s">
        <v>53</v>
      </c>
      <c r="BK5" s="5"/>
      <c r="BL5" s="11"/>
      <c r="BM5" s="11"/>
      <c r="BN5" s="11"/>
      <c r="BO5" s="11"/>
      <c r="BP5" s="11" t="s">
        <v>53</v>
      </c>
      <c r="BQ5" s="11" t="s">
        <v>50</v>
      </c>
      <c r="BR5" s="11"/>
      <c r="BS5" s="13" t="s">
        <v>10</v>
      </c>
      <c r="BT5" s="26" t="s">
        <v>63</v>
      </c>
      <c r="BU5" s="13" t="s">
        <v>64</v>
      </c>
      <c r="BV5" s="15" t="e">
        <f>#REF!</f>
        <v>#REF!</v>
      </c>
      <c r="BW5" s="59" t="str">
        <f ca="1">IFERROR(__xludf.DUMMYFUNCTION("QUERY(BS5:BV60,BS3)"),"Art Card")</f>
        <v>Art Card</v>
      </c>
      <c r="BX5" s="11" t="str">
        <f ca="1">IFERROR(__xludf.DUMMYFUNCTION("""COMPUTED_VALUE"""),"Normal")</f>
        <v>Normal</v>
      </c>
      <c r="BY5" s="11" t="str">
        <f ca="1">IFERROR(__xludf.DUMMYFUNCTION("""COMPUTED_VALUE"""),"90 GSM")</f>
        <v>90 GSM</v>
      </c>
      <c r="BZ5" s="14">
        <f ca="1">IFERROR(__xludf.DUMMYFUNCTION("""COMPUTED_VALUE"""),115)</f>
        <v>115</v>
      </c>
      <c r="CA5" s="26" t="str">
        <f ca="1">IFERROR(__xludf.DUMMYFUNCTION("(QUERY(BX5:BZ42,BZ3))"),"Normal")</f>
        <v>Normal</v>
      </c>
      <c r="CB5" s="11" t="str">
        <f ca="1">IFERROR(__xludf.DUMMYFUNCTION("""COMPUTED_VALUE"""),"90 GSM")</f>
        <v>90 GSM</v>
      </c>
      <c r="CC5" s="14">
        <f ca="1">IFERROR(__xludf.DUMMYFUNCTION("""COMPUTED_VALUE"""),115)</f>
        <v>115</v>
      </c>
      <c r="CD5" s="11" t="str">
        <f t="shared" ref="CD5:CD42" ca="1" si="7">BY5</f>
        <v>90 GSM</v>
      </c>
      <c r="CE5" s="11" t="str">
        <f t="shared" ref="CE5:CE40" ca="1" si="8">CD5</f>
        <v>90 GSM</v>
      </c>
      <c r="CF5" s="26" t="str">
        <f ca="1">IFERROR(__xludf.DUMMYFUNCTION("QUERY(CD4:CE42,CD3)"),"90 GSM")</f>
        <v>90 GSM</v>
      </c>
      <c r="CG5" s="26" t="str">
        <f ca="1">IFERROR(__xludf.DUMMYFUNCTION("""COMPUTED_VALUE"""),"90 GSM")</f>
        <v>90 GSM</v>
      </c>
      <c r="CH5" s="26"/>
    </row>
    <row r="6" spans="1:86" ht="15.75" customHeight="1">
      <c r="A6" s="32" t="e">
        <f>#REF!</f>
        <v>#REF!</v>
      </c>
      <c r="B6" s="11" t="e">
        <f>#REF!</f>
        <v>#REF!</v>
      </c>
      <c r="C6" s="11" t="e">
        <f>#REF!</f>
        <v>#REF!</v>
      </c>
      <c r="D6" s="11" t="e">
        <f>#REF!</f>
        <v>#REF!</v>
      </c>
      <c r="E6" s="33" t="e">
        <f>#REF!</f>
        <v>#REF!</v>
      </c>
      <c r="F6" s="11" t="e">
        <f>#REF!</f>
        <v>#REF!</v>
      </c>
      <c r="G6" s="11" t="str">
        <f>G2</f>
        <v>Normal</v>
      </c>
      <c r="H6" s="11">
        <f>Quotation!E48</f>
        <v>0</v>
      </c>
      <c r="I6" s="11" t="e">
        <f>#REF!</f>
        <v>#REF!</v>
      </c>
      <c r="J6" s="34" t="e">
        <f>#REF!</f>
        <v>#REF!</v>
      </c>
      <c r="K6" s="34" t="e">
        <f>J6</f>
        <v>#REF!</v>
      </c>
      <c r="L6" s="39" t="e">
        <f>J6</f>
        <v>#REF!</v>
      </c>
      <c r="M6" s="39" t="e">
        <f>J6</f>
        <v>#REF!</v>
      </c>
      <c r="N6" s="39" t="e">
        <f>J6</f>
        <v>#REF!</v>
      </c>
      <c r="O6" s="34" t="e">
        <f>#REF!</f>
        <v>#REF!</v>
      </c>
      <c r="P6" s="23" t="e">
        <f>#REF!</f>
        <v>#REF!</v>
      </c>
      <c r="Q6" s="34" t="e">
        <f>#REF!</f>
        <v>#REF!</v>
      </c>
      <c r="R6" s="34" t="e">
        <f>#REF!</f>
        <v>#REF!</v>
      </c>
      <c r="S6" s="34" t="e">
        <f>#REF!</f>
        <v>#REF!</v>
      </c>
      <c r="T6" s="39" t="e">
        <f>#REF!</f>
        <v>#REF!</v>
      </c>
      <c r="U6" s="23"/>
      <c r="V6" s="23"/>
      <c r="W6" s="23"/>
      <c r="X6" s="23"/>
      <c r="Y6" s="23"/>
      <c r="Z6" s="23"/>
      <c r="AA6" s="23"/>
      <c r="AB6" s="23"/>
      <c r="AC6" s="23"/>
      <c r="AD6" s="23"/>
      <c r="AE6" s="34" t="e">
        <f>#REF!</f>
        <v>#REF!</v>
      </c>
      <c r="AF6" s="34" t="e">
        <f>#REF!</f>
        <v>#REF!</v>
      </c>
      <c r="AG6" s="34" t="e">
        <f>#REF!</f>
        <v>#REF!</v>
      </c>
      <c r="AH6" s="34" t="e">
        <f>#REF!</f>
        <v>#REF!</v>
      </c>
      <c r="AI6" s="34" t="e">
        <f>#REF!</f>
        <v>#REF!</v>
      </c>
      <c r="AJ6" s="35" t="e">
        <f>#REF!</f>
        <v>#REF!</v>
      </c>
      <c r="AK6" s="34" t="e">
        <f>#REF!</f>
        <v>#REF!</v>
      </c>
      <c r="AL6" s="34" t="e">
        <f>#REF!</f>
        <v>#REF!</v>
      </c>
      <c r="AM6" s="34" t="e">
        <f>#REF!</f>
        <v>#REF!</v>
      </c>
      <c r="AN6" s="14">
        <v>0</v>
      </c>
      <c r="AO6" s="8" t="e">
        <f>#REF!</f>
        <v>#REF!</v>
      </c>
      <c r="AP6" s="12" t="e">
        <f>#REF!</f>
        <v>#REF!</v>
      </c>
      <c r="AQ6" s="12" t="e">
        <f>#REF!</f>
        <v>#REF!</v>
      </c>
      <c r="AR6" s="8" t="e">
        <f>#REF!</f>
        <v>#REF!</v>
      </c>
      <c r="AS6" s="8" t="e">
        <f>#REF!</f>
        <v>#REF!</v>
      </c>
      <c r="AT6" s="8" t="e">
        <f>#REF!</f>
        <v>#REF!</v>
      </c>
      <c r="AU6" s="8" t="e">
        <f>#REF!</f>
        <v>#REF!</v>
      </c>
      <c r="AV6" s="8" t="e">
        <f>#REF!</f>
        <v>#REF!</v>
      </c>
      <c r="AW6" s="8" t="e">
        <f>#REF!</f>
        <v>#REF!</v>
      </c>
      <c r="AX6" s="11">
        <v>0</v>
      </c>
      <c r="AY6" s="40" t="e">
        <f>#REF!</f>
        <v>#REF!</v>
      </c>
      <c r="AZ6" s="15" t="e">
        <f>#REF!</f>
        <v>#REF!</v>
      </c>
      <c r="BA6" s="15" t="e">
        <f>#REF!</f>
        <v>#REF!</v>
      </c>
      <c r="BB6" s="13"/>
      <c r="BC6" s="26" t="str">
        <f ca="1">IFERROR(__xludf.DUMMYFUNCTION("UNIQUE(QUERY(Item!M1:N1423,BG4))"),"Commercial")</f>
        <v>Commercial</v>
      </c>
      <c r="BD6" s="13" t="str">
        <f ca="1">IFERROR(__xludf.DUMMYFUNCTION("""COMPUTED_VALUE"""),"Art Card")</f>
        <v>Art Card</v>
      </c>
      <c r="BE6" s="26" t="str">
        <f ca="1">IFERROR(__xludf.DUMMYFUNCTION("UNIQUE(QUERY(Item!A2:B1423,BE4))"),"Offset")</f>
        <v>Offset</v>
      </c>
      <c r="BF6" s="13" t="str">
        <f ca="1">IFERROR(__xludf.DUMMYFUNCTION("""COMPUTED_VALUE"""),"Packaging")</f>
        <v>Packaging</v>
      </c>
      <c r="BG6" s="26" t="str">
        <f ca="1">IFERROR(__xludf.DUMMYFUNCTION("UNIQUE(QUERY(Item!A2:L1423,BF4))"),"Offset")</f>
        <v>Offset</v>
      </c>
      <c r="BH6" s="26" t="str">
        <f ca="1">IFERROR(__xludf.DUMMYFUNCTION("""COMPUTED_VALUE"""),"Commercial")</f>
        <v>Commercial</v>
      </c>
      <c r="BI6" s="28" t="str">
        <f ca="1">IFERROR(__xludf.DUMMYFUNCTION("""COMPUTED_VALUE"""),"Maplitho")</f>
        <v>Maplitho</v>
      </c>
      <c r="BJ6" s="13" t="str">
        <f ca="1">IFERROR(__xludf.DUMMYFUNCTION("""COMPUTED_VALUE"""),"Gumming Top Bottom")</f>
        <v>Gumming Top Bottom</v>
      </c>
      <c r="BK6" s="5" t="str">
        <f ca="1">IFERROR(__xludf.DUMMYFUNCTION("""COMPUTED_VALUE"""),"Lamination Thermal")</f>
        <v>Lamination Thermal</v>
      </c>
      <c r="BL6" s="11" t="str">
        <f ca="1">IFERROR(__xludf.DUMMYFUNCTION("""COMPUTED_VALUE"""),"Single Colour")</f>
        <v>Single Colour</v>
      </c>
      <c r="BM6" s="14">
        <f ca="1">IFERROR(__xludf.DUMMYFUNCTION("""COMPUTED_VALUE"""),1)</f>
        <v>1</v>
      </c>
      <c r="BN6" s="14">
        <f ca="1">IFERROR(__xludf.DUMMYFUNCTION("""COMPUTED_VALUE"""),1926)</f>
        <v>1926</v>
      </c>
      <c r="BO6" s="11" t="str">
        <f ca="1">IFERROR(__xludf.DUMMYFUNCTION("""COMPUTED_VALUE"""),"New Job")</f>
        <v>New Job</v>
      </c>
      <c r="BP6" s="11" t="str">
        <f ca="1">IFERROR(__xludf.DUMMYFUNCTION("""COMPUTED_VALUE"""),"Leafing")</f>
        <v>Leafing</v>
      </c>
      <c r="BQ6" s="11" t="str">
        <f ca="1">IFERROR(__xludf.DUMMYFUNCTION("""COMPUTED_VALUE"""),"Yes")</f>
        <v>Yes</v>
      </c>
      <c r="BR6" s="11" t="str">
        <f ca="1">IFERROR(__xludf.DUMMYFUNCTION("""COMPUTED_VALUE"""),"Normal")</f>
        <v>Normal</v>
      </c>
      <c r="BS6" s="13" t="s">
        <v>10</v>
      </c>
      <c r="BT6" s="13" t="s">
        <v>65</v>
      </c>
      <c r="BU6" s="13" t="s">
        <v>66</v>
      </c>
      <c r="BV6" s="15" t="e">
        <f>#REF!</f>
        <v>#REF!</v>
      </c>
      <c r="BW6" s="13" t="str">
        <f ca="1">IFERROR(__xludf.DUMMYFUNCTION("""COMPUTED_VALUE"""),"Art Card")</f>
        <v>Art Card</v>
      </c>
      <c r="BX6" s="11" t="str">
        <f ca="1">IFERROR(__xludf.DUMMYFUNCTION("""COMPUTED_VALUE"""),"Normal")</f>
        <v>Normal</v>
      </c>
      <c r="BY6" s="11" t="str">
        <f ca="1">IFERROR(__xludf.DUMMYFUNCTION("""COMPUTED_VALUE"""),"100 GSM")</f>
        <v>100 GSM</v>
      </c>
      <c r="BZ6" s="11">
        <f ca="1">IFERROR(__xludf.DUMMYFUNCTION("""COMPUTED_VALUE"""),115)</f>
        <v>115</v>
      </c>
      <c r="CA6" s="11" t="str">
        <f ca="1">IFERROR(__xludf.DUMMYFUNCTION("""COMPUTED_VALUE"""),"Normal")</f>
        <v>Normal</v>
      </c>
      <c r="CB6" s="11" t="str">
        <f ca="1">IFERROR(__xludf.DUMMYFUNCTION("""COMPUTED_VALUE"""),"100 GSM")</f>
        <v>100 GSM</v>
      </c>
      <c r="CC6" s="11">
        <f ca="1">IFERROR(__xludf.DUMMYFUNCTION("""COMPUTED_VALUE"""),115)</f>
        <v>115</v>
      </c>
      <c r="CD6" s="11" t="str">
        <f t="shared" ca="1" si="7"/>
        <v>100 GSM</v>
      </c>
      <c r="CE6" s="11" t="str">
        <f t="shared" ca="1" si="8"/>
        <v>100 GSM</v>
      </c>
      <c r="CF6" s="11"/>
      <c r="CG6" s="11"/>
      <c r="CH6" s="11"/>
    </row>
    <row r="7" spans="1:86" ht="15.75" customHeight="1">
      <c r="A7" s="13" t="s">
        <v>67</v>
      </c>
      <c r="B7" s="13" t="str">
        <f>Quotation!A45</f>
        <v>Offset</v>
      </c>
      <c r="C7" s="11"/>
      <c r="D7" s="13"/>
      <c r="E7" s="45"/>
      <c r="F7" s="26" t="str">
        <f>IF(B8="","","and Q = '"&amp;B8&amp;"'")</f>
        <v>and Q = 'Commercial'</v>
      </c>
      <c r="G7" s="11"/>
      <c r="H7" s="13"/>
      <c r="I7" s="13"/>
      <c r="J7" s="13"/>
      <c r="K7" s="13"/>
      <c r="L7" s="13"/>
      <c r="M7" s="13"/>
      <c r="N7" s="13"/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7"/>
      <c r="AK7" s="11"/>
      <c r="AL7" s="11"/>
      <c r="AM7" s="11"/>
      <c r="AN7" s="11"/>
      <c r="AO7" s="11"/>
      <c r="AP7" s="11"/>
      <c r="AQ7" s="11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 t="str">
        <f ca="1">IFERROR(__xludf.DUMMYFUNCTION("""COMPUTED_VALUE"""),"Commercial")</f>
        <v>Commercial</v>
      </c>
      <c r="BD7" s="13" t="str">
        <f ca="1">IFERROR(__xludf.DUMMYFUNCTION("""COMPUTED_VALUE"""),"Cashify")</f>
        <v>Cashify</v>
      </c>
      <c r="BE7" s="11" t="str">
        <f ca="1">IFERROR(__xludf.DUMMYFUNCTION("""COMPUTED_VALUE"""),"Offset")</f>
        <v>Offset</v>
      </c>
      <c r="BF7" s="13" t="str">
        <f ca="1">IFERROR(__xludf.DUMMYFUNCTION("""COMPUTED_VALUE"""),"Commercial")</f>
        <v>Commercial</v>
      </c>
      <c r="BG7" s="26" t="str">
        <f ca="1">IFERROR(__xludf.DUMMYFUNCTION("""COMPUTED_VALUE"""),"Offset")</f>
        <v>Offset</v>
      </c>
      <c r="BH7" s="26" t="str">
        <f ca="1">IFERROR(__xludf.DUMMYFUNCTION("""COMPUTED_VALUE"""),"Commercial")</f>
        <v>Commercial</v>
      </c>
      <c r="BI7" s="13" t="str">
        <f ca="1">IFERROR(__xludf.DUMMYFUNCTION("""COMPUTED_VALUE"""),"Art Card")</f>
        <v>Art Card</v>
      </c>
      <c r="BJ7" s="13" t="str">
        <f ca="1">IFERROR(__xludf.DUMMYFUNCTION("""COMPUTED_VALUE"""),"Gumming 4 Sides")</f>
        <v>Gumming 4 Sides</v>
      </c>
      <c r="BK7" s="5" t="str">
        <f ca="1">IFERROR(__xludf.DUMMYFUNCTION("""COMPUTED_VALUE"""),"Lamination Normal Gloss")</f>
        <v>Lamination Normal Gloss</v>
      </c>
      <c r="BL7" s="11" t="str">
        <f ca="1">IFERROR(__xludf.DUMMYFUNCTION("""COMPUTED_VALUE"""),"Double Colour")</f>
        <v>Double Colour</v>
      </c>
      <c r="BM7" s="14">
        <f ca="1">IFERROR(__xludf.DUMMYFUNCTION("""COMPUTED_VALUE"""),2)</f>
        <v>2</v>
      </c>
      <c r="BN7" s="14">
        <f ca="1">IFERROR(__xludf.DUMMYFUNCTION("""COMPUTED_VALUE"""),2029)</f>
        <v>2029</v>
      </c>
      <c r="BO7" s="11" t="str">
        <f ca="1">IFERROR(__xludf.DUMMYFUNCTION("""COMPUTED_VALUE"""),"Repeat Job")</f>
        <v>Repeat Job</v>
      </c>
      <c r="BP7" s="11" t="str">
        <f ca="1">IFERROR(__xludf.DUMMYFUNCTION("""COMPUTED_VALUE"""),"Leafing")</f>
        <v>Leafing</v>
      </c>
      <c r="BQ7" s="11" t="str">
        <f ca="1">IFERROR(__xludf.DUMMYFUNCTION("""COMPUTED_VALUE"""),"N/A")</f>
        <v>N/A</v>
      </c>
      <c r="BR7" s="11" t="str">
        <f ca="1">IFERROR(__xludf.DUMMYFUNCTION("""COMPUTED_VALUE"""),"Work and Tumble")</f>
        <v>Work and Tumble</v>
      </c>
      <c r="BS7" s="13" t="s">
        <v>10</v>
      </c>
      <c r="BT7" s="13" t="s">
        <v>48</v>
      </c>
      <c r="BU7" s="13" t="s">
        <v>68</v>
      </c>
      <c r="BV7" s="15" t="e">
        <f>#REF!</f>
        <v>#REF!</v>
      </c>
      <c r="BW7" s="13" t="str">
        <f ca="1">IFERROR(__xludf.DUMMYFUNCTION("""COMPUTED_VALUE"""),"Art Card")</f>
        <v>Art Card</v>
      </c>
      <c r="BX7" s="11" t="str">
        <f ca="1">IFERROR(__xludf.DUMMYFUNCTION("""COMPUTED_VALUE"""),"Normal")</f>
        <v>Normal</v>
      </c>
      <c r="BY7" s="11" t="str">
        <f ca="1">IFERROR(__xludf.DUMMYFUNCTION("""COMPUTED_VALUE"""),"110 GSM")</f>
        <v>110 GSM</v>
      </c>
      <c r="BZ7" s="11">
        <f ca="1">IFERROR(__xludf.DUMMYFUNCTION("""COMPUTED_VALUE"""),115)</f>
        <v>115</v>
      </c>
      <c r="CA7" s="11" t="str">
        <f ca="1">IFERROR(__xludf.DUMMYFUNCTION("""COMPUTED_VALUE"""),"Normal")</f>
        <v>Normal</v>
      </c>
      <c r="CB7" s="11" t="str">
        <f ca="1">IFERROR(__xludf.DUMMYFUNCTION("""COMPUTED_VALUE"""),"110 GSM")</f>
        <v>110 GSM</v>
      </c>
      <c r="CC7" s="11">
        <f ca="1">IFERROR(__xludf.DUMMYFUNCTION("""COMPUTED_VALUE"""),115)</f>
        <v>115</v>
      </c>
      <c r="CD7" s="11" t="str">
        <f t="shared" ca="1" si="7"/>
        <v>110 GSM</v>
      </c>
      <c r="CE7" s="11" t="str">
        <f t="shared" ca="1" si="8"/>
        <v>110 GSM</v>
      </c>
      <c r="CF7" s="11"/>
      <c r="CG7" s="11"/>
      <c r="CH7" s="11"/>
    </row>
    <row r="8" spans="1:86" ht="15.75" customHeight="1">
      <c r="A8" s="13" t="s">
        <v>69</v>
      </c>
      <c r="B8" s="13" t="str">
        <f>Quotation!B45</f>
        <v>Commercial</v>
      </c>
      <c r="C8" s="11"/>
      <c r="D8" s="13"/>
      <c r="E8" s="45"/>
      <c r="F8" s="26" t="str">
        <f>IF(B7="","","and P = '"&amp;B7&amp;"'")</f>
        <v>and P = 'Offset'</v>
      </c>
      <c r="G8" s="11"/>
      <c r="H8" s="13"/>
      <c r="I8" s="13"/>
      <c r="J8" s="13"/>
      <c r="K8" s="13"/>
      <c r="L8" s="13"/>
      <c r="M8" s="13"/>
      <c r="N8" s="13"/>
      <c r="O8" s="1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7"/>
      <c r="AK8" s="11"/>
      <c r="AL8" s="11"/>
      <c r="AM8" s="11"/>
      <c r="AN8" s="11"/>
      <c r="AO8" s="11"/>
      <c r="AP8" s="11"/>
      <c r="AQ8" s="11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 t="str">
        <f ca="1">IFERROR(__xludf.DUMMYFUNCTION("""COMPUTED_VALUE"""),"Commercial")</f>
        <v>Commercial</v>
      </c>
      <c r="BD8" s="13" t="str">
        <f ca="1">IFERROR(__xludf.DUMMYFUNCTION("""COMPUTED_VALUE"""),"Covid Kit")</f>
        <v>Covid Kit</v>
      </c>
      <c r="BE8" s="11" t="str">
        <f ca="1">IFERROR(__xludf.DUMMYFUNCTION("""COMPUTED_VALUE"""),"Offset")</f>
        <v>Offset</v>
      </c>
      <c r="BF8" s="11" t="str">
        <f ca="1">IFERROR(__xludf.DUMMYFUNCTION("""COMPUTED_VALUE"""),"Booklet")</f>
        <v>Booklet</v>
      </c>
      <c r="BG8" s="26" t="str">
        <f ca="1">IFERROR(__xludf.DUMMYFUNCTION("""COMPUTED_VALUE"""),"Offset")</f>
        <v>Offset</v>
      </c>
      <c r="BH8" s="26" t="str">
        <f ca="1">IFERROR(__xludf.DUMMYFUNCTION("""COMPUTED_VALUE"""),"Commercial")</f>
        <v>Commercial</v>
      </c>
      <c r="BI8" s="28" t="str">
        <f ca="1">IFERROR(__xludf.DUMMYFUNCTION("""COMPUTED_VALUE"""),"Custom Paper")</f>
        <v>Custom Paper</v>
      </c>
      <c r="BJ8" s="13" t="str">
        <f ca="1">IFERROR(__xludf.DUMMYFUNCTION("""COMPUTED_VALUE"""),"Custom Gumming")</f>
        <v>Custom Gumming</v>
      </c>
      <c r="BK8" s="5" t="str">
        <f ca="1">IFERROR(__xludf.DUMMYFUNCTION("""COMPUTED_VALUE"""),"Lamination Normal Matt")</f>
        <v>Lamination Normal Matt</v>
      </c>
      <c r="BL8" s="11" t="str">
        <f ca="1">IFERROR(__xludf.DUMMYFUNCTION("""COMPUTED_VALUE"""),"Four Colour")</f>
        <v>Four Colour</v>
      </c>
      <c r="BM8" s="14">
        <f ca="1">IFERROR(__xludf.DUMMYFUNCTION("""COMPUTED_VALUE"""),4)</f>
        <v>4</v>
      </c>
      <c r="BN8" s="14">
        <f ca="1">IFERROR(__xludf.DUMMYFUNCTION("""COMPUTED_VALUE"""),2840)</f>
        <v>2840</v>
      </c>
      <c r="BO8" s="11" t="str">
        <f ca="1">IFERROR(__xludf.DUMMYFUNCTION("""COMPUTED_VALUE"""),"New Job")</f>
        <v>New Job</v>
      </c>
      <c r="BP8" s="11" t="str">
        <f ca="1">IFERROR(__xludf.DUMMYFUNCTION("""COMPUTED_VALUE"""),"Leafing")</f>
        <v>Leafing</v>
      </c>
      <c r="BQ8" s="11" t="str">
        <f ca="1">IFERROR(__xludf.DUMMYFUNCTION("""COMPUTED_VALUE"""),"Yes")</f>
        <v>Yes</v>
      </c>
      <c r="BR8" s="11" t="str">
        <f ca="1">IFERROR(__xludf.DUMMYFUNCTION("""COMPUTED_VALUE"""),"Normal")</f>
        <v>Normal</v>
      </c>
      <c r="BS8" s="13" t="s">
        <v>10</v>
      </c>
      <c r="BT8" s="13" t="s">
        <v>70</v>
      </c>
      <c r="BU8" s="13" t="s">
        <v>71</v>
      </c>
      <c r="BV8" s="15">
        <f>Quotation!$C$45</f>
        <v>0</v>
      </c>
      <c r="BW8" s="13" t="str">
        <f ca="1">IFERROR(__xludf.DUMMYFUNCTION("""COMPUTED_VALUE"""),"Art Card")</f>
        <v>Art Card</v>
      </c>
      <c r="BX8" s="11" t="str">
        <f ca="1">IFERROR(__xludf.DUMMYFUNCTION("""COMPUTED_VALUE"""),"Normal")</f>
        <v>Normal</v>
      </c>
      <c r="BY8" s="11" t="str">
        <f ca="1">IFERROR(__xludf.DUMMYFUNCTION("""COMPUTED_VALUE"""),"130 GSM")</f>
        <v>130 GSM</v>
      </c>
      <c r="BZ8" s="11">
        <f ca="1">IFERROR(__xludf.DUMMYFUNCTION("""COMPUTED_VALUE"""),115)</f>
        <v>115</v>
      </c>
      <c r="CA8" s="11" t="str">
        <f ca="1">IFERROR(__xludf.DUMMYFUNCTION("""COMPUTED_VALUE"""),"Normal")</f>
        <v>Normal</v>
      </c>
      <c r="CB8" s="11" t="str">
        <f ca="1">IFERROR(__xludf.DUMMYFUNCTION("""COMPUTED_VALUE"""),"130 GSM")</f>
        <v>130 GSM</v>
      </c>
      <c r="CC8" s="11">
        <f ca="1">IFERROR(__xludf.DUMMYFUNCTION("""COMPUTED_VALUE"""),115)</f>
        <v>115</v>
      </c>
      <c r="CD8" s="11" t="str">
        <f t="shared" ca="1" si="7"/>
        <v>130 GSM</v>
      </c>
      <c r="CE8" s="11" t="str">
        <f t="shared" ca="1" si="8"/>
        <v>130 GSM</v>
      </c>
      <c r="CF8" s="11"/>
      <c r="CG8" s="11"/>
      <c r="CH8" s="11"/>
    </row>
    <row r="9" spans="1:86" ht="15.75" customHeight="1">
      <c r="A9" s="46" t="s">
        <v>72</v>
      </c>
      <c r="B9" s="13" t="str">
        <f>Quotation!A46</f>
        <v>Flyer</v>
      </c>
      <c r="C9" s="13"/>
      <c r="D9" s="26" t="str">
        <f>IF(B12="All","","and B = '"&amp;B12&amp;"'")</f>
        <v>and B = ''</v>
      </c>
      <c r="E9" s="45"/>
      <c r="F9" s="13" t="str">
        <f>IF(B9="All","","and B = '"&amp;B9&amp;"'")</f>
        <v>and B = 'Flyer'</v>
      </c>
      <c r="G9" s="11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 t="str">
        <f ca="1">IFERROR(__xludf.DUMMYFUNCTION("""COMPUTED_VALUE"""),"Commercial")</f>
        <v>Commercial</v>
      </c>
      <c r="BD9" s="13" t="str">
        <f ca="1">IFERROR(__xludf.DUMMYFUNCTION("""COMPUTED_VALUE"""),"Daily Essential")</f>
        <v>Daily Essential</v>
      </c>
      <c r="BE9" s="11"/>
      <c r="BF9" s="11"/>
      <c r="BG9" s="26" t="str">
        <f ca="1">IFERROR(__xludf.DUMMYFUNCTION("""COMPUTED_VALUE"""),"Offset")</f>
        <v>Offset</v>
      </c>
      <c r="BH9" s="26" t="str">
        <f ca="1">IFERROR(__xludf.DUMMYFUNCTION("""COMPUTED_VALUE"""),"Commercial")</f>
        <v>Commercial</v>
      </c>
      <c r="BI9" s="28" t="str">
        <f ca="1">IFERROR(__xludf.DUMMYFUNCTION("""COMPUTED_VALUE"""),"Other Type")</f>
        <v>Other Type</v>
      </c>
      <c r="BJ9" s="13" t="str">
        <f ca="1">IFERROR(__xludf.DUMMYFUNCTION("""COMPUTED_VALUE"""),"Dangler Making")</f>
        <v>Dangler Making</v>
      </c>
      <c r="BK9" s="5" t="str">
        <f ca="1">IFERROR(__xludf.DUMMYFUNCTION("""COMPUTED_VALUE"""),"Varnish")</f>
        <v>Varnish</v>
      </c>
      <c r="BL9" s="11" t="str">
        <f ca="1">IFERROR(__xludf.DUMMYFUNCTION("""COMPUTED_VALUE"""),"Four + One Colour")</f>
        <v>Four + One Colour</v>
      </c>
      <c r="BM9" s="14">
        <f ca="1">IFERROR(__xludf.DUMMYFUNCTION("""COMPUTED_VALUE"""),6.75)</f>
        <v>6.75</v>
      </c>
      <c r="BN9" s="14">
        <f ca="1">IFERROR(__xludf.DUMMYFUNCTION("""COMPUTED_VALUE"""),1926)</f>
        <v>1926</v>
      </c>
      <c r="BO9" s="11" t="str">
        <f ca="1">IFERROR(__xludf.DUMMYFUNCTION("""COMPUTED_VALUE"""),"Repeat Job")</f>
        <v>Repeat Job</v>
      </c>
      <c r="BP9" s="11" t="str">
        <f ca="1">IFERROR(__xludf.DUMMYFUNCTION("""COMPUTED_VALUE"""),"Leafing")</f>
        <v>Leafing</v>
      </c>
      <c r="BQ9" s="11" t="str">
        <f ca="1">IFERROR(__xludf.DUMMYFUNCTION("""COMPUTED_VALUE"""),"N/A")</f>
        <v>N/A</v>
      </c>
      <c r="BR9" s="11" t="str">
        <f ca="1">IFERROR(__xludf.DUMMYFUNCTION("""COMPUTED_VALUE"""),"Normal")</f>
        <v>Normal</v>
      </c>
      <c r="BS9" s="13" t="s">
        <v>10</v>
      </c>
      <c r="BT9" s="13" t="s">
        <v>70</v>
      </c>
      <c r="BU9" s="13" t="s">
        <v>73</v>
      </c>
      <c r="BV9" s="15">
        <f>$BV$8</f>
        <v>0</v>
      </c>
      <c r="BW9" s="13" t="str">
        <f ca="1">IFERROR(__xludf.DUMMYFUNCTION("""COMPUTED_VALUE"""),"Art Card")</f>
        <v>Art Card</v>
      </c>
      <c r="BX9" s="11" t="str">
        <f ca="1">IFERROR(__xludf.DUMMYFUNCTION("""COMPUTED_VALUE"""),"Normal")</f>
        <v>Normal</v>
      </c>
      <c r="BY9" s="11" t="str">
        <f ca="1">IFERROR(__xludf.DUMMYFUNCTION("""COMPUTED_VALUE"""),"150 GSM")</f>
        <v>150 GSM</v>
      </c>
      <c r="BZ9" s="11">
        <f ca="1">IFERROR(__xludf.DUMMYFUNCTION("""COMPUTED_VALUE"""),115)</f>
        <v>115</v>
      </c>
      <c r="CA9" s="11" t="str">
        <f ca="1">IFERROR(__xludf.DUMMYFUNCTION("""COMPUTED_VALUE"""),"Normal")</f>
        <v>Normal</v>
      </c>
      <c r="CB9" s="11" t="str">
        <f ca="1">IFERROR(__xludf.DUMMYFUNCTION("""COMPUTED_VALUE"""),"150 GSM")</f>
        <v>150 GSM</v>
      </c>
      <c r="CC9" s="11">
        <f ca="1">IFERROR(__xludf.DUMMYFUNCTION("""COMPUTED_VALUE"""),115)</f>
        <v>115</v>
      </c>
      <c r="CD9" s="11" t="str">
        <f t="shared" ca="1" si="7"/>
        <v>150 GSM</v>
      </c>
      <c r="CE9" s="11" t="str">
        <f t="shared" ca="1" si="8"/>
        <v>150 GSM</v>
      </c>
      <c r="CF9" s="11"/>
      <c r="CG9" s="11"/>
      <c r="CH9" s="11"/>
    </row>
    <row r="10" spans="1:86" ht="15.75" customHeight="1">
      <c r="A10" s="46"/>
      <c r="B10" s="13" t="str">
        <f>Quotation!A47</f>
        <v>A5</v>
      </c>
      <c r="C10" s="13"/>
      <c r="D10" s="26" t="str">
        <f>IF(B10="","","and T = '"&amp;B10&amp;"'")</f>
        <v>and T = 'A5'</v>
      </c>
      <c r="E10" s="13"/>
      <c r="F10" s="26" t="str">
        <f>IF(B10="","","and C = '"&amp;B10&amp;"'")</f>
        <v>and C = 'A5'</v>
      </c>
      <c r="G10" s="13"/>
      <c r="H10" s="13"/>
      <c r="I10" s="26" t="str">
        <f>CONCATENATE("select * where 1=1",F9,F10,F11)</f>
        <v>select * where 1=1and B = 'Flyer'and C = 'A5'and D = '148 × 210 millimeters or 5.8 × 8.3 inches'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 t="str">
        <f ca="1">IFERROR(__xludf.DUMMYFUNCTION("""COMPUTED_VALUE"""),"Commercial")</f>
        <v>Commercial</v>
      </c>
      <c r="BD10" s="13" t="str">
        <f ca="1">IFERROR(__xludf.DUMMYFUNCTION("""COMPUTED_VALUE"""),"Dangler")</f>
        <v>Dangler</v>
      </c>
      <c r="BE10" s="11"/>
      <c r="BF10" s="11"/>
      <c r="BG10" s="26" t="str">
        <f ca="1">IFERROR(__xludf.DUMMYFUNCTION("""COMPUTED_VALUE"""),"Offset")</f>
        <v>Offset</v>
      </c>
      <c r="BH10" s="26" t="str">
        <f ca="1">IFERROR(__xludf.DUMMYFUNCTION("""COMPUTED_VALUE"""),"Commercial")</f>
        <v>Commercial</v>
      </c>
      <c r="BI10" s="28" t="str">
        <f ca="1">IFERROR(__xludf.DUMMYFUNCTION("""COMPUTED_VALUE"""),"Other Type")</f>
        <v>Other Type</v>
      </c>
      <c r="BJ10" s="13" t="str">
        <f ca="1">IFERROR(__xludf.DUMMYFUNCTION("""COMPUTED_VALUE"""),"Dangler With Rivet")</f>
        <v>Dangler With Rivet</v>
      </c>
      <c r="BK10" s="5" t="str">
        <f ca="1">IFERROR(__xludf.DUMMYFUNCTION("""COMPUTED_VALUE"""),"UV Hybrid")</f>
        <v>UV Hybrid</v>
      </c>
      <c r="BL10" s="11" t="str">
        <f ca="1">IFERROR(__xludf.DUMMYFUNCTION("""COMPUTED_VALUE"""),"Four + Two Colour")</f>
        <v>Four + Two Colour</v>
      </c>
      <c r="BM10" s="14">
        <f ca="1">IFERROR(__xludf.DUMMYFUNCTION("""COMPUTED_VALUE"""),7.75)</f>
        <v>7.75</v>
      </c>
      <c r="BN10" s="14">
        <f ca="1">IFERROR(__xludf.DUMMYFUNCTION("""COMPUTED_VALUE"""),1926)</f>
        <v>1926</v>
      </c>
      <c r="BO10" s="11" t="str">
        <f ca="1">IFERROR(__xludf.DUMMYFUNCTION("""COMPUTED_VALUE"""),"New Job")</f>
        <v>New Job</v>
      </c>
      <c r="BP10" s="11" t="str">
        <f ca="1">IFERROR(__xludf.DUMMYFUNCTION("""COMPUTED_VALUE"""),"Leafing")</f>
        <v>Leafing</v>
      </c>
      <c r="BQ10" s="11" t="str">
        <f ca="1">IFERROR(__xludf.DUMMYFUNCTION("""COMPUTED_VALUE"""),"Yes")</f>
        <v>Yes</v>
      </c>
      <c r="BR10" s="11" t="str">
        <f ca="1">IFERROR(__xludf.DUMMYFUNCTION("""COMPUTED_VALUE"""),"Normal")</f>
        <v>Normal</v>
      </c>
      <c r="BS10" s="13" t="s">
        <v>18</v>
      </c>
      <c r="BT10" s="13" t="s">
        <v>74</v>
      </c>
      <c r="BU10" s="13" t="s">
        <v>64</v>
      </c>
      <c r="BV10" s="15" t="e">
        <f>#REF!</f>
        <v>#REF!</v>
      </c>
      <c r="BW10" s="13" t="str">
        <f ca="1">IFERROR(__xludf.DUMMYFUNCTION("""COMPUTED_VALUE"""),"Art Card")</f>
        <v>Art Card</v>
      </c>
      <c r="BX10" s="11" t="str">
        <f ca="1">IFERROR(__xludf.DUMMYFUNCTION("""COMPUTED_VALUE"""),"Normal")</f>
        <v>Normal</v>
      </c>
      <c r="BY10" s="11" t="str">
        <f ca="1">IFERROR(__xludf.DUMMYFUNCTION("""COMPUTED_VALUE"""),"170 GSM")</f>
        <v>170 GSM</v>
      </c>
      <c r="BZ10" s="11">
        <f ca="1">IFERROR(__xludf.DUMMYFUNCTION("""COMPUTED_VALUE"""),115)</f>
        <v>115</v>
      </c>
      <c r="CA10" s="11" t="str">
        <f ca="1">IFERROR(__xludf.DUMMYFUNCTION("""COMPUTED_VALUE"""),"Normal")</f>
        <v>Normal</v>
      </c>
      <c r="CB10" s="11" t="str">
        <f ca="1">IFERROR(__xludf.DUMMYFUNCTION("""COMPUTED_VALUE"""),"170 GSM")</f>
        <v>170 GSM</v>
      </c>
      <c r="CC10" s="11">
        <f ca="1">IFERROR(__xludf.DUMMYFUNCTION("""COMPUTED_VALUE"""),115)</f>
        <v>115</v>
      </c>
      <c r="CD10" s="11" t="str">
        <f t="shared" ca="1" si="7"/>
        <v>170 GSM</v>
      </c>
      <c r="CE10" s="11" t="str">
        <f t="shared" ca="1" si="8"/>
        <v>170 GSM</v>
      </c>
      <c r="CF10" s="11"/>
      <c r="CG10" s="11"/>
      <c r="CH10" s="11"/>
    </row>
    <row r="11" spans="1:86" ht="15.75" customHeight="1">
      <c r="A11" s="46" t="s">
        <v>75</v>
      </c>
      <c r="B11" s="13" t="str">
        <f>Quotation!B46</f>
        <v>148 × 210 millimeters or 5.8 × 8.3 inches</v>
      </c>
      <c r="C11" s="13"/>
      <c r="D11" s="13" t="str">
        <f>IF(B11="","","and AM = '"&amp;B11&amp;"'")</f>
        <v>and AM = '148 × 210 millimeters or 5.8 × 8.3 inches'</v>
      </c>
      <c r="E11" s="45"/>
      <c r="F11" s="13" t="str">
        <f>IF(B11="","","and D = '"&amp;B11&amp;"'")</f>
        <v>and D = '148 × 210 millimeters or 5.8 × 8.3 inches'</v>
      </c>
      <c r="G11" s="11"/>
      <c r="H11" s="13"/>
      <c r="I11" s="26" t="str">
        <f>CONCATENATE("select * where 1=1",F10)</f>
        <v>select * where 1=1and C = 'A5'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 t="str">
        <f ca="1">IFERROR(__xludf.DUMMYFUNCTION("""COMPUTED_VALUE"""),"Commercial")</f>
        <v>Commercial</v>
      </c>
      <c r="BD11" s="13" t="str">
        <f ca="1">IFERROR(__xludf.DUMMYFUNCTION("""COMPUTED_VALUE"""),"Envelop")</f>
        <v>Envelop</v>
      </c>
      <c r="BE11" s="11"/>
      <c r="BF11" s="13"/>
      <c r="BG11" s="26" t="str">
        <f ca="1">IFERROR(__xludf.DUMMYFUNCTION("""COMPUTED_VALUE"""),"Offset")</f>
        <v>Offset</v>
      </c>
      <c r="BH11" s="26" t="str">
        <f ca="1">IFERROR(__xludf.DUMMYFUNCTION("""COMPUTED_VALUE"""),"Commercial")</f>
        <v>Commercial</v>
      </c>
      <c r="BI11" s="13" t="str">
        <f ca="1">IFERROR(__xludf.DUMMYFUNCTION("""COMPUTED_VALUE"""),"Other Type")</f>
        <v>Other Type</v>
      </c>
      <c r="BJ11" s="13" t="str">
        <f ca="1">IFERROR(__xludf.DUMMYFUNCTION("""COMPUTED_VALUE"""),"Dangler With Rivet and Elastic")</f>
        <v>Dangler With Rivet and Elastic</v>
      </c>
      <c r="BK11" s="5" t="str">
        <f ca="1">IFERROR(__xludf.DUMMYFUNCTION("""COMPUTED_VALUE"""),"UV Flat")</f>
        <v>UV Flat</v>
      </c>
      <c r="BL11" s="11" t="str">
        <f ca="1">IFERROR(__xludf.DUMMYFUNCTION("""COMPUTED_VALUE"""),"Four + Four Colour")</f>
        <v>Four + Four Colour</v>
      </c>
      <c r="BM11" s="14">
        <f ca="1">IFERROR(__xludf.DUMMYFUNCTION("""COMPUTED_VALUE"""),9.75)</f>
        <v>9.75</v>
      </c>
      <c r="BN11" s="14">
        <f ca="1">IFERROR(__xludf.DUMMYFUNCTION("""COMPUTED_VALUE"""),1926)</f>
        <v>1926</v>
      </c>
      <c r="BO11" s="11" t="str">
        <f ca="1">IFERROR(__xludf.DUMMYFUNCTION("""COMPUTED_VALUE"""),"Repeat Job")</f>
        <v>Repeat Job</v>
      </c>
      <c r="BP11" s="11" t="str">
        <f ca="1">IFERROR(__xludf.DUMMYFUNCTION("""COMPUTED_VALUE"""),"Leafing")</f>
        <v>Leafing</v>
      </c>
      <c r="BQ11" s="11" t="str">
        <f ca="1">IFERROR(__xludf.DUMMYFUNCTION("""COMPUTED_VALUE"""),"N/A")</f>
        <v>N/A</v>
      </c>
      <c r="BR11" s="11" t="str">
        <f ca="1">IFERROR(__xludf.DUMMYFUNCTION("""COMPUTED_VALUE"""),"Normal")</f>
        <v>Normal</v>
      </c>
      <c r="BS11" s="13" t="s">
        <v>18</v>
      </c>
      <c r="BT11" s="26" t="s">
        <v>76</v>
      </c>
      <c r="BU11" s="13" t="s">
        <v>66</v>
      </c>
      <c r="BV11" s="15" t="e">
        <f>#REF!</f>
        <v>#REF!</v>
      </c>
      <c r="BW11" s="13" t="str">
        <f ca="1">IFERROR(__xludf.DUMMYFUNCTION("""COMPUTED_VALUE"""),"Art Card")</f>
        <v>Art Card</v>
      </c>
      <c r="BX11" s="11" t="str">
        <f ca="1">IFERROR(__xludf.DUMMYFUNCTION("""COMPUTED_VALUE"""),"Normal")</f>
        <v>Normal</v>
      </c>
      <c r="BY11" s="11" t="str">
        <f ca="1">IFERROR(__xludf.DUMMYFUNCTION("""COMPUTED_VALUE"""),"220 GSM")</f>
        <v>220 GSM</v>
      </c>
      <c r="BZ11" s="11">
        <f ca="1">IFERROR(__xludf.DUMMYFUNCTION("""COMPUTED_VALUE"""),115)</f>
        <v>115</v>
      </c>
      <c r="CA11" s="11" t="str">
        <f ca="1">IFERROR(__xludf.DUMMYFUNCTION("""COMPUTED_VALUE"""),"Normal")</f>
        <v>Normal</v>
      </c>
      <c r="CB11" s="11" t="str">
        <f ca="1">IFERROR(__xludf.DUMMYFUNCTION("""COMPUTED_VALUE"""),"220 GSM")</f>
        <v>220 GSM</v>
      </c>
      <c r="CC11" s="11">
        <f ca="1">IFERROR(__xludf.DUMMYFUNCTION("""COMPUTED_VALUE"""),115)</f>
        <v>115</v>
      </c>
      <c r="CD11" s="11" t="str">
        <f t="shared" ca="1" si="7"/>
        <v>220 GSM</v>
      </c>
      <c r="CE11" s="11" t="str">
        <f t="shared" ca="1" si="8"/>
        <v>220 GSM</v>
      </c>
      <c r="CF11" s="11"/>
      <c r="CG11" s="11"/>
      <c r="CH11" s="11"/>
    </row>
    <row r="12" spans="1:86" ht="15.75" customHeight="1">
      <c r="A12" s="13"/>
      <c r="B12" s="13"/>
      <c r="C12" s="13"/>
      <c r="D12" s="13" t="str">
        <f>CONCATENATE("select * where 1=1",D11)</f>
        <v>select * where 1=1and AM = '148 × 210 millimeters or 5.8 × 8.3 inches'</v>
      </c>
      <c r="E12" s="45"/>
      <c r="F12" s="13" t="str">
        <f>CONCATENATE("select * where 1=1",F9,F8,F7)</f>
        <v>select * where 1=1and B = 'Flyer'and P = 'Offset'and Q = 'Commercial'</v>
      </c>
      <c r="G12" s="11"/>
      <c r="H12" s="13"/>
      <c r="I12" s="26" t="str">
        <f>CONCATENATE("select * where 1=1",F11,F10)</f>
        <v>select * where 1=1and D = '148 × 210 millimeters or 5.8 × 8.3 inches'and C = 'A5'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 t="str">
        <f ca="1">IFERROR(__xludf.DUMMYFUNCTION("""COMPUTED_VALUE"""),"Commercial")</f>
        <v>Commercial</v>
      </c>
      <c r="BD12" s="13" t="str">
        <f ca="1">IFERROR(__xludf.DUMMYFUNCTION("""COMPUTED_VALUE"""),"Flyer")</f>
        <v>Flyer</v>
      </c>
      <c r="BE12" s="11"/>
      <c r="BF12" s="11"/>
      <c r="BG12" s="26" t="str">
        <f ca="1">IFERROR(__xludf.DUMMYFUNCTION("""COMPUTED_VALUE"""),"Offset")</f>
        <v>Offset</v>
      </c>
      <c r="BH12" s="13" t="str">
        <f ca="1">IFERROR(__xludf.DUMMYFUNCTION("""COMPUTED_VALUE"""),"Commercial")</f>
        <v>Commercial</v>
      </c>
      <c r="BI12" s="11" t="str">
        <f ca="1">IFERROR(__xludf.DUMMYFUNCTION("""COMPUTED_VALUE"""),"Other Type")</f>
        <v>Other Type</v>
      </c>
      <c r="BJ12" s="13" t="str">
        <f ca="1">IFERROR(__xludf.DUMMYFUNCTION("""COMPUTED_VALUE"""),"Half Cut Front")</f>
        <v>Half Cut Front</v>
      </c>
      <c r="BK12" s="5" t="str">
        <f ca="1">IFERROR(__xludf.DUMMYFUNCTION("""COMPUTED_VALUE"""),"Spot UV")</f>
        <v>Spot UV</v>
      </c>
      <c r="BL12" s="11" t="str">
        <f ca="1">IFERROR(__xludf.DUMMYFUNCTION("""COMPUTED_VALUE"""),"Without Print")</f>
        <v>Without Print</v>
      </c>
      <c r="BM12" s="14">
        <f ca="1">IFERROR(__xludf.DUMMYFUNCTION("""COMPUTED_VALUE"""),0)</f>
        <v>0</v>
      </c>
      <c r="BN12" s="14">
        <f ca="1">IFERROR(__xludf.DUMMYFUNCTION("""COMPUTED_VALUE"""),1926)</f>
        <v>1926</v>
      </c>
      <c r="BO12" s="11" t="str">
        <f ca="1">IFERROR(__xludf.DUMMYFUNCTION("""COMPUTED_VALUE"""),"New Job")</f>
        <v>New Job</v>
      </c>
      <c r="BP12" s="11" t="str">
        <f ca="1">IFERROR(__xludf.DUMMYFUNCTION("""COMPUTED_VALUE"""),"Leafing")</f>
        <v>Leafing</v>
      </c>
      <c r="BQ12" s="11" t="str">
        <f ca="1">IFERROR(__xludf.DUMMYFUNCTION("""COMPUTED_VALUE"""),"Yes")</f>
        <v>Yes</v>
      </c>
      <c r="BR12" s="11" t="str">
        <f ca="1">IFERROR(__xludf.DUMMYFUNCTION("""COMPUTED_VALUE"""),"Normal")</f>
        <v>Normal</v>
      </c>
      <c r="BS12" s="13" t="s">
        <v>18</v>
      </c>
      <c r="BT12" s="26" t="s">
        <v>48</v>
      </c>
      <c r="BU12" s="13" t="s">
        <v>68</v>
      </c>
      <c r="BV12" s="15" t="e">
        <f>#REF!</f>
        <v>#REF!</v>
      </c>
      <c r="BW12" s="13" t="str">
        <f ca="1">IFERROR(__xludf.DUMMYFUNCTION("""COMPUTED_VALUE"""),"Art Card")</f>
        <v>Art Card</v>
      </c>
      <c r="BX12" s="11" t="str">
        <f ca="1">IFERROR(__xludf.DUMMYFUNCTION("""COMPUTED_VALUE"""),"Normal")</f>
        <v>Normal</v>
      </c>
      <c r="BY12" s="11" t="str">
        <f ca="1">IFERROR(__xludf.DUMMYFUNCTION("""COMPUTED_VALUE"""),"250 GSM")</f>
        <v>250 GSM</v>
      </c>
      <c r="BZ12" s="11">
        <f ca="1">IFERROR(__xludf.DUMMYFUNCTION("""COMPUTED_VALUE"""),115)</f>
        <v>115</v>
      </c>
      <c r="CA12" s="11" t="str">
        <f ca="1">IFERROR(__xludf.DUMMYFUNCTION("""COMPUTED_VALUE"""),"Normal")</f>
        <v>Normal</v>
      </c>
      <c r="CB12" s="11" t="str">
        <f ca="1">IFERROR(__xludf.DUMMYFUNCTION("""COMPUTED_VALUE"""),"250 GSM")</f>
        <v>250 GSM</v>
      </c>
      <c r="CC12" s="11">
        <f ca="1">IFERROR(__xludf.DUMMYFUNCTION("""COMPUTED_VALUE"""),115)</f>
        <v>115</v>
      </c>
      <c r="CD12" s="11" t="str">
        <f t="shared" ca="1" si="7"/>
        <v>250 GSM</v>
      </c>
      <c r="CE12" s="11" t="str">
        <f t="shared" ca="1" si="8"/>
        <v>250 GSM</v>
      </c>
      <c r="CF12" s="11"/>
      <c r="CG12" s="11"/>
      <c r="CH12" s="11"/>
    </row>
    <row r="13" spans="1:86" ht="15.75" customHeight="1">
      <c r="A13" s="57" t="str">
        <f ca="1">IFERROR(__xludf.DUMMYFUNCTION("QUERY(AJ15:AY1423,$D$12,0)"),"https://drive.google.com/open?id=1AT8COyVu1i54kTQbeZJnxYi8bjYPzfhK&amp;authuser=jay.agg%40gmail.com&amp;usp=drive_fs")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3" s="13" t="str">
        <f ca="1">IFERROR(__xludf.DUMMYFUNCTION("""COMPUTED_VALUE"""),"Flyer")</f>
        <v>Flyer</v>
      </c>
      <c r="C13" s="13" t="str">
        <f ca="1">IFERROR(__xludf.DUMMYFUNCTION("""COMPUTED_VALUE"""),"A5")</f>
        <v>A5</v>
      </c>
      <c r="D13" s="13" t="str">
        <f ca="1">IFERROR(__xludf.DUMMYFUNCTION("""COMPUTED_VALUE"""),"148 × 210 millimeters or 5.8 × 8.3 inches")</f>
        <v>148 × 210 millimeters or 5.8 × 8.3 inches</v>
      </c>
      <c r="E13" s="45">
        <f ca="1">IFERROR(__xludf.DUMMYFUNCTION("""COMPUTED_VALUE"""),8)</f>
        <v>8</v>
      </c>
      <c r="F13" s="11">
        <f ca="1">IFERROR(__xludf.DUMMYFUNCTION("""COMPUTED_VALUE"""),1926)</f>
        <v>1926</v>
      </c>
      <c r="G13" s="11">
        <f ca="1">IFERROR(__xludf.DUMMYFUNCTION("""COMPUTED_VALUE"""),18)</f>
        <v>18</v>
      </c>
      <c r="H13" s="15">
        <f ca="1">IFERROR(__xludf.DUMMYFUNCTION("""COMPUTED_VALUE"""),25)</f>
        <v>25</v>
      </c>
      <c r="I13" s="15">
        <f ca="1">IFERROR(__xludf.DUMMYFUNCTION("""COMPUTED_VALUE"""),100)</f>
        <v>100</v>
      </c>
      <c r="J13" s="13"/>
      <c r="K13" s="13"/>
      <c r="L13" s="13"/>
      <c r="M13" s="15">
        <f ca="1">IFERROR(__xludf.DUMMYFUNCTION("""COMPUTED_VALUE"""),0.03)</f>
        <v>0.03</v>
      </c>
      <c r="N13" s="15">
        <f ca="1">IFERROR(__xludf.DUMMYFUNCTION("""COMPUTED_VALUE"""),1)</f>
        <v>1</v>
      </c>
      <c r="O13" s="13">
        <f ca="1">IFERROR(__xludf.DUMMYFUNCTION("""COMPUTED_VALUE"""),4.5)</f>
        <v>4.5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 t="str">
        <f ca="1">IFERROR(__xludf.DUMMYFUNCTION("""COMPUTED_VALUE"""),"Commercial")</f>
        <v>Commercial</v>
      </c>
      <c r="BD13" s="13" t="str">
        <f ca="1">IFERROR(__xludf.DUMMYFUNCTION("""COMPUTED_VALUE"""),"Gumming Sticker")</f>
        <v>Gumming Sticker</v>
      </c>
      <c r="BE13" s="11"/>
      <c r="BF13" s="11"/>
      <c r="BG13" s="26" t="str">
        <f ca="1">IFERROR(__xludf.DUMMYFUNCTION("""COMPUTED_VALUE"""),"Offset")</f>
        <v>Offset</v>
      </c>
      <c r="BH13" s="13" t="str">
        <f ca="1">IFERROR(__xludf.DUMMYFUNCTION("""COMPUTED_VALUE"""),"Commercial")</f>
        <v>Commercial</v>
      </c>
      <c r="BI13" s="11" t="str">
        <f ca="1">IFERROR(__xludf.DUMMYFUNCTION("""COMPUTED_VALUE"""),"Other Type")</f>
        <v>Other Type</v>
      </c>
      <c r="BJ13" s="13" t="str">
        <f ca="1">IFERROR(__xludf.DUMMYFUNCTION("""COMPUTED_VALUE"""),"Half Cut Back")</f>
        <v>Half Cut Back</v>
      </c>
      <c r="BK13" s="5" t="str">
        <f ca="1">IFERROR(__xludf.DUMMYFUNCTION("""COMPUTED_VALUE"""),"UV Crystal")</f>
        <v>UV Crystal</v>
      </c>
      <c r="BL13" s="11" t="str">
        <f ca="1">IFERROR(__xludf.DUMMYFUNCTION("""COMPUTED_VALUE"""),"Without Print")</f>
        <v>Without Print</v>
      </c>
      <c r="BM13" s="14">
        <f ca="1">IFERROR(__xludf.DUMMYFUNCTION("""COMPUTED_VALUE"""),0)</f>
        <v>0</v>
      </c>
      <c r="BN13" s="14">
        <f ca="1">IFERROR(__xludf.DUMMYFUNCTION("""COMPUTED_VALUE"""),1926)</f>
        <v>1926</v>
      </c>
      <c r="BO13" s="11" t="str">
        <f ca="1">IFERROR(__xludf.DUMMYFUNCTION("""COMPUTED_VALUE"""),"Repeat Job")</f>
        <v>Repeat Job</v>
      </c>
      <c r="BP13" s="11" t="str">
        <f ca="1">IFERROR(__xludf.DUMMYFUNCTION("""COMPUTED_VALUE"""),"Leafing")</f>
        <v>Leafing</v>
      </c>
      <c r="BQ13" s="11" t="str">
        <f ca="1">IFERROR(__xludf.DUMMYFUNCTION("""COMPUTED_VALUE"""),"N/A")</f>
        <v>N/A</v>
      </c>
      <c r="BR13" s="11" t="str">
        <f ca="1">IFERROR(__xludf.DUMMYFUNCTION("""COMPUTED_VALUE"""),"Normal")</f>
        <v>Normal</v>
      </c>
      <c r="BS13" s="13" t="s">
        <v>18</v>
      </c>
      <c r="BT13" s="13" t="s">
        <v>70</v>
      </c>
      <c r="BU13" s="13" t="s">
        <v>71</v>
      </c>
      <c r="BV13" s="14">
        <f t="shared" ref="BV13:BV15" si="9">$BV$9</f>
        <v>0</v>
      </c>
      <c r="BW13" s="13" t="str">
        <f ca="1">IFERROR(__xludf.DUMMYFUNCTION("""COMPUTED_VALUE"""),"Art Card")</f>
        <v>Art Card</v>
      </c>
      <c r="BX13" s="11" t="str">
        <f ca="1">IFERROR(__xludf.DUMMYFUNCTION("""COMPUTED_VALUE"""),"Normal")</f>
        <v>Normal</v>
      </c>
      <c r="BY13" s="11" t="str">
        <f ca="1">IFERROR(__xludf.DUMMYFUNCTION("""COMPUTED_VALUE"""),"300 GSM")</f>
        <v>300 GSM</v>
      </c>
      <c r="BZ13" s="11">
        <f ca="1">IFERROR(__xludf.DUMMYFUNCTION("""COMPUTED_VALUE"""),115)</f>
        <v>115</v>
      </c>
      <c r="CA13" s="11" t="str">
        <f ca="1">IFERROR(__xludf.DUMMYFUNCTION("""COMPUTED_VALUE"""),"Normal")</f>
        <v>Normal</v>
      </c>
      <c r="CB13" s="11" t="str">
        <f ca="1">IFERROR(__xludf.DUMMYFUNCTION("""COMPUTED_VALUE"""),"300 GSM")</f>
        <v>300 GSM</v>
      </c>
      <c r="CC13" s="11">
        <f ca="1">IFERROR(__xludf.DUMMYFUNCTION("""COMPUTED_VALUE"""),115)</f>
        <v>115</v>
      </c>
      <c r="CD13" s="11" t="str">
        <f t="shared" ca="1" si="7"/>
        <v>300 GSM</v>
      </c>
      <c r="CE13" s="11" t="str">
        <f t="shared" ca="1" si="8"/>
        <v>300 GSM</v>
      </c>
      <c r="CF13" s="11"/>
      <c r="CG13" s="11"/>
      <c r="CH13" s="11"/>
    </row>
    <row r="14" spans="1:86" ht="32.25">
      <c r="A14" s="17" t="s">
        <v>0</v>
      </c>
      <c r="B14" s="1" t="s">
        <v>1</v>
      </c>
      <c r="C14" s="47" t="s">
        <v>2</v>
      </c>
      <c r="D14" s="47" t="s">
        <v>3</v>
      </c>
      <c r="E14" s="48" t="s">
        <v>4</v>
      </c>
      <c r="F14" s="49" t="s">
        <v>5</v>
      </c>
      <c r="G14" s="50" t="s">
        <v>6</v>
      </c>
      <c r="H14" s="50" t="s">
        <v>7</v>
      </c>
      <c r="I14" s="51" t="s">
        <v>12</v>
      </c>
      <c r="J14" s="52" t="s">
        <v>77</v>
      </c>
      <c r="K14" s="52" t="s">
        <v>14</v>
      </c>
      <c r="L14" s="53" t="s">
        <v>15</v>
      </c>
      <c r="M14" s="53" t="s">
        <v>16</v>
      </c>
      <c r="N14" s="54" t="s">
        <v>78</v>
      </c>
      <c r="O14" s="55" t="s">
        <v>79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7" t="s">
        <v>0</v>
      </c>
      <c r="AK14" s="1" t="s">
        <v>1</v>
      </c>
      <c r="AL14" s="47" t="s">
        <v>2</v>
      </c>
      <c r="AM14" s="47" t="s">
        <v>3</v>
      </c>
      <c r="AN14" s="48" t="s">
        <v>4</v>
      </c>
      <c r="AO14" s="49" t="s">
        <v>5</v>
      </c>
      <c r="AP14" s="50" t="s">
        <v>6</v>
      </c>
      <c r="AQ14" s="50" t="s">
        <v>7</v>
      </c>
      <c r="AR14" s="51" t="s">
        <v>12</v>
      </c>
      <c r="AS14" s="52" t="s">
        <v>77</v>
      </c>
      <c r="AT14" s="52" t="s">
        <v>14</v>
      </c>
      <c r="AU14" s="53" t="s">
        <v>15</v>
      </c>
      <c r="AV14" s="53" t="s">
        <v>16</v>
      </c>
      <c r="AW14" s="54" t="s">
        <v>78</v>
      </c>
      <c r="AX14" s="55" t="s">
        <v>79</v>
      </c>
      <c r="AY14" s="13"/>
      <c r="AZ14" s="13"/>
      <c r="BA14" s="13"/>
      <c r="BB14" s="13" t="s">
        <v>42</v>
      </c>
      <c r="BC14" s="13" t="str">
        <f ca="1">IFERROR(__xludf.DUMMYFUNCTION("""COMPUTED_VALUE"""),"Commercial")</f>
        <v>Commercial</v>
      </c>
      <c r="BD14" s="13" t="str">
        <f ca="1">IFERROR(__xludf.DUMMYFUNCTION("""COMPUTED_VALUE"""),"Hard Bound")</f>
        <v>Hard Bound</v>
      </c>
      <c r="BE14" s="11"/>
      <c r="BF14" s="11"/>
      <c r="BG14" s="13" t="str">
        <f ca="1">IFERROR(__xludf.DUMMYFUNCTION("""COMPUTED_VALUE"""),"Offset")</f>
        <v>Offset</v>
      </c>
      <c r="BH14" s="13" t="str">
        <f ca="1">IFERROR(__xludf.DUMMYFUNCTION("""COMPUTED_VALUE"""),"Commercial")</f>
        <v>Commercial</v>
      </c>
      <c r="BI14" s="13" t="str">
        <f ca="1">IFERROR(__xludf.DUMMYFUNCTION("""COMPUTED_VALUE"""),"Other Type")</f>
        <v>Other Type</v>
      </c>
      <c r="BJ14" s="13" t="str">
        <f ca="1">IFERROR(__xludf.DUMMYFUNCTION("""COMPUTED_VALUE"""),"Cutting")</f>
        <v>Cutting</v>
      </c>
      <c r="BK14" s="5" t="str">
        <f ca="1">IFERROR(__xludf.DUMMYFUNCTION("""COMPUTED_VALUE"""),"Plain")</f>
        <v>Plain</v>
      </c>
      <c r="BL14" s="11" t="str">
        <f ca="1">IFERROR(__xludf.DUMMYFUNCTION("""COMPUTED_VALUE"""),"Without Print")</f>
        <v>Without Print</v>
      </c>
      <c r="BM14" s="14">
        <f ca="1">IFERROR(__xludf.DUMMYFUNCTION("""COMPUTED_VALUE"""),0)</f>
        <v>0</v>
      </c>
      <c r="BN14" s="14">
        <f ca="1">IFERROR(__xludf.DUMMYFUNCTION("""COMPUTED_VALUE"""),1926)</f>
        <v>1926</v>
      </c>
      <c r="BO14" s="11" t="str">
        <f ca="1">IFERROR(__xludf.DUMMYFUNCTION("""COMPUTED_VALUE"""),"New Job")</f>
        <v>New Job</v>
      </c>
      <c r="BP14" s="11" t="str">
        <f ca="1">IFERROR(__xludf.DUMMYFUNCTION("""COMPUTED_VALUE"""),"Leafing")</f>
        <v>Leafing</v>
      </c>
      <c r="BQ14" s="11" t="str">
        <f ca="1">IFERROR(__xludf.DUMMYFUNCTION("""COMPUTED_VALUE"""),"Yes")</f>
        <v>Yes</v>
      </c>
      <c r="BR14" s="11" t="str">
        <f ca="1">IFERROR(__xludf.DUMMYFUNCTION("""COMPUTED_VALUE"""),"Normal")</f>
        <v>Normal</v>
      </c>
      <c r="BS14" s="13" t="s">
        <v>18</v>
      </c>
      <c r="BT14" s="13" t="s">
        <v>70</v>
      </c>
      <c r="BU14" s="13" t="s">
        <v>73</v>
      </c>
      <c r="BV14" s="14">
        <f t="shared" si="9"/>
        <v>0</v>
      </c>
      <c r="BW14" s="11" t="str">
        <f ca="1">IFERROR(__xludf.DUMMYFUNCTION("""COMPUTED_VALUE"""),"Art Card")</f>
        <v>Art Card</v>
      </c>
      <c r="BX14" s="11" t="str">
        <f ca="1">IFERROR(__xludf.DUMMYFUNCTION("""COMPUTED_VALUE"""),"Normal")</f>
        <v>Normal</v>
      </c>
      <c r="BY14" s="11" t="str">
        <f ca="1">IFERROR(__xludf.DUMMYFUNCTION("""COMPUTED_VALUE"""),"350 GSM")</f>
        <v>350 GSM</v>
      </c>
      <c r="BZ14" s="11">
        <f ca="1">IFERROR(__xludf.DUMMYFUNCTION("""COMPUTED_VALUE"""),115)</f>
        <v>115</v>
      </c>
      <c r="CA14" s="11" t="str">
        <f ca="1">IFERROR(__xludf.DUMMYFUNCTION("""COMPUTED_VALUE"""),"Normal")</f>
        <v>Normal</v>
      </c>
      <c r="CB14" s="11" t="str">
        <f ca="1">IFERROR(__xludf.DUMMYFUNCTION("""COMPUTED_VALUE"""),"350 GSM")</f>
        <v>350 GSM</v>
      </c>
      <c r="CC14" s="11">
        <f ca="1">IFERROR(__xludf.DUMMYFUNCTION("""COMPUTED_VALUE"""),115)</f>
        <v>115</v>
      </c>
      <c r="CD14" s="11" t="str">
        <f t="shared" ca="1" si="7"/>
        <v>350 GSM</v>
      </c>
      <c r="CE14" s="11" t="str">
        <f t="shared" ca="1" si="8"/>
        <v>350 GSM</v>
      </c>
      <c r="CF14" s="11"/>
      <c r="CG14" s="11"/>
      <c r="CH14" s="11"/>
    </row>
    <row r="15" spans="1:86" ht="15.75" customHeight="1">
      <c r="A15" s="13"/>
      <c r="B15" s="13" t="s">
        <v>62</v>
      </c>
      <c r="C15" s="13" t="str">
        <f>B10</f>
        <v>A5</v>
      </c>
      <c r="D15" s="13" t="s">
        <v>80</v>
      </c>
      <c r="E15" s="45">
        <f>Product8!E2</f>
        <v>0</v>
      </c>
      <c r="F15" s="45">
        <f>Product8!F2</f>
        <v>0</v>
      </c>
      <c r="G15" s="11">
        <f>Product8!W16</f>
        <v>0</v>
      </c>
      <c r="H15" s="11">
        <f>Product8!X16</f>
        <v>0</v>
      </c>
      <c r="I15" s="15">
        <v>100</v>
      </c>
      <c r="J15" s="13"/>
      <c r="K15" s="13"/>
      <c r="L15" s="13"/>
      <c r="M15" s="15"/>
      <c r="N15" s="15">
        <v>1</v>
      </c>
      <c r="O15" s="13">
        <f>Product8!Y16</f>
        <v>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1" t="str">
        <f ca="1">IFERROR(__xludf.DUMMYFUNCTION("ifna(QUERY(A15:O1423,$I$11))"),"")</f>
        <v/>
      </c>
      <c r="AK15" s="13" t="str">
        <f ca="1">IFERROR(__xludf.DUMMYFUNCTION("""COMPUTED_VALUE"""),"All")</f>
        <v>All</v>
      </c>
      <c r="AL15" s="13" t="str">
        <f ca="1">IFERROR(__xludf.DUMMYFUNCTION("""COMPUTED_VALUE"""),"A5")</f>
        <v>A5</v>
      </c>
      <c r="AM15" s="13" t="str">
        <f ca="1">IFERROR(__xludf.DUMMYFUNCTION("""COMPUTED_VALUE"""),"Custom Size")</f>
        <v>Custom Size</v>
      </c>
      <c r="AN15" s="15" t="str">
        <f ca="1">IFERROR(__xludf.DUMMYFUNCTION("""COMPUTED_VALUE"""),"")</f>
        <v/>
      </c>
      <c r="AO15" s="15" t="str">
        <f ca="1">IFERROR(__xludf.DUMMYFUNCTION("""COMPUTED_VALUE"""),"")</f>
        <v/>
      </c>
      <c r="AP15" s="15" t="str">
        <f ca="1">IFERROR(__xludf.DUMMYFUNCTION("""COMPUTED_VALUE"""),"")</f>
        <v/>
      </c>
      <c r="AQ15" s="15" t="str">
        <f ca="1">IFERROR(__xludf.DUMMYFUNCTION("""COMPUTED_VALUE"""),"")</f>
        <v/>
      </c>
      <c r="AR15" s="15" t="str">
        <f ca="1">IFERROR(__xludf.DUMMYFUNCTION("""COMPUTED_VALUE"""),"100")</f>
        <v>100</v>
      </c>
      <c r="AS15" s="13" t="str">
        <f ca="1">IFERROR(__xludf.DUMMYFUNCTION("""COMPUTED_VALUE"""),"")</f>
        <v/>
      </c>
      <c r="AT15" s="13" t="str">
        <f ca="1">IFERROR(__xludf.DUMMYFUNCTION("""COMPUTED_VALUE"""),"")</f>
        <v/>
      </c>
      <c r="AU15" s="13" t="str">
        <f ca="1">IFERROR(__xludf.DUMMYFUNCTION("""COMPUTED_VALUE"""),"")</f>
        <v/>
      </c>
      <c r="AV15" s="15" t="str">
        <f ca="1">IFERROR(__xludf.DUMMYFUNCTION("""COMPUTED_VALUE"""),"")</f>
        <v/>
      </c>
      <c r="AW15" s="15" t="str">
        <f ca="1">IFERROR(__xludf.DUMMYFUNCTION("""COMPUTED_VALUE"""),"1")</f>
        <v>1</v>
      </c>
      <c r="AX15" s="13" t="str">
        <f ca="1">IFERROR(__xludf.DUMMYFUNCTION("""COMPUTED_VALUE"""),"")</f>
        <v/>
      </c>
      <c r="AY15" s="13"/>
      <c r="AZ15" s="13"/>
      <c r="BA15" s="13"/>
      <c r="BB15" s="26" t="e">
        <f t="array" ref="BB15">INDEX(#REF!,MATCH(Quotation!B49,#REF!,FALSE),1)</f>
        <v>#REF!</v>
      </c>
      <c r="BC15" s="13" t="str">
        <f ca="1">IFERROR(__xludf.DUMMYFUNCTION("""COMPUTED_VALUE"""),"Commercial")</f>
        <v>Commercial</v>
      </c>
      <c r="BD15" s="13" t="str">
        <f ca="1">IFERROR(__xludf.DUMMYFUNCTION("""COMPUTED_VALUE"""),"Hospital")</f>
        <v>Hospital</v>
      </c>
      <c r="BE15" s="11"/>
      <c r="BF15" s="11"/>
      <c r="BG15" s="13" t="str">
        <f ca="1">IFERROR(__xludf.DUMMYFUNCTION("""COMPUTED_VALUE"""),"Offset")</f>
        <v>Offset</v>
      </c>
      <c r="BH15" s="13" t="str">
        <f ca="1">IFERROR(__xludf.DUMMYFUNCTION("""COMPUTED_VALUE"""),"Commercial")</f>
        <v>Commercial</v>
      </c>
      <c r="BI15" s="13" t="str">
        <f ca="1">IFERROR(__xludf.DUMMYFUNCTION("""COMPUTED_VALUE"""),"Other Type")</f>
        <v>Other Type</v>
      </c>
      <c r="BJ15" s="13" t="str">
        <f ca="1">IFERROR(__xludf.DUMMYFUNCTION("""COMPUTED_VALUE"""),"Carry Bag Single Pasting")</f>
        <v>Carry Bag Single Pasting</v>
      </c>
      <c r="BK15" s="5" t="str">
        <f ca="1">IFERROR(__xludf.DUMMYFUNCTION("""COMPUTED_VALUE"""),"Plain")</f>
        <v>Plain</v>
      </c>
      <c r="BL15" s="11" t="str">
        <f ca="1">IFERROR(__xludf.DUMMYFUNCTION("""COMPUTED_VALUE"""),"Without Print")</f>
        <v>Without Print</v>
      </c>
      <c r="BM15" s="11">
        <f ca="1">IFERROR(__xludf.DUMMYFUNCTION("""COMPUTED_VALUE"""),0)</f>
        <v>0</v>
      </c>
      <c r="BN15" s="11">
        <f ca="1">IFERROR(__xludf.DUMMYFUNCTION("""COMPUTED_VALUE"""),1926)</f>
        <v>1926</v>
      </c>
      <c r="BO15" s="11" t="str">
        <f ca="1">IFERROR(__xludf.DUMMYFUNCTION("""COMPUTED_VALUE"""),"Repeat Job")</f>
        <v>Repeat Job</v>
      </c>
      <c r="BP15" s="11" t="str">
        <f ca="1">IFERROR(__xludf.DUMMYFUNCTION("""COMPUTED_VALUE"""),"Leafing")</f>
        <v>Leafing</v>
      </c>
      <c r="BQ15" s="11" t="str">
        <f ca="1">IFERROR(__xludf.DUMMYFUNCTION("""COMPUTED_VALUE"""),"N/A")</f>
        <v>N/A</v>
      </c>
      <c r="BR15" s="11" t="str">
        <f ca="1">IFERROR(__xludf.DUMMYFUNCTION("""COMPUTED_VALUE"""),"Normal")</f>
        <v>Normal</v>
      </c>
      <c r="BS15" s="13" t="s">
        <v>18</v>
      </c>
      <c r="BT15" s="13" t="s">
        <v>70</v>
      </c>
      <c r="BU15" s="13" t="s">
        <v>81</v>
      </c>
      <c r="BV15" s="14">
        <f t="shared" si="9"/>
        <v>0</v>
      </c>
      <c r="BW15" s="11" t="str">
        <f ca="1">IFERROR(__xludf.DUMMYFUNCTION("""COMPUTED_VALUE"""),"Art Card")</f>
        <v>Art Card</v>
      </c>
      <c r="BX15" s="11" t="str">
        <f ca="1">IFERROR(__xludf.DUMMYFUNCTION("""COMPUTED_VALUE"""),"Normal")</f>
        <v>Normal</v>
      </c>
      <c r="BY15" s="11" t="str">
        <f ca="1">IFERROR(__xludf.DUMMYFUNCTION("""COMPUTED_VALUE"""),"80 GSM")</f>
        <v>80 GSM</v>
      </c>
      <c r="BZ15" s="11">
        <f ca="1">IFERROR(__xludf.DUMMYFUNCTION("""COMPUTED_VALUE"""),115)</f>
        <v>115</v>
      </c>
      <c r="CA15" s="11" t="str">
        <f ca="1">IFERROR(__xludf.DUMMYFUNCTION("""COMPUTED_VALUE"""),"Normal")</f>
        <v>Normal</v>
      </c>
      <c r="CB15" s="11" t="str">
        <f ca="1">IFERROR(__xludf.DUMMYFUNCTION("""COMPUTED_VALUE"""),"80 GSM")</f>
        <v>80 GSM</v>
      </c>
      <c r="CC15" s="11">
        <f ca="1">IFERROR(__xludf.DUMMYFUNCTION("""COMPUTED_VALUE"""),115)</f>
        <v>115</v>
      </c>
      <c r="CD15" s="11" t="str">
        <f t="shared" ca="1" si="7"/>
        <v>80 GSM</v>
      </c>
      <c r="CE15" s="11" t="str">
        <f t="shared" ca="1" si="8"/>
        <v>80 GSM</v>
      </c>
      <c r="CF15" s="11"/>
      <c r="CG15" s="11"/>
      <c r="CH15" s="11"/>
    </row>
    <row r="16" spans="1:86" ht="15.75" customHeight="1">
      <c r="A16" s="57" t="str">
        <f ca="1">IFERROR(__xludf.DUMMYFUNCTION("QUERY(ALLDATA!$A2:$Q1423,$F$12)"),"https://drive.google.com/open?id=1AT8COyVu1i54kTQbeZJnxYi8bjYPzfhK&amp;authuser=jay.agg%40gmail.com&amp;usp=drive_fs")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6" s="13" t="str">
        <f ca="1">IFERROR(__xludf.DUMMYFUNCTION("""COMPUTED_VALUE"""),"Flyer")</f>
        <v>Flyer</v>
      </c>
      <c r="C16" s="13" t="str">
        <f ca="1">IFERROR(__xludf.DUMMYFUNCTION("""COMPUTED_VALUE"""),"A5")</f>
        <v>A5</v>
      </c>
      <c r="D16" s="13" t="str">
        <f ca="1">IFERROR(__xludf.DUMMYFUNCTION("""COMPUTED_VALUE"""),"148 × 210 millimeters or 5.8 × 8.3 inches")</f>
        <v>148 × 210 millimeters or 5.8 × 8.3 inches</v>
      </c>
      <c r="E16" s="33">
        <f ca="1">IFERROR(__xludf.DUMMYFUNCTION("""COMPUTED_VALUE"""),8)</f>
        <v>8</v>
      </c>
      <c r="F16" s="11">
        <f ca="1">IFERROR(__xludf.DUMMYFUNCTION("""COMPUTED_VALUE"""),1926)</f>
        <v>1926</v>
      </c>
      <c r="G16" s="11">
        <f ca="1">IFERROR(__xludf.DUMMYFUNCTION("""COMPUTED_VALUE"""),18)</f>
        <v>18</v>
      </c>
      <c r="H16" s="11">
        <f ca="1">IFERROR(__xludf.DUMMYFUNCTION("""COMPUTED_VALUE"""),25)</f>
        <v>25</v>
      </c>
      <c r="I16" s="11">
        <f ca="1">IFERROR(__xludf.DUMMYFUNCTION("""COMPUTED_VALUE"""),100)</f>
        <v>100</v>
      </c>
      <c r="J16" s="23"/>
      <c r="K16" s="23"/>
      <c r="L16" s="23"/>
      <c r="M16" s="23">
        <f ca="1">IFERROR(__xludf.DUMMYFUNCTION("""COMPUTED_VALUE"""),0.03)</f>
        <v>0.03</v>
      </c>
      <c r="N16" s="23">
        <f ca="1">IFERROR(__xludf.DUMMYFUNCTION("""COMPUTED_VALUE"""),1)</f>
        <v>1</v>
      </c>
      <c r="O16" s="23">
        <f ca="1">IFERROR(__xludf.DUMMYFUNCTION("""COMPUTED_VALUE"""),4.5)</f>
        <v>4.5</v>
      </c>
      <c r="P16" s="23" t="str">
        <f ca="1">IFERROR(__xludf.DUMMYFUNCTION("""COMPUTED_VALUE"""),"Offset")</f>
        <v>Offset</v>
      </c>
      <c r="Q16" s="23" t="str">
        <f ca="1">IFERROR(__xludf.DUMMYFUNCTION("""COMPUTED_VALUE"""),"Commercial")</f>
        <v>Commercial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64" t="str">
        <f ca="1"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AK16" s="11" t="str">
        <f ca="1">IFERROR(__xludf.DUMMYFUNCTION("""COMPUTED_VALUE"""),"Flyer")</f>
        <v>Flyer</v>
      </c>
      <c r="AL16" s="11" t="str">
        <f ca="1">IFERROR(__xludf.DUMMYFUNCTION("""COMPUTED_VALUE"""),"A5")</f>
        <v>A5</v>
      </c>
      <c r="AM16" s="11" t="str">
        <f ca="1">IFERROR(__xludf.DUMMYFUNCTION("""COMPUTED_VALUE"""),"148 × 210 millimeters or 5.8 × 8.3 inches")</f>
        <v>148 × 210 millimeters or 5.8 × 8.3 inches</v>
      </c>
      <c r="AN16" s="14">
        <f ca="1">IFERROR(__xludf.DUMMYFUNCTION("""COMPUTED_VALUE"""),8)</f>
        <v>8</v>
      </c>
      <c r="AO16" s="14">
        <f ca="1">IFERROR(__xludf.DUMMYFUNCTION("""COMPUTED_VALUE"""),1926)</f>
        <v>1926</v>
      </c>
      <c r="AP16" s="14">
        <f ca="1">IFERROR(__xludf.DUMMYFUNCTION("""COMPUTED_VALUE"""),18)</f>
        <v>18</v>
      </c>
      <c r="AQ16" s="14">
        <f ca="1">IFERROR(__xludf.DUMMYFUNCTION("""COMPUTED_VALUE"""),25)</f>
        <v>25</v>
      </c>
      <c r="AR16" s="15">
        <f ca="1">IFERROR(__xludf.DUMMYFUNCTION("""COMPUTED_VALUE"""),100)</f>
        <v>100</v>
      </c>
      <c r="AS16" s="13"/>
      <c r="AT16" s="13"/>
      <c r="AU16" s="13"/>
      <c r="AV16" s="15">
        <f ca="1">IFERROR(__xludf.DUMMYFUNCTION("""COMPUTED_VALUE"""),0.03)</f>
        <v>0.03</v>
      </c>
      <c r="AW16" s="15">
        <f ca="1">IFERROR(__xludf.DUMMYFUNCTION("""COMPUTED_VALUE"""),1)</f>
        <v>1</v>
      </c>
      <c r="AX16" s="13">
        <f ca="1">IFERROR(__xludf.DUMMYFUNCTION("""COMPUTED_VALUE"""),4.5)</f>
        <v>4.5</v>
      </c>
      <c r="AY16" s="13"/>
      <c r="AZ16" s="13"/>
      <c r="BA16" s="13"/>
      <c r="BB16" s="13"/>
      <c r="BC16" s="13" t="str">
        <f ca="1">IFERROR(__xludf.DUMMYFUNCTION("""COMPUTED_VALUE"""),"Commercial")</f>
        <v>Commercial</v>
      </c>
      <c r="BD16" s="13" t="str">
        <f ca="1">IFERROR(__xludf.DUMMYFUNCTION("""COMPUTED_VALUE"""),"Letter Head")</f>
        <v>Letter Head</v>
      </c>
      <c r="BE16" s="11"/>
      <c r="BF16" s="11"/>
      <c r="BG16" s="13" t="str">
        <f ca="1">IFERROR(__xludf.DUMMYFUNCTION("""COMPUTED_VALUE"""),"Offset")</f>
        <v>Offset</v>
      </c>
      <c r="BH16" s="13" t="str">
        <f ca="1">IFERROR(__xludf.DUMMYFUNCTION("""COMPUTED_VALUE"""),"Commercial")</f>
        <v>Commercial</v>
      </c>
      <c r="BI16" s="13" t="str">
        <f ca="1">IFERROR(__xludf.DUMMYFUNCTION("""COMPUTED_VALUE"""),"Other Type")</f>
        <v>Other Type</v>
      </c>
      <c r="BJ16" s="13" t="str">
        <f ca="1">IFERROR(__xludf.DUMMYFUNCTION("""COMPUTED_VALUE"""),"Carry Bag Double Pasting")</f>
        <v>Carry Bag Double Pasting</v>
      </c>
      <c r="BK16" s="5" t="str">
        <f ca="1">IFERROR(__xludf.DUMMYFUNCTION("""COMPUTED_VALUE"""),"Plain")</f>
        <v>Plain</v>
      </c>
      <c r="BL16" s="11" t="str">
        <f ca="1">IFERROR(__xludf.DUMMYFUNCTION("""COMPUTED_VALUE"""),"Without Print")</f>
        <v>Without Print</v>
      </c>
      <c r="BM16" s="11">
        <f ca="1">IFERROR(__xludf.DUMMYFUNCTION("""COMPUTED_VALUE"""),0)</f>
        <v>0</v>
      </c>
      <c r="BN16" s="11">
        <f ca="1">IFERROR(__xludf.DUMMYFUNCTION("""COMPUTED_VALUE"""),1926)</f>
        <v>1926</v>
      </c>
      <c r="BO16" s="11" t="str">
        <f ca="1">IFERROR(__xludf.DUMMYFUNCTION("""COMPUTED_VALUE"""),"New Job")</f>
        <v>New Job</v>
      </c>
      <c r="BP16" s="11" t="str">
        <f ca="1">IFERROR(__xludf.DUMMYFUNCTION("""COMPUTED_VALUE"""),"Leafing")</f>
        <v>Leafing</v>
      </c>
      <c r="BQ16" s="11" t="str">
        <f ca="1">IFERROR(__xludf.DUMMYFUNCTION("""COMPUTED_VALUE"""),"Yes")</f>
        <v>Yes</v>
      </c>
      <c r="BR16" s="11" t="str">
        <f ca="1">IFERROR(__xludf.DUMMYFUNCTION("""COMPUTED_VALUE"""),"Normal")</f>
        <v>Normal</v>
      </c>
      <c r="BS16" s="26" t="s">
        <v>19</v>
      </c>
      <c r="BT16" s="13" t="s">
        <v>74</v>
      </c>
      <c r="BU16" s="13" t="s">
        <v>64</v>
      </c>
      <c r="BV16" s="14" t="e">
        <f>#REF!</f>
        <v>#REF!</v>
      </c>
      <c r="BW16" s="13" t="str">
        <f ca="1">IFERROR(__xludf.DUMMYFUNCTION("""COMPUTED_VALUE"""),"Art Card")</f>
        <v>Art Card</v>
      </c>
      <c r="BX16" s="11" t="str">
        <f ca="1">IFERROR(__xludf.DUMMYFUNCTION("""COMPUTED_VALUE"""),"Custom")</f>
        <v>Custom</v>
      </c>
      <c r="BY16" s="11"/>
      <c r="BZ16" s="11"/>
      <c r="CA16" s="11"/>
      <c r="CB16" s="11"/>
      <c r="CC16" s="11"/>
      <c r="CD16" s="11">
        <f t="shared" si="7"/>
        <v>0</v>
      </c>
      <c r="CE16" s="11">
        <f t="shared" si="8"/>
        <v>0</v>
      </c>
      <c r="CF16" s="11"/>
      <c r="CG16" s="11"/>
      <c r="CH16" s="11"/>
    </row>
    <row r="17" spans="1:86" ht="15.75" customHeight="1">
      <c r="A17" s="57" t="str">
        <f ca="1"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7" s="11" t="str">
        <f ca="1">IFERROR(__xludf.DUMMYFUNCTION("""COMPUTED_VALUE"""),"Flyer")</f>
        <v>Flyer</v>
      </c>
      <c r="C17" s="11" t="str">
        <f ca="1">IFERROR(__xludf.DUMMYFUNCTION("""COMPUTED_VALUE"""),"A4")</f>
        <v>A4</v>
      </c>
      <c r="D17" s="11" t="str">
        <f ca="1">IFERROR(__xludf.DUMMYFUNCTION("""COMPUTED_VALUE"""),"210 x 297 mm | 8.3 x 11.7 inches")</f>
        <v>210 x 297 mm | 8.3 x 11.7 inches</v>
      </c>
      <c r="E17" s="33">
        <f ca="1">IFERROR(__xludf.DUMMYFUNCTION("""COMPUTED_VALUE"""),4)</f>
        <v>4</v>
      </c>
      <c r="F17" s="11">
        <f ca="1">IFERROR(__xludf.DUMMYFUNCTION("""COMPUTED_VALUE"""),1926)</f>
        <v>1926</v>
      </c>
      <c r="G17" s="11">
        <f ca="1">IFERROR(__xludf.DUMMYFUNCTION("""COMPUTED_VALUE"""),18)</f>
        <v>18</v>
      </c>
      <c r="H17" s="11">
        <f ca="1">IFERROR(__xludf.DUMMYFUNCTION("""COMPUTED_VALUE"""),25)</f>
        <v>25</v>
      </c>
      <c r="I17" s="11">
        <f ca="1">IFERROR(__xludf.DUMMYFUNCTION("""COMPUTED_VALUE"""),100)</f>
        <v>100</v>
      </c>
      <c r="J17" s="23"/>
      <c r="K17" s="23"/>
      <c r="L17" s="23"/>
      <c r="M17" s="23">
        <f ca="1">IFERROR(__xludf.DUMMYFUNCTION("""COMPUTED_VALUE"""),0.03)</f>
        <v>0.03</v>
      </c>
      <c r="N17" s="23">
        <f ca="1">IFERROR(__xludf.DUMMYFUNCTION("""COMPUTED_VALUE"""),1)</f>
        <v>1</v>
      </c>
      <c r="O17" s="23"/>
      <c r="P17" s="23" t="str">
        <f ca="1">IFERROR(__xludf.DUMMYFUNCTION("""COMPUTED_VALUE"""),"Offset")</f>
        <v>Offset</v>
      </c>
      <c r="Q17" s="23" t="str">
        <f ca="1">IFERROR(__xludf.DUMMYFUNCTION("""COMPUTED_VALUE"""),"Commercial")</f>
        <v>Commercial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64"/>
      <c r="AK17" s="11"/>
      <c r="AL17" s="11"/>
      <c r="AM17" s="11"/>
      <c r="AN17" s="14"/>
      <c r="AO17" s="14"/>
      <c r="AP17" s="14"/>
      <c r="AQ17" s="14"/>
      <c r="AR17" s="15"/>
      <c r="AS17" s="13"/>
      <c r="AT17" s="13"/>
      <c r="AU17" s="13"/>
      <c r="AV17" s="15"/>
      <c r="AW17" s="15"/>
      <c r="AX17" s="13"/>
      <c r="AY17" s="13"/>
      <c r="AZ17" s="13"/>
      <c r="BA17" s="13"/>
      <c r="BB17" s="13"/>
      <c r="BC17" s="13" t="str">
        <f ca="1">IFERROR(__xludf.DUMMYFUNCTION("""COMPUTED_VALUE"""),"Commercial")</f>
        <v>Commercial</v>
      </c>
      <c r="BD17" s="13" t="str">
        <f ca="1">IFERROR(__xludf.DUMMYFUNCTION("""COMPUTED_VALUE"""),"Misc")</f>
        <v>Misc</v>
      </c>
      <c r="BE17" s="11"/>
      <c r="BF17" s="11"/>
      <c r="BG17" s="26" t="str">
        <f ca="1">IFERROR(__xludf.DUMMYFUNCTION("""COMPUTED_VALUE"""),"Offset")</f>
        <v>Offset</v>
      </c>
      <c r="BH17" s="13" t="str">
        <f ca="1">IFERROR(__xludf.DUMMYFUNCTION("""COMPUTED_VALUE"""),"Commercial")</f>
        <v>Commercial</v>
      </c>
      <c r="BI17" s="13" t="str">
        <f ca="1">IFERROR(__xludf.DUMMYFUNCTION("""COMPUTED_VALUE"""),"Other Type")</f>
        <v>Other Type</v>
      </c>
      <c r="BJ17" s="13" t="str">
        <f ca="1">IFERROR(__xludf.DUMMYFUNCTION("""COMPUTED_VALUE"""),"Plain")</f>
        <v>Plain</v>
      </c>
      <c r="BK17" s="5" t="str">
        <f ca="1">IFERROR(__xludf.DUMMYFUNCTION("""COMPUTED_VALUE"""),"Plain")</f>
        <v>Plain</v>
      </c>
      <c r="BL17" s="11" t="str">
        <f ca="1">IFERROR(__xludf.DUMMYFUNCTION("""COMPUTED_VALUE"""),"Without Print")</f>
        <v>Without Print</v>
      </c>
      <c r="BM17" s="11">
        <f ca="1">IFERROR(__xludf.DUMMYFUNCTION("""COMPUTED_VALUE"""),0)</f>
        <v>0</v>
      </c>
      <c r="BN17" s="11">
        <f ca="1">IFERROR(__xludf.DUMMYFUNCTION("""COMPUTED_VALUE"""),1926)</f>
        <v>1926</v>
      </c>
      <c r="BO17" s="11" t="str">
        <f ca="1">IFERROR(__xludf.DUMMYFUNCTION("""COMPUTED_VALUE"""),"Repeat Job")</f>
        <v>Repeat Job</v>
      </c>
      <c r="BP17" s="11" t="str">
        <f ca="1">IFERROR(__xludf.DUMMYFUNCTION("""COMPUTED_VALUE"""),"Leafing")</f>
        <v>Leafing</v>
      </c>
      <c r="BQ17" s="11" t="str">
        <f ca="1">IFERROR(__xludf.DUMMYFUNCTION("""COMPUTED_VALUE"""),"N/A")</f>
        <v>N/A</v>
      </c>
      <c r="BR17" s="11" t="str">
        <f ca="1">IFERROR(__xludf.DUMMYFUNCTION("""COMPUTED_VALUE"""),"Normal")</f>
        <v>Normal</v>
      </c>
      <c r="BS17" s="26" t="s">
        <v>19</v>
      </c>
      <c r="BT17" s="26" t="s">
        <v>76</v>
      </c>
      <c r="BU17" s="13" t="s">
        <v>66</v>
      </c>
      <c r="BV17" s="14" t="e">
        <f>#REF!</f>
        <v>#REF!</v>
      </c>
      <c r="BW17" s="13"/>
      <c r="BX17" s="11"/>
      <c r="BY17" s="11"/>
      <c r="BZ17" s="11"/>
      <c r="CA17" s="11"/>
      <c r="CB17" s="11"/>
      <c r="CC17" s="11"/>
      <c r="CD17" s="11">
        <f t="shared" si="7"/>
        <v>0</v>
      </c>
      <c r="CE17" s="11">
        <f t="shared" si="8"/>
        <v>0</v>
      </c>
      <c r="CF17" s="11"/>
      <c r="CG17" s="11"/>
      <c r="CH17" s="11"/>
    </row>
    <row r="18" spans="1:86" ht="15.75" customHeight="1">
      <c r="A18" s="89"/>
      <c r="B18" s="11"/>
      <c r="C18" s="11"/>
      <c r="D18" s="11"/>
      <c r="E18" s="33"/>
      <c r="F18" s="11"/>
      <c r="G18" s="11"/>
      <c r="H18" s="11"/>
      <c r="I18" s="11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64"/>
      <c r="AK18" s="11"/>
      <c r="AL18" s="11"/>
      <c r="AM18" s="11"/>
      <c r="AN18" s="14"/>
      <c r="AO18" s="14"/>
      <c r="AP18" s="14"/>
      <c r="AQ18" s="14"/>
      <c r="AR18" s="15"/>
      <c r="AS18" s="13"/>
      <c r="AT18" s="13"/>
      <c r="AU18" s="13"/>
      <c r="AV18" s="15"/>
      <c r="AW18" s="15"/>
      <c r="AX18" s="13"/>
      <c r="AY18" s="13"/>
      <c r="AZ18" s="13"/>
      <c r="BA18" s="13"/>
      <c r="BB18" s="13"/>
      <c r="BC18" s="13" t="str">
        <f ca="1">IFERROR(__xludf.DUMMYFUNCTION("""COMPUTED_VALUE"""),"Commercial")</f>
        <v>Commercial</v>
      </c>
      <c r="BD18" s="13" t="str">
        <f ca="1">IFERROR(__xludf.DUMMYFUNCTION("""COMPUTED_VALUE"""),"Mizi")</f>
        <v>Mizi</v>
      </c>
      <c r="BE18" s="11"/>
      <c r="BF18" s="11"/>
      <c r="BG18" s="26"/>
      <c r="BH18" s="13"/>
      <c r="BI18" s="13"/>
      <c r="BJ18" s="13"/>
      <c r="BK18" s="5"/>
      <c r="BL18" s="11"/>
      <c r="BM18" s="11"/>
      <c r="BN18" s="11"/>
      <c r="BO18" s="11"/>
      <c r="BP18" s="11"/>
      <c r="BQ18" s="11"/>
      <c r="BR18" s="11"/>
      <c r="BS18" s="26" t="s">
        <v>19</v>
      </c>
      <c r="BT18" s="26" t="s">
        <v>48</v>
      </c>
      <c r="BU18" s="13" t="s">
        <v>68</v>
      </c>
      <c r="BV18" s="14" t="e">
        <f>#REF!</f>
        <v>#REF!</v>
      </c>
      <c r="BW18" s="13"/>
      <c r="BX18" s="11"/>
      <c r="BY18" s="11"/>
      <c r="BZ18" s="11"/>
      <c r="CA18" s="11"/>
      <c r="CB18" s="11"/>
      <c r="CC18" s="11"/>
      <c r="CD18" s="11">
        <f t="shared" si="7"/>
        <v>0</v>
      </c>
      <c r="CE18" s="11">
        <f t="shared" si="8"/>
        <v>0</v>
      </c>
      <c r="CF18" s="11"/>
      <c r="CG18" s="11"/>
      <c r="CH18" s="11"/>
    </row>
    <row r="19" spans="1:86" ht="15.75" customHeight="1">
      <c r="A19" s="89"/>
      <c r="B19" s="11"/>
      <c r="C19" s="11"/>
      <c r="D19" s="11"/>
      <c r="E19" s="33"/>
      <c r="F19" s="11"/>
      <c r="G19" s="11"/>
      <c r="H19" s="11"/>
      <c r="I19" s="11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64"/>
      <c r="AK19" s="11"/>
      <c r="AL19" s="11"/>
      <c r="AM19" s="11"/>
      <c r="AN19" s="14"/>
      <c r="AO19" s="14"/>
      <c r="AP19" s="14"/>
      <c r="AQ19" s="14"/>
      <c r="AR19" s="15"/>
      <c r="AS19" s="13"/>
      <c r="AT19" s="13"/>
      <c r="AU19" s="13"/>
      <c r="AV19" s="15"/>
      <c r="AW19" s="15"/>
      <c r="AX19" s="13"/>
      <c r="AY19" s="13"/>
      <c r="AZ19" s="13"/>
      <c r="BA19" s="13"/>
      <c r="BB19" s="13"/>
      <c r="BC19" s="13" t="str">
        <f ca="1">IFERROR(__xludf.DUMMYFUNCTION("""COMPUTED_VALUE"""),"Commercial")</f>
        <v>Commercial</v>
      </c>
      <c r="BD19" s="13" t="str">
        <f ca="1">IFERROR(__xludf.DUMMYFUNCTION("""COMPUTED_VALUE"""),"Poster")</f>
        <v>Poster</v>
      </c>
      <c r="BE19" s="11"/>
      <c r="BF19" s="11"/>
      <c r="BG19" s="26"/>
      <c r="BH19" s="13"/>
      <c r="BI19" s="13"/>
      <c r="BJ19" s="13"/>
      <c r="BK19" s="5"/>
      <c r="BL19" s="11"/>
      <c r="BM19" s="11"/>
      <c r="BN19" s="11"/>
      <c r="BO19" s="11"/>
      <c r="BP19" s="11"/>
      <c r="BQ19" s="11"/>
      <c r="BR19" s="11"/>
      <c r="BS19" s="26" t="s">
        <v>19</v>
      </c>
      <c r="BT19" s="13" t="s">
        <v>70</v>
      </c>
      <c r="BU19" s="13" t="s">
        <v>71</v>
      </c>
      <c r="BV19" s="14">
        <f t="shared" ref="BV19:BV21" si="10">$BV$9</f>
        <v>0</v>
      </c>
      <c r="BW19" s="15"/>
      <c r="BX19" s="11"/>
      <c r="BY19" s="11"/>
      <c r="BZ19" s="11"/>
      <c r="CA19" s="11"/>
      <c r="CB19" s="11"/>
      <c r="CC19" s="11"/>
      <c r="CD19" s="11">
        <f t="shared" si="7"/>
        <v>0</v>
      </c>
      <c r="CE19" s="11">
        <f t="shared" si="8"/>
        <v>0</v>
      </c>
      <c r="CF19" s="11"/>
      <c r="CG19" s="11"/>
      <c r="CH19" s="11"/>
    </row>
    <row r="20" spans="1:86" ht="15.75" customHeight="1">
      <c r="A20" s="89"/>
      <c r="B20" s="11"/>
      <c r="C20" s="11"/>
      <c r="D20" s="11"/>
      <c r="E20" s="33"/>
      <c r="F20" s="11"/>
      <c r="G20" s="11"/>
      <c r="H20" s="11"/>
      <c r="I20" s="11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64"/>
      <c r="AK20" s="11"/>
      <c r="AL20" s="11"/>
      <c r="AM20" s="11"/>
      <c r="AN20" s="14"/>
      <c r="AO20" s="14"/>
      <c r="AP20" s="14"/>
      <c r="AQ20" s="14"/>
      <c r="AR20" s="15"/>
      <c r="AS20" s="13"/>
      <c r="AT20" s="13"/>
      <c r="AU20" s="13"/>
      <c r="AV20" s="15"/>
      <c r="AW20" s="15"/>
      <c r="AX20" s="13"/>
      <c r="AY20" s="13"/>
      <c r="AZ20" s="13"/>
      <c r="BA20" s="13"/>
      <c r="BB20" s="13"/>
      <c r="BC20" s="13" t="str">
        <f ca="1">IFERROR(__xludf.DUMMYFUNCTION("""COMPUTED_VALUE"""),"Commercial")</f>
        <v>Commercial</v>
      </c>
      <c r="BD20" s="13" t="str">
        <f ca="1">IFERROR(__xludf.DUMMYFUNCTION("""COMPUTED_VALUE"""),"Tent Card")</f>
        <v>Tent Card</v>
      </c>
      <c r="BE20" s="11"/>
      <c r="BF20" s="11"/>
      <c r="BG20" s="26"/>
      <c r="BH20" s="13"/>
      <c r="BI20" s="13"/>
      <c r="BJ20" s="13"/>
      <c r="BK20" s="5"/>
      <c r="BL20" s="11"/>
      <c r="BM20" s="11"/>
      <c r="BN20" s="11"/>
      <c r="BO20" s="11"/>
      <c r="BP20" s="11"/>
      <c r="BQ20" s="11"/>
      <c r="BR20" s="11"/>
      <c r="BS20" s="26" t="s">
        <v>19</v>
      </c>
      <c r="BT20" s="13" t="s">
        <v>70</v>
      </c>
      <c r="BU20" s="13" t="s">
        <v>73</v>
      </c>
      <c r="BV20" s="14">
        <f t="shared" si="10"/>
        <v>0</v>
      </c>
      <c r="BW20" s="15"/>
      <c r="BX20" s="11"/>
      <c r="BY20" s="11"/>
      <c r="BZ20" s="11"/>
      <c r="CA20" s="11"/>
      <c r="CB20" s="11"/>
      <c r="CC20" s="11"/>
      <c r="CD20" s="11">
        <f t="shared" si="7"/>
        <v>0</v>
      </c>
      <c r="CE20" s="11">
        <f t="shared" si="8"/>
        <v>0</v>
      </c>
      <c r="CF20" s="11"/>
      <c r="CG20" s="11"/>
      <c r="CH20" s="11"/>
    </row>
    <row r="21" spans="1:86" ht="15.75" customHeight="1">
      <c r="A21" s="89"/>
      <c r="B21" s="11"/>
      <c r="C21" s="11"/>
      <c r="D21" s="11"/>
      <c r="E21" s="33"/>
      <c r="F21" s="11"/>
      <c r="G21" s="11"/>
      <c r="H21" s="11"/>
      <c r="I21" s="11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64"/>
      <c r="AK21" s="11"/>
      <c r="AL21" s="11"/>
      <c r="AM21" s="11"/>
      <c r="AN21" s="14"/>
      <c r="AO21" s="14"/>
      <c r="AP21" s="14"/>
      <c r="AQ21" s="14"/>
      <c r="AR21" s="15"/>
      <c r="AS21" s="13"/>
      <c r="AT21" s="13"/>
      <c r="AU21" s="13"/>
      <c r="AV21" s="15"/>
      <c r="AW21" s="15"/>
      <c r="AX21" s="13"/>
      <c r="AY21" s="13"/>
      <c r="AZ21" s="13"/>
      <c r="BA21" s="13"/>
      <c r="BB21" s="13"/>
      <c r="BC21" s="26"/>
      <c r="BD21" s="26"/>
      <c r="BE21" s="26"/>
      <c r="BF21" s="13"/>
      <c r="BG21" s="13"/>
      <c r="BH21" s="26"/>
      <c r="BI21" s="26"/>
      <c r="BJ21" s="26"/>
      <c r="BK21" s="26"/>
      <c r="BL21" s="13"/>
      <c r="BM21" s="11"/>
      <c r="BN21" s="11"/>
      <c r="BO21" s="11"/>
      <c r="BP21" s="11"/>
      <c r="BQ21" s="11"/>
      <c r="BR21" s="11"/>
      <c r="BS21" s="26" t="s">
        <v>19</v>
      </c>
      <c r="BT21" s="13" t="s">
        <v>70</v>
      </c>
      <c r="BU21" s="13" t="s">
        <v>81</v>
      </c>
      <c r="BV21" s="14">
        <f t="shared" si="10"/>
        <v>0</v>
      </c>
      <c r="BW21" s="13"/>
      <c r="BX21" s="11"/>
      <c r="BY21" s="11"/>
      <c r="BZ21" s="11"/>
      <c r="CA21" s="11"/>
      <c r="CB21" s="11"/>
      <c r="CC21" s="11"/>
      <c r="CD21" s="11">
        <f t="shared" si="7"/>
        <v>0</v>
      </c>
      <c r="CE21" s="11">
        <f t="shared" si="8"/>
        <v>0</v>
      </c>
      <c r="CF21" s="11"/>
      <c r="CG21" s="11"/>
      <c r="CH21" s="11"/>
    </row>
    <row r="22" spans="1:86" ht="15.75" customHeight="1">
      <c r="A22" s="89"/>
      <c r="B22" s="11"/>
      <c r="C22" s="11"/>
      <c r="D22" s="11"/>
      <c r="E22" s="33"/>
      <c r="F22" s="11"/>
      <c r="G22" s="11"/>
      <c r="H22" s="11"/>
      <c r="I22" s="11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64"/>
      <c r="AK22" s="11"/>
      <c r="AL22" s="11"/>
      <c r="AM22" s="11"/>
      <c r="AN22" s="14"/>
      <c r="AO22" s="14"/>
      <c r="AP22" s="14"/>
      <c r="AQ22" s="14"/>
      <c r="AR22" s="15"/>
      <c r="AS22" s="13"/>
      <c r="AT22" s="13"/>
      <c r="AU22" s="13"/>
      <c r="AV22" s="15"/>
      <c r="AW22" s="15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26"/>
      <c r="BJ22" s="13"/>
      <c r="BK22" s="13"/>
      <c r="BL22" s="26"/>
      <c r="BM22" s="11"/>
      <c r="BN22" s="13"/>
      <c r="BO22" s="11"/>
      <c r="BP22" s="11"/>
      <c r="BQ22" s="11"/>
      <c r="BR22" s="11"/>
      <c r="BS22" s="26" t="s">
        <v>21</v>
      </c>
      <c r="BT22" s="13" t="s">
        <v>48</v>
      </c>
      <c r="BU22" s="13" t="s">
        <v>82</v>
      </c>
      <c r="BV22" s="15" t="e">
        <f>#REF!</f>
        <v>#REF!</v>
      </c>
      <c r="BW22" s="13"/>
      <c r="BX22" s="11"/>
      <c r="BY22" s="11"/>
      <c r="BZ22" s="11"/>
      <c r="CA22" s="11"/>
      <c r="CB22" s="11"/>
      <c r="CC22" s="11"/>
      <c r="CD22" s="11">
        <f t="shared" si="7"/>
        <v>0</v>
      </c>
      <c r="CE22" s="11">
        <f t="shared" si="8"/>
        <v>0</v>
      </c>
      <c r="CF22" s="11"/>
      <c r="CG22" s="11"/>
      <c r="CH22" s="11"/>
    </row>
    <row r="23" spans="1:86" ht="15.75" customHeight="1">
      <c r="A23" s="89"/>
      <c r="B23" s="11"/>
      <c r="C23" s="11"/>
      <c r="D23" s="11"/>
      <c r="E23" s="33"/>
      <c r="F23" s="11"/>
      <c r="G23" s="11"/>
      <c r="H23" s="11"/>
      <c r="I23" s="11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64"/>
      <c r="AK23" s="11"/>
      <c r="AL23" s="11"/>
      <c r="AM23" s="11"/>
      <c r="AN23" s="14"/>
      <c r="AO23" s="14"/>
      <c r="AP23" s="14"/>
      <c r="AQ23" s="14"/>
      <c r="AR23" s="15"/>
      <c r="AS23" s="13"/>
      <c r="AT23" s="13"/>
      <c r="AU23" s="13"/>
      <c r="AV23" s="15"/>
      <c r="AW23" s="15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26"/>
      <c r="BJ23" s="13"/>
      <c r="BK23" s="13"/>
      <c r="BL23" s="26"/>
      <c r="BM23" s="11"/>
      <c r="BN23" s="13"/>
      <c r="BO23" s="11"/>
      <c r="BP23" s="11"/>
      <c r="BQ23" s="11"/>
      <c r="BR23" s="11"/>
      <c r="BS23" s="26" t="s">
        <v>21</v>
      </c>
      <c r="BT23" s="13" t="s">
        <v>70</v>
      </c>
      <c r="BU23" s="13" t="s">
        <v>83</v>
      </c>
      <c r="BV23" s="15">
        <f>Quotation!$C$21</f>
        <v>0</v>
      </c>
      <c r="BW23" s="13"/>
      <c r="BX23" s="11"/>
      <c r="BY23" s="11"/>
      <c r="BZ23" s="11"/>
      <c r="CA23" s="11"/>
      <c r="CB23" s="11"/>
      <c r="CC23" s="11"/>
      <c r="CD23" s="11">
        <f t="shared" si="7"/>
        <v>0</v>
      </c>
      <c r="CE23" s="11">
        <f t="shared" si="8"/>
        <v>0</v>
      </c>
      <c r="CF23" s="11"/>
      <c r="CG23" s="11"/>
      <c r="CH23" s="11"/>
    </row>
    <row r="24" spans="1:86" ht="15.75" customHeight="1">
      <c r="A24" s="89"/>
      <c r="B24" s="11"/>
      <c r="C24" s="11"/>
      <c r="D24" s="11"/>
      <c r="E24" s="33"/>
      <c r="F24" s="11"/>
      <c r="G24" s="11"/>
      <c r="H24" s="11"/>
      <c r="I24" s="11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64"/>
      <c r="AK24" s="11"/>
      <c r="AL24" s="11"/>
      <c r="AM24" s="11"/>
      <c r="AN24" s="14"/>
      <c r="AO24" s="14"/>
      <c r="AP24" s="14"/>
      <c r="AQ24" s="14"/>
      <c r="AR24" s="15"/>
      <c r="AS24" s="13"/>
      <c r="AT24" s="13"/>
      <c r="AU24" s="13"/>
      <c r="AV24" s="15"/>
      <c r="AW24" s="15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1"/>
      <c r="BM24" s="11"/>
      <c r="BN24" s="13"/>
      <c r="BO24" s="11"/>
      <c r="BP24" s="11"/>
      <c r="BQ24" s="11"/>
      <c r="BR24" s="11"/>
      <c r="BS24" s="26" t="s">
        <v>21</v>
      </c>
      <c r="BT24" s="13" t="s">
        <v>48</v>
      </c>
      <c r="BU24" s="13" t="s">
        <v>84</v>
      </c>
      <c r="BV24" s="15" t="e">
        <f t="shared" ref="BV24:BV28" si="11">$BV$22</f>
        <v>#REF!</v>
      </c>
      <c r="BW24" s="13"/>
      <c r="BX24" s="11"/>
      <c r="BY24" s="11"/>
      <c r="BZ24" s="11"/>
      <c r="CA24" s="11"/>
      <c r="CB24" s="11"/>
      <c r="CC24" s="11"/>
      <c r="CD24" s="11">
        <f t="shared" si="7"/>
        <v>0</v>
      </c>
      <c r="CE24" s="11">
        <f t="shared" si="8"/>
        <v>0</v>
      </c>
      <c r="CF24" s="11"/>
      <c r="CG24" s="11"/>
      <c r="CH24" s="11"/>
    </row>
    <row r="25" spans="1:86" ht="15.75" customHeight="1">
      <c r="A25" s="89"/>
      <c r="B25" s="11"/>
      <c r="C25" s="11"/>
      <c r="D25" s="11"/>
      <c r="E25" s="33"/>
      <c r="F25" s="11"/>
      <c r="G25" s="11"/>
      <c r="H25" s="11"/>
      <c r="I25" s="11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64"/>
      <c r="AK25" s="11"/>
      <c r="AL25" s="11"/>
      <c r="AM25" s="11"/>
      <c r="AN25" s="14"/>
      <c r="AO25" s="14"/>
      <c r="AP25" s="14"/>
      <c r="AQ25" s="14"/>
      <c r="AR25" s="15"/>
      <c r="AS25" s="13"/>
      <c r="AT25" s="13"/>
      <c r="AU25" s="13"/>
      <c r="AV25" s="15"/>
      <c r="AW25" s="15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26"/>
      <c r="BJ25" s="13"/>
      <c r="BK25" s="13"/>
      <c r="BL25" s="26"/>
      <c r="BM25" s="11"/>
      <c r="BN25" s="13"/>
      <c r="BO25" s="11"/>
      <c r="BP25" s="11"/>
      <c r="BQ25" s="11"/>
      <c r="BR25" s="11"/>
      <c r="BS25" s="26" t="s">
        <v>21</v>
      </c>
      <c r="BT25" s="13" t="s">
        <v>48</v>
      </c>
      <c r="BU25" s="13" t="s">
        <v>85</v>
      </c>
      <c r="BV25" s="15" t="e">
        <f t="shared" si="11"/>
        <v>#REF!</v>
      </c>
      <c r="BW25" s="13"/>
      <c r="BX25" s="11"/>
      <c r="BY25" s="11"/>
      <c r="BZ25" s="11"/>
      <c r="CA25" s="11"/>
      <c r="CB25" s="11"/>
      <c r="CC25" s="11"/>
      <c r="CD25" s="11">
        <f t="shared" si="7"/>
        <v>0</v>
      </c>
      <c r="CE25" s="11">
        <f t="shared" si="8"/>
        <v>0</v>
      </c>
      <c r="CF25" s="11"/>
      <c r="CG25" s="11"/>
      <c r="CH25" s="11"/>
    </row>
    <row r="26" spans="1:86" ht="15.75" customHeight="1">
      <c r="A26" s="89"/>
      <c r="B26" s="11"/>
      <c r="C26" s="11"/>
      <c r="D26" s="11"/>
      <c r="E26" s="33"/>
      <c r="F26" s="11"/>
      <c r="G26" s="11"/>
      <c r="H26" s="11"/>
      <c r="I26" s="11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64"/>
      <c r="AK26" s="11"/>
      <c r="AL26" s="11"/>
      <c r="AM26" s="11"/>
      <c r="AN26" s="14"/>
      <c r="AO26" s="14"/>
      <c r="AP26" s="14"/>
      <c r="AQ26" s="14"/>
      <c r="AR26" s="15"/>
      <c r="AS26" s="13"/>
      <c r="AT26" s="13"/>
      <c r="AU26" s="13"/>
      <c r="AV26" s="15"/>
      <c r="AW26" s="15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26"/>
      <c r="BJ26" s="13"/>
      <c r="BK26" s="13"/>
      <c r="BL26" s="26"/>
      <c r="BM26" s="11"/>
      <c r="BN26" s="11"/>
      <c r="BO26" s="11"/>
      <c r="BP26" s="11"/>
      <c r="BQ26" s="11"/>
      <c r="BR26" s="11"/>
      <c r="BS26" s="26" t="s">
        <v>21</v>
      </c>
      <c r="BT26" s="13" t="s">
        <v>48</v>
      </c>
      <c r="BU26" s="13" t="s">
        <v>86</v>
      </c>
      <c r="BV26" s="15" t="e">
        <f t="shared" si="11"/>
        <v>#REF!</v>
      </c>
      <c r="BW26" s="13"/>
      <c r="BX26" s="11"/>
      <c r="BY26" s="11"/>
      <c r="BZ26" s="11"/>
      <c r="CA26" s="11"/>
      <c r="CB26" s="11"/>
      <c r="CC26" s="11"/>
      <c r="CD26" s="11">
        <f t="shared" si="7"/>
        <v>0</v>
      </c>
      <c r="CE26" s="11">
        <f t="shared" si="8"/>
        <v>0</v>
      </c>
      <c r="CF26" s="11"/>
      <c r="CG26" s="11"/>
      <c r="CH26" s="11"/>
    </row>
    <row r="27" spans="1:86" ht="15.75" customHeight="1">
      <c r="A27" s="89"/>
      <c r="B27" s="11"/>
      <c r="C27" s="11"/>
      <c r="D27" s="11"/>
      <c r="E27" s="33"/>
      <c r="F27" s="11"/>
      <c r="G27" s="11"/>
      <c r="H27" s="11"/>
      <c r="I27" s="11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64"/>
      <c r="AK27" s="11"/>
      <c r="AL27" s="11"/>
      <c r="AM27" s="11"/>
      <c r="AN27" s="14"/>
      <c r="AO27" s="14"/>
      <c r="AP27" s="14"/>
      <c r="AQ27" s="14"/>
      <c r="AR27" s="15"/>
      <c r="AS27" s="13"/>
      <c r="AT27" s="13"/>
      <c r="AU27" s="13"/>
      <c r="AV27" s="15"/>
      <c r="AW27" s="15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1"/>
      <c r="BM27" s="11"/>
      <c r="BN27" s="11"/>
      <c r="BO27" s="11"/>
      <c r="BP27" s="11"/>
      <c r="BQ27" s="11"/>
      <c r="BR27" s="11"/>
      <c r="BS27" s="26" t="s">
        <v>21</v>
      </c>
      <c r="BT27" s="13" t="s">
        <v>48</v>
      </c>
      <c r="BU27" s="13" t="s">
        <v>87</v>
      </c>
      <c r="BV27" s="15" t="e">
        <f t="shared" si="11"/>
        <v>#REF!</v>
      </c>
      <c r="BW27" s="13"/>
      <c r="BX27" s="11"/>
      <c r="BY27" s="11"/>
      <c r="BZ27" s="11"/>
      <c r="CA27" s="11"/>
      <c r="CB27" s="11"/>
      <c r="CC27" s="11"/>
      <c r="CD27" s="11">
        <f t="shared" si="7"/>
        <v>0</v>
      </c>
      <c r="CE27" s="11">
        <f t="shared" si="8"/>
        <v>0</v>
      </c>
      <c r="CF27" s="11"/>
      <c r="CG27" s="11"/>
      <c r="CH27" s="11"/>
    </row>
    <row r="28" spans="1:86" ht="15.75" customHeight="1">
      <c r="A28" s="89"/>
      <c r="B28" s="11"/>
      <c r="C28" s="11"/>
      <c r="D28" s="11"/>
      <c r="E28" s="33"/>
      <c r="F28" s="11"/>
      <c r="G28" s="11"/>
      <c r="H28" s="11"/>
      <c r="I28" s="11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64"/>
      <c r="AK28" s="11"/>
      <c r="AL28" s="11"/>
      <c r="AM28" s="11"/>
      <c r="AN28" s="14"/>
      <c r="AO28" s="14"/>
      <c r="AP28" s="14"/>
      <c r="AQ28" s="14"/>
      <c r="AR28" s="15"/>
      <c r="AS28" s="13"/>
      <c r="AT28" s="13"/>
      <c r="AU28" s="13"/>
      <c r="AV28" s="15"/>
      <c r="AW28" s="15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1"/>
      <c r="BM28" s="11"/>
      <c r="BN28" s="11"/>
      <c r="BO28" s="11"/>
      <c r="BP28" s="11"/>
      <c r="BQ28" s="11"/>
      <c r="BR28" s="11"/>
      <c r="BS28" s="26" t="s">
        <v>21</v>
      </c>
      <c r="BT28" s="13" t="s">
        <v>48</v>
      </c>
      <c r="BU28" s="13" t="s">
        <v>88</v>
      </c>
      <c r="BV28" s="15" t="e">
        <f t="shared" si="11"/>
        <v>#REF!</v>
      </c>
      <c r="BW28" s="13"/>
      <c r="BX28" s="11"/>
      <c r="BY28" s="11"/>
      <c r="BZ28" s="11"/>
      <c r="CA28" s="11"/>
      <c r="CB28" s="11"/>
      <c r="CC28" s="11"/>
      <c r="CD28" s="11">
        <f t="shared" si="7"/>
        <v>0</v>
      </c>
      <c r="CE28" s="11">
        <f t="shared" si="8"/>
        <v>0</v>
      </c>
      <c r="CF28" s="11"/>
      <c r="CG28" s="11"/>
      <c r="CH28" s="11"/>
    </row>
    <row r="29" spans="1:86" ht="15.75" customHeight="1">
      <c r="A29" s="89"/>
      <c r="B29" s="11"/>
      <c r="C29" s="11"/>
      <c r="D29" s="11"/>
      <c r="E29" s="33"/>
      <c r="F29" s="11"/>
      <c r="G29" s="11"/>
      <c r="H29" s="11"/>
      <c r="I29" s="11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64"/>
      <c r="AK29" s="11"/>
      <c r="AL29" s="11"/>
      <c r="AM29" s="11"/>
      <c r="AN29" s="14"/>
      <c r="AO29" s="14"/>
      <c r="AP29" s="14"/>
      <c r="AQ29" s="14"/>
      <c r="AR29" s="15"/>
      <c r="AS29" s="13"/>
      <c r="AT29" s="13"/>
      <c r="AU29" s="13"/>
      <c r="AV29" s="15"/>
      <c r="AW29" s="15"/>
      <c r="AX29" s="13"/>
      <c r="AY29" s="13"/>
      <c r="AZ29" s="13"/>
      <c r="BA29" s="13"/>
      <c r="BB29" s="13"/>
      <c r="BC29" s="18"/>
      <c r="BD29" s="18"/>
      <c r="BE29" s="13"/>
      <c r="BF29" s="13"/>
      <c r="BG29" s="13"/>
      <c r="BH29" s="13"/>
      <c r="BI29" s="13"/>
      <c r="BJ29" s="13"/>
      <c r="BK29" s="13"/>
      <c r="BL29" s="11"/>
      <c r="BM29" s="11"/>
      <c r="BN29" s="11"/>
      <c r="BO29" s="11"/>
      <c r="BP29" s="11"/>
      <c r="BQ29" s="11"/>
      <c r="BR29" s="11"/>
      <c r="BS29" s="26"/>
      <c r="BT29" s="13"/>
      <c r="BU29" s="13"/>
      <c r="BV29" s="13"/>
      <c r="BW29" s="13"/>
      <c r="BX29" s="11"/>
      <c r="BY29" s="11"/>
      <c r="BZ29" s="11"/>
      <c r="CA29" s="11"/>
      <c r="CB29" s="11"/>
      <c r="CC29" s="11"/>
      <c r="CD29" s="11">
        <f t="shared" si="7"/>
        <v>0</v>
      </c>
      <c r="CE29" s="11">
        <f t="shared" si="8"/>
        <v>0</v>
      </c>
      <c r="CF29" s="11"/>
      <c r="CG29" s="11"/>
      <c r="CH29" s="11"/>
    </row>
    <row r="30" spans="1:86" ht="15.75" customHeight="1">
      <c r="A30" s="89"/>
      <c r="B30" s="11"/>
      <c r="C30" s="11"/>
      <c r="D30" s="11"/>
      <c r="E30" s="33"/>
      <c r="F30" s="11"/>
      <c r="G30" s="11"/>
      <c r="H30" s="11"/>
      <c r="I30" s="11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64"/>
      <c r="AK30" s="11"/>
      <c r="AL30" s="11"/>
      <c r="AM30" s="11"/>
      <c r="AN30" s="14"/>
      <c r="AO30" s="14"/>
      <c r="AP30" s="14"/>
      <c r="AQ30" s="14"/>
      <c r="AR30" s="15"/>
      <c r="AS30" s="13"/>
      <c r="AT30" s="13"/>
      <c r="AU30" s="13"/>
      <c r="AV30" s="15"/>
      <c r="AW30" s="15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1"/>
      <c r="BM30" s="11"/>
      <c r="BN30" s="11"/>
      <c r="BO30" s="11"/>
      <c r="BP30" s="11"/>
      <c r="BQ30" s="11"/>
      <c r="BR30" s="11"/>
      <c r="BS30" s="13"/>
      <c r="BT30" s="13"/>
      <c r="BU30" s="13"/>
      <c r="BV30" s="13"/>
      <c r="BW30" s="13"/>
      <c r="BX30" s="11"/>
      <c r="BY30" s="11"/>
      <c r="BZ30" s="11"/>
      <c r="CA30" s="11"/>
      <c r="CB30" s="11"/>
      <c r="CC30" s="11"/>
      <c r="CD30" s="11">
        <f t="shared" si="7"/>
        <v>0</v>
      </c>
      <c r="CE30" s="11">
        <f t="shared" si="8"/>
        <v>0</v>
      </c>
      <c r="CF30" s="11"/>
      <c r="CG30" s="11"/>
      <c r="CH30" s="11"/>
    </row>
    <row r="31" spans="1:86" ht="15.75" customHeight="1">
      <c r="A31" s="89"/>
      <c r="B31" s="11"/>
      <c r="C31" s="11"/>
      <c r="D31" s="11"/>
      <c r="E31" s="33"/>
      <c r="F31" s="11"/>
      <c r="G31" s="11"/>
      <c r="H31" s="11"/>
      <c r="I31" s="11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64"/>
      <c r="AK31" s="11"/>
      <c r="AL31" s="11"/>
      <c r="AM31" s="11"/>
      <c r="AN31" s="14"/>
      <c r="AO31" s="14"/>
      <c r="AP31" s="14"/>
      <c r="AQ31" s="14"/>
      <c r="AR31" s="15"/>
      <c r="AS31" s="13"/>
      <c r="AT31" s="13"/>
      <c r="AU31" s="13"/>
      <c r="AV31" s="15"/>
      <c r="AW31" s="15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26"/>
      <c r="BK31" s="13"/>
      <c r="BL31" s="11"/>
      <c r="BM31" s="11"/>
      <c r="BN31" s="11"/>
      <c r="BO31" s="11"/>
      <c r="BP31" s="11"/>
      <c r="BQ31" s="11"/>
      <c r="BR31" s="11"/>
      <c r="BS31" s="26" t="s">
        <v>20</v>
      </c>
      <c r="BT31" s="13" t="s">
        <v>48</v>
      </c>
      <c r="BU31" s="13" t="s">
        <v>84</v>
      </c>
      <c r="BV31" s="15" t="e">
        <f>#REF!</f>
        <v>#REF!</v>
      </c>
      <c r="BW31" s="13"/>
      <c r="BX31" s="11"/>
      <c r="BY31" s="11"/>
      <c r="BZ31" s="11"/>
      <c r="CA31" s="11"/>
      <c r="CB31" s="11"/>
      <c r="CC31" s="11"/>
      <c r="CD31" s="11">
        <f t="shared" si="7"/>
        <v>0</v>
      </c>
      <c r="CE31" s="11">
        <f t="shared" si="8"/>
        <v>0</v>
      </c>
      <c r="CF31" s="11"/>
      <c r="CG31" s="11"/>
      <c r="CH31" s="11"/>
    </row>
    <row r="32" spans="1:86" ht="15.75" customHeight="1">
      <c r="A32" s="89"/>
      <c r="B32" s="11"/>
      <c r="C32" s="11"/>
      <c r="D32" s="11"/>
      <c r="E32" s="33"/>
      <c r="F32" s="11"/>
      <c r="G32" s="11"/>
      <c r="H32" s="11"/>
      <c r="I32" s="11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64"/>
      <c r="AK32" s="11"/>
      <c r="AL32" s="11"/>
      <c r="AM32" s="11"/>
      <c r="AN32" s="14"/>
      <c r="AO32" s="14"/>
      <c r="AP32" s="14"/>
      <c r="AQ32" s="14"/>
      <c r="AR32" s="15"/>
      <c r="AS32" s="13"/>
      <c r="AT32" s="13"/>
      <c r="AU32" s="13"/>
      <c r="AV32" s="15"/>
      <c r="AW32" s="15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1"/>
      <c r="BM32" s="11"/>
      <c r="BN32" s="13"/>
      <c r="BO32" s="11"/>
      <c r="BP32" s="11"/>
      <c r="BQ32" s="11"/>
      <c r="BR32" s="11"/>
      <c r="BS32" s="26" t="s">
        <v>20</v>
      </c>
      <c r="BT32" s="13" t="s">
        <v>48</v>
      </c>
      <c r="BU32" s="13" t="s">
        <v>85</v>
      </c>
      <c r="BV32" s="15" t="e">
        <f>#REF!</f>
        <v>#REF!</v>
      </c>
      <c r="BW32" s="13"/>
      <c r="BX32" s="11"/>
      <c r="BY32" s="11"/>
      <c r="BZ32" s="11"/>
      <c r="CA32" s="11"/>
      <c r="CB32" s="11"/>
      <c r="CC32" s="11"/>
      <c r="CD32" s="11">
        <f t="shared" si="7"/>
        <v>0</v>
      </c>
      <c r="CE32" s="11">
        <f t="shared" si="8"/>
        <v>0</v>
      </c>
      <c r="CF32" s="11"/>
      <c r="CG32" s="11"/>
      <c r="CH32" s="11"/>
    </row>
    <row r="33" spans="1:86" ht="15.75" customHeight="1">
      <c r="A33" s="89"/>
      <c r="B33" s="11"/>
      <c r="C33" s="11"/>
      <c r="D33" s="11"/>
      <c r="E33" s="33"/>
      <c r="F33" s="11"/>
      <c r="G33" s="11"/>
      <c r="H33" s="11"/>
      <c r="I33" s="11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64"/>
      <c r="AK33" s="11"/>
      <c r="AL33" s="11"/>
      <c r="AM33" s="11"/>
      <c r="AN33" s="14"/>
      <c r="AO33" s="14"/>
      <c r="AP33" s="14"/>
      <c r="AQ33" s="14"/>
      <c r="AR33" s="15"/>
      <c r="AS33" s="13"/>
      <c r="AT33" s="13"/>
      <c r="AU33" s="13"/>
      <c r="AV33" s="15"/>
      <c r="AW33" s="15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26"/>
      <c r="BJ33" s="13"/>
      <c r="BK33" s="13"/>
      <c r="BL33" s="11"/>
      <c r="BM33" s="11"/>
      <c r="BN33" s="13"/>
      <c r="BO33" s="11"/>
      <c r="BP33" s="11"/>
      <c r="BQ33" s="11"/>
      <c r="BR33" s="11"/>
      <c r="BS33" s="26" t="s">
        <v>20</v>
      </c>
      <c r="BT33" s="13" t="s">
        <v>48</v>
      </c>
      <c r="BU33" s="13" t="s">
        <v>86</v>
      </c>
      <c r="BV33" s="15" t="e">
        <f>#REF!</f>
        <v>#REF!</v>
      </c>
      <c r="BW33" s="13"/>
      <c r="BX33" s="11"/>
      <c r="BY33" s="11"/>
      <c r="BZ33" s="11"/>
      <c r="CA33" s="11"/>
      <c r="CB33" s="11"/>
      <c r="CC33" s="11"/>
      <c r="CD33" s="11">
        <f t="shared" si="7"/>
        <v>0</v>
      </c>
      <c r="CE33" s="11">
        <f t="shared" si="8"/>
        <v>0</v>
      </c>
      <c r="CF33" s="11"/>
      <c r="CG33" s="11"/>
      <c r="CH33" s="11"/>
    </row>
    <row r="34" spans="1:86" ht="15.75" customHeight="1">
      <c r="A34" s="89"/>
      <c r="B34" s="11"/>
      <c r="C34" s="11"/>
      <c r="D34" s="11"/>
      <c r="E34" s="33"/>
      <c r="F34" s="11"/>
      <c r="G34" s="11"/>
      <c r="H34" s="11"/>
      <c r="I34" s="11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64"/>
      <c r="AK34" s="11"/>
      <c r="AL34" s="11"/>
      <c r="AM34" s="11"/>
      <c r="AN34" s="14"/>
      <c r="AO34" s="14"/>
      <c r="AP34" s="14"/>
      <c r="AQ34" s="14"/>
      <c r="AR34" s="15"/>
      <c r="AS34" s="13"/>
      <c r="AT34" s="13"/>
      <c r="AU34" s="13"/>
      <c r="AV34" s="15"/>
      <c r="AW34" s="15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1"/>
      <c r="BI34" s="26"/>
      <c r="BJ34" s="13"/>
      <c r="BK34" s="13"/>
      <c r="BL34" s="11"/>
      <c r="BM34" s="11"/>
      <c r="BN34" s="13"/>
      <c r="BO34" s="11"/>
      <c r="BP34" s="11"/>
      <c r="BQ34" s="11"/>
      <c r="BR34" s="11"/>
      <c r="BS34" s="26" t="s">
        <v>20</v>
      </c>
      <c r="BT34" s="13" t="s">
        <v>48</v>
      </c>
      <c r="BU34" s="13" t="s">
        <v>87</v>
      </c>
      <c r="BV34" s="15" t="e">
        <f>#REF!</f>
        <v>#REF!</v>
      </c>
      <c r="BW34" s="13"/>
      <c r="BX34" s="11"/>
      <c r="BY34" s="11"/>
      <c r="BZ34" s="11"/>
      <c r="CA34" s="11"/>
      <c r="CB34" s="11"/>
      <c r="CC34" s="11"/>
      <c r="CD34" s="11">
        <f t="shared" si="7"/>
        <v>0</v>
      </c>
      <c r="CE34" s="11">
        <f t="shared" si="8"/>
        <v>0</v>
      </c>
      <c r="CF34" s="11"/>
      <c r="CG34" s="11"/>
      <c r="CH34" s="11"/>
    </row>
    <row r="35" spans="1:86" ht="15.75" customHeight="1">
      <c r="A35" s="89"/>
      <c r="B35" s="11"/>
      <c r="C35" s="11"/>
      <c r="D35" s="11"/>
      <c r="E35" s="33"/>
      <c r="F35" s="11"/>
      <c r="G35" s="11"/>
      <c r="H35" s="11"/>
      <c r="I35" s="11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64"/>
      <c r="AK35" s="11"/>
      <c r="AL35" s="11"/>
      <c r="AM35" s="11"/>
      <c r="AN35" s="14"/>
      <c r="AO35" s="14"/>
      <c r="AP35" s="14"/>
      <c r="AQ35" s="14"/>
      <c r="AR35" s="15"/>
      <c r="AS35" s="13"/>
      <c r="AT35" s="13"/>
      <c r="AU35" s="15"/>
      <c r="AV35" s="15"/>
      <c r="AW35" s="15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1"/>
      <c r="BI35" s="26"/>
      <c r="BJ35" s="13"/>
      <c r="BK35" s="13"/>
      <c r="BL35" s="11"/>
      <c r="BM35" s="11"/>
      <c r="BN35" s="13"/>
      <c r="BO35" s="11"/>
      <c r="BP35" s="11"/>
      <c r="BQ35" s="11"/>
      <c r="BR35" s="11"/>
      <c r="BS35" s="26" t="s">
        <v>20</v>
      </c>
      <c r="BT35" s="13" t="s">
        <v>48</v>
      </c>
      <c r="BU35" s="13" t="s">
        <v>88</v>
      </c>
      <c r="BV35" s="15" t="e">
        <f>#REF!</f>
        <v>#REF!</v>
      </c>
      <c r="BW35" s="13"/>
      <c r="BX35" s="11"/>
      <c r="BY35" s="11"/>
      <c r="BZ35" s="11"/>
      <c r="CA35" s="11"/>
      <c r="CB35" s="11"/>
      <c r="CC35" s="11"/>
      <c r="CD35" s="11">
        <f t="shared" si="7"/>
        <v>0</v>
      </c>
      <c r="CE35" s="11">
        <f t="shared" si="8"/>
        <v>0</v>
      </c>
      <c r="CF35" s="11"/>
      <c r="CG35" s="11"/>
      <c r="CH35" s="11"/>
    </row>
    <row r="36" spans="1:86" ht="15.75" customHeight="1">
      <c r="A36" s="89"/>
      <c r="B36" s="11"/>
      <c r="C36" s="11"/>
      <c r="D36" s="11"/>
      <c r="E36" s="33"/>
      <c r="F36" s="11"/>
      <c r="G36" s="11"/>
      <c r="H36" s="11"/>
      <c r="I36" s="11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64"/>
      <c r="AK36" s="11"/>
      <c r="AL36" s="11"/>
      <c r="AM36" s="11"/>
      <c r="AN36" s="14"/>
      <c r="AO36" s="14"/>
      <c r="AP36" s="14"/>
      <c r="AQ36" s="14"/>
      <c r="AR36" s="15"/>
      <c r="AS36" s="13"/>
      <c r="AT36" s="13"/>
      <c r="AU36" s="13"/>
      <c r="AV36" s="15"/>
      <c r="AW36" s="15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1"/>
      <c r="BI36" s="26"/>
      <c r="BJ36" s="13"/>
      <c r="BK36" s="13"/>
      <c r="BL36" s="11"/>
      <c r="BM36" s="11"/>
      <c r="BN36" s="11"/>
      <c r="BO36" s="11"/>
      <c r="BP36" s="11"/>
      <c r="BQ36" s="11"/>
      <c r="BR36" s="11"/>
      <c r="BS36" s="26" t="s">
        <v>20</v>
      </c>
      <c r="BT36" s="13" t="s">
        <v>48</v>
      </c>
      <c r="BU36" s="13" t="s">
        <v>89</v>
      </c>
      <c r="BV36" s="15" t="e">
        <f>#REF!</f>
        <v>#REF!</v>
      </c>
      <c r="BW36" s="13"/>
      <c r="BX36" s="11"/>
      <c r="BY36" s="11"/>
      <c r="BZ36" s="11"/>
      <c r="CA36" s="11"/>
      <c r="CB36" s="11"/>
      <c r="CC36" s="11"/>
      <c r="CD36" s="11">
        <f t="shared" si="7"/>
        <v>0</v>
      </c>
      <c r="CE36" s="11">
        <f t="shared" si="8"/>
        <v>0</v>
      </c>
      <c r="CF36" s="11"/>
      <c r="CG36" s="11"/>
      <c r="CH36" s="11"/>
    </row>
    <row r="37" spans="1:86" ht="15.75" customHeight="1">
      <c r="A37" s="89"/>
      <c r="B37" s="11"/>
      <c r="C37" s="11"/>
      <c r="D37" s="11"/>
      <c r="E37" s="33"/>
      <c r="F37" s="11"/>
      <c r="G37" s="11"/>
      <c r="H37" s="11"/>
      <c r="I37" s="11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64"/>
      <c r="AK37" s="11"/>
      <c r="AL37" s="11"/>
      <c r="AM37" s="11"/>
      <c r="AN37" s="14"/>
      <c r="AO37" s="14"/>
      <c r="AP37" s="14"/>
      <c r="AQ37" s="14"/>
      <c r="AR37" s="15"/>
      <c r="AS37" s="13"/>
      <c r="AT37" s="13"/>
      <c r="AU37" s="13"/>
      <c r="AV37" s="15"/>
      <c r="AW37" s="15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26"/>
      <c r="BJ37" s="13"/>
      <c r="BK37" s="13"/>
      <c r="BL37" s="11"/>
      <c r="BM37" s="11"/>
      <c r="BN37" s="11"/>
      <c r="BO37" s="11"/>
      <c r="BP37" s="11"/>
      <c r="BQ37" s="11"/>
      <c r="BR37" s="11"/>
      <c r="BS37" s="26" t="s">
        <v>20</v>
      </c>
      <c r="BT37" s="13" t="s">
        <v>48</v>
      </c>
      <c r="BU37" s="13" t="s">
        <v>90</v>
      </c>
      <c r="BV37" s="15" t="e">
        <f>#REF!</f>
        <v>#REF!</v>
      </c>
      <c r="BW37" s="13"/>
      <c r="BX37" s="11"/>
      <c r="BY37" s="11"/>
      <c r="BZ37" s="11"/>
      <c r="CA37" s="11"/>
      <c r="CB37" s="11"/>
      <c r="CC37" s="11"/>
      <c r="CD37" s="11">
        <f t="shared" si="7"/>
        <v>0</v>
      </c>
      <c r="CE37" s="11">
        <f t="shared" si="8"/>
        <v>0</v>
      </c>
      <c r="CF37" s="11"/>
      <c r="CG37" s="11"/>
      <c r="CH37" s="11"/>
    </row>
    <row r="38" spans="1:86" ht="15.75" customHeight="1">
      <c r="A38" s="89"/>
      <c r="B38" s="11"/>
      <c r="C38" s="11"/>
      <c r="D38" s="11"/>
      <c r="E38" s="33"/>
      <c r="F38" s="11"/>
      <c r="G38" s="11"/>
      <c r="H38" s="11"/>
      <c r="I38" s="11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7"/>
      <c r="AK38" s="11"/>
      <c r="AL38" s="11"/>
      <c r="AM38" s="11"/>
      <c r="AN38" s="11"/>
      <c r="AO38" s="11"/>
      <c r="AP38" s="11"/>
      <c r="AQ38" s="11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1"/>
      <c r="BI38" s="26"/>
      <c r="BJ38" s="13"/>
      <c r="BK38" s="13"/>
      <c r="BL38" s="11"/>
      <c r="BM38" s="11"/>
      <c r="BN38" s="11"/>
      <c r="BO38" s="11"/>
      <c r="BP38" s="11"/>
      <c r="BQ38" s="11"/>
      <c r="BR38" s="11"/>
      <c r="BS38" s="26" t="s">
        <v>20</v>
      </c>
      <c r="BT38" s="13" t="s">
        <v>48</v>
      </c>
      <c r="BU38" s="13" t="s">
        <v>66</v>
      </c>
      <c r="BV38" s="15" t="e">
        <f>#REF!</f>
        <v>#REF!</v>
      </c>
      <c r="BW38" s="13"/>
      <c r="BX38" s="11"/>
      <c r="BY38" s="11"/>
      <c r="BZ38" s="11"/>
      <c r="CA38" s="11"/>
      <c r="CB38" s="11"/>
      <c r="CC38" s="11"/>
      <c r="CD38" s="11">
        <f t="shared" si="7"/>
        <v>0</v>
      </c>
      <c r="CE38" s="11">
        <f t="shared" si="8"/>
        <v>0</v>
      </c>
      <c r="CF38" s="11"/>
      <c r="CG38" s="11"/>
      <c r="CH38" s="11"/>
    </row>
    <row r="39" spans="1:86" ht="15.75" customHeight="1">
      <c r="A39" s="89"/>
      <c r="B39" s="11"/>
      <c r="C39" s="11"/>
      <c r="D39" s="11"/>
      <c r="E39" s="33"/>
      <c r="F39" s="11"/>
      <c r="G39" s="11"/>
      <c r="H39" s="11"/>
      <c r="I39" s="11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7"/>
      <c r="AK39" s="11"/>
      <c r="AL39" s="11"/>
      <c r="AM39" s="11"/>
      <c r="AN39" s="11"/>
      <c r="AO39" s="11"/>
      <c r="AP39" s="11"/>
      <c r="AQ39" s="11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1"/>
      <c r="BI39" s="26"/>
      <c r="BJ39" s="13"/>
      <c r="BK39" s="13"/>
      <c r="BL39" s="13"/>
      <c r="BM39" s="13"/>
      <c r="BN39" s="13"/>
      <c r="BO39" s="13"/>
      <c r="BP39" s="13"/>
      <c r="BQ39" s="13"/>
      <c r="BR39" s="13"/>
      <c r="BS39" s="26" t="s">
        <v>20</v>
      </c>
      <c r="BT39" s="13" t="s">
        <v>48</v>
      </c>
      <c r="BU39" s="13" t="s">
        <v>71</v>
      </c>
      <c r="BV39" s="15" t="e">
        <f>#REF!</f>
        <v>#REF!</v>
      </c>
      <c r="BW39" s="13"/>
      <c r="BX39" s="13"/>
      <c r="BY39" s="13"/>
      <c r="BZ39" s="13"/>
      <c r="CA39" s="13"/>
      <c r="CB39" s="13"/>
      <c r="CC39" s="13"/>
      <c r="CD39" s="11">
        <f t="shared" si="7"/>
        <v>0</v>
      </c>
      <c r="CE39" s="11">
        <f t="shared" si="8"/>
        <v>0</v>
      </c>
      <c r="CF39" s="13"/>
      <c r="CG39" s="13"/>
      <c r="CH39" s="13"/>
    </row>
    <row r="40" spans="1:86" ht="15.75" customHeight="1">
      <c r="A40" s="89"/>
      <c r="B40" s="11"/>
      <c r="C40" s="11"/>
      <c r="D40" s="11"/>
      <c r="E40" s="33"/>
      <c r="F40" s="11"/>
      <c r="G40" s="11"/>
      <c r="H40" s="11"/>
      <c r="I40" s="11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7"/>
      <c r="AK40" s="11"/>
      <c r="AL40" s="11"/>
      <c r="AM40" s="11"/>
      <c r="AN40" s="11"/>
      <c r="AO40" s="11"/>
      <c r="AP40" s="11"/>
      <c r="AQ40" s="11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1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26" t="s">
        <v>20</v>
      </c>
      <c r="BT40" s="13" t="s">
        <v>48</v>
      </c>
      <c r="BU40" s="13" t="s">
        <v>81</v>
      </c>
      <c r="BV40" s="15" t="e">
        <f>#REF!</f>
        <v>#REF!</v>
      </c>
      <c r="BW40" s="13"/>
      <c r="BX40" s="13"/>
      <c r="BY40" s="13"/>
      <c r="BZ40" s="13"/>
      <c r="CA40" s="13"/>
      <c r="CB40" s="13"/>
      <c r="CC40" s="13"/>
      <c r="CD40" s="11">
        <f t="shared" si="7"/>
        <v>0</v>
      </c>
      <c r="CE40" s="11">
        <f t="shared" si="8"/>
        <v>0</v>
      </c>
      <c r="CF40" s="13"/>
      <c r="CG40" s="13"/>
      <c r="CH40" s="13"/>
    </row>
    <row r="41" spans="1:86" ht="15.75" customHeight="1">
      <c r="A41" s="89"/>
      <c r="B41" s="11"/>
      <c r="C41" s="11"/>
      <c r="D41" s="11"/>
      <c r="E41" s="33"/>
      <c r="F41" s="11"/>
      <c r="G41" s="11"/>
      <c r="H41" s="11"/>
      <c r="I41" s="11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7"/>
      <c r="AK41" s="11"/>
      <c r="AL41" s="11"/>
      <c r="AM41" s="11"/>
      <c r="AN41" s="11"/>
      <c r="AO41" s="11"/>
      <c r="AP41" s="11"/>
      <c r="AQ41" s="11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1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26" t="s">
        <v>20</v>
      </c>
      <c r="BT41" s="13" t="s">
        <v>48</v>
      </c>
      <c r="BU41" s="13" t="s">
        <v>83</v>
      </c>
      <c r="BV41" s="15" t="e">
        <f>#REF!</f>
        <v>#REF!</v>
      </c>
      <c r="BW41" s="13"/>
      <c r="BX41" s="13"/>
      <c r="BY41" s="13"/>
      <c r="BZ41" s="13"/>
      <c r="CA41" s="13"/>
      <c r="CB41" s="13"/>
      <c r="CC41" s="13"/>
      <c r="CD41" s="11">
        <f t="shared" si="7"/>
        <v>0</v>
      </c>
      <c r="CE41" s="33">
        <f>Quotation!D24</f>
        <v>0</v>
      </c>
      <c r="CF41" s="13"/>
      <c r="CG41" s="13"/>
      <c r="CH41" s="13"/>
    </row>
    <row r="42" spans="1:86" ht="15.75" customHeight="1">
      <c r="A42" s="89"/>
      <c r="B42" s="11"/>
      <c r="C42" s="11"/>
      <c r="D42" s="11"/>
      <c r="E42" s="33"/>
      <c r="F42" s="11"/>
      <c r="G42" s="11"/>
      <c r="H42" s="11"/>
      <c r="I42" s="11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7"/>
      <c r="AK42" s="11"/>
      <c r="AL42" s="11"/>
      <c r="AM42" s="11"/>
      <c r="AN42" s="11"/>
      <c r="AO42" s="11"/>
      <c r="AP42" s="11"/>
      <c r="AQ42" s="11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1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26" t="s">
        <v>11</v>
      </c>
      <c r="BT42" s="13" t="s">
        <v>48</v>
      </c>
      <c r="BU42" s="13"/>
      <c r="BV42" s="13" t="e">
        <f>#REF!</f>
        <v>#REF!</v>
      </c>
      <c r="BW42" s="13"/>
      <c r="BX42" s="13"/>
      <c r="BY42" s="13"/>
      <c r="BZ42" s="13"/>
      <c r="CA42" s="13"/>
      <c r="CB42" s="13"/>
      <c r="CC42" s="13"/>
      <c r="CD42" s="11">
        <f t="shared" si="7"/>
        <v>0</v>
      </c>
      <c r="CE42" s="11">
        <f>CD42</f>
        <v>0</v>
      </c>
      <c r="CF42" s="13"/>
      <c r="CG42" s="13"/>
      <c r="CH42" s="13"/>
    </row>
    <row r="43" spans="1:86" ht="15.75" customHeight="1">
      <c r="A43" s="89"/>
      <c r="B43" s="11"/>
      <c r="C43" s="11"/>
      <c r="D43" s="11"/>
      <c r="E43" s="33"/>
      <c r="F43" s="11"/>
      <c r="G43" s="11"/>
      <c r="H43" s="11"/>
      <c r="I43" s="11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7"/>
      <c r="AK43" s="11"/>
      <c r="AL43" s="11"/>
      <c r="AM43" s="11"/>
      <c r="AN43" s="11"/>
      <c r="AO43" s="11"/>
      <c r="AP43" s="11"/>
      <c r="AQ43" s="11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1"/>
      <c r="BI43" s="26"/>
      <c r="BJ43" s="13"/>
      <c r="BK43" s="13"/>
      <c r="BL43" s="13"/>
      <c r="BM43" s="13"/>
      <c r="BN43" s="13"/>
      <c r="BO43" s="13"/>
      <c r="BP43" s="13"/>
      <c r="BQ43" s="13"/>
      <c r="BR43" s="13"/>
      <c r="BS43" s="26" t="s">
        <v>11</v>
      </c>
      <c r="BT43" s="13" t="s">
        <v>70</v>
      </c>
      <c r="BU43" s="13"/>
      <c r="BV43" s="14">
        <f t="shared" ref="BV43:BV45" si="12">$BV$9</f>
        <v>0</v>
      </c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</row>
    <row r="44" spans="1:86" ht="15.75" customHeight="1">
      <c r="A44" s="89"/>
      <c r="B44" s="11"/>
      <c r="C44" s="11"/>
      <c r="D44" s="11"/>
      <c r="E44" s="33"/>
      <c r="F44" s="11"/>
      <c r="G44" s="11"/>
      <c r="H44" s="11"/>
      <c r="I44" s="11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7"/>
      <c r="AK44" s="11"/>
      <c r="AL44" s="11"/>
      <c r="AM44" s="11"/>
      <c r="AN44" s="11"/>
      <c r="AO44" s="11"/>
      <c r="AP44" s="11"/>
      <c r="AQ44" s="11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26" t="s">
        <v>22</v>
      </c>
      <c r="BT44" s="13" t="s">
        <v>70</v>
      </c>
      <c r="BU44" s="13"/>
      <c r="BV44" s="14">
        <f t="shared" si="12"/>
        <v>0</v>
      </c>
      <c r="BW44" s="13"/>
      <c r="BX44" s="58"/>
      <c r="BY44" s="13" t="s">
        <v>8</v>
      </c>
      <c r="BZ44" s="58"/>
      <c r="CA44" s="58"/>
      <c r="CB44" s="58"/>
      <c r="CC44" s="58"/>
      <c r="CD44" s="58"/>
      <c r="CE44" s="58"/>
      <c r="CF44" s="58"/>
      <c r="CG44" s="58"/>
      <c r="CH44" s="58"/>
    </row>
    <row r="45" spans="1:86" ht="15.75" customHeight="1">
      <c r="A45" s="89"/>
      <c r="B45" s="11"/>
      <c r="C45" s="11"/>
      <c r="D45" s="11"/>
      <c r="E45" s="33"/>
      <c r="F45" s="11"/>
      <c r="G45" s="11"/>
      <c r="H45" s="11"/>
      <c r="I45" s="11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7"/>
      <c r="AK45" s="11"/>
      <c r="AL45" s="11"/>
      <c r="AM45" s="11"/>
      <c r="AN45" s="11"/>
      <c r="AO45" s="11"/>
      <c r="AP45" s="11"/>
      <c r="AQ45" s="11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1"/>
      <c r="BF45" s="13" t="s">
        <v>91</v>
      </c>
      <c r="BG45" s="15">
        <v>1001</v>
      </c>
      <c r="BH45" s="26" t="str">
        <f ca="1">IFERROR(__xludf.DUMMYFUNCTION("QUERY(BF45:BG51,BH4)"),"Commercial")</f>
        <v>Commercial</v>
      </c>
      <c r="BI45" s="15">
        <f ca="1">IFERROR(__xludf.DUMMYFUNCTION("""COMPUTED_VALUE"""),1926)</f>
        <v>1926</v>
      </c>
      <c r="BJ45" s="59" t="str">
        <f ca="1">IFERROR(__xludf.DUMMYFUNCTION("QUERY(Price!AY2:AZ50,BI4)"),"#N/A")</f>
        <v>#N/A</v>
      </c>
      <c r="BK45" s="11"/>
      <c r="BL45" s="59" t="str">
        <f ca="1">IFERROR(__xludf.DUMMYFUNCTION("QUERY(Price!BC2:BD8,BJ4)"),"Plain")</f>
        <v>Plain</v>
      </c>
      <c r="BM45" s="15">
        <f ca="1">IFERROR(__xludf.DUMMYFUNCTION("""COMPUTED_VALUE"""),0)</f>
        <v>0</v>
      </c>
      <c r="BN45" s="26" t="str">
        <f ca="1">IFERROR(__xludf.DUMMYFUNCTION("QUERY(Price!AW2:AX50,BK4)"),"#N/A")</f>
        <v>#N/A</v>
      </c>
      <c r="BO45" s="15"/>
      <c r="BP45" s="26" t="str">
        <f ca="1">IFERROR(__xludf.DUMMYFUNCTION("QUERY(Price!AU2:AV50,BL4)"),"Plain")</f>
        <v>Plain</v>
      </c>
      <c r="BQ45" s="60">
        <f ca="1">IFERROR(__xludf.DUMMYFUNCTION("""COMPUTED_VALUE"""),0)</f>
        <v>0</v>
      </c>
      <c r="BR45" s="26"/>
      <c r="BS45" s="26" t="s">
        <v>20</v>
      </c>
      <c r="BT45" s="13" t="s">
        <v>70</v>
      </c>
      <c r="BU45" s="13"/>
      <c r="BV45" s="38">
        <f t="shared" si="12"/>
        <v>0</v>
      </c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</row>
    <row r="46" spans="1:86" ht="15.75" customHeight="1">
      <c r="A46" s="89"/>
      <c r="B46" s="11"/>
      <c r="C46" s="11"/>
      <c r="D46" s="11"/>
      <c r="E46" s="33"/>
      <c r="F46" s="11"/>
      <c r="G46" s="11"/>
      <c r="H46" s="11"/>
      <c r="I46" s="11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7"/>
      <c r="AK46" s="11"/>
      <c r="AL46" s="11"/>
      <c r="AM46" s="11"/>
      <c r="AN46" s="11"/>
      <c r="AO46" s="11"/>
      <c r="AP46" s="11"/>
      <c r="AQ46" s="11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1"/>
      <c r="BF46" s="13" t="s">
        <v>92</v>
      </c>
      <c r="BG46" s="15">
        <v>1002</v>
      </c>
      <c r="BH46" s="13"/>
      <c r="BI46" s="26"/>
      <c r="BJ46" s="11"/>
      <c r="BK46" s="11"/>
      <c r="BL46" s="15"/>
      <c r="BM46" s="11"/>
      <c r="BN46" s="26"/>
      <c r="BO46" s="15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</row>
    <row r="47" spans="1:86" ht="15.75" customHeight="1">
      <c r="A47" s="89"/>
      <c r="B47" s="11"/>
      <c r="C47" s="11"/>
      <c r="D47" s="11"/>
      <c r="E47" s="33"/>
      <c r="F47" s="11"/>
      <c r="G47" s="11"/>
      <c r="H47" s="11"/>
      <c r="I47" s="11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7"/>
      <c r="AK47" s="11"/>
      <c r="AL47" s="11"/>
      <c r="AM47" s="11"/>
      <c r="AN47" s="11"/>
      <c r="AO47" s="11"/>
      <c r="AP47" s="11"/>
      <c r="AQ47" s="11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1"/>
      <c r="BF47" s="13" t="s">
        <v>93</v>
      </c>
      <c r="BG47" s="15">
        <v>1004</v>
      </c>
      <c r="BH47" s="13"/>
      <c r="BI47" s="26"/>
      <c r="BJ47" s="13"/>
      <c r="BK47" s="13"/>
      <c r="BL47" s="15"/>
      <c r="BM47" s="11"/>
      <c r="BN47" s="26"/>
      <c r="BO47" s="15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</row>
    <row r="48" spans="1:86" ht="15.75" customHeight="1">
      <c r="A48" s="89"/>
      <c r="B48" s="11"/>
      <c r="C48" s="11"/>
      <c r="D48" s="11"/>
      <c r="E48" s="33"/>
      <c r="F48" s="11"/>
      <c r="G48" s="11"/>
      <c r="H48" s="11"/>
      <c r="I48" s="11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7"/>
      <c r="AK48" s="11"/>
      <c r="AL48" s="11"/>
      <c r="AM48" s="11"/>
      <c r="AN48" s="11"/>
      <c r="AO48" s="11"/>
      <c r="AP48" s="11"/>
      <c r="AQ48" s="11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1"/>
      <c r="BF48" s="13" t="s">
        <v>94</v>
      </c>
      <c r="BG48" s="15">
        <v>1003</v>
      </c>
      <c r="BH48" s="13"/>
      <c r="BI48" s="26"/>
      <c r="BJ48" s="11"/>
      <c r="BK48" s="11"/>
      <c r="BL48" s="15"/>
      <c r="BM48" s="11"/>
      <c r="BN48" s="26"/>
      <c r="BO48" s="15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</row>
    <row r="49" spans="1:86" ht="15.75" customHeight="1">
      <c r="A49" s="89"/>
      <c r="B49" s="11"/>
      <c r="C49" s="11"/>
      <c r="D49" s="11"/>
      <c r="E49" s="33"/>
      <c r="F49" s="11"/>
      <c r="G49" s="11"/>
      <c r="H49" s="11"/>
      <c r="I49" s="11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7"/>
      <c r="AK49" s="11"/>
      <c r="AL49" s="11"/>
      <c r="AM49" s="11"/>
      <c r="AN49" s="11"/>
      <c r="AO49" s="11"/>
      <c r="AP49" s="11"/>
      <c r="AQ49" s="11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1"/>
      <c r="BF49" s="13" t="s">
        <v>51</v>
      </c>
      <c r="BG49" s="60">
        <v>1926</v>
      </c>
      <c r="BH49" s="13"/>
      <c r="BI49" s="26"/>
      <c r="BJ49" s="13"/>
      <c r="BK49" s="13"/>
      <c r="BL49" s="15"/>
      <c r="BM49" s="11"/>
      <c r="BN49" s="26"/>
      <c r="BO49" s="15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</row>
    <row r="50" spans="1:86" ht="17.25">
      <c r="A50" s="89"/>
      <c r="B50" s="11"/>
      <c r="C50" s="11"/>
      <c r="D50" s="11"/>
      <c r="E50" s="33"/>
      <c r="F50" s="11"/>
      <c r="G50" s="11"/>
      <c r="H50" s="11"/>
      <c r="I50" s="11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7"/>
      <c r="AK50" s="11"/>
      <c r="AL50" s="11"/>
      <c r="AM50" s="11"/>
      <c r="AN50" s="11"/>
      <c r="AO50" s="11"/>
      <c r="AP50" s="11"/>
      <c r="AQ50" s="11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1"/>
      <c r="BF50" s="13" t="s">
        <v>44</v>
      </c>
      <c r="BG50" s="60">
        <v>1926</v>
      </c>
      <c r="BH50" s="13"/>
      <c r="BI50" s="26"/>
      <c r="BJ50" s="11"/>
      <c r="BK50" s="13"/>
      <c r="BL50" s="15"/>
      <c r="BM50" s="11"/>
      <c r="BN50" s="26"/>
      <c r="BO50" s="15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</row>
    <row r="51" spans="1:86" ht="17.25">
      <c r="A51" s="89"/>
      <c r="B51" s="11"/>
      <c r="C51" s="11"/>
      <c r="D51" s="11"/>
      <c r="E51" s="33"/>
      <c r="F51" s="11"/>
      <c r="G51" s="11"/>
      <c r="H51" s="11"/>
      <c r="I51" s="11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7"/>
      <c r="AK51" s="11"/>
      <c r="AL51" s="11"/>
      <c r="AM51" s="11"/>
      <c r="AN51" s="11"/>
      <c r="AO51" s="11"/>
      <c r="AP51" s="11"/>
      <c r="AQ51" s="11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1"/>
      <c r="BF51" s="13" t="s">
        <v>58</v>
      </c>
      <c r="BG51" s="60">
        <v>1005</v>
      </c>
      <c r="BH51" s="13"/>
      <c r="BI51" s="26"/>
      <c r="BJ51" s="11"/>
      <c r="BK51" s="15"/>
      <c r="BL51" s="15"/>
      <c r="BM51" s="11"/>
      <c r="BN51" s="26"/>
      <c r="BO51" s="15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</row>
    <row r="52" spans="1:86" ht="17.25">
      <c r="A52" s="89"/>
      <c r="B52" s="11"/>
      <c r="C52" s="11"/>
      <c r="D52" s="11"/>
      <c r="E52" s="33"/>
      <c r="F52" s="11"/>
      <c r="G52" s="11"/>
      <c r="H52" s="11"/>
      <c r="I52" s="11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7"/>
      <c r="AK52" s="11"/>
      <c r="AL52" s="11"/>
      <c r="AM52" s="11"/>
      <c r="AN52" s="11"/>
      <c r="AO52" s="11"/>
      <c r="AP52" s="11"/>
      <c r="AQ52" s="11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1"/>
      <c r="BF52" s="13"/>
      <c r="BG52" s="26"/>
      <c r="BH52" s="13"/>
      <c r="BI52" s="13"/>
      <c r="BJ52" s="11"/>
      <c r="BK52" s="11"/>
      <c r="BL52" s="15"/>
      <c r="BM52" s="11"/>
      <c r="BN52" s="26"/>
      <c r="BO52" s="15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</row>
    <row r="53" spans="1:86" ht="17.25">
      <c r="A53" s="89"/>
      <c r="B53" s="11"/>
      <c r="C53" s="11"/>
      <c r="D53" s="11"/>
      <c r="E53" s="33"/>
      <c r="F53" s="11"/>
      <c r="G53" s="11"/>
      <c r="H53" s="11"/>
      <c r="I53" s="11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7"/>
      <c r="AK53" s="11"/>
      <c r="AL53" s="11"/>
      <c r="AM53" s="11"/>
      <c r="AN53" s="11"/>
      <c r="AO53" s="11"/>
      <c r="AP53" s="11"/>
      <c r="AQ53" s="11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1"/>
      <c r="BF53" s="11"/>
      <c r="BG53" s="26"/>
      <c r="BH53" s="13"/>
      <c r="BI53" s="13"/>
      <c r="BJ53" s="26"/>
      <c r="BK53" s="26"/>
      <c r="BL53" s="15"/>
      <c r="BM53" s="13"/>
      <c r="BN53" s="11"/>
      <c r="BO53" s="15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</row>
    <row r="54" spans="1:86" ht="17.25">
      <c r="A54" s="89"/>
      <c r="B54" s="11"/>
      <c r="C54" s="11"/>
      <c r="D54" s="11"/>
      <c r="E54" s="33"/>
      <c r="F54" s="11"/>
      <c r="G54" s="11"/>
      <c r="H54" s="11"/>
      <c r="I54" s="11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7"/>
      <c r="AK54" s="11"/>
      <c r="AL54" s="11"/>
      <c r="AM54" s="11"/>
      <c r="AN54" s="11"/>
      <c r="AO54" s="11"/>
      <c r="AP54" s="11"/>
      <c r="AQ54" s="11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1"/>
      <c r="BF54" s="11"/>
      <c r="BG54" s="26"/>
      <c r="BH54" s="13"/>
      <c r="BI54" s="26"/>
      <c r="BJ54" s="11"/>
      <c r="BK54" s="11"/>
      <c r="BL54" s="15"/>
      <c r="BM54" s="13"/>
      <c r="BN54" s="11"/>
      <c r="BO54" s="15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</row>
    <row r="55" spans="1:86" ht="17.25">
      <c r="A55" s="89"/>
      <c r="B55" s="11"/>
      <c r="C55" s="11"/>
      <c r="D55" s="11"/>
      <c r="E55" s="33"/>
      <c r="F55" s="11"/>
      <c r="G55" s="11"/>
      <c r="H55" s="11"/>
      <c r="I55" s="11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7"/>
      <c r="AK55" s="11"/>
      <c r="AL55" s="11"/>
      <c r="AM55" s="11"/>
      <c r="AN55" s="11"/>
      <c r="AO55" s="11"/>
      <c r="AP55" s="11"/>
      <c r="AQ55" s="11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1"/>
      <c r="BF55" s="11"/>
      <c r="BG55" s="26"/>
      <c r="BH55" s="13"/>
      <c r="BI55" s="13"/>
      <c r="BJ55" s="26"/>
      <c r="BK55" s="11"/>
      <c r="BL55" s="15"/>
      <c r="BM55" s="15"/>
      <c r="BN55" s="26"/>
      <c r="BO55" s="15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</row>
    <row r="56" spans="1:86" ht="17.25">
      <c r="A56" s="89"/>
      <c r="B56" s="11"/>
      <c r="C56" s="11"/>
      <c r="D56" s="11"/>
      <c r="E56" s="33"/>
      <c r="F56" s="11"/>
      <c r="G56" s="11"/>
      <c r="H56" s="11"/>
      <c r="I56" s="11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7"/>
      <c r="AK56" s="11"/>
      <c r="AL56" s="11"/>
      <c r="AM56" s="11"/>
      <c r="AN56" s="11"/>
      <c r="AO56" s="11"/>
      <c r="AP56" s="11"/>
      <c r="AQ56" s="11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1"/>
      <c r="BF56" s="11"/>
      <c r="BG56" s="26"/>
      <c r="BH56" s="13"/>
      <c r="BI56" s="26"/>
      <c r="BJ56" s="11"/>
      <c r="BK56" s="11"/>
      <c r="BL56" s="15"/>
      <c r="BM56" s="11"/>
      <c r="BN56" s="26"/>
      <c r="BO56" s="15"/>
      <c r="BP56" s="26"/>
      <c r="BQ56" s="26"/>
      <c r="BR56" s="26"/>
      <c r="BS56" s="11"/>
      <c r="BT56" s="11"/>
      <c r="BU56" s="11"/>
      <c r="BV56" s="11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</row>
    <row r="57" spans="1:86" ht="17.25">
      <c r="A57" s="89"/>
      <c r="B57" s="11"/>
      <c r="C57" s="11"/>
      <c r="D57" s="11"/>
      <c r="E57" s="33"/>
      <c r="F57" s="11"/>
      <c r="G57" s="11"/>
      <c r="H57" s="11"/>
      <c r="I57" s="11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7"/>
      <c r="AK57" s="11"/>
      <c r="AL57" s="11"/>
      <c r="AM57" s="11"/>
      <c r="AN57" s="11"/>
      <c r="AO57" s="11"/>
      <c r="AP57" s="11"/>
      <c r="AQ57" s="11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1"/>
      <c r="BF57" s="11"/>
      <c r="BG57" s="26"/>
      <c r="BH57" s="13"/>
      <c r="BI57" s="26"/>
      <c r="BJ57" s="11"/>
      <c r="BK57" s="11"/>
      <c r="BL57" s="15"/>
      <c r="BM57" s="11"/>
      <c r="BN57" s="26"/>
      <c r="BO57" s="15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</row>
    <row r="58" spans="1:86" ht="17.25">
      <c r="A58" s="89"/>
      <c r="B58" s="11"/>
      <c r="C58" s="11"/>
      <c r="D58" s="11"/>
      <c r="E58" s="33"/>
      <c r="F58" s="11"/>
      <c r="G58" s="11"/>
      <c r="H58" s="11"/>
      <c r="I58" s="11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7"/>
      <c r="AK58" s="11"/>
      <c r="AL58" s="11"/>
      <c r="AM58" s="11"/>
      <c r="AN58" s="11"/>
      <c r="AO58" s="11"/>
      <c r="AP58" s="11"/>
      <c r="AQ58" s="11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1"/>
      <c r="BF58" s="11"/>
      <c r="BG58" s="26"/>
      <c r="BH58" s="59" t="str">
        <f ca="1">IFERROR(__xludf.DUMMYFUNCTION("QUERY(Price!BA2:BB50,BN4)"),"#N/A")</f>
        <v>#N/A</v>
      </c>
      <c r="BI58" s="26"/>
      <c r="BJ58" s="13"/>
      <c r="BK58" s="13"/>
      <c r="BL58" s="26" t="str">
        <f ca="1">IFERROR(__xludf.DUMMYFUNCTION("QUERY(Price!BC2:BD15,BM4)"),"Plain")</f>
        <v>Plain</v>
      </c>
      <c r="BM58" s="11">
        <f ca="1">IFERROR(__xludf.DUMMYFUNCTION("""COMPUTED_VALUE"""),0)</f>
        <v>0</v>
      </c>
      <c r="BN58" s="61" t="str">
        <f ca="1">IFERROR(__xludf.DUMMYFUNCTION("QUERY(Price!AW2:AX50,BO4)"),"#N/A")</f>
        <v>#N/A</v>
      </c>
      <c r="BO58" s="15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</row>
    <row r="59" spans="1:86" ht="17.25">
      <c r="A59" s="89"/>
      <c r="B59" s="11"/>
      <c r="C59" s="11"/>
      <c r="D59" s="11"/>
      <c r="E59" s="33"/>
      <c r="F59" s="11"/>
      <c r="G59" s="11"/>
      <c r="H59" s="11"/>
      <c r="I59" s="11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7"/>
      <c r="AK59" s="11"/>
      <c r="AL59" s="11"/>
      <c r="AM59" s="11"/>
      <c r="AN59" s="11"/>
      <c r="AO59" s="11"/>
      <c r="AP59" s="11"/>
      <c r="AQ59" s="11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1"/>
      <c r="BF59" s="11"/>
      <c r="BG59" s="26"/>
      <c r="BH59" s="13"/>
      <c r="BI59" s="26"/>
      <c r="BJ59" s="13"/>
      <c r="BK59" s="13"/>
      <c r="BL59" s="15"/>
      <c r="BM59" s="11"/>
      <c r="BN59" s="26"/>
      <c r="BO59" s="15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11"/>
      <c r="CD59" s="5" t="e">
        <f>#REF!</f>
        <v>#REF!</v>
      </c>
      <c r="CE59" s="11"/>
      <c r="CF59" s="11"/>
      <c r="CG59" s="26"/>
      <c r="CH59" s="26"/>
    </row>
    <row r="60" spans="1:86" ht="17.25">
      <c r="A60" s="89"/>
      <c r="B60" s="11"/>
      <c r="C60" s="11"/>
      <c r="D60" s="11"/>
      <c r="E60" s="33"/>
      <c r="F60" s="11"/>
      <c r="G60" s="11"/>
      <c r="H60" s="11"/>
      <c r="I60" s="11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7"/>
      <c r="AK60" s="11"/>
      <c r="AL60" s="11"/>
      <c r="AM60" s="11"/>
      <c r="AN60" s="11"/>
      <c r="AO60" s="11"/>
      <c r="AP60" s="11"/>
      <c r="AQ60" s="11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1"/>
      <c r="BF60" s="11"/>
      <c r="BG60" s="26"/>
      <c r="BH60" s="13"/>
      <c r="BI60" s="26"/>
      <c r="BJ60" s="11"/>
      <c r="BK60" s="13"/>
      <c r="BL60" s="15"/>
      <c r="BM60" s="11"/>
      <c r="BN60" s="26"/>
      <c r="BO60" s="15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19" t="s">
        <v>43</v>
      </c>
      <c r="CD60" s="13" t="s">
        <v>95</v>
      </c>
      <c r="CE60" s="37">
        <v>1926</v>
      </c>
      <c r="CF60" s="37">
        <v>2841</v>
      </c>
      <c r="CG60" s="60">
        <v>1</v>
      </c>
      <c r="CH60" s="60">
        <v>750</v>
      </c>
    </row>
    <row r="61" spans="1:86" ht="17.25">
      <c r="A61" s="89"/>
      <c r="B61" s="11"/>
      <c r="C61" s="11"/>
      <c r="D61" s="11"/>
      <c r="E61" s="33"/>
      <c r="F61" s="11"/>
      <c r="G61" s="11"/>
      <c r="H61" s="11"/>
      <c r="I61" s="11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7"/>
      <c r="AK61" s="11"/>
      <c r="AL61" s="11"/>
      <c r="AM61" s="11"/>
      <c r="AN61" s="11"/>
      <c r="AO61" s="11"/>
      <c r="AP61" s="11"/>
      <c r="AQ61" s="11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1"/>
      <c r="BF61" s="11"/>
      <c r="BG61" s="26"/>
      <c r="BH61" s="13"/>
      <c r="BI61" s="26"/>
      <c r="BJ61" s="11"/>
      <c r="BK61" s="15"/>
      <c r="BL61" s="15"/>
      <c r="BM61" s="11"/>
      <c r="BN61" s="26"/>
      <c r="BO61" s="15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19" t="s">
        <v>43</v>
      </c>
      <c r="CD61" s="13" t="s">
        <v>95</v>
      </c>
      <c r="CE61" s="27">
        <v>2029</v>
      </c>
      <c r="CF61" s="37">
        <v>2841</v>
      </c>
      <c r="CG61" s="60">
        <v>1</v>
      </c>
      <c r="CH61" s="60">
        <v>750</v>
      </c>
    </row>
    <row r="62" spans="1:86" ht="17.25">
      <c r="A62" s="89"/>
      <c r="B62" s="11"/>
      <c r="C62" s="11"/>
      <c r="D62" s="11"/>
      <c r="E62" s="33"/>
      <c r="F62" s="11"/>
      <c r="G62" s="11"/>
      <c r="H62" s="11"/>
      <c r="I62" s="11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7"/>
      <c r="AK62" s="11"/>
      <c r="AL62" s="11"/>
      <c r="AM62" s="11"/>
      <c r="AN62" s="11"/>
      <c r="AO62" s="11"/>
      <c r="AP62" s="11"/>
      <c r="AQ62" s="11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1"/>
      <c r="BF62" s="11"/>
      <c r="BG62" s="26"/>
      <c r="BH62" s="11"/>
      <c r="BI62" s="13"/>
      <c r="BJ62" s="11"/>
      <c r="BK62" s="15"/>
      <c r="BL62" s="15"/>
      <c r="BM62" s="15"/>
      <c r="BN62" s="26"/>
      <c r="BO62" s="15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 t="str">
        <f>IF(BZ64="","","and BZ = '"&amp;BZ64&amp;"'")</f>
        <v>and BZ = 'Printing'</v>
      </c>
      <c r="CA62" s="26"/>
      <c r="CB62" s="26"/>
      <c r="CC62" s="19" t="s">
        <v>43</v>
      </c>
      <c r="CD62" s="13" t="s">
        <v>95</v>
      </c>
      <c r="CE62" s="37">
        <v>2840</v>
      </c>
      <c r="CF62" s="37">
        <v>2841</v>
      </c>
      <c r="CG62" s="60">
        <v>1</v>
      </c>
      <c r="CH62" s="60">
        <v>750</v>
      </c>
    </row>
    <row r="63" spans="1:86" ht="17.25">
      <c r="A63" s="89"/>
      <c r="B63" s="11"/>
      <c r="C63" s="11"/>
      <c r="D63" s="11"/>
      <c r="E63" s="33"/>
      <c r="F63" s="11"/>
      <c r="G63" s="11"/>
      <c r="H63" s="11"/>
      <c r="I63" s="11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7"/>
      <c r="AK63" s="11"/>
      <c r="AL63" s="11"/>
      <c r="AM63" s="11"/>
      <c r="AN63" s="11"/>
      <c r="AO63" s="11"/>
      <c r="AP63" s="11"/>
      <c r="AQ63" s="11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1"/>
      <c r="BF63" s="11"/>
      <c r="BG63" s="26"/>
      <c r="BH63" s="11"/>
      <c r="BI63" s="13"/>
      <c r="BJ63" s="11"/>
      <c r="BK63" s="15"/>
      <c r="BL63" s="15"/>
      <c r="BM63" s="15"/>
      <c r="BN63" s="26"/>
      <c r="BO63" s="15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 t="str">
        <f>CONCATENATE("select * where 1=1",BZ62)</f>
        <v>select * where 1=1and BZ = 'Printing'</v>
      </c>
      <c r="CA63" s="26"/>
      <c r="CB63" s="26"/>
      <c r="CC63" s="19" t="s">
        <v>43</v>
      </c>
      <c r="CD63" s="19" t="s">
        <v>13</v>
      </c>
      <c r="CE63" s="37">
        <v>1926</v>
      </c>
      <c r="CF63" s="37">
        <v>1926</v>
      </c>
      <c r="CG63" s="60">
        <v>0</v>
      </c>
      <c r="CH63" s="60" t="e">
        <f>#REF!</f>
        <v>#REF!</v>
      </c>
    </row>
    <row r="64" spans="1:86" ht="17.25">
      <c r="A64" s="89"/>
      <c r="B64" s="11"/>
      <c r="C64" s="11"/>
      <c r="D64" s="11"/>
      <c r="E64" s="33"/>
      <c r="F64" s="11"/>
      <c r="G64" s="11"/>
      <c r="H64" s="11"/>
      <c r="I64" s="11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7"/>
      <c r="AK64" s="11"/>
      <c r="AL64" s="11"/>
      <c r="AM64" s="11"/>
      <c r="AN64" s="11"/>
      <c r="AO64" s="11"/>
      <c r="AP64" s="11"/>
      <c r="AQ64" s="11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1"/>
      <c r="BF64" s="11"/>
      <c r="BG64" s="26"/>
      <c r="BH64" s="13"/>
      <c r="BI64" s="13"/>
      <c r="BJ64" s="11"/>
      <c r="BK64" s="15"/>
      <c r="BL64" s="15"/>
      <c r="BM64" s="15"/>
      <c r="BN64" s="26"/>
      <c r="BO64" s="15"/>
      <c r="BP64" s="26"/>
      <c r="BQ64" s="26"/>
      <c r="BR64" s="26"/>
      <c r="BS64" s="26"/>
      <c r="BT64" s="26"/>
      <c r="BU64" s="26"/>
      <c r="BV64" s="26"/>
      <c r="BW64" s="26"/>
      <c r="BX64" s="26"/>
      <c r="BY64" s="11" t="str">
        <f>Quotation!A45</f>
        <v>Offset</v>
      </c>
      <c r="BZ64" s="11" t="str">
        <f>Quotation!A49</f>
        <v>Printing</v>
      </c>
      <c r="CA64" s="38">
        <f>Quotation!F50</f>
        <v>1926</v>
      </c>
      <c r="CB64" s="11" t="str">
        <f>Quotation!A50</f>
        <v>New Job</v>
      </c>
      <c r="CC64" s="19" t="s">
        <v>43</v>
      </c>
      <c r="CD64" s="19" t="s">
        <v>13</v>
      </c>
      <c r="CE64" s="27">
        <v>2029</v>
      </c>
      <c r="CF64" s="27">
        <v>2029</v>
      </c>
      <c r="CG64" s="37">
        <v>0</v>
      </c>
      <c r="CH64" s="37" t="e">
        <f>#REF!</f>
        <v>#REF!</v>
      </c>
    </row>
    <row r="65" spans="1:86" ht="17.25">
      <c r="A65" s="89"/>
      <c r="B65" s="11"/>
      <c r="C65" s="11"/>
      <c r="D65" s="11"/>
      <c r="E65" s="33"/>
      <c r="F65" s="11"/>
      <c r="G65" s="11"/>
      <c r="H65" s="11"/>
      <c r="I65" s="11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7"/>
      <c r="AK65" s="11"/>
      <c r="AL65" s="11"/>
      <c r="AM65" s="11"/>
      <c r="AN65" s="11"/>
      <c r="AO65" s="11"/>
      <c r="AP65" s="11"/>
      <c r="AQ65" s="11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1"/>
      <c r="BF65" s="11"/>
      <c r="BG65" s="26"/>
      <c r="BH65" s="13"/>
      <c r="BI65" s="13"/>
      <c r="BJ65" s="11"/>
      <c r="BK65" s="15"/>
      <c r="BL65" s="15"/>
      <c r="BM65" s="15"/>
      <c r="BN65" s="26"/>
      <c r="BO65" s="15"/>
      <c r="BP65" s="26"/>
      <c r="BQ65" s="26"/>
      <c r="BR65" s="26"/>
      <c r="BS65" s="26"/>
      <c r="BT65" s="26"/>
      <c r="BU65" s="26"/>
      <c r="BV65" s="26"/>
      <c r="BW65" s="26"/>
      <c r="BX65" s="26"/>
      <c r="BY65" s="26" t="str">
        <f>IF(BY64="","","and CC = '"&amp;BY64&amp;"'")</f>
        <v>and CC = 'Offset'</v>
      </c>
      <c r="BZ65" s="26" t="str">
        <f>IF(BZ64="","","and CD = '"&amp;BZ64&amp;"'")</f>
        <v>and CD = 'Printing'</v>
      </c>
      <c r="CA65" s="26" t="str">
        <f>IF(CA64="","","and CA = "&amp;CA64&amp;"")</f>
        <v>and CA = 1926</v>
      </c>
      <c r="CB65" s="26" t="str">
        <f>IF(CB64="","","and CD = '"&amp;CB64&amp;"'")</f>
        <v>and CD = 'New Job'</v>
      </c>
      <c r="CC65" s="19" t="s">
        <v>43</v>
      </c>
      <c r="CD65" s="19" t="s">
        <v>13</v>
      </c>
      <c r="CE65" s="37">
        <v>2840</v>
      </c>
      <c r="CF65" s="37">
        <v>2840</v>
      </c>
      <c r="CG65" s="37">
        <v>0</v>
      </c>
      <c r="CH65" s="37" t="e">
        <f>#REF!</f>
        <v>#REF!</v>
      </c>
    </row>
    <row r="66" spans="1:86" ht="17.25">
      <c r="A66" s="89"/>
      <c r="B66" s="11"/>
      <c r="C66" s="11"/>
      <c r="D66" s="11"/>
      <c r="E66" s="33"/>
      <c r="F66" s="11"/>
      <c r="G66" s="11"/>
      <c r="H66" s="11"/>
      <c r="I66" s="11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7"/>
      <c r="AK66" s="11"/>
      <c r="AL66" s="11"/>
      <c r="AM66" s="11"/>
      <c r="AN66" s="11"/>
      <c r="AO66" s="11"/>
      <c r="AP66" s="11"/>
      <c r="AQ66" s="11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1"/>
      <c r="BF66" s="11"/>
      <c r="BG66" s="26"/>
      <c r="BH66" s="13"/>
      <c r="BI66" s="13"/>
      <c r="BJ66" s="11"/>
      <c r="BK66" s="15"/>
      <c r="BL66" s="15"/>
      <c r="BM66" s="15"/>
      <c r="BN66" s="26"/>
      <c r="BO66" s="15"/>
      <c r="BP66" s="26"/>
      <c r="BQ66" s="26"/>
      <c r="BR66" s="26"/>
      <c r="BS66" s="26"/>
      <c r="BT66" s="26"/>
      <c r="BU66" s="26"/>
      <c r="BV66" s="26"/>
      <c r="BW66" s="26"/>
      <c r="BX66" s="26"/>
      <c r="BY66" s="26" t="str">
        <f t="shared" ref="BY66:CB66" si="13">CONCATENATE("select * where 1=1",BY65)</f>
        <v>select * where 1=1and CC = 'Offset'</v>
      </c>
      <c r="BZ66" s="26" t="str">
        <f t="shared" si="13"/>
        <v>select * where 1=1and CD = 'Printing'</v>
      </c>
      <c r="CA66" s="26" t="str">
        <f t="shared" si="13"/>
        <v>select * where 1=1and CA = 1926</v>
      </c>
      <c r="CB66" s="26" t="str">
        <f t="shared" si="13"/>
        <v>select * where 1=1and CD = 'New Job'</v>
      </c>
      <c r="CC66" s="19" t="s">
        <v>96</v>
      </c>
      <c r="CD66" s="19" t="s">
        <v>13</v>
      </c>
      <c r="CE66" s="37">
        <v>1001</v>
      </c>
      <c r="CF66" s="37">
        <v>1001</v>
      </c>
      <c r="CG66" s="37">
        <v>0</v>
      </c>
      <c r="CH66" s="19"/>
    </row>
    <row r="67" spans="1:86" ht="17.25">
      <c r="A67" s="89"/>
      <c r="B67" s="11"/>
      <c r="C67" s="11"/>
      <c r="D67" s="11"/>
      <c r="E67" s="33"/>
      <c r="F67" s="11"/>
      <c r="G67" s="11"/>
      <c r="H67" s="11"/>
      <c r="I67" s="11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7"/>
      <c r="AK67" s="11"/>
      <c r="AL67" s="11"/>
      <c r="AM67" s="11"/>
      <c r="AN67" s="11"/>
      <c r="AO67" s="11"/>
      <c r="AP67" s="11"/>
      <c r="AQ67" s="11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26" t="str">
        <f ca="1">IFERROR(__xludf.DUMMYFUNCTION("QUERY(CC60:CF71,BY66)"),"Offset")</f>
        <v>Offset</v>
      </c>
      <c r="BZ67" s="11" t="str">
        <f ca="1">IFERROR(__xludf.DUMMYFUNCTION("""COMPUTED_VALUE"""),"Met-Pet")</f>
        <v>Met-Pet</v>
      </c>
      <c r="CA67" s="60">
        <f ca="1">IFERROR(__xludf.DUMMYFUNCTION("""COMPUTED_VALUE"""),1926)</f>
        <v>1926</v>
      </c>
      <c r="CB67" s="37">
        <f ca="1">IFERROR(__xludf.DUMMYFUNCTION("""COMPUTED_VALUE"""),2841)</f>
        <v>2841</v>
      </c>
      <c r="CC67" s="19" t="s">
        <v>96</v>
      </c>
      <c r="CD67" s="19" t="s">
        <v>13</v>
      </c>
      <c r="CE67" s="37">
        <v>1002</v>
      </c>
      <c r="CF67" s="37">
        <v>1002</v>
      </c>
      <c r="CG67" s="37">
        <v>0</v>
      </c>
      <c r="CH67" s="19"/>
    </row>
    <row r="68" spans="1:86" ht="17.25">
      <c r="A68" s="89"/>
      <c r="B68" s="11"/>
      <c r="C68" s="11"/>
      <c r="D68" s="11"/>
      <c r="E68" s="33"/>
      <c r="F68" s="11"/>
      <c r="G68" s="11"/>
      <c r="H68" s="11"/>
      <c r="I68" s="11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7"/>
      <c r="AK68" s="11"/>
      <c r="AL68" s="11"/>
      <c r="AM68" s="11"/>
      <c r="AN68" s="11"/>
      <c r="AO68" s="11"/>
      <c r="AP68" s="11"/>
      <c r="AQ68" s="11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1" t="str">
        <f ca="1">IFERROR(__xludf.DUMMYFUNCTION("""COMPUTED_VALUE"""),"Offset")</f>
        <v>Offset</v>
      </c>
      <c r="BZ68" s="11" t="str">
        <f ca="1">IFERROR(__xludf.DUMMYFUNCTION("""COMPUTED_VALUE"""),"Met-Pet")</f>
        <v>Met-Pet</v>
      </c>
      <c r="CA68" s="37">
        <f ca="1">IFERROR(__xludf.DUMMYFUNCTION("""COMPUTED_VALUE"""),2029)</f>
        <v>2029</v>
      </c>
      <c r="CB68" s="37">
        <f ca="1">IFERROR(__xludf.DUMMYFUNCTION("""COMPUTED_VALUE"""),2841)</f>
        <v>2841</v>
      </c>
      <c r="CC68" s="19" t="s">
        <v>96</v>
      </c>
      <c r="CD68" s="19" t="s">
        <v>13</v>
      </c>
      <c r="CE68" s="37">
        <v>1003</v>
      </c>
      <c r="CF68" s="37">
        <v>1003</v>
      </c>
      <c r="CG68" s="37">
        <v>0</v>
      </c>
      <c r="CH68" s="19"/>
    </row>
    <row r="69" spans="1:86" ht="17.25">
      <c r="A69" s="89"/>
      <c r="B69" s="11"/>
      <c r="C69" s="11"/>
      <c r="D69" s="11"/>
      <c r="E69" s="33"/>
      <c r="F69" s="11"/>
      <c r="G69" s="11"/>
      <c r="H69" s="11"/>
      <c r="I69" s="11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7"/>
      <c r="AK69" s="11"/>
      <c r="AL69" s="11"/>
      <c r="AM69" s="11"/>
      <c r="AN69" s="11"/>
      <c r="AO69" s="11"/>
      <c r="AP69" s="11"/>
      <c r="AQ69" s="11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26"/>
      <c r="BH69" s="13"/>
      <c r="BI69" s="13"/>
      <c r="BJ69" s="13"/>
      <c r="BK69" s="13"/>
      <c r="BL69" s="13"/>
      <c r="BM69" s="13"/>
      <c r="BN69" s="13"/>
      <c r="BO69" s="15"/>
      <c r="BP69" s="26"/>
      <c r="BQ69" s="13"/>
      <c r="BR69" s="13"/>
      <c r="BS69" s="13"/>
      <c r="BT69" s="13"/>
      <c r="BU69" s="13"/>
      <c r="BV69" s="13"/>
      <c r="BW69" s="13"/>
      <c r="BX69" s="13"/>
      <c r="BY69" s="11" t="str">
        <f ca="1">IFERROR(__xludf.DUMMYFUNCTION("""COMPUTED_VALUE"""),"Offset")</f>
        <v>Offset</v>
      </c>
      <c r="BZ69" s="11" t="str">
        <f ca="1">IFERROR(__xludf.DUMMYFUNCTION("""COMPUTED_VALUE"""),"Met-Pet")</f>
        <v>Met-Pet</v>
      </c>
      <c r="CA69" s="37">
        <f ca="1">IFERROR(__xludf.DUMMYFUNCTION("""COMPUTED_VALUE"""),2840)</f>
        <v>2840</v>
      </c>
      <c r="CB69" s="37">
        <f ca="1">IFERROR(__xludf.DUMMYFUNCTION("""COMPUTED_VALUE"""),2841)</f>
        <v>2841</v>
      </c>
      <c r="CC69" s="19" t="s">
        <v>96</v>
      </c>
      <c r="CD69" s="19" t="s">
        <v>13</v>
      </c>
      <c r="CE69" s="37">
        <v>1004</v>
      </c>
      <c r="CF69" s="37">
        <v>1004</v>
      </c>
      <c r="CG69" s="37">
        <v>0</v>
      </c>
      <c r="CH69" s="19"/>
    </row>
    <row r="70" spans="1:86" ht="17.25">
      <c r="A70" s="11"/>
      <c r="B70" s="11"/>
      <c r="C70" s="11"/>
      <c r="D70" s="11"/>
      <c r="E70" s="33"/>
      <c r="F70" s="11"/>
      <c r="G70" s="11"/>
      <c r="H70" s="11"/>
      <c r="I70" s="11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7"/>
      <c r="AK70" s="11"/>
      <c r="AL70" s="11"/>
      <c r="AM70" s="11"/>
      <c r="AN70" s="11"/>
      <c r="AO70" s="11"/>
      <c r="AP70" s="11"/>
      <c r="AQ70" s="11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26"/>
      <c r="BH70" s="13"/>
      <c r="BI70" s="26"/>
      <c r="BJ70" s="13"/>
      <c r="BK70" s="13"/>
      <c r="BL70" s="13"/>
      <c r="BM70" s="13"/>
      <c r="BN70" s="13"/>
      <c r="BO70" s="15"/>
      <c r="BP70" s="26"/>
      <c r="BQ70" s="13"/>
      <c r="BR70" s="13"/>
      <c r="BS70" s="13"/>
      <c r="BT70" s="13"/>
      <c r="BU70" s="13"/>
      <c r="BV70" s="13"/>
      <c r="BW70" s="13"/>
      <c r="BX70" s="13"/>
      <c r="BY70" s="11" t="str">
        <f ca="1">IFERROR(__xludf.DUMMYFUNCTION("""COMPUTED_VALUE"""),"Offset")</f>
        <v>Offset</v>
      </c>
      <c r="BZ70" s="11" t="str">
        <f ca="1">IFERROR(__xludf.DUMMYFUNCTION("""COMPUTED_VALUE"""),"Printing")</f>
        <v>Printing</v>
      </c>
      <c r="CA70" s="37">
        <f ca="1">IFERROR(__xludf.DUMMYFUNCTION("""COMPUTED_VALUE"""),1926)</f>
        <v>1926</v>
      </c>
      <c r="CB70" s="37">
        <f ca="1">IFERROR(__xludf.DUMMYFUNCTION("""COMPUTED_VALUE"""),1926)</f>
        <v>1926</v>
      </c>
      <c r="CC70" s="19" t="s">
        <v>96</v>
      </c>
      <c r="CD70" s="19" t="s">
        <v>13</v>
      </c>
      <c r="CE70" s="37">
        <v>1005</v>
      </c>
      <c r="CF70" s="37">
        <v>1005</v>
      </c>
      <c r="CG70" s="37">
        <v>0</v>
      </c>
      <c r="CH70" s="19"/>
    </row>
    <row r="71" spans="1:86" ht="17.25">
      <c r="A71" s="11"/>
      <c r="B71" s="11"/>
      <c r="C71" s="11"/>
      <c r="D71" s="11"/>
      <c r="E71" s="33"/>
      <c r="F71" s="11"/>
      <c r="G71" s="11"/>
      <c r="H71" s="11"/>
      <c r="I71" s="11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7"/>
      <c r="AK71" s="11"/>
      <c r="AL71" s="11"/>
      <c r="AM71" s="11"/>
      <c r="AN71" s="11"/>
      <c r="AO71" s="11"/>
      <c r="AP71" s="11"/>
      <c r="AQ71" s="11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26"/>
      <c r="BJ71" s="13"/>
      <c r="BK71" s="13"/>
      <c r="BL71" s="13"/>
      <c r="BM71" s="13"/>
      <c r="BN71" s="13"/>
      <c r="BO71" s="15"/>
      <c r="BP71" s="26"/>
      <c r="BQ71" s="13"/>
      <c r="BR71" s="13"/>
      <c r="BS71" s="13"/>
      <c r="BT71" s="13"/>
      <c r="BU71" s="13"/>
      <c r="BV71" s="13"/>
      <c r="BW71" s="13"/>
      <c r="BX71" s="13"/>
      <c r="BY71" s="11" t="str">
        <f ca="1">IFERROR(__xludf.DUMMYFUNCTION("""COMPUTED_VALUE"""),"Offset")</f>
        <v>Offset</v>
      </c>
      <c r="BZ71" s="11" t="str">
        <f ca="1">IFERROR(__xludf.DUMMYFUNCTION("""COMPUTED_VALUE"""),"Printing")</f>
        <v>Printing</v>
      </c>
      <c r="CA71" s="37">
        <f ca="1">IFERROR(__xludf.DUMMYFUNCTION("""COMPUTED_VALUE"""),2029)</f>
        <v>2029</v>
      </c>
      <c r="CB71" s="37">
        <f ca="1">IFERROR(__xludf.DUMMYFUNCTION("""COMPUTED_VALUE"""),2029)</f>
        <v>2029</v>
      </c>
      <c r="CC71" s="19"/>
      <c r="CD71" s="19"/>
      <c r="CE71" s="11"/>
      <c r="CF71" s="11"/>
      <c r="CG71" s="13"/>
      <c r="CH71" s="13"/>
    </row>
    <row r="72" spans="1:86" ht="17.25">
      <c r="A72" s="11"/>
      <c r="B72" s="11"/>
      <c r="C72" s="11"/>
      <c r="D72" s="11"/>
      <c r="E72" s="33"/>
      <c r="F72" s="11"/>
      <c r="G72" s="11"/>
      <c r="H72" s="11"/>
      <c r="I72" s="11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7"/>
      <c r="AK72" s="11"/>
      <c r="AL72" s="11"/>
      <c r="AM72" s="11"/>
      <c r="AN72" s="11"/>
      <c r="AO72" s="11"/>
      <c r="AP72" s="11"/>
      <c r="AQ72" s="11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26"/>
      <c r="BJ72" s="13"/>
      <c r="BK72" s="13"/>
      <c r="BL72" s="13"/>
      <c r="BM72" s="13"/>
      <c r="BN72" s="13"/>
      <c r="BO72" s="15"/>
      <c r="BP72" s="26"/>
      <c r="BQ72" s="13"/>
      <c r="BR72" s="13"/>
      <c r="BS72" s="13"/>
      <c r="BT72" s="13"/>
      <c r="BU72" s="13"/>
      <c r="BV72" s="13"/>
      <c r="BW72" s="13"/>
      <c r="BX72" s="13"/>
      <c r="BY72" s="11" t="str">
        <f ca="1">IFERROR(__xludf.DUMMYFUNCTION("""COMPUTED_VALUE"""),"Offset")</f>
        <v>Offset</v>
      </c>
      <c r="BZ72" s="11" t="str">
        <f ca="1">IFERROR(__xludf.DUMMYFUNCTION("""COMPUTED_VALUE"""),"Printing")</f>
        <v>Printing</v>
      </c>
      <c r="CA72" s="37">
        <f ca="1">IFERROR(__xludf.DUMMYFUNCTION("""COMPUTED_VALUE"""),2840)</f>
        <v>2840</v>
      </c>
      <c r="CB72" s="37">
        <f ca="1">IFERROR(__xludf.DUMMYFUNCTION("""COMPUTED_VALUE"""),2840)</f>
        <v>2840</v>
      </c>
      <c r="CC72" s="11"/>
      <c r="CD72" s="11"/>
      <c r="CE72" s="11"/>
      <c r="CF72" s="11"/>
      <c r="CG72" s="13"/>
      <c r="CH72" s="13"/>
    </row>
    <row r="73" spans="1:86" ht="17.25">
      <c r="A73" s="11"/>
      <c r="B73" s="11"/>
      <c r="C73" s="11"/>
      <c r="D73" s="11"/>
      <c r="E73" s="33"/>
      <c r="F73" s="11"/>
      <c r="G73" s="11"/>
      <c r="H73" s="11"/>
      <c r="I73" s="11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7"/>
      <c r="AK73" s="11"/>
      <c r="AL73" s="11"/>
      <c r="AM73" s="11"/>
      <c r="AN73" s="11"/>
      <c r="AO73" s="11"/>
      <c r="AP73" s="11"/>
      <c r="AQ73" s="11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26"/>
      <c r="BJ73" s="13"/>
      <c r="BK73" s="13"/>
      <c r="BL73" s="13"/>
      <c r="BM73" s="13"/>
      <c r="BN73" s="13"/>
      <c r="BO73" s="15"/>
      <c r="BP73" s="26"/>
      <c r="BQ73" s="13"/>
      <c r="BR73" s="13"/>
      <c r="BS73" s="13"/>
      <c r="BT73" s="13"/>
      <c r="BU73" s="13"/>
      <c r="BV73" s="13"/>
      <c r="BW73" s="13"/>
      <c r="BX73" s="13"/>
      <c r="BY73" s="11"/>
      <c r="BZ73" s="11"/>
      <c r="CA73" s="11"/>
      <c r="CB73" s="11"/>
      <c r="CC73" s="11"/>
      <c r="CD73" s="11"/>
      <c r="CE73" s="11"/>
      <c r="CF73" s="11"/>
      <c r="CG73" s="13"/>
      <c r="CH73" s="13"/>
    </row>
    <row r="74" spans="1:86" ht="17.25">
      <c r="A74" s="11"/>
      <c r="B74" s="11"/>
      <c r="C74" s="11"/>
      <c r="D74" s="11"/>
      <c r="E74" s="33"/>
      <c r="F74" s="11"/>
      <c r="G74" s="11"/>
      <c r="H74" s="11"/>
      <c r="I74" s="11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7"/>
      <c r="AK74" s="11"/>
      <c r="AL74" s="11"/>
      <c r="AM74" s="11"/>
      <c r="AN74" s="11"/>
      <c r="AO74" s="11"/>
      <c r="AP74" s="11"/>
      <c r="AQ74" s="11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26" t="str">
        <f ca="1">IFERROR(__xludf.DUMMYFUNCTION("QUERY(CD60:CH70,BZ66)"),"Printing")</f>
        <v>Printing</v>
      </c>
      <c r="BZ74" s="37">
        <f ca="1">IFERROR(__xludf.DUMMYFUNCTION("""COMPUTED_VALUE"""),1926)</f>
        <v>1926</v>
      </c>
      <c r="CA74" s="37">
        <f ca="1">IFERROR(__xludf.DUMMYFUNCTION("""COMPUTED_VALUE"""),1926)</f>
        <v>1926</v>
      </c>
      <c r="CB74" s="60">
        <f ca="1">IFERROR(__xludf.DUMMYFUNCTION("""COMPUTED_VALUE"""),0)</f>
        <v>0</v>
      </c>
      <c r="CC74" s="60">
        <f ca="1">IFERROR(__xludf.DUMMYFUNCTION("""COMPUTED_VALUE"""),250)</f>
        <v>250</v>
      </c>
      <c r="CD74" s="60">
        <f ca="1">IFERROR(__xludf.DUMMYFUNCTION("QUERY(BZ74:CC80,CA66)"),1926)</f>
        <v>1926</v>
      </c>
      <c r="CE74" s="37">
        <f ca="1">IFERROR(__xludf.DUMMYFUNCTION("""COMPUTED_VALUE"""),1926)</f>
        <v>1926</v>
      </c>
      <c r="CF74" s="37">
        <f ca="1">IFERROR(__xludf.DUMMYFUNCTION("""COMPUTED_VALUE"""),0)</f>
        <v>0</v>
      </c>
      <c r="CG74" s="37">
        <f ca="1">IFERROR(__xludf.DUMMYFUNCTION("""COMPUTED_VALUE"""),250)</f>
        <v>250</v>
      </c>
      <c r="CH74" s="13"/>
    </row>
    <row r="75" spans="1:86" ht="17.25">
      <c r="A75" s="11"/>
      <c r="B75" s="11"/>
      <c r="C75" s="11"/>
      <c r="D75" s="11"/>
      <c r="E75" s="33"/>
      <c r="F75" s="11"/>
      <c r="G75" s="11"/>
      <c r="H75" s="11"/>
      <c r="I75" s="11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7"/>
      <c r="AK75" s="11"/>
      <c r="AL75" s="11"/>
      <c r="AM75" s="11"/>
      <c r="AN75" s="11"/>
      <c r="AO75" s="11"/>
      <c r="AP75" s="11"/>
      <c r="AQ75" s="11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1" t="str">
        <f ca="1">IFERROR(__xludf.DUMMYFUNCTION("""COMPUTED_VALUE"""),"Printing")</f>
        <v>Printing</v>
      </c>
      <c r="BZ75" s="37">
        <f ca="1">IFERROR(__xludf.DUMMYFUNCTION("""COMPUTED_VALUE"""),2029)</f>
        <v>2029</v>
      </c>
      <c r="CA75" s="37">
        <f ca="1">IFERROR(__xludf.DUMMYFUNCTION("""COMPUTED_VALUE"""),2029)</f>
        <v>2029</v>
      </c>
      <c r="CB75" s="37">
        <f ca="1">IFERROR(__xludf.DUMMYFUNCTION("""COMPUTED_VALUE"""),0)</f>
        <v>0</v>
      </c>
      <c r="CC75" s="37">
        <f ca="1">IFERROR(__xludf.DUMMYFUNCTION("""COMPUTED_VALUE"""),275)</f>
        <v>275</v>
      </c>
      <c r="CD75" s="11"/>
      <c r="CE75" s="11"/>
      <c r="CF75" s="11"/>
      <c r="CG75" s="11"/>
      <c r="CH75" s="13"/>
    </row>
    <row r="76" spans="1:86" ht="17.25">
      <c r="A76" s="11"/>
      <c r="B76" s="11"/>
      <c r="C76" s="11"/>
      <c r="D76" s="11"/>
      <c r="E76" s="33"/>
      <c r="F76" s="11"/>
      <c r="G76" s="11"/>
      <c r="H76" s="11"/>
      <c r="I76" s="11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7"/>
      <c r="AK76" s="11"/>
      <c r="AL76" s="11"/>
      <c r="AM76" s="11"/>
      <c r="AN76" s="11"/>
      <c r="AO76" s="11"/>
      <c r="AP76" s="11"/>
      <c r="AQ76" s="11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26"/>
      <c r="BM76" s="13"/>
      <c r="BN76" s="11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1" t="str">
        <f ca="1">IFERROR(__xludf.DUMMYFUNCTION("""COMPUTED_VALUE"""),"Printing")</f>
        <v>Printing</v>
      </c>
      <c r="BZ76" s="37">
        <f ca="1">IFERROR(__xludf.DUMMYFUNCTION("""COMPUTED_VALUE"""),2840)</f>
        <v>2840</v>
      </c>
      <c r="CA76" s="37">
        <f ca="1">IFERROR(__xludf.DUMMYFUNCTION("""COMPUTED_VALUE"""),2840)</f>
        <v>2840</v>
      </c>
      <c r="CB76" s="37">
        <f ca="1">IFERROR(__xludf.DUMMYFUNCTION("""COMPUTED_VALUE"""),0)</f>
        <v>0</v>
      </c>
      <c r="CC76" s="37">
        <f ca="1">IFERROR(__xludf.DUMMYFUNCTION("""COMPUTED_VALUE"""),650)</f>
        <v>650</v>
      </c>
      <c r="CD76" s="11"/>
      <c r="CE76" s="11"/>
      <c r="CF76" s="11"/>
      <c r="CG76" s="11"/>
      <c r="CH76" s="13"/>
    </row>
    <row r="77" spans="1:86" ht="17.25">
      <c r="A77" s="11"/>
      <c r="B77" s="11"/>
      <c r="C77" s="11"/>
      <c r="D77" s="11"/>
      <c r="E77" s="33"/>
      <c r="F77" s="11"/>
      <c r="G77" s="11"/>
      <c r="H77" s="11"/>
      <c r="I77" s="11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7"/>
      <c r="AK77" s="11"/>
      <c r="AL77" s="11"/>
      <c r="AM77" s="11"/>
      <c r="AN77" s="11"/>
      <c r="AO77" s="11"/>
      <c r="AP77" s="11"/>
      <c r="AQ77" s="11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26"/>
      <c r="BM77" s="13"/>
      <c r="BN77" s="15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 t="str">
        <f ca="1">IFERROR(__xludf.DUMMYFUNCTION("""COMPUTED_VALUE"""),"Printing")</f>
        <v>Printing</v>
      </c>
      <c r="BZ77" s="15">
        <f ca="1">IFERROR(__xludf.DUMMYFUNCTION("""COMPUTED_VALUE"""),1001)</f>
        <v>1001</v>
      </c>
      <c r="CA77" s="15">
        <f ca="1">IFERROR(__xludf.DUMMYFUNCTION("""COMPUTED_VALUE"""),1001)</f>
        <v>1001</v>
      </c>
      <c r="CB77" s="15">
        <f ca="1">IFERROR(__xludf.DUMMYFUNCTION("""COMPUTED_VALUE"""),0)</f>
        <v>0</v>
      </c>
      <c r="CC77" s="13"/>
      <c r="CD77" s="13"/>
      <c r="CE77" s="13"/>
      <c r="CF77" s="13"/>
      <c r="CG77" s="13"/>
      <c r="CH77" s="13"/>
    </row>
    <row r="78" spans="1:86" ht="17.25">
      <c r="A78" s="11"/>
      <c r="B78" s="11"/>
      <c r="C78" s="11"/>
      <c r="D78" s="11"/>
      <c r="E78" s="33"/>
      <c r="F78" s="11"/>
      <c r="G78" s="11"/>
      <c r="H78" s="11"/>
      <c r="I78" s="11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7"/>
      <c r="AK78" s="11"/>
      <c r="AL78" s="11"/>
      <c r="AM78" s="11"/>
      <c r="AN78" s="11"/>
      <c r="AO78" s="11"/>
      <c r="AP78" s="11"/>
      <c r="AQ78" s="11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26"/>
      <c r="BM78" s="13"/>
      <c r="BN78" s="15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 t="str">
        <f ca="1">IFERROR(__xludf.DUMMYFUNCTION("""COMPUTED_VALUE"""),"Printing")</f>
        <v>Printing</v>
      </c>
      <c r="BZ78" s="15">
        <f ca="1">IFERROR(__xludf.DUMMYFUNCTION("""COMPUTED_VALUE"""),1002)</f>
        <v>1002</v>
      </c>
      <c r="CA78" s="15">
        <f ca="1">IFERROR(__xludf.DUMMYFUNCTION("""COMPUTED_VALUE"""),1002)</f>
        <v>1002</v>
      </c>
      <c r="CB78" s="15">
        <f ca="1">IFERROR(__xludf.DUMMYFUNCTION("""COMPUTED_VALUE"""),0)</f>
        <v>0</v>
      </c>
      <c r="CC78" s="13"/>
      <c r="CD78" s="13"/>
      <c r="CE78" s="13"/>
      <c r="CF78" s="13"/>
      <c r="CG78" s="13"/>
      <c r="CH78" s="13"/>
    </row>
    <row r="79" spans="1:86" ht="17.25">
      <c r="A79" s="11"/>
      <c r="B79" s="11"/>
      <c r="C79" s="11"/>
      <c r="D79" s="11"/>
      <c r="E79" s="33"/>
      <c r="F79" s="11"/>
      <c r="G79" s="11"/>
      <c r="H79" s="11"/>
      <c r="I79" s="11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7"/>
      <c r="AK79" s="11"/>
      <c r="AL79" s="11"/>
      <c r="AM79" s="11"/>
      <c r="AN79" s="11"/>
      <c r="AO79" s="11"/>
      <c r="AP79" s="11"/>
      <c r="AQ79" s="11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5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 t="str">
        <f ca="1">IFERROR(__xludf.DUMMYFUNCTION("""COMPUTED_VALUE"""),"Printing")</f>
        <v>Printing</v>
      </c>
      <c r="BZ79" s="15">
        <f ca="1">IFERROR(__xludf.DUMMYFUNCTION("""COMPUTED_VALUE"""),1003)</f>
        <v>1003</v>
      </c>
      <c r="CA79" s="15">
        <f ca="1">IFERROR(__xludf.DUMMYFUNCTION("""COMPUTED_VALUE"""),1003)</f>
        <v>1003</v>
      </c>
      <c r="CB79" s="15">
        <f ca="1">IFERROR(__xludf.DUMMYFUNCTION("""COMPUTED_VALUE"""),0)</f>
        <v>0</v>
      </c>
      <c r="CC79" s="13"/>
      <c r="CD79" s="13"/>
      <c r="CE79" s="13"/>
      <c r="CF79" s="13"/>
      <c r="CG79" s="13"/>
      <c r="CH79" s="13"/>
    </row>
    <row r="80" spans="1:86" ht="17.25">
      <c r="A80" s="11"/>
      <c r="B80" s="11"/>
      <c r="C80" s="11"/>
      <c r="D80" s="11"/>
      <c r="E80" s="33"/>
      <c r="F80" s="11"/>
      <c r="G80" s="11"/>
      <c r="H80" s="11"/>
      <c r="I80" s="11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7"/>
      <c r="AK80" s="11"/>
      <c r="AL80" s="11"/>
      <c r="AM80" s="11"/>
      <c r="AN80" s="11"/>
      <c r="AO80" s="11"/>
      <c r="AP80" s="11"/>
      <c r="AQ80" s="11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5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 t="str">
        <f ca="1">IFERROR(__xludf.DUMMYFUNCTION("""COMPUTED_VALUE"""),"Printing")</f>
        <v>Printing</v>
      </c>
      <c r="BZ80" s="15">
        <f ca="1">IFERROR(__xludf.DUMMYFUNCTION("""COMPUTED_VALUE"""),1004)</f>
        <v>1004</v>
      </c>
      <c r="CA80" s="15">
        <f ca="1">IFERROR(__xludf.DUMMYFUNCTION("""COMPUTED_VALUE"""),1004)</f>
        <v>1004</v>
      </c>
      <c r="CB80" s="15">
        <f ca="1">IFERROR(__xludf.DUMMYFUNCTION("""COMPUTED_VALUE"""),0)</f>
        <v>0</v>
      </c>
      <c r="CC80" s="13"/>
      <c r="CD80" s="11"/>
      <c r="CE80" s="26"/>
      <c r="CF80" s="26"/>
      <c r="CG80" s="13"/>
      <c r="CH80" s="13"/>
    </row>
    <row r="81" spans="1:86" ht="17.25">
      <c r="A81" s="11"/>
      <c r="B81" s="11"/>
      <c r="C81" s="11"/>
      <c r="D81" s="11"/>
      <c r="E81" s="33"/>
      <c r="F81" s="11"/>
      <c r="G81" s="11"/>
      <c r="H81" s="11"/>
      <c r="I81" s="11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7"/>
      <c r="AK81" s="11"/>
      <c r="AL81" s="11"/>
      <c r="AM81" s="11"/>
      <c r="AN81" s="11"/>
      <c r="AO81" s="11"/>
      <c r="AP81" s="11"/>
      <c r="AQ81" s="11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5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 t="str">
        <f ca="1">IFERROR(__xludf.DUMMYFUNCTION("""COMPUTED_VALUE"""),"Printing")</f>
        <v>Printing</v>
      </c>
      <c r="BZ81" s="15">
        <f ca="1">IFERROR(__xludf.DUMMYFUNCTION("""COMPUTED_VALUE"""),1005)</f>
        <v>1005</v>
      </c>
      <c r="CA81" s="15">
        <f ca="1">IFERROR(__xludf.DUMMYFUNCTION("""COMPUTED_VALUE"""),1005)</f>
        <v>1005</v>
      </c>
      <c r="CB81" s="15">
        <f ca="1">IFERROR(__xludf.DUMMYFUNCTION("""COMPUTED_VALUE"""),0)</f>
        <v>0</v>
      </c>
      <c r="CC81" s="13"/>
      <c r="CD81" s="11"/>
      <c r="CE81" s="26"/>
      <c r="CF81" s="26"/>
      <c r="CG81" s="13"/>
      <c r="CH81" s="13"/>
    </row>
    <row r="82" spans="1:86" ht="17.25">
      <c r="A82" s="11"/>
      <c r="B82" s="11"/>
      <c r="C82" s="11"/>
      <c r="D82" s="11"/>
      <c r="E82" s="33"/>
      <c r="F82" s="11"/>
      <c r="G82" s="11"/>
      <c r="H82" s="11"/>
      <c r="I82" s="11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7"/>
      <c r="AK82" s="11"/>
      <c r="AL82" s="11"/>
      <c r="AM82" s="11"/>
      <c r="AN82" s="11"/>
      <c r="AO82" s="11"/>
      <c r="AP82" s="11"/>
      <c r="AQ82" s="11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5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</row>
    <row r="83" spans="1:86" ht="17.25">
      <c r="A83" s="11"/>
      <c r="B83" s="11"/>
      <c r="C83" s="11"/>
      <c r="D83" s="11"/>
      <c r="E83" s="33"/>
      <c r="F83" s="11"/>
      <c r="G83" s="11"/>
      <c r="H83" s="11"/>
      <c r="I83" s="11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7"/>
      <c r="AK83" s="11"/>
      <c r="AL83" s="11"/>
      <c r="AM83" s="11"/>
      <c r="AN83" s="11"/>
      <c r="AO83" s="11"/>
      <c r="AP83" s="11"/>
      <c r="AQ83" s="11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1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26" t="str">
        <f ca="1">IFERROR(__xludf.DUMMYFUNCTION("QUERY(BY67:CB72,BZ63)"),"Offset")</f>
        <v>Offset</v>
      </c>
      <c r="BX83" s="13" t="str">
        <f ca="1">IFERROR(__xludf.DUMMYFUNCTION("""COMPUTED_VALUE"""),"Printing")</f>
        <v>Printing</v>
      </c>
      <c r="BY83" s="15">
        <f ca="1">IFERROR(__xludf.DUMMYFUNCTION("""COMPUTED_VALUE"""),1926)</f>
        <v>1926</v>
      </c>
      <c r="BZ83" s="15">
        <f ca="1">IFERROR(__xludf.DUMMYFUNCTION("""COMPUTED_VALUE"""),1926)</f>
        <v>1926</v>
      </c>
      <c r="CA83" s="5" t="e">
        <f>#REF!</f>
        <v>#REF!</v>
      </c>
      <c r="CB83" s="15" t="e">
        <f t="shared" ref="CB83:CC83" ca="1" si="14">MAX(BZ83,CA83)</f>
        <v>#REF!</v>
      </c>
      <c r="CC83" s="15" t="e">
        <f t="shared" si="14"/>
        <v>#REF!</v>
      </c>
      <c r="CD83" s="13"/>
      <c r="CE83" s="13"/>
      <c r="CF83" s="13"/>
      <c r="CG83" s="13"/>
      <c r="CH83" s="13"/>
    </row>
    <row r="84" spans="1:86" ht="17.25">
      <c r="A84" s="11"/>
      <c r="B84" s="11"/>
      <c r="C84" s="11"/>
      <c r="D84" s="11"/>
      <c r="E84" s="33"/>
      <c r="F84" s="11"/>
      <c r="G84" s="11"/>
      <c r="H84" s="11"/>
      <c r="I84" s="11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7"/>
      <c r="AK84" s="11"/>
      <c r="AL84" s="11"/>
      <c r="AM84" s="11"/>
      <c r="AN84" s="11"/>
      <c r="AO84" s="11"/>
      <c r="AP84" s="11"/>
      <c r="AQ84" s="11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1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 t="str">
        <f ca="1">IFERROR(__xludf.DUMMYFUNCTION("""COMPUTED_VALUE"""),"Offset")</f>
        <v>Offset</v>
      </c>
      <c r="BX84" s="13" t="str">
        <f ca="1">IFERROR(__xludf.DUMMYFUNCTION("""COMPUTED_VALUE"""),"Printing")</f>
        <v>Printing</v>
      </c>
      <c r="BY84" s="15">
        <f ca="1">IFERROR(__xludf.DUMMYFUNCTION("""COMPUTED_VALUE"""),2029)</f>
        <v>2029</v>
      </c>
      <c r="BZ84" s="15">
        <f ca="1">IFERROR(__xludf.DUMMYFUNCTION("""COMPUTED_VALUE"""),2029)</f>
        <v>2029</v>
      </c>
      <c r="CA84" s="5" t="e">
        <f>#REF!</f>
        <v>#REF!</v>
      </c>
      <c r="CB84" s="15" t="e">
        <f t="shared" ref="CB84:CC84" ca="1" si="15">MAX(BZ84,CA84)</f>
        <v>#REF!</v>
      </c>
      <c r="CC84" s="15" t="e">
        <f t="shared" si="15"/>
        <v>#REF!</v>
      </c>
      <c r="CD84" s="11" t="str">
        <f>Quotation!C51</f>
        <v>Plain</v>
      </c>
      <c r="CE84" s="13"/>
      <c r="CF84" s="13"/>
      <c r="CG84" s="13"/>
      <c r="CH84" s="13"/>
    </row>
    <row r="85" spans="1:86" ht="17.25">
      <c r="A85" s="11"/>
      <c r="B85" s="11"/>
      <c r="C85" s="11"/>
      <c r="D85" s="11"/>
      <c r="E85" s="33"/>
      <c r="F85" s="11"/>
      <c r="G85" s="11"/>
      <c r="H85" s="11"/>
      <c r="I85" s="11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7"/>
      <c r="AK85" s="11"/>
      <c r="AL85" s="11"/>
      <c r="AM85" s="11"/>
      <c r="AN85" s="11"/>
      <c r="AO85" s="11"/>
      <c r="AP85" s="11"/>
      <c r="AQ85" s="11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1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 t="str">
        <f ca="1">IFERROR(__xludf.DUMMYFUNCTION("""COMPUTED_VALUE"""),"Offset")</f>
        <v>Offset</v>
      </c>
      <c r="BX85" s="13" t="str">
        <f ca="1">IFERROR(__xludf.DUMMYFUNCTION("""COMPUTED_VALUE"""),"Printing")</f>
        <v>Printing</v>
      </c>
      <c r="BY85" s="15">
        <f ca="1">IFERROR(__xludf.DUMMYFUNCTION("""COMPUTED_VALUE"""),2840)</f>
        <v>2840</v>
      </c>
      <c r="BZ85" s="15">
        <f ca="1">IFERROR(__xludf.DUMMYFUNCTION("""COMPUTED_VALUE"""),2840)</f>
        <v>2840</v>
      </c>
      <c r="CA85" s="5" t="e">
        <f>#REF!</f>
        <v>#REF!</v>
      </c>
      <c r="CB85" s="15" t="e">
        <f t="shared" ref="CB85:CC85" ca="1" si="16">MAX(BZ85,CA85)</f>
        <v>#REF!</v>
      </c>
      <c r="CC85" s="15" t="e">
        <f t="shared" si="16"/>
        <v>#REF!</v>
      </c>
      <c r="CD85" s="26" t="str">
        <f>IF(CD84="","","and CC = '"&amp;CD84&amp;"'")</f>
        <v>and CC = 'Plain'</v>
      </c>
      <c r="CE85" s="13"/>
      <c r="CF85" s="13"/>
      <c r="CG85" s="13"/>
      <c r="CH85" s="13"/>
    </row>
    <row r="86" spans="1:86" ht="17.25">
      <c r="A86" s="11"/>
      <c r="B86" s="11"/>
      <c r="C86" s="11"/>
      <c r="D86" s="11"/>
      <c r="E86" s="33"/>
      <c r="F86" s="11"/>
      <c r="G86" s="11"/>
      <c r="H86" s="11"/>
      <c r="I86" s="11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7"/>
      <c r="AK86" s="11"/>
      <c r="AL86" s="11"/>
      <c r="AM86" s="11"/>
      <c r="AN86" s="11"/>
      <c r="AO86" s="11"/>
      <c r="AP86" s="11"/>
      <c r="AQ86" s="11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26" t="str">
        <f>CONCATENATE("select * where 1=1",CD85)</f>
        <v>select * where 1=1and CC = 'Plain'</v>
      </c>
      <c r="CE86" s="13"/>
      <c r="CF86" s="13"/>
      <c r="CG86" s="13"/>
      <c r="CH86" s="13"/>
    </row>
    <row r="87" spans="1:86" ht="17.25">
      <c r="A87" s="11"/>
      <c r="B87" s="11"/>
      <c r="C87" s="11"/>
      <c r="D87" s="11"/>
      <c r="E87" s="33"/>
      <c r="F87" s="11"/>
      <c r="G87" s="11"/>
      <c r="H87" s="11"/>
      <c r="I87" s="11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7"/>
      <c r="AK87" s="11"/>
      <c r="AL87" s="11"/>
      <c r="AM87" s="11"/>
      <c r="AN87" s="11"/>
      <c r="AO87" s="11"/>
      <c r="AP87" s="11"/>
      <c r="AQ87" s="11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 t="s">
        <v>53</v>
      </c>
      <c r="CD87" s="15">
        <v>0</v>
      </c>
      <c r="CE87" s="26" t="str">
        <f ca="1">IFERROR(__xludf.DUMMYFUNCTION("QUERY(CC87:CD88,CD86)"),"Plain")</f>
        <v>Plain</v>
      </c>
      <c r="CF87" s="15">
        <f ca="1">IFERROR(__xludf.DUMMYFUNCTION("""COMPUTED_VALUE"""),0)</f>
        <v>0</v>
      </c>
      <c r="CG87" s="13"/>
      <c r="CH87" s="13"/>
    </row>
    <row r="88" spans="1:86" ht="17.25">
      <c r="A88" s="11"/>
      <c r="B88" s="11"/>
      <c r="C88" s="11"/>
      <c r="D88" s="11"/>
      <c r="E88" s="33"/>
      <c r="F88" s="11"/>
      <c r="G88" s="11"/>
      <c r="H88" s="11"/>
      <c r="I88" s="11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7"/>
      <c r="AK88" s="11"/>
      <c r="AL88" s="11"/>
      <c r="AM88" s="11"/>
      <c r="AN88" s="11"/>
      <c r="AO88" s="11"/>
      <c r="AP88" s="11"/>
      <c r="AQ88" s="11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 t="s">
        <v>40</v>
      </c>
      <c r="CD88" s="15">
        <v>1</v>
      </c>
      <c r="CE88" s="13"/>
      <c r="CF88" s="13"/>
      <c r="CG88" s="13"/>
      <c r="CH88" s="13"/>
    </row>
    <row r="89" spans="1:86" ht="17.25">
      <c r="A89" s="11"/>
      <c r="B89" s="11"/>
      <c r="C89" s="11"/>
      <c r="D89" s="11"/>
      <c r="E89" s="33"/>
      <c r="F89" s="11"/>
      <c r="G89" s="11"/>
      <c r="H89" s="11"/>
      <c r="I89" s="11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7"/>
      <c r="AK89" s="11"/>
      <c r="AL89" s="11"/>
      <c r="AM89" s="11"/>
      <c r="AN89" s="11"/>
      <c r="AO89" s="11"/>
      <c r="AP89" s="11"/>
      <c r="AQ89" s="11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 t="s">
        <v>97</v>
      </c>
      <c r="BX89" s="15">
        <v>1</v>
      </c>
      <c r="BY89" s="15">
        <f>MAX(BX89,BX90)</f>
        <v>1</v>
      </c>
      <c r="BZ89" s="13"/>
      <c r="CA89" s="13"/>
      <c r="CB89" s="13"/>
      <c r="CC89" s="13"/>
      <c r="CD89" s="13"/>
      <c r="CE89" s="13"/>
      <c r="CF89" s="13"/>
      <c r="CG89" s="13"/>
      <c r="CH89" s="13"/>
    </row>
    <row r="90" spans="1:86" ht="17.25">
      <c r="A90" s="11"/>
      <c r="B90" s="11"/>
      <c r="C90" s="11"/>
      <c r="D90" s="11"/>
      <c r="E90" s="33"/>
      <c r="F90" s="11"/>
      <c r="G90" s="11"/>
      <c r="H90" s="11"/>
      <c r="I90" s="11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7"/>
      <c r="AK90" s="11"/>
      <c r="AL90" s="11"/>
      <c r="AM90" s="11"/>
      <c r="AN90" s="11"/>
      <c r="AO90" s="11"/>
      <c r="AP90" s="11"/>
      <c r="AQ90" s="11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 t="str">
        <f>Quotation!B46</f>
        <v>148 × 210 millimeters or 5.8 × 8.3 inches</v>
      </c>
      <c r="BX90" s="15">
        <v>0</v>
      </c>
      <c r="BY90" s="13"/>
      <c r="BZ90" s="13"/>
      <c r="CA90" s="13"/>
      <c r="CB90" s="13"/>
      <c r="CC90" s="13"/>
      <c r="CD90" s="11" t="str">
        <f>Quotation!B47</f>
        <v>Art Card</v>
      </c>
      <c r="CE90" s="13"/>
      <c r="CF90" s="13"/>
      <c r="CG90" s="13"/>
      <c r="CH90" s="13"/>
    </row>
    <row r="91" spans="1:86" ht="17.25">
      <c r="A91" s="11"/>
      <c r="B91" s="11"/>
      <c r="C91" s="11"/>
      <c r="D91" s="11"/>
      <c r="E91" s="33"/>
      <c r="F91" s="11"/>
      <c r="G91" s="11"/>
      <c r="H91" s="11"/>
      <c r="I91" s="11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7"/>
      <c r="AK91" s="11"/>
      <c r="AL91" s="11"/>
      <c r="AM91" s="11"/>
      <c r="AN91" s="11"/>
      <c r="AO91" s="11"/>
      <c r="AP91" s="11"/>
      <c r="AQ91" s="11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26" t="str">
        <f>IF(CD90="","","and CC = '"&amp;CD90&amp;"'")</f>
        <v>and CC = 'Art Card'</v>
      </c>
      <c r="CE91" s="13"/>
      <c r="CF91" s="13"/>
      <c r="CG91" s="13"/>
      <c r="CH91" s="13"/>
    </row>
    <row r="92" spans="1:86" ht="17.25">
      <c r="A92" s="11"/>
      <c r="B92" s="11"/>
      <c r="C92" s="11"/>
      <c r="D92" s="11"/>
      <c r="E92" s="33"/>
      <c r="F92" s="11"/>
      <c r="G92" s="11"/>
      <c r="H92" s="11"/>
      <c r="I92" s="11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7"/>
      <c r="AK92" s="11"/>
      <c r="AL92" s="11"/>
      <c r="AM92" s="11"/>
      <c r="AN92" s="11"/>
      <c r="AO92" s="11"/>
      <c r="AP92" s="11"/>
      <c r="AQ92" s="11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26" t="str">
        <f>CONCATENATE("select * where 1=1",CD91)</f>
        <v>select * where 1=1and CC = 'Art Card'</v>
      </c>
      <c r="CE92" s="13"/>
      <c r="CF92" s="13"/>
      <c r="CG92" s="13"/>
      <c r="CH92" s="13"/>
    </row>
    <row r="93" spans="1:86" ht="17.25">
      <c r="A93" s="11"/>
      <c r="B93" s="11"/>
      <c r="C93" s="11"/>
      <c r="D93" s="11"/>
      <c r="E93" s="33"/>
      <c r="F93" s="11"/>
      <c r="G93" s="11"/>
      <c r="H93" s="11"/>
      <c r="I93" s="11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7"/>
      <c r="AK93" s="11"/>
      <c r="AL93" s="11"/>
      <c r="AM93" s="11"/>
      <c r="AN93" s="11"/>
      <c r="AO93" s="11"/>
      <c r="AP93" s="11"/>
      <c r="AQ93" s="11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 t="s">
        <v>53</v>
      </c>
      <c r="CD93" s="15">
        <v>0</v>
      </c>
      <c r="CE93" s="13"/>
      <c r="CF93" s="26" t="str">
        <f ca="1">IFERROR(__xludf.DUMMYFUNCTION("QUERY(CC93:CE100,CD92)"),"Art Card")</f>
        <v>Art Card</v>
      </c>
      <c r="CG93" s="15">
        <f ca="1">IFERROR(__xludf.DUMMYFUNCTION("""COMPUTED_VALUE"""),1)</f>
        <v>1</v>
      </c>
      <c r="CH93" s="15">
        <f ca="1">IFERROR(__xludf.DUMMYFUNCTION("""COMPUTED_VALUE"""),0)</f>
        <v>0</v>
      </c>
    </row>
    <row r="94" spans="1:86" ht="17.25">
      <c r="A94" s="11"/>
      <c r="B94" s="11"/>
      <c r="C94" s="11"/>
      <c r="D94" s="11"/>
      <c r="E94" s="33"/>
      <c r="F94" s="11"/>
      <c r="G94" s="11"/>
      <c r="H94" s="11"/>
      <c r="I94" s="11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7"/>
      <c r="AK94" s="11"/>
      <c r="AL94" s="11"/>
      <c r="AM94" s="11"/>
      <c r="AN94" s="11"/>
      <c r="AO94" s="11"/>
      <c r="AP94" s="11"/>
      <c r="AQ94" s="11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28" t="s">
        <v>10</v>
      </c>
      <c r="CD94" s="15">
        <v>1</v>
      </c>
      <c r="CE94" s="15">
        <v>0</v>
      </c>
      <c r="CF94" s="13"/>
      <c r="CG94" s="13"/>
      <c r="CH94" s="13"/>
    </row>
    <row r="95" spans="1:86" ht="17.25">
      <c r="A95" s="11"/>
      <c r="B95" s="11"/>
      <c r="C95" s="11"/>
      <c r="D95" s="11"/>
      <c r="E95" s="33"/>
      <c r="F95" s="11"/>
      <c r="G95" s="11"/>
      <c r="H95" s="11"/>
      <c r="I95" s="11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7"/>
      <c r="AK95" s="11"/>
      <c r="AL95" s="11"/>
      <c r="AM95" s="11"/>
      <c r="AN95" s="11"/>
      <c r="AO95" s="11"/>
      <c r="AP95" s="11"/>
      <c r="AQ95" s="11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 t="s">
        <v>18</v>
      </c>
      <c r="CD95" s="15">
        <v>1</v>
      </c>
      <c r="CE95" s="15">
        <v>0</v>
      </c>
      <c r="CF95" s="13"/>
      <c r="CG95" s="13"/>
      <c r="CH95" s="13"/>
    </row>
    <row r="96" spans="1:86" ht="17.25">
      <c r="A96" s="11"/>
      <c r="B96" s="11"/>
      <c r="C96" s="11"/>
      <c r="D96" s="11"/>
      <c r="E96" s="33"/>
      <c r="F96" s="11"/>
      <c r="G96" s="11"/>
      <c r="H96" s="11"/>
      <c r="I96" s="11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7"/>
      <c r="AK96" s="11"/>
      <c r="AL96" s="11"/>
      <c r="AM96" s="11"/>
      <c r="AN96" s="11"/>
      <c r="AO96" s="11"/>
      <c r="AP96" s="11"/>
      <c r="AQ96" s="11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28" t="s">
        <v>19</v>
      </c>
      <c r="CD96" s="15">
        <v>1</v>
      </c>
      <c r="CE96" s="15">
        <v>0</v>
      </c>
      <c r="CF96" s="13"/>
      <c r="CG96" s="13"/>
      <c r="CH96" s="13"/>
    </row>
    <row r="97" spans="1:86" ht="17.25">
      <c r="A97" s="11"/>
      <c r="B97" s="11"/>
      <c r="C97" s="11"/>
      <c r="D97" s="11"/>
      <c r="E97" s="33"/>
      <c r="F97" s="11"/>
      <c r="G97" s="11"/>
      <c r="H97" s="11"/>
      <c r="I97" s="11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7"/>
      <c r="AK97" s="11"/>
      <c r="AL97" s="11"/>
      <c r="AM97" s="11"/>
      <c r="AN97" s="11"/>
      <c r="AO97" s="11"/>
      <c r="AP97" s="11"/>
      <c r="AQ97" s="11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26" t="s">
        <v>22</v>
      </c>
      <c r="CD97" s="15">
        <v>0</v>
      </c>
      <c r="CE97" s="15">
        <v>1</v>
      </c>
      <c r="CF97" s="13"/>
      <c r="CG97" s="13"/>
      <c r="CH97" s="13"/>
    </row>
    <row r="98" spans="1:86" ht="17.25">
      <c r="A98" s="11"/>
      <c r="B98" s="11"/>
      <c r="C98" s="11"/>
      <c r="D98" s="11"/>
      <c r="E98" s="33"/>
      <c r="F98" s="11"/>
      <c r="G98" s="11"/>
      <c r="H98" s="11"/>
      <c r="I98" s="11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7"/>
      <c r="AK98" s="11"/>
      <c r="AL98" s="11"/>
      <c r="AM98" s="11"/>
      <c r="AN98" s="11"/>
      <c r="AO98" s="11"/>
      <c r="AP98" s="11"/>
      <c r="AQ98" s="11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28" t="s">
        <v>11</v>
      </c>
      <c r="CD98" s="15">
        <v>1</v>
      </c>
      <c r="CE98" s="15">
        <v>0</v>
      </c>
      <c r="CF98" s="13"/>
      <c r="CG98" s="13"/>
      <c r="CH98" s="13"/>
    </row>
    <row r="99" spans="1:86" ht="17.25">
      <c r="A99" s="11"/>
      <c r="B99" s="11"/>
      <c r="C99" s="11"/>
      <c r="D99" s="11"/>
      <c r="E99" s="33"/>
      <c r="F99" s="11"/>
      <c r="G99" s="11"/>
      <c r="H99" s="11"/>
      <c r="I99" s="11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7"/>
      <c r="AK99" s="11"/>
      <c r="AL99" s="11"/>
      <c r="AM99" s="11"/>
      <c r="AN99" s="11"/>
      <c r="AO99" s="11"/>
      <c r="AP99" s="11"/>
      <c r="AQ99" s="11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28" t="s">
        <v>21</v>
      </c>
      <c r="CD99" s="15">
        <v>1</v>
      </c>
      <c r="CE99" s="15">
        <v>0</v>
      </c>
      <c r="CF99" s="13"/>
      <c r="CG99" s="13"/>
      <c r="CH99" s="13"/>
    </row>
    <row r="100" spans="1:86" ht="17.25">
      <c r="A100" s="11"/>
      <c r="B100" s="11"/>
      <c r="C100" s="11"/>
      <c r="D100" s="11"/>
      <c r="E100" s="33"/>
      <c r="F100" s="11"/>
      <c r="G100" s="11"/>
      <c r="H100" s="11"/>
      <c r="I100" s="11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7"/>
      <c r="AK100" s="11"/>
      <c r="AL100" s="11"/>
      <c r="AM100" s="11"/>
      <c r="AN100" s="11"/>
      <c r="AO100" s="11"/>
      <c r="AP100" s="11"/>
      <c r="AQ100" s="11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 t="s">
        <v>20</v>
      </c>
      <c r="CD100" s="15">
        <v>1</v>
      </c>
      <c r="CE100" s="15">
        <v>0</v>
      </c>
      <c r="CF100" s="13"/>
      <c r="CG100" s="13"/>
      <c r="CH100" s="13"/>
    </row>
    <row r="101" spans="1:86" ht="17.25">
      <c r="A101" s="11"/>
      <c r="B101" s="11"/>
      <c r="C101" s="11"/>
      <c r="D101" s="11"/>
      <c r="E101" s="33"/>
      <c r="F101" s="11"/>
      <c r="G101" s="11"/>
      <c r="H101" s="11"/>
      <c r="I101" s="11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7"/>
      <c r="AK101" s="11"/>
      <c r="AL101" s="11"/>
      <c r="AM101" s="11"/>
      <c r="AN101" s="11"/>
      <c r="AO101" s="11"/>
      <c r="AP101" s="11"/>
      <c r="AQ101" s="11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</row>
    <row r="102" spans="1:86" ht="17.25">
      <c r="A102" s="11"/>
      <c r="B102" s="11"/>
      <c r="C102" s="11"/>
      <c r="D102" s="11"/>
      <c r="E102" s="33"/>
      <c r="F102" s="11"/>
      <c r="G102" s="11"/>
      <c r="H102" s="11"/>
      <c r="I102" s="11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7"/>
      <c r="AK102" s="11"/>
      <c r="AL102" s="11"/>
      <c r="AM102" s="11"/>
      <c r="AN102" s="11"/>
      <c r="AO102" s="11"/>
      <c r="AP102" s="11"/>
      <c r="AQ102" s="11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</row>
    <row r="103" spans="1:86" ht="17.25">
      <c r="A103" s="11"/>
      <c r="B103" s="11"/>
      <c r="C103" s="11"/>
      <c r="D103" s="11"/>
      <c r="E103" s="33"/>
      <c r="F103" s="11"/>
      <c r="G103" s="11"/>
      <c r="H103" s="11"/>
      <c r="I103" s="11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7"/>
      <c r="AK103" s="11"/>
      <c r="AL103" s="11"/>
      <c r="AM103" s="11"/>
      <c r="AN103" s="11"/>
      <c r="AO103" s="11"/>
      <c r="AP103" s="11"/>
      <c r="AQ103" s="11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</row>
    <row r="104" spans="1:86" ht="17.25">
      <c r="A104" s="11"/>
      <c r="B104" s="11"/>
      <c r="C104" s="11"/>
      <c r="D104" s="11"/>
      <c r="E104" s="33"/>
      <c r="F104" s="11"/>
      <c r="G104" s="11"/>
      <c r="H104" s="11"/>
      <c r="I104" s="11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7"/>
      <c r="AK104" s="11"/>
      <c r="AL104" s="11"/>
      <c r="AM104" s="11"/>
      <c r="AN104" s="11"/>
      <c r="AO104" s="11"/>
      <c r="AP104" s="11"/>
      <c r="AQ104" s="11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</row>
    <row r="105" spans="1:86" ht="17.25">
      <c r="A105" s="11"/>
      <c r="B105" s="11"/>
      <c r="C105" s="11"/>
      <c r="D105" s="11"/>
      <c r="E105" s="33"/>
      <c r="F105" s="11"/>
      <c r="G105" s="11"/>
      <c r="H105" s="11"/>
      <c r="I105" s="11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7"/>
      <c r="AK105" s="11"/>
      <c r="AL105" s="11"/>
      <c r="AM105" s="11"/>
      <c r="AN105" s="11"/>
      <c r="AO105" s="11"/>
      <c r="AP105" s="11"/>
      <c r="AQ105" s="11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</row>
    <row r="106" spans="1:86" ht="17.25">
      <c r="A106" s="11"/>
      <c r="B106" s="11"/>
      <c r="C106" s="11"/>
      <c r="D106" s="11"/>
      <c r="E106" s="33"/>
      <c r="F106" s="11"/>
      <c r="G106" s="11"/>
      <c r="H106" s="11"/>
      <c r="I106" s="11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7"/>
      <c r="AK106" s="11"/>
      <c r="AL106" s="11"/>
      <c r="AM106" s="11"/>
      <c r="AN106" s="11"/>
      <c r="AO106" s="11"/>
      <c r="AP106" s="11"/>
      <c r="AQ106" s="11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</row>
    <row r="107" spans="1:86" ht="17.25">
      <c r="A107" s="11"/>
      <c r="B107" s="11"/>
      <c r="C107" s="11"/>
      <c r="D107" s="11"/>
      <c r="E107" s="33"/>
      <c r="F107" s="11"/>
      <c r="G107" s="11"/>
      <c r="H107" s="11"/>
      <c r="I107" s="11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7"/>
      <c r="AK107" s="11"/>
      <c r="AL107" s="11"/>
      <c r="AM107" s="11"/>
      <c r="AN107" s="11"/>
      <c r="AO107" s="11"/>
      <c r="AP107" s="11"/>
      <c r="AQ107" s="11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</row>
    <row r="108" spans="1:86" ht="17.25">
      <c r="A108" s="11"/>
      <c r="B108" s="11"/>
      <c r="C108" s="11"/>
      <c r="D108" s="11"/>
      <c r="E108" s="33"/>
      <c r="F108" s="11"/>
      <c r="G108" s="11"/>
      <c r="H108" s="11"/>
      <c r="I108" s="11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7"/>
      <c r="AK108" s="11"/>
      <c r="AL108" s="11"/>
      <c r="AM108" s="11"/>
      <c r="AN108" s="11"/>
      <c r="AO108" s="11"/>
      <c r="AP108" s="11"/>
      <c r="AQ108" s="11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</row>
    <row r="109" spans="1:86" ht="17.25">
      <c r="A109" s="11"/>
      <c r="B109" s="11"/>
      <c r="C109" s="11"/>
      <c r="D109" s="11"/>
      <c r="E109" s="33"/>
      <c r="F109" s="11"/>
      <c r="G109" s="11"/>
      <c r="H109" s="11"/>
      <c r="I109" s="11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7"/>
      <c r="AK109" s="11"/>
      <c r="AL109" s="11"/>
      <c r="AM109" s="11"/>
      <c r="AN109" s="11"/>
      <c r="AO109" s="11"/>
      <c r="AP109" s="11"/>
      <c r="AQ109" s="11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</row>
    <row r="110" spans="1:86" ht="17.25">
      <c r="A110" s="11"/>
      <c r="B110" s="11"/>
      <c r="C110" s="11"/>
      <c r="D110" s="11"/>
      <c r="E110" s="33"/>
      <c r="F110" s="11"/>
      <c r="G110" s="11"/>
      <c r="H110" s="11"/>
      <c r="I110" s="11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7"/>
      <c r="AK110" s="11"/>
      <c r="AL110" s="11"/>
      <c r="AM110" s="11"/>
      <c r="AN110" s="11"/>
      <c r="AO110" s="11"/>
      <c r="AP110" s="11"/>
      <c r="AQ110" s="11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1" t="s">
        <v>46</v>
      </c>
      <c r="CE110" s="60">
        <v>1</v>
      </c>
      <c r="CF110" s="26" t="str">
        <f ca="1">IFERROR(__xludf.DUMMYFUNCTION("QUERY(CD110:CE111,CB66)"),"New Job")</f>
        <v>New Job</v>
      </c>
      <c r="CG110" s="15">
        <f ca="1">IFERROR(__xludf.DUMMYFUNCTION("""COMPUTED_VALUE"""),1)</f>
        <v>1</v>
      </c>
      <c r="CH110" s="13"/>
    </row>
    <row r="111" spans="1:86" ht="17.25">
      <c r="A111" s="11"/>
      <c r="B111" s="11"/>
      <c r="C111" s="11"/>
      <c r="D111" s="11"/>
      <c r="E111" s="33"/>
      <c r="F111" s="11"/>
      <c r="G111" s="11"/>
      <c r="H111" s="11"/>
      <c r="I111" s="11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7"/>
      <c r="AK111" s="11"/>
      <c r="AL111" s="11"/>
      <c r="AM111" s="11"/>
      <c r="AN111" s="11"/>
      <c r="AO111" s="11"/>
      <c r="AP111" s="11"/>
      <c r="AQ111" s="11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1" t="s">
        <v>49</v>
      </c>
      <c r="CE111" s="60">
        <v>0</v>
      </c>
      <c r="CF111" s="26"/>
      <c r="CG111" s="13"/>
      <c r="CH111" s="13"/>
    </row>
    <row r="112" spans="1:86" ht="17.25">
      <c r="A112" s="11"/>
      <c r="B112" s="11"/>
      <c r="C112" s="11"/>
      <c r="D112" s="11"/>
      <c r="E112" s="33"/>
      <c r="F112" s="11"/>
      <c r="G112" s="11"/>
      <c r="H112" s="11"/>
      <c r="I112" s="11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7"/>
      <c r="AK112" s="11"/>
      <c r="AL112" s="11"/>
      <c r="AM112" s="11"/>
      <c r="AN112" s="11"/>
      <c r="AO112" s="11"/>
      <c r="AP112" s="11"/>
      <c r="AQ112" s="11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</row>
    <row r="113" spans="1:86" ht="17.25">
      <c r="A113" s="11"/>
      <c r="B113" s="11"/>
      <c r="C113" s="11"/>
      <c r="D113" s="11"/>
      <c r="E113" s="33"/>
      <c r="F113" s="11"/>
      <c r="G113" s="11"/>
      <c r="H113" s="11"/>
      <c r="I113" s="11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7"/>
      <c r="AK113" s="11"/>
      <c r="AL113" s="11"/>
      <c r="AM113" s="11"/>
      <c r="AN113" s="11"/>
      <c r="AO113" s="11"/>
      <c r="AP113" s="11"/>
      <c r="AQ113" s="11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</row>
    <row r="114" spans="1:86" ht="17.25">
      <c r="A114" s="11"/>
      <c r="B114" s="11"/>
      <c r="C114" s="11"/>
      <c r="D114" s="11"/>
      <c r="E114" s="33"/>
      <c r="F114" s="11"/>
      <c r="G114" s="11"/>
      <c r="H114" s="11"/>
      <c r="I114" s="11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7"/>
      <c r="AK114" s="11"/>
      <c r="AL114" s="11"/>
      <c r="AM114" s="11"/>
      <c r="AN114" s="11"/>
      <c r="AO114" s="11"/>
      <c r="AP114" s="11"/>
      <c r="AQ114" s="11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</row>
    <row r="115" spans="1:86" ht="17.25">
      <c r="A115" s="11"/>
      <c r="B115" s="11"/>
      <c r="C115" s="11"/>
      <c r="D115" s="11"/>
      <c r="E115" s="33"/>
      <c r="F115" s="11"/>
      <c r="G115" s="11"/>
      <c r="H115" s="11"/>
      <c r="I115" s="11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7"/>
      <c r="AK115" s="11"/>
      <c r="AL115" s="11"/>
      <c r="AM115" s="11"/>
      <c r="AN115" s="11"/>
      <c r="AO115" s="11"/>
      <c r="AP115" s="11"/>
      <c r="AQ115" s="11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</row>
    <row r="116" spans="1:86" ht="17.25">
      <c r="A116" s="11"/>
      <c r="B116" s="11"/>
      <c r="C116" s="11"/>
      <c r="D116" s="11"/>
      <c r="E116" s="33"/>
      <c r="F116" s="11"/>
      <c r="G116" s="11"/>
      <c r="H116" s="11"/>
      <c r="I116" s="11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7"/>
      <c r="AK116" s="11"/>
      <c r="AL116" s="11"/>
      <c r="AM116" s="11"/>
      <c r="AN116" s="11"/>
      <c r="AO116" s="11"/>
      <c r="AP116" s="11"/>
      <c r="AQ116" s="11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</row>
    <row r="117" spans="1:86" ht="17.25">
      <c r="A117" s="11"/>
      <c r="B117" s="11"/>
      <c r="C117" s="11"/>
      <c r="D117" s="11"/>
      <c r="E117" s="33"/>
      <c r="F117" s="11"/>
      <c r="G117" s="11"/>
      <c r="H117" s="11"/>
      <c r="I117" s="11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7"/>
      <c r="AK117" s="11"/>
      <c r="AL117" s="11"/>
      <c r="AM117" s="11"/>
      <c r="AN117" s="11"/>
      <c r="AO117" s="11"/>
      <c r="AP117" s="11"/>
      <c r="AQ117" s="11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</row>
    <row r="118" spans="1:86" ht="17.25">
      <c r="A118" s="11"/>
      <c r="B118" s="11"/>
      <c r="C118" s="11"/>
      <c r="D118" s="11"/>
      <c r="E118" s="33"/>
      <c r="F118" s="11"/>
      <c r="G118" s="11"/>
      <c r="H118" s="11"/>
      <c r="I118" s="11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7"/>
      <c r="AK118" s="11"/>
      <c r="AL118" s="11"/>
      <c r="AM118" s="11"/>
      <c r="AN118" s="11"/>
      <c r="AO118" s="11"/>
      <c r="AP118" s="11"/>
      <c r="AQ118" s="11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</row>
    <row r="119" spans="1:86" ht="17.25">
      <c r="A119" s="11"/>
      <c r="B119" s="11"/>
      <c r="C119" s="11"/>
      <c r="D119" s="11"/>
      <c r="E119" s="33"/>
      <c r="F119" s="11"/>
      <c r="G119" s="11"/>
      <c r="H119" s="11"/>
      <c r="I119" s="11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7"/>
      <c r="AK119" s="11"/>
      <c r="AL119" s="11"/>
      <c r="AM119" s="11"/>
      <c r="AN119" s="11"/>
      <c r="AO119" s="11"/>
      <c r="AP119" s="11"/>
      <c r="AQ119" s="11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</row>
    <row r="120" spans="1:86" ht="17.25">
      <c r="A120" s="11"/>
      <c r="B120" s="11"/>
      <c r="C120" s="11"/>
      <c r="D120" s="11"/>
      <c r="E120" s="33"/>
      <c r="F120" s="11"/>
      <c r="G120" s="11"/>
      <c r="H120" s="11"/>
      <c r="I120" s="11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7"/>
      <c r="AK120" s="11"/>
      <c r="AL120" s="11"/>
      <c r="AM120" s="11"/>
      <c r="AN120" s="11"/>
      <c r="AO120" s="11"/>
      <c r="AP120" s="11"/>
      <c r="AQ120" s="11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</row>
    <row r="121" spans="1:86" ht="17.25">
      <c r="A121" s="11"/>
      <c r="B121" s="11"/>
      <c r="C121" s="11"/>
      <c r="D121" s="11"/>
      <c r="E121" s="33"/>
      <c r="F121" s="11"/>
      <c r="G121" s="11"/>
      <c r="H121" s="11"/>
      <c r="I121" s="11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7"/>
      <c r="AK121" s="11"/>
      <c r="AL121" s="11"/>
      <c r="AM121" s="11"/>
      <c r="AN121" s="11"/>
      <c r="AO121" s="11"/>
      <c r="AP121" s="11"/>
      <c r="AQ121" s="11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</row>
    <row r="122" spans="1:86" ht="17.25">
      <c r="A122" s="11"/>
      <c r="B122" s="11"/>
      <c r="C122" s="11"/>
      <c r="D122" s="11"/>
      <c r="E122" s="33"/>
      <c r="F122" s="11"/>
      <c r="G122" s="11"/>
      <c r="H122" s="11"/>
      <c r="I122" s="11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7"/>
      <c r="AK122" s="11"/>
      <c r="AL122" s="11"/>
      <c r="AM122" s="11"/>
      <c r="AN122" s="11"/>
      <c r="AO122" s="11"/>
      <c r="AP122" s="11"/>
      <c r="AQ122" s="11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</row>
    <row r="123" spans="1:86" ht="17.25">
      <c r="A123" s="11"/>
      <c r="B123" s="11"/>
      <c r="C123" s="11"/>
      <c r="D123" s="11"/>
      <c r="E123" s="33"/>
      <c r="F123" s="11"/>
      <c r="G123" s="11"/>
      <c r="H123" s="11"/>
      <c r="I123" s="11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7"/>
      <c r="AK123" s="11"/>
      <c r="AL123" s="11"/>
      <c r="AM123" s="11"/>
      <c r="AN123" s="11"/>
      <c r="AO123" s="11"/>
      <c r="AP123" s="11"/>
      <c r="AQ123" s="11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</row>
    <row r="124" spans="1:86" ht="17.25">
      <c r="A124" s="11"/>
      <c r="B124" s="11"/>
      <c r="C124" s="11"/>
      <c r="D124" s="11"/>
      <c r="E124" s="33"/>
      <c r="F124" s="11"/>
      <c r="G124" s="11"/>
      <c r="H124" s="11"/>
      <c r="I124" s="11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7"/>
      <c r="AK124" s="11"/>
      <c r="AL124" s="11"/>
      <c r="AM124" s="11"/>
      <c r="AN124" s="11"/>
      <c r="AO124" s="11"/>
      <c r="AP124" s="11"/>
      <c r="AQ124" s="11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</row>
    <row r="125" spans="1:86" ht="17.25">
      <c r="A125" s="11"/>
      <c r="B125" s="11"/>
      <c r="C125" s="11"/>
      <c r="D125" s="11"/>
      <c r="E125" s="33"/>
      <c r="F125" s="11"/>
      <c r="G125" s="11"/>
      <c r="H125" s="11"/>
      <c r="I125" s="11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7"/>
      <c r="AK125" s="11"/>
      <c r="AL125" s="11"/>
      <c r="AM125" s="11"/>
      <c r="AN125" s="11"/>
      <c r="AO125" s="11"/>
      <c r="AP125" s="11"/>
      <c r="AQ125" s="11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</row>
    <row r="126" spans="1:86" ht="17.25">
      <c r="A126" s="11"/>
      <c r="B126" s="11"/>
      <c r="C126" s="11"/>
      <c r="D126" s="11"/>
      <c r="E126" s="33"/>
      <c r="F126" s="11"/>
      <c r="G126" s="11"/>
      <c r="H126" s="11"/>
      <c r="I126" s="11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7"/>
      <c r="AK126" s="11"/>
      <c r="AL126" s="11"/>
      <c r="AM126" s="11"/>
      <c r="AN126" s="11"/>
      <c r="AO126" s="11"/>
      <c r="AP126" s="11"/>
      <c r="AQ126" s="11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</row>
    <row r="127" spans="1:86" ht="17.25">
      <c r="A127" s="11"/>
      <c r="B127" s="11"/>
      <c r="C127" s="11"/>
      <c r="D127" s="11"/>
      <c r="E127" s="33"/>
      <c r="F127" s="11"/>
      <c r="G127" s="11"/>
      <c r="H127" s="11"/>
      <c r="I127" s="11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7"/>
      <c r="AK127" s="11"/>
      <c r="AL127" s="11"/>
      <c r="AM127" s="11"/>
      <c r="AN127" s="11"/>
      <c r="AO127" s="11"/>
      <c r="AP127" s="11"/>
      <c r="AQ127" s="11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</row>
    <row r="128" spans="1:86" ht="17.25">
      <c r="A128" s="11"/>
      <c r="B128" s="11"/>
      <c r="C128" s="11"/>
      <c r="D128" s="11"/>
      <c r="E128" s="33"/>
      <c r="F128" s="11"/>
      <c r="G128" s="11"/>
      <c r="H128" s="11"/>
      <c r="I128" s="11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7"/>
      <c r="AK128" s="11"/>
      <c r="AL128" s="11"/>
      <c r="AM128" s="11"/>
      <c r="AN128" s="11"/>
      <c r="AO128" s="11"/>
      <c r="AP128" s="11"/>
      <c r="AQ128" s="11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</row>
    <row r="129" spans="1:86" ht="17.25">
      <c r="A129" s="11"/>
      <c r="B129" s="11"/>
      <c r="C129" s="11"/>
      <c r="D129" s="11"/>
      <c r="E129" s="33"/>
      <c r="F129" s="11"/>
      <c r="G129" s="11"/>
      <c r="H129" s="11"/>
      <c r="I129" s="11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7"/>
      <c r="AK129" s="11"/>
      <c r="AL129" s="11"/>
      <c r="AM129" s="11"/>
      <c r="AN129" s="11"/>
      <c r="AO129" s="11"/>
      <c r="AP129" s="11"/>
      <c r="AQ129" s="11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</row>
    <row r="130" spans="1:86" ht="17.25">
      <c r="A130" s="11"/>
      <c r="B130" s="11"/>
      <c r="C130" s="11"/>
      <c r="D130" s="11"/>
      <c r="E130" s="33"/>
      <c r="F130" s="11"/>
      <c r="G130" s="11"/>
      <c r="H130" s="11"/>
      <c r="I130" s="11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7"/>
      <c r="AK130" s="11"/>
      <c r="AL130" s="11"/>
      <c r="AM130" s="11"/>
      <c r="AN130" s="11"/>
      <c r="AO130" s="11"/>
      <c r="AP130" s="11"/>
      <c r="AQ130" s="11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</row>
    <row r="131" spans="1:86" ht="17.25">
      <c r="A131" s="11"/>
      <c r="B131" s="11"/>
      <c r="C131" s="11"/>
      <c r="D131" s="11"/>
      <c r="E131" s="33"/>
      <c r="F131" s="11"/>
      <c r="G131" s="11"/>
      <c r="H131" s="11"/>
      <c r="I131" s="11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7"/>
      <c r="AK131" s="11"/>
      <c r="AL131" s="11"/>
      <c r="AM131" s="11"/>
      <c r="AN131" s="11"/>
      <c r="AO131" s="11"/>
      <c r="AP131" s="11"/>
      <c r="AQ131" s="11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</row>
    <row r="132" spans="1:86" ht="17.25">
      <c r="A132" s="11"/>
      <c r="B132" s="11"/>
      <c r="C132" s="11"/>
      <c r="D132" s="11"/>
      <c r="E132" s="33"/>
      <c r="F132" s="11"/>
      <c r="G132" s="11"/>
      <c r="H132" s="11"/>
      <c r="I132" s="11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7"/>
      <c r="AK132" s="11"/>
      <c r="AL132" s="11"/>
      <c r="AM132" s="11"/>
      <c r="AN132" s="11"/>
      <c r="AO132" s="11"/>
      <c r="AP132" s="11"/>
      <c r="AQ132" s="11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</row>
    <row r="133" spans="1:86" ht="17.25">
      <c r="A133" s="11"/>
      <c r="B133" s="11"/>
      <c r="C133" s="11"/>
      <c r="D133" s="11"/>
      <c r="E133" s="33"/>
      <c r="F133" s="11"/>
      <c r="G133" s="11"/>
      <c r="H133" s="11"/>
      <c r="I133" s="11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7"/>
      <c r="AK133" s="11"/>
      <c r="AL133" s="11"/>
      <c r="AM133" s="11"/>
      <c r="AN133" s="11"/>
      <c r="AO133" s="11"/>
      <c r="AP133" s="11"/>
      <c r="AQ133" s="11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</row>
    <row r="134" spans="1:86" ht="17.25">
      <c r="A134" s="11"/>
      <c r="B134" s="11"/>
      <c r="C134" s="11"/>
      <c r="D134" s="11"/>
      <c r="E134" s="33"/>
      <c r="F134" s="11"/>
      <c r="G134" s="11"/>
      <c r="H134" s="11"/>
      <c r="I134" s="11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7"/>
      <c r="AK134" s="11"/>
      <c r="AL134" s="11"/>
      <c r="AM134" s="11"/>
      <c r="AN134" s="11"/>
      <c r="AO134" s="11"/>
      <c r="AP134" s="11"/>
      <c r="AQ134" s="11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</row>
    <row r="135" spans="1:86" ht="17.25">
      <c r="A135" s="11"/>
      <c r="B135" s="11"/>
      <c r="C135" s="11"/>
      <c r="D135" s="11"/>
      <c r="E135" s="33"/>
      <c r="F135" s="11"/>
      <c r="G135" s="11"/>
      <c r="H135" s="11"/>
      <c r="I135" s="11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7"/>
      <c r="AK135" s="11"/>
      <c r="AL135" s="11"/>
      <c r="AM135" s="11"/>
      <c r="AN135" s="11"/>
      <c r="AO135" s="11"/>
      <c r="AP135" s="11"/>
      <c r="AQ135" s="11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</row>
    <row r="136" spans="1:86" ht="17.25">
      <c r="A136" s="11"/>
      <c r="B136" s="11"/>
      <c r="C136" s="11"/>
      <c r="D136" s="11"/>
      <c r="E136" s="33"/>
      <c r="F136" s="11"/>
      <c r="G136" s="11"/>
      <c r="H136" s="11"/>
      <c r="I136" s="11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7"/>
      <c r="AK136" s="11"/>
      <c r="AL136" s="11"/>
      <c r="AM136" s="11"/>
      <c r="AN136" s="11"/>
      <c r="AO136" s="11"/>
      <c r="AP136" s="11"/>
      <c r="AQ136" s="11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</row>
    <row r="137" spans="1:86" ht="17.25">
      <c r="A137" s="11"/>
      <c r="B137" s="11"/>
      <c r="C137" s="11"/>
      <c r="D137" s="11"/>
      <c r="E137" s="33"/>
      <c r="F137" s="11"/>
      <c r="G137" s="11"/>
      <c r="H137" s="11"/>
      <c r="I137" s="11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7"/>
      <c r="AK137" s="11"/>
      <c r="AL137" s="11"/>
      <c r="AM137" s="11"/>
      <c r="AN137" s="11"/>
      <c r="AO137" s="11"/>
      <c r="AP137" s="11"/>
      <c r="AQ137" s="11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</row>
    <row r="138" spans="1:86" ht="17.25">
      <c r="A138" s="11"/>
      <c r="B138" s="11"/>
      <c r="C138" s="11"/>
      <c r="D138" s="11"/>
      <c r="E138" s="33"/>
      <c r="F138" s="11"/>
      <c r="G138" s="11"/>
      <c r="H138" s="11"/>
      <c r="I138" s="11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7"/>
      <c r="AK138" s="11"/>
      <c r="AL138" s="11"/>
      <c r="AM138" s="11"/>
      <c r="AN138" s="11"/>
      <c r="AO138" s="11"/>
      <c r="AP138" s="11"/>
      <c r="AQ138" s="11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</row>
    <row r="139" spans="1:86" ht="17.25">
      <c r="A139" s="11"/>
      <c r="B139" s="11"/>
      <c r="C139" s="11"/>
      <c r="D139" s="11"/>
      <c r="E139" s="33"/>
      <c r="F139" s="11"/>
      <c r="G139" s="11"/>
      <c r="H139" s="11"/>
      <c r="I139" s="11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7"/>
      <c r="AK139" s="11"/>
      <c r="AL139" s="11"/>
      <c r="AM139" s="11"/>
      <c r="AN139" s="11"/>
      <c r="AO139" s="11"/>
      <c r="AP139" s="11"/>
      <c r="AQ139" s="11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</row>
    <row r="140" spans="1:86" ht="17.25">
      <c r="A140" s="11"/>
      <c r="B140" s="11"/>
      <c r="C140" s="11"/>
      <c r="D140" s="11"/>
      <c r="E140" s="33"/>
      <c r="F140" s="11"/>
      <c r="G140" s="11"/>
      <c r="H140" s="11"/>
      <c r="I140" s="11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7"/>
      <c r="AK140" s="11"/>
      <c r="AL140" s="11"/>
      <c r="AM140" s="11"/>
      <c r="AN140" s="11"/>
      <c r="AO140" s="11"/>
      <c r="AP140" s="11"/>
      <c r="AQ140" s="11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</row>
    <row r="141" spans="1:86" ht="17.25">
      <c r="A141" s="11"/>
      <c r="B141" s="11"/>
      <c r="C141" s="11"/>
      <c r="D141" s="11"/>
      <c r="E141" s="33"/>
      <c r="F141" s="11"/>
      <c r="G141" s="11"/>
      <c r="H141" s="11"/>
      <c r="I141" s="11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7"/>
      <c r="AK141" s="11"/>
      <c r="AL141" s="11"/>
      <c r="AM141" s="11"/>
      <c r="AN141" s="11"/>
      <c r="AO141" s="11"/>
      <c r="AP141" s="11"/>
      <c r="AQ141" s="11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</row>
    <row r="142" spans="1:86" ht="17.25">
      <c r="A142" s="11"/>
      <c r="B142" s="11"/>
      <c r="C142" s="11"/>
      <c r="D142" s="11"/>
      <c r="E142" s="33"/>
      <c r="F142" s="11"/>
      <c r="G142" s="11"/>
      <c r="H142" s="11"/>
      <c r="I142" s="11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7"/>
      <c r="AK142" s="11"/>
      <c r="AL142" s="11"/>
      <c r="AM142" s="11"/>
      <c r="AN142" s="11"/>
      <c r="AO142" s="11"/>
      <c r="AP142" s="11"/>
      <c r="AQ142" s="11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</row>
    <row r="143" spans="1:86" ht="17.25">
      <c r="A143" s="11"/>
      <c r="B143" s="11"/>
      <c r="C143" s="11"/>
      <c r="D143" s="11"/>
      <c r="E143" s="33"/>
      <c r="F143" s="11"/>
      <c r="G143" s="11"/>
      <c r="H143" s="11"/>
      <c r="I143" s="11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7"/>
      <c r="AK143" s="11"/>
      <c r="AL143" s="11"/>
      <c r="AM143" s="11"/>
      <c r="AN143" s="11"/>
      <c r="AO143" s="11"/>
      <c r="AP143" s="11"/>
      <c r="AQ143" s="11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</row>
    <row r="144" spans="1:86" ht="17.25">
      <c r="A144" s="11"/>
      <c r="B144" s="11"/>
      <c r="C144" s="11"/>
      <c r="D144" s="11"/>
      <c r="E144" s="33"/>
      <c r="F144" s="11"/>
      <c r="G144" s="11"/>
      <c r="H144" s="11"/>
      <c r="I144" s="11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7"/>
      <c r="AK144" s="11"/>
      <c r="AL144" s="11"/>
      <c r="AM144" s="11"/>
      <c r="AN144" s="11"/>
      <c r="AO144" s="11"/>
      <c r="AP144" s="11"/>
      <c r="AQ144" s="11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</row>
    <row r="145" spans="1:86" ht="17.25">
      <c r="A145" s="11"/>
      <c r="B145" s="11"/>
      <c r="C145" s="11"/>
      <c r="D145" s="11"/>
      <c r="E145" s="33"/>
      <c r="F145" s="11"/>
      <c r="G145" s="11"/>
      <c r="H145" s="11"/>
      <c r="I145" s="11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7"/>
      <c r="AK145" s="11"/>
      <c r="AL145" s="11"/>
      <c r="AM145" s="11"/>
      <c r="AN145" s="11"/>
      <c r="AO145" s="11"/>
      <c r="AP145" s="11"/>
      <c r="AQ145" s="11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</row>
    <row r="146" spans="1:86" ht="17.25">
      <c r="A146" s="11"/>
      <c r="B146" s="11"/>
      <c r="C146" s="11"/>
      <c r="D146" s="11"/>
      <c r="E146" s="33"/>
      <c r="F146" s="11"/>
      <c r="G146" s="11"/>
      <c r="H146" s="11"/>
      <c r="I146" s="11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7"/>
      <c r="AK146" s="11"/>
      <c r="AL146" s="11"/>
      <c r="AM146" s="11"/>
      <c r="AN146" s="11"/>
      <c r="AO146" s="11"/>
      <c r="AP146" s="11"/>
      <c r="AQ146" s="11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</row>
    <row r="147" spans="1:86" ht="17.25">
      <c r="A147" s="11"/>
      <c r="B147" s="11"/>
      <c r="C147" s="11"/>
      <c r="D147" s="11"/>
      <c r="E147" s="33"/>
      <c r="F147" s="11"/>
      <c r="G147" s="11"/>
      <c r="H147" s="11"/>
      <c r="I147" s="11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7"/>
      <c r="AK147" s="11"/>
      <c r="AL147" s="11"/>
      <c r="AM147" s="11"/>
      <c r="AN147" s="11"/>
      <c r="AO147" s="11"/>
      <c r="AP147" s="11"/>
      <c r="AQ147" s="11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</row>
    <row r="148" spans="1:86" ht="17.25">
      <c r="A148" s="11"/>
      <c r="B148" s="11"/>
      <c r="C148" s="11"/>
      <c r="D148" s="11"/>
      <c r="E148" s="33"/>
      <c r="F148" s="11"/>
      <c r="G148" s="11"/>
      <c r="H148" s="11"/>
      <c r="I148" s="11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7"/>
      <c r="AK148" s="11"/>
      <c r="AL148" s="11"/>
      <c r="AM148" s="11"/>
      <c r="AN148" s="11"/>
      <c r="AO148" s="11"/>
      <c r="AP148" s="11"/>
      <c r="AQ148" s="11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</row>
    <row r="149" spans="1:86" ht="17.25">
      <c r="A149" s="11"/>
      <c r="B149" s="11"/>
      <c r="C149" s="11"/>
      <c r="D149" s="11"/>
      <c r="E149" s="33"/>
      <c r="F149" s="11"/>
      <c r="G149" s="11"/>
      <c r="H149" s="11"/>
      <c r="I149" s="11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7"/>
      <c r="AK149" s="11"/>
      <c r="AL149" s="11"/>
      <c r="AM149" s="11"/>
      <c r="AN149" s="11"/>
      <c r="AO149" s="11"/>
      <c r="AP149" s="11"/>
      <c r="AQ149" s="11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</row>
    <row r="150" spans="1:86" ht="17.25">
      <c r="A150" s="11"/>
      <c r="B150" s="11"/>
      <c r="C150" s="11"/>
      <c r="D150" s="11"/>
      <c r="E150" s="33"/>
      <c r="F150" s="11"/>
      <c r="G150" s="11"/>
      <c r="H150" s="11"/>
      <c r="I150" s="11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7"/>
      <c r="AK150" s="11"/>
      <c r="AL150" s="11"/>
      <c r="AM150" s="11"/>
      <c r="AN150" s="11"/>
      <c r="AO150" s="11"/>
      <c r="AP150" s="11"/>
      <c r="AQ150" s="11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</row>
    <row r="151" spans="1:86" ht="17.25">
      <c r="A151" s="11"/>
      <c r="B151" s="11"/>
      <c r="C151" s="11"/>
      <c r="D151" s="11"/>
      <c r="E151" s="33"/>
      <c r="F151" s="11"/>
      <c r="G151" s="11"/>
      <c r="H151" s="11"/>
      <c r="I151" s="11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7"/>
      <c r="AK151" s="11"/>
      <c r="AL151" s="11"/>
      <c r="AM151" s="11"/>
      <c r="AN151" s="11"/>
      <c r="AO151" s="11"/>
      <c r="AP151" s="11"/>
      <c r="AQ151" s="11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</row>
    <row r="152" spans="1:86" ht="17.25">
      <c r="A152" s="11"/>
      <c r="B152" s="11"/>
      <c r="C152" s="11"/>
      <c r="D152" s="11"/>
      <c r="E152" s="33"/>
      <c r="F152" s="11"/>
      <c r="G152" s="11"/>
      <c r="H152" s="11"/>
      <c r="I152" s="11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7"/>
      <c r="AK152" s="11"/>
      <c r="AL152" s="11"/>
      <c r="AM152" s="11"/>
      <c r="AN152" s="11"/>
      <c r="AO152" s="11"/>
      <c r="AP152" s="11"/>
      <c r="AQ152" s="11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</row>
    <row r="153" spans="1:86" ht="17.25">
      <c r="A153" s="11"/>
      <c r="B153" s="11"/>
      <c r="C153" s="11"/>
      <c r="D153" s="11"/>
      <c r="E153" s="33"/>
      <c r="F153" s="11"/>
      <c r="G153" s="11"/>
      <c r="H153" s="11"/>
      <c r="I153" s="11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7"/>
      <c r="AK153" s="11"/>
      <c r="AL153" s="11"/>
      <c r="AM153" s="11"/>
      <c r="AN153" s="11"/>
      <c r="AO153" s="11"/>
      <c r="AP153" s="11"/>
      <c r="AQ153" s="11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</row>
    <row r="154" spans="1:86" ht="17.25">
      <c r="A154" s="11"/>
      <c r="B154" s="11"/>
      <c r="C154" s="11"/>
      <c r="D154" s="11"/>
      <c r="E154" s="33"/>
      <c r="F154" s="11"/>
      <c r="G154" s="11"/>
      <c r="H154" s="11"/>
      <c r="I154" s="11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7"/>
      <c r="AK154" s="11"/>
      <c r="AL154" s="11"/>
      <c r="AM154" s="11"/>
      <c r="AN154" s="11"/>
      <c r="AO154" s="11"/>
      <c r="AP154" s="11"/>
      <c r="AQ154" s="11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</row>
    <row r="155" spans="1:86" ht="17.25">
      <c r="A155" s="11"/>
      <c r="B155" s="11"/>
      <c r="C155" s="11"/>
      <c r="D155" s="11"/>
      <c r="E155" s="33"/>
      <c r="F155" s="11"/>
      <c r="G155" s="11"/>
      <c r="H155" s="11"/>
      <c r="I155" s="11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7"/>
      <c r="AK155" s="11"/>
      <c r="AL155" s="11"/>
      <c r="AM155" s="11"/>
      <c r="AN155" s="11"/>
      <c r="AO155" s="11"/>
      <c r="AP155" s="11"/>
      <c r="AQ155" s="11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</row>
    <row r="156" spans="1:86" ht="17.25">
      <c r="A156" s="11"/>
      <c r="B156" s="11"/>
      <c r="C156" s="11"/>
      <c r="D156" s="11"/>
      <c r="E156" s="33"/>
      <c r="F156" s="11"/>
      <c r="G156" s="11"/>
      <c r="H156" s="11"/>
      <c r="I156" s="11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7"/>
      <c r="AK156" s="11"/>
      <c r="AL156" s="11"/>
      <c r="AM156" s="11"/>
      <c r="AN156" s="11"/>
      <c r="AO156" s="11"/>
      <c r="AP156" s="11"/>
      <c r="AQ156" s="11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</row>
    <row r="157" spans="1:86" ht="17.25">
      <c r="A157" s="11"/>
      <c r="B157" s="11"/>
      <c r="C157" s="11"/>
      <c r="D157" s="11"/>
      <c r="E157" s="33"/>
      <c r="F157" s="11"/>
      <c r="G157" s="11"/>
      <c r="H157" s="11"/>
      <c r="I157" s="11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7"/>
      <c r="AK157" s="11"/>
      <c r="AL157" s="11"/>
      <c r="AM157" s="11"/>
      <c r="AN157" s="11"/>
      <c r="AO157" s="11"/>
      <c r="AP157" s="11"/>
      <c r="AQ157" s="11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</row>
    <row r="158" spans="1:86" ht="17.25">
      <c r="A158" s="11"/>
      <c r="B158" s="11"/>
      <c r="C158" s="11"/>
      <c r="D158" s="11"/>
      <c r="E158" s="33"/>
      <c r="F158" s="11"/>
      <c r="G158" s="11"/>
      <c r="H158" s="11"/>
      <c r="I158" s="11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7"/>
      <c r="AK158" s="11"/>
      <c r="AL158" s="11"/>
      <c r="AM158" s="11"/>
      <c r="AN158" s="11"/>
      <c r="AO158" s="11"/>
      <c r="AP158" s="11"/>
      <c r="AQ158" s="11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</row>
    <row r="159" spans="1:86" ht="17.25">
      <c r="A159" s="11"/>
      <c r="B159" s="11"/>
      <c r="C159" s="11"/>
      <c r="D159" s="11"/>
      <c r="E159" s="33"/>
      <c r="F159" s="11"/>
      <c r="G159" s="11"/>
      <c r="H159" s="11"/>
      <c r="I159" s="11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7"/>
      <c r="AK159" s="11"/>
      <c r="AL159" s="11"/>
      <c r="AM159" s="11"/>
      <c r="AN159" s="11"/>
      <c r="AO159" s="11"/>
      <c r="AP159" s="11"/>
      <c r="AQ159" s="11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</row>
    <row r="160" spans="1:86" ht="17.25">
      <c r="A160" s="11"/>
      <c r="B160" s="11"/>
      <c r="C160" s="11"/>
      <c r="D160" s="11"/>
      <c r="E160" s="33"/>
      <c r="F160" s="11"/>
      <c r="G160" s="11"/>
      <c r="H160" s="11"/>
      <c r="I160" s="11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7"/>
      <c r="AK160" s="11"/>
      <c r="AL160" s="11"/>
      <c r="AM160" s="11"/>
      <c r="AN160" s="11"/>
      <c r="AO160" s="11"/>
      <c r="AP160" s="11"/>
      <c r="AQ160" s="11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</row>
    <row r="161" spans="1:86" ht="17.25">
      <c r="A161" s="11"/>
      <c r="B161" s="11"/>
      <c r="C161" s="11"/>
      <c r="D161" s="11"/>
      <c r="E161" s="33"/>
      <c r="F161" s="11"/>
      <c r="G161" s="11"/>
      <c r="H161" s="11"/>
      <c r="I161" s="11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7"/>
      <c r="AK161" s="11"/>
      <c r="AL161" s="11"/>
      <c r="AM161" s="11"/>
      <c r="AN161" s="11"/>
      <c r="AO161" s="11"/>
      <c r="AP161" s="11"/>
      <c r="AQ161" s="11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</row>
    <row r="162" spans="1:86" ht="17.25">
      <c r="A162" s="11"/>
      <c r="B162" s="11"/>
      <c r="C162" s="11"/>
      <c r="D162" s="11"/>
      <c r="E162" s="33"/>
      <c r="F162" s="11"/>
      <c r="G162" s="11"/>
      <c r="H162" s="11"/>
      <c r="I162" s="11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7"/>
      <c r="AK162" s="11"/>
      <c r="AL162" s="11"/>
      <c r="AM162" s="11"/>
      <c r="AN162" s="11"/>
      <c r="AO162" s="11"/>
      <c r="AP162" s="11"/>
      <c r="AQ162" s="11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</row>
    <row r="163" spans="1:86" ht="17.25">
      <c r="A163" s="11"/>
      <c r="B163" s="11"/>
      <c r="C163" s="11"/>
      <c r="D163" s="11"/>
      <c r="E163" s="33"/>
      <c r="F163" s="11"/>
      <c r="G163" s="11"/>
      <c r="H163" s="11"/>
      <c r="I163" s="11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7"/>
      <c r="AK163" s="11"/>
      <c r="AL163" s="11"/>
      <c r="AM163" s="11"/>
      <c r="AN163" s="11"/>
      <c r="AO163" s="11"/>
      <c r="AP163" s="11"/>
      <c r="AQ163" s="11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</row>
    <row r="164" spans="1:86" ht="17.25">
      <c r="A164" s="11"/>
      <c r="B164" s="11"/>
      <c r="C164" s="11"/>
      <c r="D164" s="11"/>
      <c r="E164" s="33"/>
      <c r="F164" s="11"/>
      <c r="G164" s="11"/>
      <c r="H164" s="11"/>
      <c r="I164" s="11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7"/>
      <c r="AK164" s="11"/>
      <c r="AL164" s="11"/>
      <c r="AM164" s="11"/>
      <c r="AN164" s="11"/>
      <c r="AO164" s="11"/>
      <c r="AP164" s="11"/>
      <c r="AQ164" s="11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</row>
    <row r="165" spans="1:86" ht="17.25">
      <c r="A165" s="11"/>
      <c r="B165" s="11"/>
      <c r="C165" s="11"/>
      <c r="D165" s="11"/>
      <c r="E165" s="33"/>
      <c r="F165" s="11"/>
      <c r="G165" s="11"/>
      <c r="H165" s="11"/>
      <c r="I165" s="11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7"/>
      <c r="AK165" s="11"/>
      <c r="AL165" s="11"/>
      <c r="AM165" s="11"/>
      <c r="AN165" s="11"/>
      <c r="AO165" s="11"/>
      <c r="AP165" s="11"/>
      <c r="AQ165" s="11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</row>
    <row r="166" spans="1:86" ht="17.25">
      <c r="A166" s="11"/>
      <c r="B166" s="11"/>
      <c r="C166" s="11"/>
      <c r="D166" s="11"/>
      <c r="E166" s="33"/>
      <c r="F166" s="11"/>
      <c r="G166" s="11"/>
      <c r="H166" s="11"/>
      <c r="I166" s="11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7"/>
      <c r="AK166" s="11"/>
      <c r="AL166" s="11"/>
      <c r="AM166" s="11"/>
      <c r="AN166" s="11"/>
      <c r="AO166" s="11"/>
      <c r="AP166" s="11"/>
      <c r="AQ166" s="11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</row>
    <row r="167" spans="1:86" ht="17.25">
      <c r="A167" s="11"/>
      <c r="B167" s="11"/>
      <c r="C167" s="11"/>
      <c r="D167" s="11"/>
      <c r="E167" s="33"/>
      <c r="F167" s="11"/>
      <c r="G167" s="11"/>
      <c r="H167" s="11"/>
      <c r="I167" s="11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7"/>
      <c r="AK167" s="11"/>
      <c r="AL167" s="11"/>
      <c r="AM167" s="11"/>
      <c r="AN167" s="11"/>
      <c r="AO167" s="11"/>
      <c r="AP167" s="11"/>
      <c r="AQ167" s="11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</row>
    <row r="168" spans="1:86" ht="17.25">
      <c r="A168" s="11"/>
      <c r="B168" s="11"/>
      <c r="C168" s="11"/>
      <c r="D168" s="11"/>
      <c r="E168" s="33"/>
      <c r="F168" s="11"/>
      <c r="G168" s="11"/>
      <c r="H168" s="11"/>
      <c r="I168" s="11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7"/>
      <c r="AK168" s="11"/>
      <c r="AL168" s="11"/>
      <c r="AM168" s="11"/>
      <c r="AN168" s="11"/>
      <c r="AO168" s="11"/>
      <c r="AP168" s="11"/>
      <c r="AQ168" s="11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</row>
    <row r="169" spans="1:86" ht="17.25">
      <c r="A169" s="11"/>
      <c r="B169" s="11"/>
      <c r="C169" s="11"/>
      <c r="D169" s="11"/>
      <c r="E169" s="33"/>
      <c r="F169" s="11"/>
      <c r="G169" s="11"/>
      <c r="H169" s="11"/>
      <c r="I169" s="11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7"/>
      <c r="AK169" s="11"/>
      <c r="AL169" s="11"/>
      <c r="AM169" s="11"/>
      <c r="AN169" s="11"/>
      <c r="AO169" s="11"/>
      <c r="AP169" s="11"/>
      <c r="AQ169" s="11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</row>
    <row r="170" spans="1:86" ht="17.25">
      <c r="A170" s="11"/>
      <c r="B170" s="11"/>
      <c r="C170" s="11"/>
      <c r="D170" s="11"/>
      <c r="E170" s="33"/>
      <c r="F170" s="11"/>
      <c r="G170" s="11"/>
      <c r="H170" s="11"/>
      <c r="I170" s="11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7"/>
      <c r="AK170" s="11"/>
      <c r="AL170" s="11"/>
      <c r="AM170" s="11"/>
      <c r="AN170" s="11"/>
      <c r="AO170" s="11"/>
      <c r="AP170" s="11"/>
      <c r="AQ170" s="11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</row>
    <row r="171" spans="1:86" ht="17.25">
      <c r="A171" s="11"/>
      <c r="B171" s="11"/>
      <c r="C171" s="11"/>
      <c r="D171" s="11"/>
      <c r="E171" s="33"/>
      <c r="F171" s="11"/>
      <c r="G171" s="11"/>
      <c r="H171" s="11"/>
      <c r="I171" s="11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7"/>
      <c r="AK171" s="11"/>
      <c r="AL171" s="11"/>
      <c r="AM171" s="11"/>
      <c r="AN171" s="11"/>
      <c r="AO171" s="11"/>
      <c r="AP171" s="11"/>
      <c r="AQ171" s="11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</row>
    <row r="172" spans="1:86" ht="17.25">
      <c r="A172" s="11"/>
      <c r="B172" s="11"/>
      <c r="C172" s="11"/>
      <c r="D172" s="11"/>
      <c r="E172" s="33"/>
      <c r="F172" s="11"/>
      <c r="G172" s="11"/>
      <c r="H172" s="11"/>
      <c r="I172" s="11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7"/>
      <c r="AK172" s="11"/>
      <c r="AL172" s="11"/>
      <c r="AM172" s="11"/>
      <c r="AN172" s="11"/>
      <c r="AO172" s="11"/>
      <c r="AP172" s="11"/>
      <c r="AQ172" s="11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</row>
    <row r="173" spans="1:86" ht="17.25">
      <c r="A173" s="11"/>
      <c r="B173" s="11"/>
      <c r="C173" s="11"/>
      <c r="D173" s="11"/>
      <c r="E173" s="33"/>
      <c r="F173" s="11"/>
      <c r="G173" s="11"/>
      <c r="H173" s="11"/>
      <c r="I173" s="11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7"/>
      <c r="AK173" s="11"/>
      <c r="AL173" s="11"/>
      <c r="AM173" s="11"/>
      <c r="AN173" s="11"/>
      <c r="AO173" s="11"/>
      <c r="AP173" s="11"/>
      <c r="AQ173" s="11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</row>
    <row r="174" spans="1:86" ht="17.25">
      <c r="A174" s="11"/>
      <c r="B174" s="11"/>
      <c r="C174" s="11"/>
      <c r="D174" s="11"/>
      <c r="E174" s="33"/>
      <c r="F174" s="11"/>
      <c r="G174" s="11"/>
      <c r="H174" s="11"/>
      <c r="I174" s="11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7"/>
      <c r="AK174" s="11"/>
      <c r="AL174" s="11"/>
      <c r="AM174" s="11"/>
      <c r="AN174" s="11"/>
      <c r="AO174" s="11"/>
      <c r="AP174" s="11"/>
      <c r="AQ174" s="11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</row>
    <row r="175" spans="1:86" ht="17.25">
      <c r="A175" s="11"/>
      <c r="B175" s="11"/>
      <c r="C175" s="11"/>
      <c r="D175" s="11"/>
      <c r="E175" s="33"/>
      <c r="F175" s="11"/>
      <c r="G175" s="11"/>
      <c r="H175" s="11"/>
      <c r="I175" s="11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7"/>
      <c r="AK175" s="11"/>
      <c r="AL175" s="11"/>
      <c r="AM175" s="11"/>
      <c r="AN175" s="11"/>
      <c r="AO175" s="11"/>
      <c r="AP175" s="11"/>
      <c r="AQ175" s="11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</row>
    <row r="176" spans="1:86" ht="17.25">
      <c r="A176" s="11"/>
      <c r="B176" s="11"/>
      <c r="C176" s="11"/>
      <c r="D176" s="11"/>
      <c r="E176" s="33"/>
      <c r="F176" s="11"/>
      <c r="G176" s="11"/>
      <c r="H176" s="11"/>
      <c r="I176" s="11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7"/>
      <c r="AK176" s="11"/>
      <c r="AL176" s="11"/>
      <c r="AM176" s="11"/>
      <c r="AN176" s="11"/>
      <c r="AO176" s="11"/>
      <c r="AP176" s="11"/>
      <c r="AQ176" s="11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</row>
    <row r="177" spans="1:86" ht="17.25">
      <c r="A177" s="11"/>
      <c r="B177" s="11"/>
      <c r="C177" s="11"/>
      <c r="D177" s="11"/>
      <c r="E177" s="33"/>
      <c r="F177" s="11"/>
      <c r="G177" s="11"/>
      <c r="H177" s="11"/>
      <c r="I177" s="11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7"/>
      <c r="AK177" s="11"/>
      <c r="AL177" s="11"/>
      <c r="AM177" s="11"/>
      <c r="AN177" s="11"/>
      <c r="AO177" s="11"/>
      <c r="AP177" s="11"/>
      <c r="AQ177" s="11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</row>
    <row r="178" spans="1:86" ht="17.25">
      <c r="A178" s="11"/>
      <c r="B178" s="11"/>
      <c r="C178" s="11"/>
      <c r="D178" s="11"/>
      <c r="E178" s="33"/>
      <c r="F178" s="11"/>
      <c r="G178" s="11"/>
      <c r="H178" s="11"/>
      <c r="I178" s="11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7"/>
      <c r="AK178" s="11"/>
      <c r="AL178" s="11"/>
      <c r="AM178" s="11"/>
      <c r="AN178" s="11"/>
      <c r="AO178" s="11"/>
      <c r="AP178" s="11"/>
      <c r="AQ178" s="11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</row>
    <row r="179" spans="1:86" ht="17.25">
      <c r="A179" s="11"/>
      <c r="B179" s="11"/>
      <c r="C179" s="11"/>
      <c r="D179" s="11"/>
      <c r="E179" s="33"/>
      <c r="F179" s="11"/>
      <c r="G179" s="11"/>
      <c r="H179" s="11"/>
      <c r="I179" s="11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7"/>
      <c r="AK179" s="11"/>
      <c r="AL179" s="11"/>
      <c r="AM179" s="11"/>
      <c r="AN179" s="11"/>
      <c r="AO179" s="11"/>
      <c r="AP179" s="11"/>
      <c r="AQ179" s="11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</row>
    <row r="180" spans="1:86" ht="17.25">
      <c r="A180" s="11"/>
      <c r="B180" s="11"/>
      <c r="C180" s="11"/>
      <c r="D180" s="11"/>
      <c r="E180" s="33"/>
      <c r="F180" s="11"/>
      <c r="G180" s="11"/>
      <c r="H180" s="11"/>
      <c r="I180" s="11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7"/>
      <c r="AK180" s="11"/>
      <c r="AL180" s="11"/>
      <c r="AM180" s="11"/>
      <c r="AN180" s="11"/>
      <c r="AO180" s="11"/>
      <c r="AP180" s="11"/>
      <c r="AQ180" s="11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</row>
    <row r="181" spans="1:86" ht="17.25">
      <c r="A181" s="11"/>
      <c r="B181" s="11"/>
      <c r="C181" s="11"/>
      <c r="D181" s="11"/>
      <c r="E181" s="33"/>
      <c r="F181" s="11"/>
      <c r="G181" s="11"/>
      <c r="H181" s="11"/>
      <c r="I181" s="11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7"/>
      <c r="AK181" s="11"/>
      <c r="AL181" s="11"/>
      <c r="AM181" s="11"/>
      <c r="AN181" s="11"/>
      <c r="AO181" s="11"/>
      <c r="AP181" s="11"/>
      <c r="AQ181" s="11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</row>
    <row r="182" spans="1:86" ht="17.25">
      <c r="A182" s="11"/>
      <c r="B182" s="11"/>
      <c r="C182" s="11"/>
      <c r="D182" s="11"/>
      <c r="E182" s="33"/>
      <c r="F182" s="11"/>
      <c r="G182" s="11"/>
      <c r="H182" s="11"/>
      <c r="I182" s="11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7"/>
      <c r="AK182" s="11"/>
      <c r="AL182" s="11"/>
      <c r="AM182" s="11"/>
      <c r="AN182" s="11"/>
      <c r="AO182" s="11"/>
      <c r="AP182" s="11"/>
      <c r="AQ182" s="11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</row>
    <row r="183" spans="1:86" ht="17.25">
      <c r="A183" s="11"/>
      <c r="B183" s="11"/>
      <c r="C183" s="11"/>
      <c r="D183" s="11"/>
      <c r="E183" s="33"/>
      <c r="F183" s="11"/>
      <c r="G183" s="11"/>
      <c r="H183" s="11"/>
      <c r="I183" s="11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7"/>
      <c r="AK183" s="11"/>
      <c r="AL183" s="11"/>
      <c r="AM183" s="11"/>
      <c r="AN183" s="11"/>
      <c r="AO183" s="11"/>
      <c r="AP183" s="11"/>
      <c r="AQ183" s="11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</row>
    <row r="184" spans="1:86" ht="17.25">
      <c r="A184" s="11"/>
      <c r="B184" s="11"/>
      <c r="C184" s="11"/>
      <c r="D184" s="11"/>
      <c r="E184" s="33"/>
      <c r="F184" s="11"/>
      <c r="G184" s="11"/>
      <c r="H184" s="11"/>
      <c r="I184" s="11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7"/>
      <c r="AK184" s="11"/>
      <c r="AL184" s="11"/>
      <c r="AM184" s="11"/>
      <c r="AN184" s="11"/>
      <c r="AO184" s="11"/>
      <c r="AP184" s="11"/>
      <c r="AQ184" s="11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</row>
    <row r="185" spans="1:86" ht="17.25">
      <c r="A185" s="11"/>
      <c r="B185" s="11"/>
      <c r="C185" s="11"/>
      <c r="D185" s="11"/>
      <c r="E185" s="33"/>
      <c r="F185" s="11"/>
      <c r="G185" s="11"/>
      <c r="H185" s="11"/>
      <c r="I185" s="11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7"/>
      <c r="AK185" s="11"/>
      <c r="AL185" s="11"/>
      <c r="AM185" s="11"/>
      <c r="AN185" s="11"/>
      <c r="AO185" s="11"/>
      <c r="AP185" s="11"/>
      <c r="AQ185" s="11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</row>
    <row r="186" spans="1:86" ht="17.25">
      <c r="A186" s="11"/>
      <c r="B186" s="11"/>
      <c r="C186" s="11"/>
      <c r="D186" s="11"/>
      <c r="E186" s="33"/>
      <c r="F186" s="11"/>
      <c r="G186" s="11"/>
      <c r="H186" s="11"/>
      <c r="I186" s="11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7"/>
      <c r="AK186" s="11"/>
      <c r="AL186" s="11"/>
      <c r="AM186" s="11"/>
      <c r="AN186" s="11"/>
      <c r="AO186" s="11"/>
      <c r="AP186" s="11"/>
      <c r="AQ186" s="11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</row>
    <row r="187" spans="1:86" ht="17.25">
      <c r="A187" s="11"/>
      <c r="B187" s="11"/>
      <c r="C187" s="11"/>
      <c r="D187" s="11"/>
      <c r="E187" s="33"/>
      <c r="F187" s="11"/>
      <c r="G187" s="11"/>
      <c r="H187" s="11"/>
      <c r="I187" s="11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7"/>
      <c r="AK187" s="11"/>
      <c r="AL187" s="11"/>
      <c r="AM187" s="11"/>
      <c r="AN187" s="11"/>
      <c r="AO187" s="11"/>
      <c r="AP187" s="11"/>
      <c r="AQ187" s="11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</row>
    <row r="188" spans="1:86" ht="17.25">
      <c r="A188" s="11"/>
      <c r="B188" s="11"/>
      <c r="C188" s="11"/>
      <c r="D188" s="11"/>
      <c r="E188" s="33"/>
      <c r="F188" s="11"/>
      <c r="G188" s="11"/>
      <c r="H188" s="11"/>
      <c r="I188" s="11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7"/>
      <c r="AK188" s="11"/>
      <c r="AL188" s="11"/>
      <c r="AM188" s="11"/>
      <c r="AN188" s="11"/>
      <c r="AO188" s="11"/>
      <c r="AP188" s="11"/>
      <c r="AQ188" s="11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</row>
    <row r="189" spans="1:86" ht="17.25">
      <c r="A189" s="11"/>
      <c r="B189" s="11"/>
      <c r="C189" s="11"/>
      <c r="D189" s="11"/>
      <c r="E189" s="33"/>
      <c r="F189" s="11"/>
      <c r="G189" s="11"/>
      <c r="H189" s="11"/>
      <c r="I189" s="11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7"/>
      <c r="AK189" s="11"/>
      <c r="AL189" s="11"/>
      <c r="AM189" s="11"/>
      <c r="AN189" s="11"/>
      <c r="AO189" s="11"/>
      <c r="AP189" s="11"/>
      <c r="AQ189" s="11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</row>
    <row r="190" spans="1:86" ht="17.25">
      <c r="A190" s="11"/>
      <c r="B190" s="11"/>
      <c r="C190" s="11"/>
      <c r="D190" s="11"/>
      <c r="E190" s="33"/>
      <c r="F190" s="11"/>
      <c r="G190" s="11"/>
      <c r="H190" s="11"/>
      <c r="I190" s="11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7"/>
      <c r="AK190" s="11"/>
      <c r="AL190" s="11"/>
      <c r="AM190" s="11"/>
      <c r="AN190" s="11"/>
      <c r="AO190" s="11"/>
      <c r="AP190" s="11"/>
      <c r="AQ190" s="11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</row>
    <row r="191" spans="1:86" ht="17.25">
      <c r="A191" s="11"/>
      <c r="B191" s="11"/>
      <c r="C191" s="11"/>
      <c r="D191" s="11"/>
      <c r="E191" s="33"/>
      <c r="F191" s="11"/>
      <c r="G191" s="11"/>
      <c r="H191" s="11"/>
      <c r="I191" s="11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7"/>
      <c r="AK191" s="11"/>
      <c r="AL191" s="11"/>
      <c r="AM191" s="11"/>
      <c r="AN191" s="11"/>
      <c r="AO191" s="11"/>
      <c r="AP191" s="11"/>
      <c r="AQ191" s="11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</row>
    <row r="192" spans="1:86" ht="17.25">
      <c r="A192" s="11"/>
      <c r="B192" s="11"/>
      <c r="C192" s="11"/>
      <c r="D192" s="11"/>
      <c r="E192" s="33"/>
      <c r="F192" s="11"/>
      <c r="G192" s="11"/>
      <c r="H192" s="11"/>
      <c r="I192" s="11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7"/>
      <c r="AK192" s="11"/>
      <c r="AL192" s="11"/>
      <c r="AM192" s="11"/>
      <c r="AN192" s="11"/>
      <c r="AO192" s="11"/>
      <c r="AP192" s="11"/>
      <c r="AQ192" s="11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</row>
    <row r="193" spans="1:86" ht="17.25">
      <c r="A193" s="11"/>
      <c r="B193" s="11"/>
      <c r="C193" s="11"/>
      <c r="D193" s="11"/>
      <c r="E193" s="33"/>
      <c r="F193" s="11"/>
      <c r="G193" s="11"/>
      <c r="H193" s="11"/>
      <c r="I193" s="11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7"/>
      <c r="AK193" s="11"/>
      <c r="AL193" s="11"/>
      <c r="AM193" s="11"/>
      <c r="AN193" s="11"/>
      <c r="AO193" s="11"/>
      <c r="AP193" s="11"/>
      <c r="AQ193" s="11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</row>
    <row r="194" spans="1:86" ht="17.25">
      <c r="A194" s="11"/>
      <c r="B194" s="11"/>
      <c r="C194" s="11"/>
      <c r="D194" s="11"/>
      <c r="E194" s="33"/>
      <c r="F194" s="11"/>
      <c r="G194" s="11"/>
      <c r="H194" s="11"/>
      <c r="I194" s="11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7"/>
      <c r="AK194" s="11"/>
      <c r="AL194" s="11"/>
      <c r="AM194" s="11"/>
      <c r="AN194" s="11"/>
      <c r="AO194" s="11"/>
      <c r="AP194" s="11"/>
      <c r="AQ194" s="11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</row>
    <row r="195" spans="1:86" ht="17.25">
      <c r="A195" s="11"/>
      <c r="B195" s="11"/>
      <c r="C195" s="11"/>
      <c r="D195" s="11"/>
      <c r="E195" s="33"/>
      <c r="F195" s="11"/>
      <c r="G195" s="11"/>
      <c r="H195" s="11"/>
      <c r="I195" s="11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7"/>
      <c r="AK195" s="11"/>
      <c r="AL195" s="11"/>
      <c r="AM195" s="11"/>
      <c r="AN195" s="11"/>
      <c r="AO195" s="11"/>
      <c r="AP195" s="11"/>
      <c r="AQ195" s="11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</row>
    <row r="196" spans="1:86" ht="17.25">
      <c r="A196" s="11"/>
      <c r="B196" s="11"/>
      <c r="C196" s="11"/>
      <c r="D196" s="11"/>
      <c r="E196" s="33"/>
      <c r="F196" s="11"/>
      <c r="G196" s="11"/>
      <c r="H196" s="11"/>
      <c r="I196" s="11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7"/>
      <c r="AK196" s="11"/>
      <c r="AL196" s="11"/>
      <c r="AM196" s="11"/>
      <c r="AN196" s="11"/>
      <c r="AO196" s="11"/>
      <c r="AP196" s="11"/>
      <c r="AQ196" s="11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</row>
    <row r="197" spans="1:86" ht="17.25">
      <c r="A197" s="11"/>
      <c r="B197" s="11"/>
      <c r="C197" s="11"/>
      <c r="D197" s="11"/>
      <c r="E197" s="33"/>
      <c r="F197" s="11"/>
      <c r="G197" s="11"/>
      <c r="H197" s="11"/>
      <c r="I197" s="11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7"/>
      <c r="AK197" s="11"/>
      <c r="AL197" s="11"/>
      <c r="AM197" s="11"/>
      <c r="AN197" s="11"/>
      <c r="AO197" s="11"/>
      <c r="AP197" s="11"/>
      <c r="AQ197" s="11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</row>
    <row r="198" spans="1:86" ht="17.25">
      <c r="A198" s="11"/>
      <c r="B198" s="11"/>
      <c r="C198" s="11"/>
      <c r="D198" s="11"/>
      <c r="E198" s="33"/>
      <c r="F198" s="11"/>
      <c r="G198" s="11"/>
      <c r="H198" s="11"/>
      <c r="I198" s="11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7"/>
      <c r="AK198" s="11"/>
      <c r="AL198" s="11"/>
      <c r="AM198" s="11"/>
      <c r="AN198" s="11"/>
      <c r="AO198" s="11"/>
      <c r="AP198" s="11"/>
      <c r="AQ198" s="11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</row>
    <row r="199" spans="1:86" ht="17.25">
      <c r="A199" s="11"/>
      <c r="B199" s="11"/>
      <c r="C199" s="11"/>
      <c r="D199" s="11"/>
      <c r="E199" s="33"/>
      <c r="F199" s="11"/>
      <c r="G199" s="11"/>
      <c r="H199" s="11"/>
      <c r="I199" s="11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7"/>
      <c r="AK199" s="11"/>
      <c r="AL199" s="11"/>
      <c r="AM199" s="11"/>
      <c r="AN199" s="11"/>
      <c r="AO199" s="11"/>
      <c r="AP199" s="11"/>
      <c r="AQ199" s="11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</row>
    <row r="200" spans="1:86" ht="17.25">
      <c r="A200" s="11"/>
      <c r="B200" s="11"/>
      <c r="C200" s="11"/>
      <c r="D200" s="11"/>
      <c r="E200" s="33"/>
      <c r="F200" s="11"/>
      <c r="G200" s="11"/>
      <c r="H200" s="11"/>
      <c r="I200" s="11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7"/>
      <c r="AK200" s="11"/>
      <c r="AL200" s="11"/>
      <c r="AM200" s="11"/>
      <c r="AN200" s="11"/>
      <c r="AO200" s="11"/>
      <c r="AP200" s="11"/>
      <c r="AQ200" s="11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</row>
    <row r="201" spans="1:86" ht="17.25">
      <c r="A201" s="11"/>
      <c r="B201" s="11"/>
      <c r="C201" s="11"/>
      <c r="D201" s="11"/>
      <c r="E201" s="33"/>
      <c r="F201" s="11"/>
      <c r="G201" s="11"/>
      <c r="H201" s="11"/>
      <c r="I201" s="11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7"/>
      <c r="AK201" s="11"/>
      <c r="AL201" s="11"/>
      <c r="AM201" s="11"/>
      <c r="AN201" s="11"/>
      <c r="AO201" s="11"/>
      <c r="AP201" s="11"/>
      <c r="AQ201" s="11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</row>
    <row r="202" spans="1:86" ht="17.25">
      <c r="A202" s="11"/>
      <c r="B202" s="11"/>
      <c r="C202" s="11"/>
      <c r="D202" s="11"/>
      <c r="E202" s="33"/>
      <c r="F202" s="11"/>
      <c r="G202" s="11"/>
      <c r="H202" s="11"/>
      <c r="I202" s="11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7"/>
      <c r="AK202" s="11"/>
      <c r="AL202" s="11"/>
      <c r="AM202" s="11"/>
      <c r="AN202" s="11"/>
      <c r="AO202" s="11"/>
      <c r="AP202" s="11"/>
      <c r="AQ202" s="11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</row>
    <row r="203" spans="1:86" ht="17.25">
      <c r="A203" s="11"/>
      <c r="B203" s="11"/>
      <c r="C203" s="11"/>
      <c r="D203" s="11"/>
      <c r="E203" s="33"/>
      <c r="F203" s="11"/>
      <c r="G203" s="11"/>
      <c r="H203" s="11"/>
      <c r="I203" s="11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7"/>
      <c r="AK203" s="11"/>
      <c r="AL203" s="11"/>
      <c r="AM203" s="11"/>
      <c r="AN203" s="11"/>
      <c r="AO203" s="11"/>
      <c r="AP203" s="11"/>
      <c r="AQ203" s="11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</row>
    <row r="204" spans="1:86" ht="17.25">
      <c r="A204" s="11"/>
      <c r="B204" s="11"/>
      <c r="C204" s="11"/>
      <c r="D204" s="11"/>
      <c r="E204" s="33"/>
      <c r="F204" s="11"/>
      <c r="G204" s="11"/>
      <c r="H204" s="11"/>
      <c r="I204" s="11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7"/>
      <c r="AK204" s="11"/>
      <c r="AL204" s="11"/>
      <c r="AM204" s="11"/>
      <c r="AN204" s="11"/>
      <c r="AO204" s="11"/>
      <c r="AP204" s="11"/>
      <c r="AQ204" s="11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</row>
    <row r="205" spans="1:86" ht="17.25">
      <c r="A205" s="11"/>
      <c r="B205" s="11"/>
      <c r="C205" s="11"/>
      <c r="D205" s="11"/>
      <c r="E205" s="33"/>
      <c r="F205" s="11"/>
      <c r="G205" s="11"/>
      <c r="H205" s="11"/>
      <c r="I205" s="11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7"/>
      <c r="AK205" s="11"/>
      <c r="AL205" s="11"/>
      <c r="AM205" s="11"/>
      <c r="AN205" s="11"/>
      <c r="AO205" s="11"/>
      <c r="AP205" s="11"/>
      <c r="AQ205" s="11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</row>
    <row r="206" spans="1:86" ht="17.25">
      <c r="A206" s="11"/>
      <c r="B206" s="11"/>
      <c r="C206" s="11"/>
      <c r="D206" s="11"/>
      <c r="E206" s="33"/>
      <c r="F206" s="11"/>
      <c r="G206" s="11"/>
      <c r="H206" s="11"/>
      <c r="I206" s="11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7"/>
      <c r="AK206" s="11"/>
      <c r="AL206" s="11"/>
      <c r="AM206" s="11"/>
      <c r="AN206" s="11"/>
      <c r="AO206" s="11"/>
      <c r="AP206" s="11"/>
      <c r="AQ206" s="11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</row>
    <row r="207" spans="1:86" ht="17.25">
      <c r="A207" s="11"/>
      <c r="B207" s="11"/>
      <c r="C207" s="11"/>
      <c r="D207" s="11"/>
      <c r="E207" s="33"/>
      <c r="F207" s="11"/>
      <c r="G207" s="11"/>
      <c r="H207" s="11"/>
      <c r="I207" s="11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7"/>
      <c r="AK207" s="11"/>
      <c r="AL207" s="11"/>
      <c r="AM207" s="11"/>
      <c r="AN207" s="11"/>
      <c r="AO207" s="11"/>
      <c r="AP207" s="11"/>
      <c r="AQ207" s="11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</row>
    <row r="208" spans="1:86" ht="17.25">
      <c r="A208" s="11"/>
      <c r="B208" s="11"/>
      <c r="C208" s="11"/>
      <c r="D208" s="11"/>
      <c r="E208" s="33"/>
      <c r="F208" s="11"/>
      <c r="G208" s="11"/>
      <c r="H208" s="11"/>
      <c r="I208" s="11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7"/>
      <c r="AK208" s="11"/>
      <c r="AL208" s="11"/>
      <c r="AM208" s="11"/>
      <c r="AN208" s="11"/>
      <c r="AO208" s="11"/>
      <c r="AP208" s="11"/>
      <c r="AQ208" s="11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</row>
    <row r="209" spans="1:86" ht="17.25">
      <c r="A209" s="11"/>
      <c r="B209" s="11"/>
      <c r="C209" s="11"/>
      <c r="D209" s="11"/>
      <c r="E209" s="33"/>
      <c r="F209" s="11"/>
      <c r="G209" s="11"/>
      <c r="H209" s="11"/>
      <c r="I209" s="11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7"/>
      <c r="AK209" s="11"/>
      <c r="AL209" s="11"/>
      <c r="AM209" s="11"/>
      <c r="AN209" s="11"/>
      <c r="AO209" s="11"/>
      <c r="AP209" s="11"/>
      <c r="AQ209" s="11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</row>
    <row r="210" spans="1:86" ht="17.25">
      <c r="A210" s="11"/>
      <c r="B210" s="11"/>
      <c r="C210" s="11"/>
      <c r="D210" s="11"/>
      <c r="E210" s="33"/>
      <c r="F210" s="11"/>
      <c r="G210" s="11"/>
      <c r="H210" s="11"/>
      <c r="I210" s="11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7"/>
      <c r="AK210" s="11"/>
      <c r="AL210" s="11"/>
      <c r="AM210" s="11"/>
      <c r="AN210" s="11"/>
      <c r="AO210" s="11"/>
      <c r="AP210" s="11"/>
      <c r="AQ210" s="11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</row>
    <row r="211" spans="1:86" ht="17.25">
      <c r="A211" s="11"/>
      <c r="B211" s="11"/>
      <c r="C211" s="11"/>
      <c r="D211" s="11"/>
      <c r="E211" s="33"/>
      <c r="F211" s="11"/>
      <c r="G211" s="11"/>
      <c r="H211" s="11"/>
      <c r="I211" s="11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7"/>
      <c r="AK211" s="11"/>
      <c r="AL211" s="11"/>
      <c r="AM211" s="11"/>
      <c r="AN211" s="11"/>
      <c r="AO211" s="11"/>
      <c r="AP211" s="11"/>
      <c r="AQ211" s="11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</row>
    <row r="212" spans="1:86" ht="17.25">
      <c r="A212" s="11"/>
      <c r="B212" s="11"/>
      <c r="C212" s="11"/>
      <c r="D212" s="11"/>
      <c r="E212" s="33"/>
      <c r="F212" s="11"/>
      <c r="G212" s="11"/>
      <c r="H212" s="11"/>
      <c r="I212" s="11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7"/>
      <c r="AK212" s="11"/>
      <c r="AL212" s="11"/>
      <c r="AM212" s="11"/>
      <c r="AN212" s="11"/>
      <c r="AO212" s="11"/>
      <c r="AP212" s="11"/>
      <c r="AQ212" s="11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</row>
    <row r="213" spans="1:86" ht="17.25">
      <c r="A213" s="11"/>
      <c r="B213" s="11"/>
      <c r="C213" s="11"/>
      <c r="D213" s="11"/>
      <c r="E213" s="33"/>
      <c r="F213" s="11"/>
      <c r="G213" s="11"/>
      <c r="H213" s="11"/>
      <c r="I213" s="11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7"/>
      <c r="AK213" s="11"/>
      <c r="AL213" s="11"/>
      <c r="AM213" s="11"/>
      <c r="AN213" s="11"/>
      <c r="AO213" s="11"/>
      <c r="AP213" s="11"/>
      <c r="AQ213" s="11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</row>
    <row r="214" spans="1:86" ht="17.25">
      <c r="A214" s="11"/>
      <c r="B214" s="11"/>
      <c r="C214" s="11"/>
      <c r="D214" s="11"/>
      <c r="E214" s="33"/>
      <c r="F214" s="11"/>
      <c r="G214" s="11"/>
      <c r="H214" s="11"/>
      <c r="I214" s="11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7"/>
      <c r="AK214" s="11"/>
      <c r="AL214" s="11"/>
      <c r="AM214" s="11"/>
      <c r="AN214" s="11"/>
      <c r="AO214" s="11"/>
      <c r="AP214" s="11"/>
      <c r="AQ214" s="11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</row>
    <row r="215" spans="1:86" ht="17.25">
      <c r="A215" s="11"/>
      <c r="B215" s="11"/>
      <c r="C215" s="11"/>
      <c r="D215" s="11"/>
      <c r="E215" s="33"/>
      <c r="F215" s="11"/>
      <c r="G215" s="11"/>
      <c r="H215" s="11"/>
      <c r="I215" s="11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7"/>
      <c r="AK215" s="11"/>
      <c r="AL215" s="11"/>
      <c r="AM215" s="11"/>
      <c r="AN215" s="11"/>
      <c r="AO215" s="11"/>
      <c r="AP215" s="11"/>
      <c r="AQ215" s="11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</row>
    <row r="216" spans="1:86" ht="17.25">
      <c r="A216" s="11"/>
      <c r="B216" s="11"/>
      <c r="C216" s="11"/>
      <c r="D216" s="11"/>
      <c r="E216" s="33"/>
      <c r="F216" s="11"/>
      <c r="G216" s="11"/>
      <c r="H216" s="11"/>
      <c r="I216" s="11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7"/>
      <c r="AK216" s="11"/>
      <c r="AL216" s="11"/>
      <c r="AM216" s="11"/>
      <c r="AN216" s="11"/>
      <c r="AO216" s="11"/>
      <c r="AP216" s="11"/>
      <c r="AQ216" s="11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</row>
    <row r="217" spans="1:86" ht="17.25">
      <c r="A217" s="11"/>
      <c r="B217" s="11"/>
      <c r="C217" s="11"/>
      <c r="D217" s="11"/>
      <c r="E217" s="33"/>
      <c r="F217" s="11"/>
      <c r="G217" s="11"/>
      <c r="H217" s="11"/>
      <c r="I217" s="11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7"/>
      <c r="AK217" s="11"/>
      <c r="AL217" s="11"/>
      <c r="AM217" s="11"/>
      <c r="AN217" s="11"/>
      <c r="AO217" s="11"/>
      <c r="AP217" s="11"/>
      <c r="AQ217" s="11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</row>
    <row r="218" spans="1:86" ht="17.25">
      <c r="A218" s="11"/>
      <c r="B218" s="11"/>
      <c r="C218" s="11"/>
      <c r="D218" s="11"/>
      <c r="E218" s="33"/>
      <c r="F218" s="11"/>
      <c r="G218" s="11"/>
      <c r="H218" s="11"/>
      <c r="I218" s="11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7"/>
      <c r="AK218" s="11"/>
      <c r="AL218" s="11"/>
      <c r="AM218" s="11"/>
      <c r="AN218" s="11"/>
      <c r="AO218" s="11"/>
      <c r="AP218" s="11"/>
      <c r="AQ218" s="11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</row>
    <row r="219" spans="1:86" ht="17.25">
      <c r="A219" s="11"/>
      <c r="B219" s="11"/>
      <c r="C219" s="11"/>
      <c r="D219" s="11"/>
      <c r="E219" s="33"/>
      <c r="F219" s="11"/>
      <c r="G219" s="11"/>
      <c r="H219" s="11"/>
      <c r="I219" s="11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7"/>
      <c r="AK219" s="11"/>
      <c r="AL219" s="11"/>
      <c r="AM219" s="11"/>
      <c r="AN219" s="11"/>
      <c r="AO219" s="11"/>
      <c r="AP219" s="11"/>
      <c r="AQ219" s="11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</row>
    <row r="220" spans="1:86" ht="17.25">
      <c r="A220" s="11"/>
      <c r="B220" s="11"/>
      <c r="C220" s="11"/>
      <c r="D220" s="11"/>
      <c r="E220" s="33"/>
      <c r="F220" s="11"/>
      <c r="G220" s="11"/>
      <c r="H220" s="11"/>
      <c r="I220" s="11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7"/>
      <c r="AK220" s="11"/>
      <c r="AL220" s="11"/>
      <c r="AM220" s="11"/>
      <c r="AN220" s="11"/>
      <c r="AO220" s="11"/>
      <c r="AP220" s="11"/>
      <c r="AQ220" s="11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</row>
    <row r="221" spans="1:86" ht="17.25">
      <c r="A221" s="11"/>
      <c r="B221" s="11"/>
      <c r="C221" s="11"/>
      <c r="D221" s="11"/>
      <c r="E221" s="33"/>
      <c r="F221" s="11"/>
      <c r="G221" s="11"/>
      <c r="H221" s="11"/>
      <c r="I221" s="11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7"/>
      <c r="AK221" s="11"/>
      <c r="AL221" s="11"/>
      <c r="AM221" s="11"/>
      <c r="AN221" s="11"/>
      <c r="AO221" s="11"/>
      <c r="AP221" s="11"/>
      <c r="AQ221" s="11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</row>
    <row r="222" spans="1:86" ht="17.25">
      <c r="A222" s="11"/>
      <c r="B222" s="11"/>
      <c r="C222" s="11"/>
      <c r="D222" s="11"/>
      <c r="E222" s="33"/>
      <c r="F222" s="11"/>
      <c r="G222" s="11"/>
      <c r="H222" s="11"/>
      <c r="I222" s="11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7"/>
      <c r="AK222" s="11"/>
      <c r="AL222" s="11"/>
      <c r="AM222" s="11"/>
      <c r="AN222" s="11"/>
      <c r="AO222" s="11"/>
      <c r="AP222" s="11"/>
      <c r="AQ222" s="11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</row>
    <row r="223" spans="1:86" ht="17.25">
      <c r="A223" s="11"/>
      <c r="B223" s="11"/>
      <c r="C223" s="11"/>
      <c r="D223" s="11"/>
      <c r="E223" s="33"/>
      <c r="F223" s="11"/>
      <c r="G223" s="11"/>
      <c r="H223" s="11"/>
      <c r="I223" s="11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7"/>
      <c r="AK223" s="11"/>
      <c r="AL223" s="11"/>
      <c r="AM223" s="11"/>
      <c r="AN223" s="11"/>
      <c r="AO223" s="11"/>
      <c r="AP223" s="11"/>
      <c r="AQ223" s="11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</row>
    <row r="224" spans="1:86" ht="17.25">
      <c r="A224" s="11"/>
      <c r="B224" s="11"/>
      <c r="C224" s="11"/>
      <c r="D224" s="11"/>
      <c r="E224" s="33"/>
      <c r="F224" s="11"/>
      <c r="G224" s="11"/>
      <c r="H224" s="11"/>
      <c r="I224" s="11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7"/>
      <c r="AK224" s="11"/>
      <c r="AL224" s="11"/>
      <c r="AM224" s="11"/>
      <c r="AN224" s="11"/>
      <c r="AO224" s="11"/>
      <c r="AP224" s="11"/>
      <c r="AQ224" s="11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</row>
    <row r="225" spans="1:86" ht="17.25">
      <c r="A225" s="11"/>
      <c r="B225" s="11"/>
      <c r="C225" s="11"/>
      <c r="D225" s="11"/>
      <c r="E225" s="33"/>
      <c r="F225" s="11"/>
      <c r="G225" s="11"/>
      <c r="H225" s="11"/>
      <c r="I225" s="11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7"/>
      <c r="AK225" s="11"/>
      <c r="AL225" s="11"/>
      <c r="AM225" s="11"/>
      <c r="AN225" s="11"/>
      <c r="AO225" s="11"/>
      <c r="AP225" s="11"/>
      <c r="AQ225" s="11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</row>
    <row r="226" spans="1:86" ht="17.25">
      <c r="A226" s="11"/>
      <c r="B226" s="11"/>
      <c r="C226" s="11"/>
      <c r="D226" s="11"/>
      <c r="E226" s="33"/>
      <c r="F226" s="11"/>
      <c r="G226" s="11"/>
      <c r="H226" s="11"/>
      <c r="I226" s="11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7"/>
      <c r="AK226" s="11"/>
      <c r="AL226" s="11"/>
      <c r="AM226" s="11"/>
      <c r="AN226" s="11"/>
      <c r="AO226" s="11"/>
      <c r="AP226" s="11"/>
      <c r="AQ226" s="11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</row>
    <row r="227" spans="1:86" ht="17.25">
      <c r="A227" s="11"/>
      <c r="B227" s="11"/>
      <c r="C227" s="11"/>
      <c r="D227" s="11"/>
      <c r="E227" s="33"/>
      <c r="F227" s="11"/>
      <c r="G227" s="11"/>
      <c r="H227" s="11"/>
      <c r="I227" s="11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7"/>
      <c r="AK227" s="11"/>
      <c r="AL227" s="11"/>
      <c r="AM227" s="11"/>
      <c r="AN227" s="11"/>
      <c r="AO227" s="11"/>
      <c r="AP227" s="11"/>
      <c r="AQ227" s="11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</row>
    <row r="228" spans="1:86" ht="17.25">
      <c r="A228" s="11"/>
      <c r="B228" s="11"/>
      <c r="C228" s="11"/>
      <c r="D228" s="11"/>
      <c r="E228" s="33"/>
      <c r="F228" s="11"/>
      <c r="G228" s="11"/>
      <c r="H228" s="11"/>
      <c r="I228" s="11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7"/>
      <c r="AK228" s="11"/>
      <c r="AL228" s="11"/>
      <c r="AM228" s="11"/>
      <c r="AN228" s="11"/>
      <c r="AO228" s="11"/>
      <c r="AP228" s="11"/>
      <c r="AQ228" s="11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</row>
    <row r="229" spans="1:86" ht="17.25">
      <c r="A229" s="11"/>
      <c r="B229" s="11"/>
      <c r="C229" s="11"/>
      <c r="D229" s="11"/>
      <c r="E229" s="33"/>
      <c r="F229" s="11"/>
      <c r="G229" s="11"/>
      <c r="H229" s="11"/>
      <c r="I229" s="11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7"/>
      <c r="AK229" s="11"/>
      <c r="AL229" s="11"/>
      <c r="AM229" s="11"/>
      <c r="AN229" s="11"/>
      <c r="AO229" s="11"/>
      <c r="AP229" s="11"/>
      <c r="AQ229" s="11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</row>
    <row r="230" spans="1:86" ht="17.25">
      <c r="A230" s="11"/>
      <c r="B230" s="11"/>
      <c r="C230" s="11"/>
      <c r="D230" s="11"/>
      <c r="E230" s="33"/>
      <c r="F230" s="11"/>
      <c r="G230" s="11"/>
      <c r="H230" s="11"/>
      <c r="I230" s="11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7"/>
      <c r="AK230" s="11"/>
      <c r="AL230" s="11"/>
      <c r="AM230" s="11"/>
      <c r="AN230" s="11"/>
      <c r="AO230" s="11"/>
      <c r="AP230" s="11"/>
      <c r="AQ230" s="11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</row>
    <row r="231" spans="1:86" ht="17.25">
      <c r="A231" s="11"/>
      <c r="B231" s="11"/>
      <c r="C231" s="11"/>
      <c r="D231" s="11"/>
      <c r="E231" s="33"/>
      <c r="F231" s="11"/>
      <c r="G231" s="11"/>
      <c r="H231" s="11"/>
      <c r="I231" s="11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7"/>
      <c r="AK231" s="11"/>
      <c r="AL231" s="11"/>
      <c r="AM231" s="11"/>
      <c r="AN231" s="11"/>
      <c r="AO231" s="11"/>
      <c r="AP231" s="11"/>
      <c r="AQ231" s="11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</row>
    <row r="232" spans="1:86" ht="17.25">
      <c r="A232" s="11"/>
      <c r="B232" s="11"/>
      <c r="C232" s="11"/>
      <c r="D232" s="11"/>
      <c r="E232" s="33"/>
      <c r="F232" s="11"/>
      <c r="G232" s="11"/>
      <c r="H232" s="11"/>
      <c r="I232" s="11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7"/>
      <c r="AK232" s="11"/>
      <c r="AL232" s="11"/>
      <c r="AM232" s="11"/>
      <c r="AN232" s="11"/>
      <c r="AO232" s="11"/>
      <c r="AP232" s="11"/>
      <c r="AQ232" s="11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</row>
    <row r="233" spans="1:86" ht="17.25">
      <c r="A233" s="11"/>
      <c r="B233" s="11"/>
      <c r="C233" s="11"/>
      <c r="D233" s="11"/>
      <c r="E233" s="33"/>
      <c r="F233" s="11"/>
      <c r="G233" s="11"/>
      <c r="H233" s="11"/>
      <c r="I233" s="11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7"/>
      <c r="AK233" s="11"/>
      <c r="AL233" s="11"/>
      <c r="AM233" s="11"/>
      <c r="AN233" s="11"/>
      <c r="AO233" s="11"/>
      <c r="AP233" s="11"/>
      <c r="AQ233" s="11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</row>
    <row r="234" spans="1:86" ht="17.25">
      <c r="A234" s="11"/>
      <c r="B234" s="11"/>
      <c r="C234" s="11"/>
      <c r="D234" s="11"/>
      <c r="E234" s="33"/>
      <c r="F234" s="11"/>
      <c r="G234" s="11"/>
      <c r="H234" s="11"/>
      <c r="I234" s="11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7"/>
      <c r="AK234" s="11"/>
      <c r="AL234" s="11"/>
      <c r="AM234" s="11"/>
      <c r="AN234" s="11"/>
      <c r="AO234" s="11"/>
      <c r="AP234" s="11"/>
      <c r="AQ234" s="11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</row>
    <row r="235" spans="1:86" ht="17.25">
      <c r="A235" s="11"/>
      <c r="B235" s="11"/>
      <c r="C235" s="11"/>
      <c r="D235" s="11"/>
      <c r="E235" s="33"/>
      <c r="F235" s="11"/>
      <c r="G235" s="11"/>
      <c r="H235" s="11"/>
      <c r="I235" s="11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7"/>
      <c r="AK235" s="11"/>
      <c r="AL235" s="11"/>
      <c r="AM235" s="11"/>
      <c r="AN235" s="11"/>
      <c r="AO235" s="11"/>
      <c r="AP235" s="11"/>
      <c r="AQ235" s="11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</row>
    <row r="236" spans="1:86" ht="17.25">
      <c r="A236" s="11"/>
      <c r="B236" s="11"/>
      <c r="C236" s="11"/>
      <c r="D236" s="11"/>
      <c r="E236" s="33"/>
      <c r="F236" s="11"/>
      <c r="G236" s="11"/>
      <c r="H236" s="11"/>
      <c r="I236" s="11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7"/>
      <c r="AK236" s="11"/>
      <c r="AL236" s="11"/>
      <c r="AM236" s="11"/>
      <c r="AN236" s="11"/>
      <c r="AO236" s="11"/>
      <c r="AP236" s="11"/>
      <c r="AQ236" s="11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</row>
    <row r="237" spans="1:86" ht="17.25">
      <c r="A237" s="11"/>
      <c r="B237" s="11"/>
      <c r="C237" s="11"/>
      <c r="D237" s="11"/>
      <c r="E237" s="33"/>
      <c r="F237" s="11"/>
      <c r="G237" s="11"/>
      <c r="H237" s="11"/>
      <c r="I237" s="11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7"/>
      <c r="AK237" s="11"/>
      <c r="AL237" s="11"/>
      <c r="AM237" s="11"/>
      <c r="AN237" s="11"/>
      <c r="AO237" s="11"/>
      <c r="AP237" s="11"/>
      <c r="AQ237" s="11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</row>
    <row r="238" spans="1:86" ht="17.25">
      <c r="A238" s="11"/>
      <c r="B238" s="11"/>
      <c r="C238" s="11"/>
      <c r="D238" s="11"/>
      <c r="E238" s="33"/>
      <c r="F238" s="11"/>
      <c r="G238" s="11"/>
      <c r="H238" s="11"/>
      <c r="I238" s="11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7"/>
      <c r="AK238" s="11"/>
      <c r="AL238" s="11"/>
      <c r="AM238" s="11"/>
      <c r="AN238" s="11"/>
      <c r="AO238" s="11"/>
      <c r="AP238" s="11"/>
      <c r="AQ238" s="11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</row>
    <row r="239" spans="1:86" ht="17.25">
      <c r="A239" s="11"/>
      <c r="B239" s="11"/>
      <c r="C239" s="11"/>
      <c r="D239" s="11"/>
      <c r="E239" s="33"/>
      <c r="F239" s="11"/>
      <c r="G239" s="11"/>
      <c r="H239" s="11"/>
      <c r="I239" s="11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7"/>
      <c r="AK239" s="11"/>
      <c r="AL239" s="11"/>
      <c r="AM239" s="11"/>
      <c r="AN239" s="11"/>
      <c r="AO239" s="11"/>
      <c r="AP239" s="11"/>
      <c r="AQ239" s="11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</row>
    <row r="240" spans="1:86" ht="17.25">
      <c r="A240" s="11"/>
      <c r="B240" s="11"/>
      <c r="C240" s="11"/>
      <c r="D240" s="11"/>
      <c r="E240" s="33"/>
      <c r="F240" s="11"/>
      <c r="G240" s="11"/>
      <c r="H240" s="11"/>
      <c r="I240" s="11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7"/>
      <c r="AK240" s="11"/>
      <c r="AL240" s="11"/>
      <c r="AM240" s="11"/>
      <c r="AN240" s="11"/>
      <c r="AO240" s="11"/>
      <c r="AP240" s="11"/>
      <c r="AQ240" s="11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</row>
    <row r="241" spans="1:86" ht="17.25">
      <c r="A241" s="11"/>
      <c r="B241" s="11"/>
      <c r="C241" s="11"/>
      <c r="D241" s="11"/>
      <c r="E241" s="33"/>
      <c r="F241" s="11"/>
      <c r="G241" s="11"/>
      <c r="H241" s="11"/>
      <c r="I241" s="11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7"/>
      <c r="AK241" s="11"/>
      <c r="AL241" s="11"/>
      <c r="AM241" s="11"/>
      <c r="AN241" s="11"/>
      <c r="AO241" s="11"/>
      <c r="AP241" s="11"/>
      <c r="AQ241" s="11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</row>
    <row r="242" spans="1:86" ht="17.25">
      <c r="A242" s="11"/>
      <c r="B242" s="11"/>
      <c r="C242" s="11"/>
      <c r="D242" s="11"/>
      <c r="E242" s="33"/>
      <c r="F242" s="11"/>
      <c r="G242" s="11"/>
      <c r="H242" s="11"/>
      <c r="I242" s="11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7"/>
      <c r="AK242" s="11"/>
      <c r="AL242" s="11"/>
      <c r="AM242" s="11"/>
      <c r="AN242" s="11"/>
      <c r="AO242" s="11"/>
      <c r="AP242" s="11"/>
      <c r="AQ242" s="11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</row>
    <row r="243" spans="1:86" ht="17.25">
      <c r="A243" s="11"/>
      <c r="B243" s="11"/>
      <c r="C243" s="11"/>
      <c r="D243" s="11"/>
      <c r="E243" s="33"/>
      <c r="F243" s="11"/>
      <c r="G243" s="11"/>
      <c r="H243" s="11"/>
      <c r="I243" s="11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7"/>
      <c r="AK243" s="11"/>
      <c r="AL243" s="11"/>
      <c r="AM243" s="11"/>
      <c r="AN243" s="11"/>
      <c r="AO243" s="11"/>
      <c r="AP243" s="11"/>
      <c r="AQ243" s="11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</row>
    <row r="244" spans="1:86" ht="17.25">
      <c r="A244" s="11"/>
      <c r="B244" s="11"/>
      <c r="C244" s="11"/>
      <c r="D244" s="11"/>
      <c r="E244" s="33"/>
      <c r="F244" s="11"/>
      <c r="G244" s="11"/>
      <c r="H244" s="11"/>
      <c r="I244" s="11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7"/>
      <c r="AK244" s="11"/>
      <c r="AL244" s="11"/>
      <c r="AM244" s="11"/>
      <c r="AN244" s="11"/>
      <c r="AO244" s="11"/>
      <c r="AP244" s="11"/>
      <c r="AQ244" s="11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</row>
    <row r="245" spans="1:86" ht="17.25">
      <c r="A245" s="11"/>
      <c r="B245" s="11"/>
      <c r="C245" s="11"/>
      <c r="D245" s="11"/>
      <c r="E245" s="33"/>
      <c r="F245" s="11"/>
      <c r="G245" s="11"/>
      <c r="H245" s="11"/>
      <c r="I245" s="11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7"/>
      <c r="AK245" s="11"/>
      <c r="AL245" s="11"/>
      <c r="AM245" s="11"/>
      <c r="AN245" s="11"/>
      <c r="AO245" s="11"/>
      <c r="AP245" s="11"/>
      <c r="AQ245" s="11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</row>
    <row r="246" spans="1:86" ht="17.25">
      <c r="A246" s="11"/>
      <c r="B246" s="11"/>
      <c r="C246" s="11"/>
      <c r="D246" s="11"/>
      <c r="E246" s="33"/>
      <c r="F246" s="11"/>
      <c r="G246" s="11"/>
      <c r="H246" s="11"/>
      <c r="I246" s="11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7"/>
      <c r="AK246" s="11"/>
      <c r="AL246" s="11"/>
      <c r="AM246" s="11"/>
      <c r="AN246" s="11"/>
      <c r="AO246" s="11"/>
      <c r="AP246" s="11"/>
      <c r="AQ246" s="11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</row>
    <row r="247" spans="1:86" ht="17.25">
      <c r="A247" s="11"/>
      <c r="B247" s="11"/>
      <c r="C247" s="11"/>
      <c r="D247" s="11"/>
      <c r="E247" s="33"/>
      <c r="F247" s="11"/>
      <c r="G247" s="11"/>
      <c r="H247" s="11"/>
      <c r="I247" s="11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7"/>
      <c r="AK247" s="11"/>
      <c r="AL247" s="11"/>
      <c r="AM247" s="11"/>
      <c r="AN247" s="11"/>
      <c r="AO247" s="11"/>
      <c r="AP247" s="11"/>
      <c r="AQ247" s="11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</row>
    <row r="248" spans="1:86" ht="17.25">
      <c r="A248" s="11"/>
      <c r="B248" s="11"/>
      <c r="C248" s="11"/>
      <c r="D248" s="11"/>
      <c r="E248" s="33"/>
      <c r="F248" s="11"/>
      <c r="G248" s="11"/>
      <c r="H248" s="11"/>
      <c r="I248" s="11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7"/>
      <c r="AK248" s="11"/>
      <c r="AL248" s="11"/>
      <c r="AM248" s="11"/>
      <c r="AN248" s="11"/>
      <c r="AO248" s="11"/>
      <c r="AP248" s="11"/>
      <c r="AQ248" s="11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</row>
    <row r="249" spans="1:86" ht="17.25">
      <c r="A249" s="11"/>
      <c r="B249" s="11"/>
      <c r="C249" s="11"/>
      <c r="D249" s="11"/>
      <c r="E249" s="33"/>
      <c r="F249" s="11"/>
      <c r="G249" s="11"/>
      <c r="H249" s="11"/>
      <c r="I249" s="11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7"/>
      <c r="AK249" s="11"/>
      <c r="AL249" s="11"/>
      <c r="AM249" s="11"/>
      <c r="AN249" s="11"/>
      <c r="AO249" s="11"/>
      <c r="AP249" s="11"/>
      <c r="AQ249" s="11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</row>
    <row r="250" spans="1:86" ht="17.25">
      <c r="A250" s="11"/>
      <c r="B250" s="11"/>
      <c r="C250" s="11"/>
      <c r="D250" s="11"/>
      <c r="E250" s="33"/>
      <c r="F250" s="11"/>
      <c r="G250" s="11"/>
      <c r="H250" s="11"/>
      <c r="I250" s="11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7"/>
      <c r="AK250" s="11"/>
      <c r="AL250" s="11"/>
      <c r="AM250" s="11"/>
      <c r="AN250" s="11"/>
      <c r="AO250" s="11"/>
      <c r="AP250" s="11"/>
      <c r="AQ250" s="11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</row>
    <row r="251" spans="1:86" ht="17.25">
      <c r="A251" s="11"/>
      <c r="B251" s="11"/>
      <c r="C251" s="11"/>
      <c r="D251" s="11"/>
      <c r="E251" s="33"/>
      <c r="F251" s="11"/>
      <c r="G251" s="11"/>
      <c r="H251" s="11"/>
      <c r="I251" s="11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7"/>
      <c r="AK251" s="11"/>
      <c r="AL251" s="11"/>
      <c r="AM251" s="11"/>
      <c r="AN251" s="11"/>
      <c r="AO251" s="11"/>
      <c r="AP251" s="11"/>
      <c r="AQ251" s="11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</row>
    <row r="252" spans="1:86" ht="17.25">
      <c r="A252" s="11"/>
      <c r="B252" s="11"/>
      <c r="C252" s="11"/>
      <c r="D252" s="11"/>
      <c r="E252" s="33"/>
      <c r="F252" s="11"/>
      <c r="G252" s="11"/>
      <c r="H252" s="11"/>
      <c r="I252" s="11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7"/>
      <c r="AK252" s="11"/>
      <c r="AL252" s="11"/>
      <c r="AM252" s="11"/>
      <c r="AN252" s="11"/>
      <c r="AO252" s="11"/>
      <c r="AP252" s="11"/>
      <c r="AQ252" s="11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</row>
    <row r="253" spans="1:86" ht="17.25">
      <c r="A253" s="11"/>
      <c r="B253" s="11"/>
      <c r="C253" s="11"/>
      <c r="D253" s="11"/>
      <c r="E253" s="33"/>
      <c r="F253" s="11"/>
      <c r="G253" s="11"/>
      <c r="H253" s="11"/>
      <c r="I253" s="11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7"/>
      <c r="AK253" s="11"/>
      <c r="AL253" s="11"/>
      <c r="AM253" s="11"/>
      <c r="AN253" s="11"/>
      <c r="AO253" s="11"/>
      <c r="AP253" s="11"/>
      <c r="AQ253" s="11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</row>
    <row r="254" spans="1:86" ht="17.25">
      <c r="A254" s="11"/>
      <c r="B254" s="11"/>
      <c r="C254" s="11"/>
      <c r="D254" s="11"/>
      <c r="E254" s="33"/>
      <c r="F254" s="11"/>
      <c r="G254" s="11"/>
      <c r="H254" s="11"/>
      <c r="I254" s="11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7"/>
      <c r="AK254" s="11"/>
      <c r="AL254" s="11"/>
      <c r="AM254" s="11"/>
      <c r="AN254" s="11"/>
      <c r="AO254" s="11"/>
      <c r="AP254" s="11"/>
      <c r="AQ254" s="11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</row>
    <row r="255" spans="1:86" ht="17.25">
      <c r="A255" s="11"/>
      <c r="B255" s="11"/>
      <c r="C255" s="11"/>
      <c r="D255" s="11"/>
      <c r="E255" s="33"/>
      <c r="F255" s="11"/>
      <c r="G255" s="11"/>
      <c r="H255" s="11"/>
      <c r="I255" s="11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7"/>
      <c r="AK255" s="11"/>
      <c r="AL255" s="11"/>
      <c r="AM255" s="11"/>
      <c r="AN255" s="11"/>
      <c r="AO255" s="11"/>
      <c r="AP255" s="11"/>
      <c r="AQ255" s="11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</row>
    <row r="256" spans="1:86" ht="17.25">
      <c r="A256" s="11"/>
      <c r="B256" s="11"/>
      <c r="C256" s="11"/>
      <c r="D256" s="11"/>
      <c r="E256" s="33"/>
      <c r="F256" s="11"/>
      <c r="G256" s="11"/>
      <c r="H256" s="11"/>
      <c r="I256" s="11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7"/>
      <c r="AK256" s="11"/>
      <c r="AL256" s="11"/>
      <c r="AM256" s="11"/>
      <c r="AN256" s="11"/>
      <c r="AO256" s="11"/>
      <c r="AP256" s="11"/>
      <c r="AQ256" s="11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</row>
    <row r="257" spans="1:86" ht="17.25">
      <c r="A257" s="11"/>
      <c r="B257" s="11"/>
      <c r="C257" s="11"/>
      <c r="D257" s="11"/>
      <c r="E257" s="33"/>
      <c r="F257" s="11"/>
      <c r="G257" s="11"/>
      <c r="H257" s="11"/>
      <c r="I257" s="11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7"/>
      <c r="AK257" s="11"/>
      <c r="AL257" s="11"/>
      <c r="AM257" s="11"/>
      <c r="AN257" s="11"/>
      <c r="AO257" s="11"/>
      <c r="AP257" s="11"/>
      <c r="AQ257" s="11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</row>
    <row r="258" spans="1:86" ht="17.25">
      <c r="A258" s="11"/>
      <c r="B258" s="11"/>
      <c r="C258" s="11"/>
      <c r="D258" s="11"/>
      <c r="E258" s="33"/>
      <c r="F258" s="11"/>
      <c r="G258" s="11"/>
      <c r="H258" s="11"/>
      <c r="I258" s="11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7"/>
      <c r="AK258" s="11"/>
      <c r="AL258" s="11"/>
      <c r="AM258" s="11"/>
      <c r="AN258" s="11"/>
      <c r="AO258" s="11"/>
      <c r="AP258" s="11"/>
      <c r="AQ258" s="11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</row>
    <row r="259" spans="1:86" ht="17.25">
      <c r="A259" s="11"/>
      <c r="B259" s="11"/>
      <c r="C259" s="11"/>
      <c r="D259" s="11"/>
      <c r="E259" s="33"/>
      <c r="F259" s="11"/>
      <c r="G259" s="11"/>
      <c r="H259" s="11"/>
      <c r="I259" s="11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7"/>
      <c r="AK259" s="11"/>
      <c r="AL259" s="11"/>
      <c r="AM259" s="11"/>
      <c r="AN259" s="11"/>
      <c r="AO259" s="11"/>
      <c r="AP259" s="11"/>
      <c r="AQ259" s="11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</row>
    <row r="260" spans="1:86" ht="17.25">
      <c r="A260" s="11"/>
      <c r="B260" s="11"/>
      <c r="C260" s="11"/>
      <c r="D260" s="11"/>
      <c r="E260" s="33"/>
      <c r="F260" s="11"/>
      <c r="G260" s="11"/>
      <c r="H260" s="11"/>
      <c r="I260" s="11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7"/>
      <c r="AK260" s="11"/>
      <c r="AL260" s="11"/>
      <c r="AM260" s="11"/>
      <c r="AN260" s="11"/>
      <c r="AO260" s="11"/>
      <c r="AP260" s="11"/>
      <c r="AQ260" s="11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</row>
    <row r="261" spans="1:86" ht="17.25">
      <c r="A261" s="11"/>
      <c r="B261" s="11"/>
      <c r="C261" s="11"/>
      <c r="D261" s="11"/>
      <c r="E261" s="33"/>
      <c r="F261" s="11"/>
      <c r="G261" s="11"/>
      <c r="H261" s="11"/>
      <c r="I261" s="11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7"/>
      <c r="AK261" s="11"/>
      <c r="AL261" s="11"/>
      <c r="AM261" s="11"/>
      <c r="AN261" s="11"/>
      <c r="AO261" s="11"/>
      <c r="AP261" s="11"/>
      <c r="AQ261" s="11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</row>
    <row r="262" spans="1:86" ht="17.25">
      <c r="A262" s="11"/>
      <c r="B262" s="11"/>
      <c r="C262" s="11"/>
      <c r="D262" s="11"/>
      <c r="E262" s="33"/>
      <c r="F262" s="11"/>
      <c r="G262" s="11"/>
      <c r="H262" s="11"/>
      <c r="I262" s="11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7"/>
      <c r="AK262" s="11"/>
      <c r="AL262" s="11"/>
      <c r="AM262" s="11"/>
      <c r="AN262" s="11"/>
      <c r="AO262" s="11"/>
      <c r="AP262" s="11"/>
      <c r="AQ262" s="11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</row>
    <row r="263" spans="1:86" ht="17.25">
      <c r="A263" s="11"/>
      <c r="B263" s="11"/>
      <c r="C263" s="11"/>
      <c r="D263" s="11"/>
      <c r="E263" s="33"/>
      <c r="F263" s="11"/>
      <c r="G263" s="11"/>
      <c r="H263" s="11"/>
      <c r="I263" s="11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7"/>
      <c r="AK263" s="11"/>
      <c r="AL263" s="11"/>
      <c r="AM263" s="11"/>
      <c r="AN263" s="11"/>
      <c r="AO263" s="11"/>
      <c r="AP263" s="11"/>
      <c r="AQ263" s="11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</row>
    <row r="264" spans="1:86" ht="17.25">
      <c r="A264" s="11"/>
      <c r="B264" s="11"/>
      <c r="C264" s="11"/>
      <c r="D264" s="11"/>
      <c r="E264" s="33"/>
      <c r="F264" s="11"/>
      <c r="G264" s="11"/>
      <c r="H264" s="11"/>
      <c r="I264" s="11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7"/>
      <c r="AK264" s="11"/>
      <c r="AL264" s="11"/>
      <c r="AM264" s="11"/>
      <c r="AN264" s="11"/>
      <c r="AO264" s="11"/>
      <c r="AP264" s="11"/>
      <c r="AQ264" s="11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</row>
    <row r="265" spans="1:86" ht="17.25">
      <c r="A265" s="11"/>
      <c r="B265" s="11"/>
      <c r="C265" s="11"/>
      <c r="D265" s="11"/>
      <c r="E265" s="33"/>
      <c r="F265" s="11"/>
      <c r="G265" s="11"/>
      <c r="H265" s="11"/>
      <c r="I265" s="11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7"/>
      <c r="AK265" s="11"/>
      <c r="AL265" s="11"/>
      <c r="AM265" s="11"/>
      <c r="AN265" s="11"/>
      <c r="AO265" s="11"/>
      <c r="AP265" s="11"/>
      <c r="AQ265" s="11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</row>
    <row r="266" spans="1:86" ht="17.25">
      <c r="A266" s="11"/>
      <c r="B266" s="11"/>
      <c r="C266" s="11"/>
      <c r="D266" s="11"/>
      <c r="E266" s="33"/>
      <c r="F266" s="11"/>
      <c r="G266" s="11"/>
      <c r="H266" s="11"/>
      <c r="I266" s="11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7"/>
      <c r="AK266" s="11"/>
      <c r="AL266" s="11"/>
      <c r="AM266" s="11"/>
      <c r="AN266" s="11"/>
      <c r="AO266" s="11"/>
      <c r="AP266" s="11"/>
      <c r="AQ266" s="11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</row>
    <row r="267" spans="1:86" ht="17.25">
      <c r="A267" s="11"/>
      <c r="B267" s="11"/>
      <c r="C267" s="11"/>
      <c r="D267" s="11"/>
      <c r="E267" s="33"/>
      <c r="F267" s="11"/>
      <c r="G267" s="11"/>
      <c r="H267" s="11"/>
      <c r="I267" s="11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7"/>
      <c r="AK267" s="11"/>
      <c r="AL267" s="11"/>
      <c r="AM267" s="11"/>
      <c r="AN267" s="11"/>
      <c r="AO267" s="11"/>
      <c r="AP267" s="11"/>
      <c r="AQ267" s="11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</row>
    <row r="268" spans="1:86" ht="17.25">
      <c r="A268" s="11"/>
      <c r="B268" s="11"/>
      <c r="C268" s="11"/>
      <c r="D268" s="11"/>
      <c r="E268" s="33"/>
      <c r="F268" s="11"/>
      <c r="G268" s="11"/>
      <c r="H268" s="11"/>
      <c r="I268" s="11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7"/>
      <c r="AK268" s="11"/>
      <c r="AL268" s="11"/>
      <c r="AM268" s="11"/>
      <c r="AN268" s="11"/>
      <c r="AO268" s="11"/>
      <c r="AP268" s="11"/>
      <c r="AQ268" s="11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</row>
    <row r="269" spans="1:86" ht="17.25">
      <c r="A269" s="11"/>
      <c r="B269" s="11"/>
      <c r="C269" s="11"/>
      <c r="D269" s="11"/>
      <c r="E269" s="33"/>
      <c r="F269" s="11"/>
      <c r="G269" s="11"/>
      <c r="H269" s="11"/>
      <c r="I269" s="11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7"/>
      <c r="AK269" s="11"/>
      <c r="AL269" s="11"/>
      <c r="AM269" s="11"/>
      <c r="AN269" s="11"/>
      <c r="AO269" s="11"/>
      <c r="AP269" s="11"/>
      <c r="AQ269" s="11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</row>
    <row r="270" spans="1:86" ht="17.25">
      <c r="A270" s="11"/>
      <c r="B270" s="11"/>
      <c r="C270" s="11"/>
      <c r="D270" s="11"/>
      <c r="E270" s="33"/>
      <c r="F270" s="11"/>
      <c r="G270" s="11"/>
      <c r="H270" s="11"/>
      <c r="I270" s="11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7"/>
      <c r="AK270" s="11"/>
      <c r="AL270" s="11"/>
      <c r="AM270" s="11"/>
      <c r="AN270" s="11"/>
      <c r="AO270" s="11"/>
      <c r="AP270" s="11"/>
      <c r="AQ270" s="11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</row>
    <row r="271" spans="1:86" ht="17.25">
      <c r="A271" s="11"/>
      <c r="B271" s="11"/>
      <c r="C271" s="11"/>
      <c r="D271" s="11"/>
      <c r="E271" s="33"/>
      <c r="F271" s="11"/>
      <c r="G271" s="11"/>
      <c r="H271" s="11"/>
      <c r="I271" s="11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7"/>
      <c r="AK271" s="11"/>
      <c r="AL271" s="11"/>
      <c r="AM271" s="11"/>
      <c r="AN271" s="11"/>
      <c r="AO271" s="11"/>
      <c r="AP271" s="11"/>
      <c r="AQ271" s="11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</row>
    <row r="272" spans="1:86" ht="17.25">
      <c r="A272" s="11"/>
      <c r="B272" s="11"/>
      <c r="C272" s="11"/>
      <c r="D272" s="11"/>
      <c r="E272" s="33"/>
      <c r="F272" s="11"/>
      <c r="G272" s="11"/>
      <c r="H272" s="11"/>
      <c r="I272" s="11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7"/>
      <c r="AK272" s="11"/>
      <c r="AL272" s="11"/>
      <c r="AM272" s="11"/>
      <c r="AN272" s="11"/>
      <c r="AO272" s="11"/>
      <c r="AP272" s="11"/>
      <c r="AQ272" s="11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</row>
    <row r="273" spans="1:86" ht="17.25">
      <c r="A273" s="11"/>
      <c r="B273" s="11"/>
      <c r="C273" s="11"/>
      <c r="D273" s="11"/>
      <c r="E273" s="33"/>
      <c r="F273" s="11"/>
      <c r="G273" s="11"/>
      <c r="H273" s="11"/>
      <c r="I273" s="11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7"/>
      <c r="AK273" s="11"/>
      <c r="AL273" s="11"/>
      <c r="AM273" s="11"/>
      <c r="AN273" s="11"/>
      <c r="AO273" s="11"/>
      <c r="AP273" s="11"/>
      <c r="AQ273" s="11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</row>
    <row r="274" spans="1:86" ht="17.25">
      <c r="A274" s="11"/>
      <c r="B274" s="11"/>
      <c r="C274" s="11"/>
      <c r="D274" s="11"/>
      <c r="E274" s="33"/>
      <c r="F274" s="11"/>
      <c r="G274" s="11"/>
      <c r="H274" s="11"/>
      <c r="I274" s="11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7"/>
      <c r="AK274" s="11"/>
      <c r="AL274" s="11"/>
      <c r="AM274" s="11"/>
      <c r="AN274" s="11"/>
      <c r="AO274" s="11"/>
      <c r="AP274" s="11"/>
      <c r="AQ274" s="11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</row>
    <row r="275" spans="1:86" ht="17.25">
      <c r="A275" s="11"/>
      <c r="B275" s="11"/>
      <c r="C275" s="11"/>
      <c r="D275" s="11"/>
      <c r="E275" s="33"/>
      <c r="F275" s="11"/>
      <c r="G275" s="11"/>
      <c r="H275" s="11"/>
      <c r="I275" s="11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7"/>
      <c r="AK275" s="11"/>
      <c r="AL275" s="11"/>
      <c r="AM275" s="11"/>
      <c r="AN275" s="11"/>
      <c r="AO275" s="11"/>
      <c r="AP275" s="11"/>
      <c r="AQ275" s="11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</row>
    <row r="276" spans="1:86" ht="17.25">
      <c r="A276" s="11"/>
      <c r="B276" s="11"/>
      <c r="C276" s="11"/>
      <c r="D276" s="11"/>
      <c r="E276" s="33"/>
      <c r="F276" s="11"/>
      <c r="G276" s="11"/>
      <c r="H276" s="11"/>
      <c r="I276" s="11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7"/>
      <c r="AK276" s="11"/>
      <c r="AL276" s="11"/>
      <c r="AM276" s="11"/>
      <c r="AN276" s="11"/>
      <c r="AO276" s="11"/>
      <c r="AP276" s="11"/>
      <c r="AQ276" s="11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</row>
    <row r="277" spans="1:86" ht="17.25">
      <c r="A277" s="11"/>
      <c r="B277" s="11"/>
      <c r="C277" s="11"/>
      <c r="D277" s="11"/>
      <c r="E277" s="33"/>
      <c r="F277" s="11"/>
      <c r="G277" s="11"/>
      <c r="H277" s="11"/>
      <c r="I277" s="11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7"/>
      <c r="AK277" s="11"/>
      <c r="AL277" s="11"/>
      <c r="AM277" s="11"/>
      <c r="AN277" s="11"/>
      <c r="AO277" s="11"/>
      <c r="AP277" s="11"/>
      <c r="AQ277" s="11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</row>
    <row r="278" spans="1:86" ht="17.25">
      <c r="A278" s="11"/>
      <c r="B278" s="11"/>
      <c r="C278" s="11"/>
      <c r="D278" s="11"/>
      <c r="E278" s="33"/>
      <c r="F278" s="11"/>
      <c r="G278" s="11"/>
      <c r="H278" s="11"/>
      <c r="I278" s="11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7"/>
      <c r="AK278" s="11"/>
      <c r="AL278" s="11"/>
      <c r="AM278" s="11"/>
      <c r="AN278" s="11"/>
      <c r="AO278" s="11"/>
      <c r="AP278" s="11"/>
      <c r="AQ278" s="11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</row>
    <row r="279" spans="1:86" ht="17.25">
      <c r="A279" s="11"/>
      <c r="B279" s="11"/>
      <c r="C279" s="11"/>
      <c r="D279" s="11"/>
      <c r="E279" s="33"/>
      <c r="F279" s="11"/>
      <c r="G279" s="11"/>
      <c r="H279" s="11"/>
      <c r="I279" s="11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7"/>
      <c r="AK279" s="11"/>
      <c r="AL279" s="11"/>
      <c r="AM279" s="11"/>
      <c r="AN279" s="11"/>
      <c r="AO279" s="11"/>
      <c r="AP279" s="11"/>
      <c r="AQ279" s="11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</row>
    <row r="280" spans="1:86" ht="17.25">
      <c r="A280" s="11"/>
      <c r="B280" s="11"/>
      <c r="C280" s="11"/>
      <c r="D280" s="11"/>
      <c r="E280" s="33"/>
      <c r="F280" s="11"/>
      <c r="G280" s="11"/>
      <c r="H280" s="11"/>
      <c r="I280" s="11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7"/>
      <c r="AK280" s="11"/>
      <c r="AL280" s="11"/>
      <c r="AM280" s="11"/>
      <c r="AN280" s="11"/>
      <c r="AO280" s="11"/>
      <c r="AP280" s="11"/>
      <c r="AQ280" s="11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</row>
    <row r="281" spans="1:86" ht="17.25">
      <c r="A281" s="11"/>
      <c r="B281" s="11"/>
      <c r="C281" s="11"/>
      <c r="D281" s="11"/>
      <c r="E281" s="33"/>
      <c r="F281" s="11"/>
      <c r="G281" s="11"/>
      <c r="H281" s="11"/>
      <c r="I281" s="11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7"/>
      <c r="AK281" s="11"/>
      <c r="AL281" s="11"/>
      <c r="AM281" s="11"/>
      <c r="AN281" s="11"/>
      <c r="AO281" s="11"/>
      <c r="AP281" s="11"/>
      <c r="AQ281" s="11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</row>
    <row r="282" spans="1:86" ht="17.25">
      <c r="A282" s="11"/>
      <c r="B282" s="11"/>
      <c r="C282" s="11"/>
      <c r="D282" s="11"/>
      <c r="E282" s="33"/>
      <c r="F282" s="11"/>
      <c r="G282" s="11"/>
      <c r="H282" s="11"/>
      <c r="I282" s="11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7"/>
      <c r="AK282" s="11"/>
      <c r="AL282" s="11"/>
      <c r="AM282" s="11"/>
      <c r="AN282" s="11"/>
      <c r="AO282" s="11"/>
      <c r="AP282" s="11"/>
      <c r="AQ282" s="11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</row>
    <row r="283" spans="1:86" ht="17.25">
      <c r="A283" s="11"/>
      <c r="B283" s="11"/>
      <c r="C283" s="11"/>
      <c r="D283" s="11"/>
      <c r="E283" s="33"/>
      <c r="F283" s="11"/>
      <c r="G283" s="11"/>
      <c r="H283" s="11"/>
      <c r="I283" s="11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7"/>
      <c r="AK283" s="11"/>
      <c r="AL283" s="11"/>
      <c r="AM283" s="11"/>
      <c r="AN283" s="11"/>
      <c r="AO283" s="11"/>
      <c r="AP283" s="11"/>
      <c r="AQ283" s="11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</row>
    <row r="284" spans="1:86" ht="17.25">
      <c r="A284" s="11"/>
      <c r="B284" s="11"/>
      <c r="C284" s="11"/>
      <c r="D284" s="11"/>
      <c r="E284" s="33"/>
      <c r="F284" s="11"/>
      <c r="G284" s="11"/>
      <c r="H284" s="11"/>
      <c r="I284" s="11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7"/>
      <c r="AK284" s="11"/>
      <c r="AL284" s="11"/>
      <c r="AM284" s="11"/>
      <c r="AN284" s="11"/>
      <c r="AO284" s="11"/>
      <c r="AP284" s="11"/>
      <c r="AQ284" s="11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</row>
    <row r="285" spans="1:86" ht="17.25">
      <c r="A285" s="11"/>
      <c r="B285" s="11"/>
      <c r="C285" s="11"/>
      <c r="D285" s="11"/>
      <c r="E285" s="33"/>
      <c r="F285" s="11"/>
      <c r="G285" s="11"/>
      <c r="H285" s="11"/>
      <c r="I285" s="11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7"/>
      <c r="AK285" s="11"/>
      <c r="AL285" s="11"/>
      <c r="AM285" s="11"/>
      <c r="AN285" s="11"/>
      <c r="AO285" s="11"/>
      <c r="AP285" s="11"/>
      <c r="AQ285" s="11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</row>
    <row r="286" spans="1:86" ht="17.25">
      <c r="A286" s="11"/>
      <c r="B286" s="11"/>
      <c r="C286" s="11"/>
      <c r="D286" s="11"/>
      <c r="E286" s="33"/>
      <c r="F286" s="11"/>
      <c r="G286" s="11"/>
      <c r="H286" s="11"/>
      <c r="I286" s="11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7"/>
      <c r="AK286" s="11"/>
      <c r="AL286" s="11"/>
      <c r="AM286" s="11"/>
      <c r="AN286" s="11"/>
      <c r="AO286" s="11"/>
      <c r="AP286" s="11"/>
      <c r="AQ286" s="11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</row>
    <row r="287" spans="1:86" ht="17.25">
      <c r="A287" s="11"/>
      <c r="B287" s="11"/>
      <c r="C287" s="11"/>
      <c r="D287" s="11"/>
      <c r="E287" s="33"/>
      <c r="F287" s="11"/>
      <c r="G287" s="11"/>
      <c r="H287" s="11"/>
      <c r="I287" s="11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7"/>
      <c r="AK287" s="11"/>
      <c r="AL287" s="11"/>
      <c r="AM287" s="11"/>
      <c r="AN287" s="11"/>
      <c r="AO287" s="11"/>
      <c r="AP287" s="11"/>
      <c r="AQ287" s="11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</row>
    <row r="288" spans="1:86" ht="17.25">
      <c r="A288" s="11"/>
      <c r="B288" s="11"/>
      <c r="C288" s="11"/>
      <c r="D288" s="11"/>
      <c r="E288" s="33"/>
      <c r="F288" s="11"/>
      <c r="G288" s="11"/>
      <c r="H288" s="11"/>
      <c r="I288" s="11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7"/>
      <c r="AK288" s="11"/>
      <c r="AL288" s="11"/>
      <c r="AM288" s="11"/>
      <c r="AN288" s="11"/>
      <c r="AO288" s="11"/>
      <c r="AP288" s="11"/>
      <c r="AQ288" s="11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</row>
    <row r="289" spans="1:86" ht="17.25">
      <c r="A289" s="11"/>
      <c r="B289" s="11"/>
      <c r="C289" s="11"/>
      <c r="D289" s="11"/>
      <c r="E289" s="33"/>
      <c r="F289" s="11"/>
      <c r="G289" s="11"/>
      <c r="H289" s="11"/>
      <c r="I289" s="11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7"/>
      <c r="AK289" s="11"/>
      <c r="AL289" s="11"/>
      <c r="AM289" s="11"/>
      <c r="AN289" s="11"/>
      <c r="AO289" s="11"/>
      <c r="AP289" s="11"/>
      <c r="AQ289" s="11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</row>
    <row r="290" spans="1:86" ht="17.25">
      <c r="A290" s="11"/>
      <c r="B290" s="11"/>
      <c r="C290" s="11"/>
      <c r="D290" s="11"/>
      <c r="E290" s="33"/>
      <c r="F290" s="11"/>
      <c r="G290" s="11"/>
      <c r="H290" s="11"/>
      <c r="I290" s="11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7"/>
      <c r="AK290" s="11"/>
      <c r="AL290" s="11"/>
      <c r="AM290" s="11"/>
      <c r="AN290" s="11"/>
      <c r="AO290" s="11"/>
      <c r="AP290" s="11"/>
      <c r="AQ290" s="11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</row>
    <row r="291" spans="1:86" ht="17.25">
      <c r="A291" s="11"/>
      <c r="B291" s="11"/>
      <c r="C291" s="11"/>
      <c r="D291" s="11"/>
      <c r="E291" s="33"/>
      <c r="F291" s="11"/>
      <c r="G291" s="11"/>
      <c r="H291" s="11"/>
      <c r="I291" s="11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7"/>
      <c r="AK291" s="11"/>
      <c r="AL291" s="11"/>
      <c r="AM291" s="11"/>
      <c r="AN291" s="11"/>
      <c r="AO291" s="11"/>
      <c r="AP291" s="11"/>
      <c r="AQ291" s="11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</row>
    <row r="292" spans="1:86" ht="17.25">
      <c r="A292" s="11"/>
      <c r="B292" s="11"/>
      <c r="C292" s="11"/>
      <c r="D292" s="11"/>
      <c r="E292" s="33"/>
      <c r="F292" s="11"/>
      <c r="G292" s="11"/>
      <c r="H292" s="11"/>
      <c r="I292" s="11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7"/>
      <c r="AK292" s="11"/>
      <c r="AL292" s="11"/>
      <c r="AM292" s="11"/>
      <c r="AN292" s="11"/>
      <c r="AO292" s="11"/>
      <c r="AP292" s="11"/>
      <c r="AQ292" s="11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</row>
    <row r="293" spans="1:86" ht="17.25">
      <c r="A293" s="11"/>
      <c r="B293" s="11"/>
      <c r="C293" s="11"/>
      <c r="D293" s="11"/>
      <c r="E293" s="33"/>
      <c r="F293" s="11"/>
      <c r="G293" s="11"/>
      <c r="H293" s="11"/>
      <c r="I293" s="11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7"/>
      <c r="AK293" s="11"/>
      <c r="AL293" s="11"/>
      <c r="AM293" s="11"/>
      <c r="AN293" s="11"/>
      <c r="AO293" s="11"/>
      <c r="AP293" s="11"/>
      <c r="AQ293" s="11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</row>
    <row r="294" spans="1:86" ht="17.25">
      <c r="A294" s="11"/>
      <c r="B294" s="11"/>
      <c r="C294" s="11"/>
      <c r="D294" s="11"/>
      <c r="E294" s="33"/>
      <c r="F294" s="11"/>
      <c r="G294" s="11"/>
      <c r="H294" s="11"/>
      <c r="I294" s="11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7"/>
      <c r="AK294" s="11"/>
      <c r="AL294" s="11"/>
      <c r="AM294" s="11"/>
      <c r="AN294" s="11"/>
      <c r="AO294" s="11"/>
      <c r="AP294" s="11"/>
      <c r="AQ294" s="11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</row>
    <row r="295" spans="1:86" ht="17.25">
      <c r="A295" s="11"/>
      <c r="B295" s="11"/>
      <c r="C295" s="11"/>
      <c r="D295" s="11"/>
      <c r="E295" s="33"/>
      <c r="F295" s="11"/>
      <c r="G295" s="11"/>
      <c r="H295" s="11"/>
      <c r="I295" s="11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7"/>
      <c r="AK295" s="11"/>
      <c r="AL295" s="11"/>
      <c r="AM295" s="11"/>
      <c r="AN295" s="11"/>
      <c r="AO295" s="11"/>
      <c r="AP295" s="11"/>
      <c r="AQ295" s="11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</row>
    <row r="296" spans="1:86" ht="17.25">
      <c r="A296" s="11"/>
      <c r="B296" s="11"/>
      <c r="C296" s="11"/>
      <c r="D296" s="11"/>
      <c r="E296" s="33"/>
      <c r="F296" s="11"/>
      <c r="G296" s="11"/>
      <c r="H296" s="11"/>
      <c r="I296" s="11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7"/>
      <c r="AK296" s="11"/>
      <c r="AL296" s="11"/>
      <c r="AM296" s="11"/>
      <c r="AN296" s="11"/>
      <c r="AO296" s="11"/>
      <c r="AP296" s="11"/>
      <c r="AQ296" s="11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</row>
    <row r="297" spans="1:86" ht="17.25">
      <c r="A297" s="11"/>
      <c r="B297" s="11"/>
      <c r="C297" s="11"/>
      <c r="D297" s="11"/>
      <c r="E297" s="33"/>
      <c r="F297" s="11"/>
      <c r="G297" s="11"/>
      <c r="H297" s="11"/>
      <c r="I297" s="11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7"/>
      <c r="AK297" s="11"/>
      <c r="AL297" s="11"/>
      <c r="AM297" s="11"/>
      <c r="AN297" s="11"/>
      <c r="AO297" s="11"/>
      <c r="AP297" s="11"/>
      <c r="AQ297" s="11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</row>
    <row r="298" spans="1:86" ht="17.25">
      <c r="A298" s="11"/>
      <c r="B298" s="11"/>
      <c r="C298" s="11"/>
      <c r="D298" s="11"/>
      <c r="E298" s="33"/>
      <c r="F298" s="11"/>
      <c r="G298" s="11"/>
      <c r="H298" s="11"/>
      <c r="I298" s="11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7"/>
      <c r="AK298" s="11"/>
      <c r="AL298" s="11"/>
      <c r="AM298" s="11"/>
      <c r="AN298" s="11"/>
      <c r="AO298" s="11"/>
      <c r="AP298" s="11"/>
      <c r="AQ298" s="11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</row>
    <row r="299" spans="1:86" ht="17.25">
      <c r="A299" s="11"/>
      <c r="B299" s="11"/>
      <c r="C299" s="11"/>
      <c r="D299" s="11"/>
      <c r="E299" s="33"/>
      <c r="F299" s="11"/>
      <c r="G299" s="11"/>
      <c r="H299" s="11"/>
      <c r="I299" s="11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7"/>
      <c r="AK299" s="11"/>
      <c r="AL299" s="11"/>
      <c r="AM299" s="11"/>
      <c r="AN299" s="11"/>
      <c r="AO299" s="11"/>
      <c r="AP299" s="11"/>
      <c r="AQ299" s="11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</row>
    <row r="300" spans="1:86" ht="17.25">
      <c r="A300" s="11"/>
      <c r="B300" s="11"/>
      <c r="C300" s="11"/>
      <c r="D300" s="11"/>
      <c r="E300" s="33"/>
      <c r="F300" s="11"/>
      <c r="G300" s="11"/>
      <c r="H300" s="11"/>
      <c r="I300" s="11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7"/>
      <c r="AK300" s="11"/>
      <c r="AL300" s="11"/>
      <c r="AM300" s="11"/>
      <c r="AN300" s="11"/>
      <c r="AO300" s="11"/>
      <c r="AP300" s="11"/>
      <c r="AQ300" s="11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</row>
    <row r="301" spans="1:86" ht="17.25">
      <c r="A301" s="11"/>
      <c r="B301" s="11"/>
      <c r="C301" s="11"/>
      <c r="D301" s="11"/>
      <c r="E301" s="33"/>
      <c r="F301" s="11"/>
      <c r="G301" s="11"/>
      <c r="H301" s="11"/>
      <c r="I301" s="11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7"/>
      <c r="AK301" s="11"/>
      <c r="AL301" s="11"/>
      <c r="AM301" s="11"/>
      <c r="AN301" s="11"/>
      <c r="AO301" s="11"/>
      <c r="AP301" s="11"/>
      <c r="AQ301" s="11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</row>
    <row r="302" spans="1:86" ht="17.25">
      <c r="A302" s="11"/>
      <c r="B302" s="11"/>
      <c r="C302" s="11"/>
      <c r="D302" s="11"/>
      <c r="E302" s="33"/>
      <c r="F302" s="11"/>
      <c r="G302" s="11"/>
      <c r="H302" s="11"/>
      <c r="I302" s="11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7"/>
      <c r="AK302" s="11"/>
      <c r="AL302" s="11"/>
      <c r="AM302" s="11"/>
      <c r="AN302" s="11"/>
      <c r="AO302" s="11"/>
      <c r="AP302" s="11"/>
      <c r="AQ302" s="11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</row>
    <row r="303" spans="1:86" ht="17.25">
      <c r="A303" s="11"/>
      <c r="B303" s="11"/>
      <c r="C303" s="11"/>
      <c r="D303" s="11"/>
      <c r="E303" s="33"/>
      <c r="F303" s="11"/>
      <c r="G303" s="11"/>
      <c r="H303" s="11"/>
      <c r="I303" s="11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7"/>
      <c r="AK303" s="11"/>
      <c r="AL303" s="11"/>
      <c r="AM303" s="11"/>
      <c r="AN303" s="11"/>
      <c r="AO303" s="11"/>
      <c r="AP303" s="11"/>
      <c r="AQ303" s="11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</row>
    <row r="304" spans="1:86" ht="17.25">
      <c r="A304" s="11"/>
      <c r="B304" s="11"/>
      <c r="C304" s="11"/>
      <c r="D304" s="11"/>
      <c r="E304" s="33"/>
      <c r="F304" s="11"/>
      <c r="G304" s="11"/>
      <c r="H304" s="11"/>
      <c r="I304" s="11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7"/>
      <c r="AK304" s="11"/>
      <c r="AL304" s="11"/>
      <c r="AM304" s="11"/>
      <c r="AN304" s="11"/>
      <c r="AO304" s="11"/>
      <c r="AP304" s="11"/>
      <c r="AQ304" s="11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</row>
    <row r="305" spans="1:86" ht="17.25">
      <c r="A305" s="11"/>
      <c r="B305" s="11"/>
      <c r="C305" s="11"/>
      <c r="D305" s="11"/>
      <c r="E305" s="33"/>
      <c r="F305" s="11"/>
      <c r="G305" s="11"/>
      <c r="H305" s="11"/>
      <c r="I305" s="11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7"/>
      <c r="AK305" s="11"/>
      <c r="AL305" s="11"/>
      <c r="AM305" s="11"/>
      <c r="AN305" s="11"/>
      <c r="AO305" s="11"/>
      <c r="AP305" s="11"/>
      <c r="AQ305" s="11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</row>
    <row r="306" spans="1:86" ht="17.25">
      <c r="A306" s="11"/>
      <c r="B306" s="11"/>
      <c r="C306" s="11"/>
      <c r="D306" s="11"/>
      <c r="E306" s="33"/>
      <c r="F306" s="11"/>
      <c r="G306" s="11"/>
      <c r="H306" s="11"/>
      <c r="I306" s="11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7"/>
      <c r="AK306" s="11"/>
      <c r="AL306" s="11"/>
      <c r="AM306" s="11"/>
      <c r="AN306" s="11"/>
      <c r="AO306" s="11"/>
      <c r="AP306" s="11"/>
      <c r="AQ306" s="11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</row>
    <row r="307" spans="1:86" ht="17.25">
      <c r="A307" s="11"/>
      <c r="B307" s="11"/>
      <c r="C307" s="11"/>
      <c r="D307" s="11"/>
      <c r="E307" s="33"/>
      <c r="F307" s="11"/>
      <c r="G307" s="11"/>
      <c r="H307" s="11"/>
      <c r="I307" s="11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7"/>
      <c r="AK307" s="11"/>
      <c r="AL307" s="11"/>
      <c r="AM307" s="11"/>
      <c r="AN307" s="11"/>
      <c r="AO307" s="11"/>
      <c r="AP307" s="11"/>
      <c r="AQ307" s="11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</row>
    <row r="308" spans="1:86" ht="17.25">
      <c r="A308" s="11"/>
      <c r="B308" s="11"/>
      <c r="C308" s="11"/>
      <c r="D308" s="11"/>
      <c r="E308" s="33"/>
      <c r="F308" s="11"/>
      <c r="G308" s="11"/>
      <c r="H308" s="11"/>
      <c r="I308" s="11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7"/>
      <c r="AK308" s="11"/>
      <c r="AL308" s="11"/>
      <c r="AM308" s="11"/>
      <c r="AN308" s="11"/>
      <c r="AO308" s="11"/>
      <c r="AP308" s="11"/>
      <c r="AQ308" s="11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</row>
    <row r="309" spans="1:86" ht="17.25">
      <c r="A309" s="11"/>
      <c r="B309" s="11"/>
      <c r="C309" s="11"/>
      <c r="D309" s="11"/>
      <c r="E309" s="33"/>
      <c r="F309" s="11"/>
      <c r="G309" s="11"/>
      <c r="H309" s="11"/>
      <c r="I309" s="11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7"/>
      <c r="AK309" s="11"/>
      <c r="AL309" s="11"/>
      <c r="AM309" s="11"/>
      <c r="AN309" s="11"/>
      <c r="AO309" s="11"/>
      <c r="AP309" s="11"/>
      <c r="AQ309" s="11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</row>
    <row r="310" spans="1:86" ht="17.25">
      <c r="A310" s="11"/>
      <c r="B310" s="11"/>
      <c r="C310" s="11"/>
      <c r="D310" s="11"/>
      <c r="E310" s="33"/>
      <c r="F310" s="11"/>
      <c r="G310" s="11"/>
      <c r="H310" s="11"/>
      <c r="I310" s="11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7"/>
      <c r="AK310" s="11"/>
      <c r="AL310" s="11"/>
      <c r="AM310" s="11"/>
      <c r="AN310" s="11"/>
      <c r="AO310" s="11"/>
      <c r="AP310" s="11"/>
      <c r="AQ310" s="11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</row>
    <row r="311" spans="1:86" ht="17.25">
      <c r="A311" s="11"/>
      <c r="B311" s="11"/>
      <c r="C311" s="11"/>
      <c r="D311" s="11"/>
      <c r="E311" s="33"/>
      <c r="F311" s="11"/>
      <c r="G311" s="11"/>
      <c r="H311" s="11"/>
      <c r="I311" s="11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7"/>
      <c r="AK311" s="11"/>
      <c r="AL311" s="11"/>
      <c r="AM311" s="11"/>
      <c r="AN311" s="11"/>
      <c r="AO311" s="11"/>
      <c r="AP311" s="11"/>
      <c r="AQ311" s="11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</row>
    <row r="312" spans="1:86" ht="17.25">
      <c r="A312" s="11"/>
      <c r="B312" s="11"/>
      <c r="C312" s="11"/>
      <c r="D312" s="11"/>
      <c r="E312" s="33"/>
      <c r="F312" s="11"/>
      <c r="G312" s="11"/>
      <c r="H312" s="11"/>
      <c r="I312" s="11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7"/>
      <c r="AK312" s="11"/>
      <c r="AL312" s="11"/>
      <c r="AM312" s="11"/>
      <c r="AN312" s="11"/>
      <c r="AO312" s="11"/>
      <c r="AP312" s="11"/>
      <c r="AQ312" s="11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</row>
    <row r="313" spans="1:86" ht="17.25">
      <c r="A313" s="11"/>
      <c r="B313" s="11"/>
      <c r="C313" s="11"/>
      <c r="D313" s="11"/>
      <c r="E313" s="33"/>
      <c r="F313" s="11"/>
      <c r="G313" s="11"/>
      <c r="H313" s="11"/>
      <c r="I313" s="11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7"/>
      <c r="AK313" s="11"/>
      <c r="AL313" s="11"/>
      <c r="AM313" s="11"/>
      <c r="AN313" s="11"/>
      <c r="AO313" s="11"/>
      <c r="AP313" s="11"/>
      <c r="AQ313" s="11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</row>
    <row r="314" spans="1:86" ht="17.25">
      <c r="A314" s="11"/>
      <c r="B314" s="11"/>
      <c r="C314" s="11"/>
      <c r="D314" s="11"/>
      <c r="E314" s="33"/>
      <c r="F314" s="11"/>
      <c r="G314" s="11"/>
      <c r="H314" s="11"/>
      <c r="I314" s="11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7"/>
      <c r="AK314" s="11"/>
      <c r="AL314" s="11"/>
      <c r="AM314" s="11"/>
      <c r="AN314" s="11"/>
      <c r="AO314" s="11"/>
      <c r="AP314" s="11"/>
      <c r="AQ314" s="11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</row>
    <row r="315" spans="1:86" ht="17.25">
      <c r="A315" s="11"/>
      <c r="B315" s="11"/>
      <c r="C315" s="11"/>
      <c r="D315" s="11"/>
      <c r="E315" s="33"/>
      <c r="F315" s="11"/>
      <c r="G315" s="11"/>
      <c r="H315" s="11"/>
      <c r="I315" s="11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7"/>
      <c r="AK315" s="11"/>
      <c r="AL315" s="11"/>
      <c r="AM315" s="11"/>
      <c r="AN315" s="11"/>
      <c r="AO315" s="11"/>
      <c r="AP315" s="11"/>
      <c r="AQ315" s="11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</row>
    <row r="316" spans="1:86" ht="17.25">
      <c r="A316" s="11"/>
      <c r="B316" s="11"/>
      <c r="C316" s="11"/>
      <c r="D316" s="11"/>
      <c r="E316" s="33"/>
      <c r="F316" s="11"/>
      <c r="G316" s="11"/>
      <c r="H316" s="11"/>
      <c r="I316" s="11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7"/>
      <c r="AK316" s="11"/>
      <c r="AL316" s="11"/>
      <c r="AM316" s="11"/>
      <c r="AN316" s="11"/>
      <c r="AO316" s="11"/>
      <c r="AP316" s="11"/>
      <c r="AQ316" s="11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</row>
    <row r="317" spans="1:86" ht="17.25">
      <c r="A317" s="11"/>
      <c r="B317" s="11"/>
      <c r="C317" s="11"/>
      <c r="D317" s="11"/>
      <c r="E317" s="33"/>
      <c r="F317" s="11"/>
      <c r="G317" s="11"/>
      <c r="H317" s="11"/>
      <c r="I317" s="11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7"/>
      <c r="AK317" s="11"/>
      <c r="AL317" s="11"/>
      <c r="AM317" s="11"/>
      <c r="AN317" s="11"/>
      <c r="AO317" s="11"/>
      <c r="AP317" s="11"/>
      <c r="AQ317" s="11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</row>
    <row r="318" spans="1:86" ht="17.25">
      <c r="A318" s="11"/>
      <c r="B318" s="11"/>
      <c r="C318" s="11"/>
      <c r="D318" s="11"/>
      <c r="E318" s="33"/>
      <c r="F318" s="11"/>
      <c r="G318" s="11"/>
      <c r="H318" s="11"/>
      <c r="I318" s="11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7"/>
      <c r="AK318" s="11"/>
      <c r="AL318" s="11"/>
      <c r="AM318" s="11"/>
      <c r="AN318" s="11"/>
      <c r="AO318" s="11"/>
      <c r="AP318" s="11"/>
      <c r="AQ318" s="11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</row>
    <row r="319" spans="1:86" ht="17.25">
      <c r="A319" s="11"/>
      <c r="B319" s="11"/>
      <c r="C319" s="11"/>
      <c r="D319" s="11"/>
      <c r="E319" s="33"/>
      <c r="F319" s="11"/>
      <c r="G319" s="11"/>
      <c r="H319" s="11"/>
      <c r="I319" s="11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7"/>
      <c r="AK319" s="11"/>
      <c r="AL319" s="11"/>
      <c r="AM319" s="11"/>
      <c r="AN319" s="11"/>
      <c r="AO319" s="11"/>
      <c r="AP319" s="11"/>
      <c r="AQ319" s="11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</row>
    <row r="320" spans="1:86" ht="17.25">
      <c r="A320" s="11"/>
      <c r="B320" s="11"/>
      <c r="C320" s="11"/>
      <c r="D320" s="11"/>
      <c r="E320" s="33"/>
      <c r="F320" s="11"/>
      <c r="G320" s="11"/>
      <c r="H320" s="11"/>
      <c r="I320" s="11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7"/>
      <c r="AK320" s="11"/>
      <c r="AL320" s="11"/>
      <c r="AM320" s="11"/>
      <c r="AN320" s="11"/>
      <c r="AO320" s="11"/>
      <c r="AP320" s="11"/>
      <c r="AQ320" s="11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</row>
    <row r="321" spans="1:86" ht="17.25">
      <c r="A321" s="11"/>
      <c r="B321" s="11"/>
      <c r="C321" s="11"/>
      <c r="D321" s="11"/>
      <c r="E321" s="33"/>
      <c r="F321" s="11"/>
      <c r="G321" s="11"/>
      <c r="H321" s="11"/>
      <c r="I321" s="11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7"/>
      <c r="AK321" s="11"/>
      <c r="AL321" s="11"/>
      <c r="AM321" s="11"/>
      <c r="AN321" s="11"/>
      <c r="AO321" s="11"/>
      <c r="AP321" s="11"/>
      <c r="AQ321" s="11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</row>
    <row r="322" spans="1:86" ht="17.25">
      <c r="A322" s="11"/>
      <c r="B322" s="11"/>
      <c r="C322" s="11"/>
      <c r="D322" s="11"/>
      <c r="E322" s="33"/>
      <c r="F322" s="11"/>
      <c r="G322" s="11"/>
      <c r="H322" s="11"/>
      <c r="I322" s="11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7"/>
      <c r="AK322" s="11"/>
      <c r="AL322" s="11"/>
      <c r="AM322" s="11"/>
      <c r="AN322" s="11"/>
      <c r="AO322" s="11"/>
      <c r="AP322" s="11"/>
      <c r="AQ322" s="11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</row>
    <row r="323" spans="1:86" ht="17.25">
      <c r="A323" s="11"/>
      <c r="B323" s="11"/>
      <c r="C323" s="11"/>
      <c r="D323" s="11"/>
      <c r="E323" s="33"/>
      <c r="F323" s="11"/>
      <c r="G323" s="11"/>
      <c r="H323" s="11"/>
      <c r="I323" s="11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7"/>
      <c r="AK323" s="11"/>
      <c r="AL323" s="11"/>
      <c r="AM323" s="11"/>
      <c r="AN323" s="11"/>
      <c r="AO323" s="11"/>
      <c r="AP323" s="11"/>
      <c r="AQ323" s="11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</row>
    <row r="324" spans="1:86" ht="17.25">
      <c r="A324" s="11"/>
      <c r="B324" s="11"/>
      <c r="C324" s="11"/>
      <c r="D324" s="11"/>
      <c r="E324" s="33"/>
      <c r="F324" s="11"/>
      <c r="G324" s="11"/>
      <c r="H324" s="11"/>
      <c r="I324" s="11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7"/>
      <c r="AK324" s="11"/>
      <c r="AL324" s="11"/>
      <c r="AM324" s="11"/>
      <c r="AN324" s="11"/>
      <c r="AO324" s="11"/>
      <c r="AP324" s="11"/>
      <c r="AQ324" s="11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</row>
    <row r="325" spans="1:86" ht="17.25">
      <c r="A325" s="11"/>
      <c r="B325" s="11"/>
      <c r="C325" s="11"/>
      <c r="D325" s="11"/>
      <c r="E325" s="33"/>
      <c r="F325" s="11"/>
      <c r="G325" s="11"/>
      <c r="H325" s="11"/>
      <c r="I325" s="11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7"/>
      <c r="AK325" s="11"/>
      <c r="AL325" s="11"/>
      <c r="AM325" s="11"/>
      <c r="AN325" s="11"/>
      <c r="AO325" s="11"/>
      <c r="AP325" s="11"/>
      <c r="AQ325" s="11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</row>
    <row r="326" spans="1:86" ht="17.25">
      <c r="A326" s="11"/>
      <c r="B326" s="11"/>
      <c r="C326" s="11"/>
      <c r="D326" s="11"/>
      <c r="E326" s="33"/>
      <c r="F326" s="11"/>
      <c r="G326" s="11"/>
      <c r="H326" s="11"/>
      <c r="I326" s="11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7"/>
      <c r="AK326" s="11"/>
      <c r="AL326" s="11"/>
      <c r="AM326" s="11"/>
      <c r="AN326" s="11"/>
      <c r="AO326" s="11"/>
      <c r="AP326" s="11"/>
      <c r="AQ326" s="11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</row>
    <row r="327" spans="1:86" ht="17.25">
      <c r="A327" s="11"/>
      <c r="B327" s="11"/>
      <c r="C327" s="11"/>
      <c r="D327" s="11"/>
      <c r="E327" s="33"/>
      <c r="F327" s="11"/>
      <c r="G327" s="11"/>
      <c r="H327" s="11"/>
      <c r="I327" s="11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7"/>
      <c r="AK327" s="11"/>
      <c r="AL327" s="11"/>
      <c r="AM327" s="11"/>
      <c r="AN327" s="11"/>
      <c r="AO327" s="11"/>
      <c r="AP327" s="11"/>
      <c r="AQ327" s="11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</row>
    <row r="328" spans="1:86" ht="17.25">
      <c r="A328" s="11"/>
      <c r="B328" s="11"/>
      <c r="C328" s="11"/>
      <c r="D328" s="11"/>
      <c r="E328" s="33"/>
      <c r="F328" s="11"/>
      <c r="G328" s="11"/>
      <c r="H328" s="11"/>
      <c r="I328" s="11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7"/>
      <c r="AK328" s="11"/>
      <c r="AL328" s="11"/>
      <c r="AM328" s="11"/>
      <c r="AN328" s="11"/>
      <c r="AO328" s="11"/>
      <c r="AP328" s="11"/>
      <c r="AQ328" s="11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</row>
    <row r="329" spans="1:86" ht="17.25">
      <c r="A329" s="11"/>
      <c r="B329" s="11"/>
      <c r="C329" s="11"/>
      <c r="D329" s="11"/>
      <c r="E329" s="33"/>
      <c r="F329" s="11"/>
      <c r="G329" s="11"/>
      <c r="H329" s="11"/>
      <c r="I329" s="11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7"/>
      <c r="AK329" s="11"/>
      <c r="AL329" s="11"/>
      <c r="AM329" s="11"/>
      <c r="AN329" s="11"/>
      <c r="AO329" s="11"/>
      <c r="AP329" s="11"/>
      <c r="AQ329" s="11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</row>
    <row r="330" spans="1:86" ht="17.25">
      <c r="A330" s="11"/>
      <c r="B330" s="11"/>
      <c r="C330" s="11"/>
      <c r="D330" s="11"/>
      <c r="E330" s="33"/>
      <c r="F330" s="11"/>
      <c r="G330" s="11"/>
      <c r="H330" s="11"/>
      <c r="I330" s="11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7"/>
      <c r="AK330" s="11"/>
      <c r="AL330" s="11"/>
      <c r="AM330" s="11"/>
      <c r="AN330" s="11"/>
      <c r="AO330" s="11"/>
      <c r="AP330" s="11"/>
      <c r="AQ330" s="11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</row>
    <row r="331" spans="1:86" ht="17.25">
      <c r="A331" s="11"/>
      <c r="B331" s="11"/>
      <c r="C331" s="11"/>
      <c r="D331" s="11"/>
      <c r="E331" s="33"/>
      <c r="F331" s="11"/>
      <c r="G331" s="11"/>
      <c r="H331" s="11"/>
      <c r="I331" s="11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7"/>
      <c r="AK331" s="11"/>
      <c r="AL331" s="11"/>
      <c r="AM331" s="11"/>
      <c r="AN331" s="11"/>
      <c r="AO331" s="11"/>
      <c r="AP331" s="11"/>
      <c r="AQ331" s="11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</row>
    <row r="332" spans="1:86" ht="17.25">
      <c r="A332" s="11"/>
      <c r="B332" s="11"/>
      <c r="C332" s="11"/>
      <c r="D332" s="11"/>
      <c r="E332" s="33"/>
      <c r="F332" s="11"/>
      <c r="G332" s="11"/>
      <c r="H332" s="11"/>
      <c r="I332" s="11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7"/>
      <c r="AK332" s="11"/>
      <c r="AL332" s="11"/>
      <c r="AM332" s="11"/>
      <c r="AN332" s="11"/>
      <c r="AO332" s="11"/>
      <c r="AP332" s="11"/>
      <c r="AQ332" s="11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</row>
    <row r="333" spans="1:86" ht="17.25">
      <c r="A333" s="11"/>
      <c r="B333" s="11"/>
      <c r="C333" s="11"/>
      <c r="D333" s="11"/>
      <c r="E333" s="33"/>
      <c r="F333" s="11"/>
      <c r="G333" s="11"/>
      <c r="H333" s="11"/>
      <c r="I333" s="11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7"/>
      <c r="AK333" s="11"/>
      <c r="AL333" s="11"/>
      <c r="AM333" s="11"/>
      <c r="AN333" s="11"/>
      <c r="AO333" s="11"/>
      <c r="AP333" s="11"/>
      <c r="AQ333" s="11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</row>
    <row r="334" spans="1:86" ht="17.25">
      <c r="A334" s="11"/>
      <c r="B334" s="11"/>
      <c r="C334" s="11"/>
      <c r="D334" s="11"/>
      <c r="E334" s="33"/>
      <c r="F334" s="11"/>
      <c r="G334" s="11"/>
      <c r="H334" s="11"/>
      <c r="I334" s="11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7"/>
      <c r="AK334" s="11"/>
      <c r="AL334" s="11"/>
      <c r="AM334" s="11"/>
      <c r="AN334" s="11"/>
      <c r="AO334" s="11"/>
      <c r="AP334" s="11"/>
      <c r="AQ334" s="11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</row>
    <row r="335" spans="1:86" ht="17.25">
      <c r="A335" s="11"/>
      <c r="B335" s="11"/>
      <c r="C335" s="11"/>
      <c r="D335" s="11"/>
      <c r="E335" s="33"/>
      <c r="F335" s="11"/>
      <c r="G335" s="11"/>
      <c r="H335" s="11"/>
      <c r="I335" s="11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7"/>
      <c r="AK335" s="11"/>
      <c r="AL335" s="11"/>
      <c r="AM335" s="11"/>
      <c r="AN335" s="11"/>
      <c r="AO335" s="11"/>
      <c r="AP335" s="11"/>
      <c r="AQ335" s="11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</row>
    <row r="336" spans="1:86" ht="17.25">
      <c r="A336" s="11"/>
      <c r="B336" s="11"/>
      <c r="C336" s="11"/>
      <c r="D336" s="11"/>
      <c r="E336" s="33"/>
      <c r="F336" s="11"/>
      <c r="G336" s="11"/>
      <c r="H336" s="11"/>
      <c r="I336" s="11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7"/>
      <c r="AK336" s="11"/>
      <c r="AL336" s="11"/>
      <c r="AM336" s="11"/>
      <c r="AN336" s="11"/>
      <c r="AO336" s="11"/>
      <c r="AP336" s="11"/>
      <c r="AQ336" s="11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</row>
    <row r="337" spans="1:86" ht="17.25">
      <c r="A337" s="11"/>
      <c r="B337" s="11"/>
      <c r="C337" s="11"/>
      <c r="D337" s="11"/>
      <c r="E337" s="33"/>
      <c r="F337" s="11"/>
      <c r="G337" s="11"/>
      <c r="H337" s="11"/>
      <c r="I337" s="11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7"/>
      <c r="AK337" s="11"/>
      <c r="AL337" s="11"/>
      <c r="AM337" s="11"/>
      <c r="AN337" s="11"/>
      <c r="AO337" s="11"/>
      <c r="AP337" s="11"/>
      <c r="AQ337" s="11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</row>
    <row r="338" spans="1:86" ht="17.25">
      <c r="A338" s="11"/>
      <c r="B338" s="11"/>
      <c r="C338" s="11"/>
      <c r="D338" s="11"/>
      <c r="E338" s="33"/>
      <c r="F338" s="11"/>
      <c r="G338" s="11"/>
      <c r="H338" s="11"/>
      <c r="I338" s="11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7"/>
      <c r="AK338" s="11"/>
      <c r="AL338" s="11"/>
      <c r="AM338" s="11"/>
      <c r="AN338" s="11"/>
      <c r="AO338" s="11"/>
      <c r="AP338" s="11"/>
      <c r="AQ338" s="11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</row>
    <row r="339" spans="1:86" ht="17.25">
      <c r="A339" s="11"/>
      <c r="B339" s="11"/>
      <c r="C339" s="11"/>
      <c r="D339" s="11"/>
      <c r="E339" s="33"/>
      <c r="F339" s="11"/>
      <c r="G339" s="11"/>
      <c r="H339" s="11"/>
      <c r="I339" s="11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7"/>
      <c r="AK339" s="11"/>
      <c r="AL339" s="11"/>
      <c r="AM339" s="11"/>
      <c r="AN339" s="11"/>
      <c r="AO339" s="11"/>
      <c r="AP339" s="11"/>
      <c r="AQ339" s="11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</row>
    <row r="340" spans="1:86" ht="17.25">
      <c r="A340" s="11"/>
      <c r="B340" s="11"/>
      <c r="C340" s="11"/>
      <c r="D340" s="11"/>
      <c r="E340" s="33"/>
      <c r="F340" s="11"/>
      <c r="G340" s="11"/>
      <c r="H340" s="11"/>
      <c r="I340" s="11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7"/>
      <c r="AK340" s="11"/>
      <c r="AL340" s="11"/>
      <c r="AM340" s="11"/>
      <c r="AN340" s="11"/>
      <c r="AO340" s="11"/>
      <c r="AP340" s="11"/>
      <c r="AQ340" s="11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</row>
    <row r="341" spans="1:86" ht="17.25">
      <c r="A341" s="11"/>
      <c r="B341" s="11"/>
      <c r="C341" s="11"/>
      <c r="D341" s="11"/>
      <c r="E341" s="33"/>
      <c r="F341" s="11"/>
      <c r="G341" s="11"/>
      <c r="H341" s="11"/>
      <c r="I341" s="11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7"/>
      <c r="AK341" s="11"/>
      <c r="AL341" s="11"/>
      <c r="AM341" s="11"/>
      <c r="AN341" s="11"/>
      <c r="AO341" s="11"/>
      <c r="AP341" s="11"/>
      <c r="AQ341" s="11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</row>
    <row r="342" spans="1:86" ht="17.25">
      <c r="A342" s="11"/>
      <c r="B342" s="11"/>
      <c r="C342" s="11"/>
      <c r="D342" s="11"/>
      <c r="E342" s="33"/>
      <c r="F342" s="11"/>
      <c r="G342" s="11"/>
      <c r="H342" s="11"/>
      <c r="I342" s="11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7"/>
      <c r="AK342" s="11"/>
      <c r="AL342" s="11"/>
      <c r="AM342" s="11"/>
      <c r="AN342" s="11"/>
      <c r="AO342" s="11"/>
      <c r="AP342" s="11"/>
      <c r="AQ342" s="11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</row>
    <row r="343" spans="1:86" ht="17.25">
      <c r="A343" s="11"/>
      <c r="B343" s="11"/>
      <c r="C343" s="11"/>
      <c r="D343" s="11"/>
      <c r="E343" s="33"/>
      <c r="F343" s="11"/>
      <c r="G343" s="11"/>
      <c r="H343" s="11"/>
      <c r="I343" s="11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7"/>
      <c r="AK343" s="11"/>
      <c r="AL343" s="11"/>
      <c r="AM343" s="11"/>
      <c r="AN343" s="11"/>
      <c r="AO343" s="11"/>
      <c r="AP343" s="11"/>
      <c r="AQ343" s="11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</row>
    <row r="344" spans="1:86" ht="17.25">
      <c r="A344" s="11"/>
      <c r="B344" s="11"/>
      <c r="C344" s="11"/>
      <c r="D344" s="11"/>
      <c r="E344" s="33"/>
      <c r="F344" s="11"/>
      <c r="G344" s="11"/>
      <c r="H344" s="11"/>
      <c r="I344" s="11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7"/>
      <c r="AK344" s="11"/>
      <c r="AL344" s="11"/>
      <c r="AM344" s="11"/>
      <c r="AN344" s="11"/>
      <c r="AO344" s="11"/>
      <c r="AP344" s="11"/>
      <c r="AQ344" s="11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</row>
    <row r="345" spans="1:86" ht="17.25">
      <c r="A345" s="11"/>
      <c r="B345" s="11"/>
      <c r="C345" s="11"/>
      <c r="D345" s="11"/>
      <c r="E345" s="33"/>
      <c r="F345" s="11"/>
      <c r="G345" s="11"/>
      <c r="H345" s="11"/>
      <c r="I345" s="11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7"/>
      <c r="AK345" s="11"/>
      <c r="AL345" s="11"/>
      <c r="AM345" s="11"/>
      <c r="AN345" s="11"/>
      <c r="AO345" s="11"/>
      <c r="AP345" s="11"/>
      <c r="AQ345" s="11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</row>
    <row r="346" spans="1:86" ht="17.25">
      <c r="A346" s="11"/>
      <c r="B346" s="11"/>
      <c r="C346" s="11"/>
      <c r="D346" s="11"/>
      <c r="E346" s="33"/>
      <c r="F346" s="11"/>
      <c r="G346" s="11"/>
      <c r="H346" s="11"/>
      <c r="I346" s="11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7"/>
      <c r="AK346" s="11"/>
      <c r="AL346" s="11"/>
      <c r="AM346" s="11"/>
      <c r="AN346" s="11"/>
      <c r="AO346" s="11"/>
      <c r="AP346" s="11"/>
      <c r="AQ346" s="11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</row>
    <row r="347" spans="1:86" ht="17.25">
      <c r="A347" s="11"/>
      <c r="B347" s="11"/>
      <c r="C347" s="11"/>
      <c r="D347" s="11"/>
      <c r="E347" s="33"/>
      <c r="F347" s="11"/>
      <c r="G347" s="11"/>
      <c r="H347" s="11"/>
      <c r="I347" s="11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7"/>
      <c r="AK347" s="11"/>
      <c r="AL347" s="11"/>
      <c r="AM347" s="11"/>
      <c r="AN347" s="11"/>
      <c r="AO347" s="11"/>
      <c r="AP347" s="11"/>
      <c r="AQ347" s="11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</row>
    <row r="348" spans="1:86" ht="17.25">
      <c r="A348" s="11"/>
      <c r="B348" s="11"/>
      <c r="C348" s="11"/>
      <c r="D348" s="11"/>
      <c r="E348" s="33"/>
      <c r="F348" s="11"/>
      <c r="G348" s="11"/>
      <c r="H348" s="11"/>
      <c r="I348" s="11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7"/>
      <c r="AK348" s="11"/>
      <c r="AL348" s="11"/>
      <c r="AM348" s="11"/>
      <c r="AN348" s="11"/>
      <c r="AO348" s="11"/>
      <c r="AP348" s="11"/>
      <c r="AQ348" s="11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</row>
    <row r="349" spans="1:86" ht="17.25">
      <c r="A349" s="11"/>
      <c r="B349" s="11"/>
      <c r="C349" s="11"/>
      <c r="D349" s="11"/>
      <c r="E349" s="33"/>
      <c r="F349" s="11"/>
      <c r="G349" s="11"/>
      <c r="H349" s="11"/>
      <c r="I349" s="11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7"/>
      <c r="AK349" s="11"/>
      <c r="AL349" s="11"/>
      <c r="AM349" s="11"/>
      <c r="AN349" s="11"/>
      <c r="AO349" s="11"/>
      <c r="AP349" s="11"/>
      <c r="AQ349" s="11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</row>
    <row r="350" spans="1:86" ht="17.25">
      <c r="A350" s="11"/>
      <c r="B350" s="11"/>
      <c r="C350" s="11"/>
      <c r="D350" s="11"/>
      <c r="E350" s="33"/>
      <c r="F350" s="11"/>
      <c r="G350" s="11"/>
      <c r="H350" s="11"/>
      <c r="I350" s="11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7"/>
      <c r="AK350" s="11"/>
      <c r="AL350" s="11"/>
      <c r="AM350" s="11"/>
      <c r="AN350" s="11"/>
      <c r="AO350" s="11"/>
      <c r="AP350" s="11"/>
      <c r="AQ350" s="11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</row>
    <row r="351" spans="1:86" ht="17.25">
      <c r="A351" s="11"/>
      <c r="B351" s="11"/>
      <c r="C351" s="11"/>
      <c r="D351" s="11"/>
      <c r="E351" s="33"/>
      <c r="F351" s="11"/>
      <c r="G351" s="11"/>
      <c r="H351" s="11"/>
      <c r="I351" s="11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7"/>
      <c r="AK351" s="11"/>
      <c r="AL351" s="11"/>
      <c r="AM351" s="11"/>
      <c r="AN351" s="11"/>
      <c r="AO351" s="11"/>
      <c r="AP351" s="11"/>
      <c r="AQ351" s="11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</row>
    <row r="352" spans="1:86" ht="17.25">
      <c r="A352" s="11"/>
      <c r="B352" s="11"/>
      <c r="C352" s="11"/>
      <c r="D352" s="11"/>
      <c r="E352" s="33"/>
      <c r="F352" s="11"/>
      <c r="G352" s="11"/>
      <c r="H352" s="11"/>
      <c r="I352" s="11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7"/>
      <c r="AK352" s="11"/>
      <c r="AL352" s="11"/>
      <c r="AM352" s="11"/>
      <c r="AN352" s="11"/>
      <c r="AO352" s="11"/>
      <c r="AP352" s="11"/>
      <c r="AQ352" s="11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</row>
    <row r="353" spans="1:86" ht="17.25">
      <c r="A353" s="11"/>
      <c r="B353" s="11"/>
      <c r="C353" s="11"/>
      <c r="D353" s="11"/>
      <c r="E353" s="33"/>
      <c r="F353" s="11"/>
      <c r="G353" s="11"/>
      <c r="H353" s="11"/>
      <c r="I353" s="11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7"/>
      <c r="AK353" s="11"/>
      <c r="AL353" s="11"/>
      <c r="AM353" s="11"/>
      <c r="AN353" s="11"/>
      <c r="AO353" s="11"/>
      <c r="AP353" s="11"/>
      <c r="AQ353" s="11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</row>
    <row r="354" spans="1:86" ht="17.25">
      <c r="A354" s="11"/>
      <c r="B354" s="11"/>
      <c r="C354" s="11"/>
      <c r="D354" s="11"/>
      <c r="E354" s="33"/>
      <c r="F354" s="11"/>
      <c r="G354" s="11"/>
      <c r="H354" s="11"/>
      <c r="I354" s="11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7"/>
      <c r="AK354" s="11"/>
      <c r="AL354" s="11"/>
      <c r="AM354" s="11"/>
      <c r="AN354" s="11"/>
      <c r="AO354" s="11"/>
      <c r="AP354" s="11"/>
      <c r="AQ354" s="11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</row>
    <row r="355" spans="1:86" ht="17.25">
      <c r="A355" s="11"/>
      <c r="B355" s="11"/>
      <c r="C355" s="11"/>
      <c r="D355" s="11"/>
      <c r="E355" s="33"/>
      <c r="F355" s="11"/>
      <c r="G355" s="11"/>
      <c r="H355" s="11"/>
      <c r="I355" s="11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7"/>
      <c r="AK355" s="11"/>
      <c r="AL355" s="11"/>
      <c r="AM355" s="11"/>
      <c r="AN355" s="11"/>
      <c r="AO355" s="11"/>
      <c r="AP355" s="11"/>
      <c r="AQ355" s="11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</row>
    <row r="356" spans="1:86" ht="17.25">
      <c r="A356" s="11"/>
      <c r="B356" s="11"/>
      <c r="C356" s="11"/>
      <c r="D356" s="11"/>
      <c r="E356" s="33"/>
      <c r="F356" s="11"/>
      <c r="G356" s="11"/>
      <c r="H356" s="11"/>
      <c r="I356" s="11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7"/>
      <c r="AK356" s="11"/>
      <c r="AL356" s="11"/>
      <c r="AM356" s="11"/>
      <c r="AN356" s="11"/>
      <c r="AO356" s="11"/>
      <c r="AP356" s="11"/>
      <c r="AQ356" s="11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</row>
    <row r="357" spans="1:86" ht="17.25">
      <c r="A357" s="11"/>
      <c r="B357" s="11"/>
      <c r="C357" s="11"/>
      <c r="D357" s="11"/>
      <c r="E357" s="33"/>
      <c r="F357" s="11"/>
      <c r="G357" s="11"/>
      <c r="H357" s="11"/>
      <c r="I357" s="11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7"/>
      <c r="AK357" s="11"/>
      <c r="AL357" s="11"/>
      <c r="AM357" s="11"/>
      <c r="AN357" s="11"/>
      <c r="AO357" s="11"/>
      <c r="AP357" s="11"/>
      <c r="AQ357" s="11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</row>
    <row r="358" spans="1:86" ht="17.25">
      <c r="A358" s="11"/>
      <c r="B358" s="11"/>
      <c r="C358" s="11"/>
      <c r="D358" s="11"/>
      <c r="E358" s="33"/>
      <c r="F358" s="11"/>
      <c r="G358" s="11"/>
      <c r="H358" s="11"/>
      <c r="I358" s="11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7"/>
      <c r="AK358" s="11"/>
      <c r="AL358" s="11"/>
      <c r="AM358" s="11"/>
      <c r="AN358" s="11"/>
      <c r="AO358" s="11"/>
      <c r="AP358" s="11"/>
      <c r="AQ358" s="11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</row>
    <row r="359" spans="1:86" ht="17.25">
      <c r="A359" s="11"/>
      <c r="B359" s="11"/>
      <c r="C359" s="11"/>
      <c r="D359" s="11"/>
      <c r="E359" s="33"/>
      <c r="F359" s="11"/>
      <c r="G359" s="11"/>
      <c r="H359" s="11"/>
      <c r="I359" s="11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7"/>
      <c r="AK359" s="11"/>
      <c r="AL359" s="11"/>
      <c r="AM359" s="11"/>
      <c r="AN359" s="11"/>
      <c r="AO359" s="11"/>
      <c r="AP359" s="11"/>
      <c r="AQ359" s="11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</row>
    <row r="360" spans="1:86" ht="17.25">
      <c r="A360" s="11"/>
      <c r="B360" s="11"/>
      <c r="C360" s="11"/>
      <c r="D360" s="11"/>
      <c r="E360" s="33"/>
      <c r="F360" s="11"/>
      <c r="G360" s="11"/>
      <c r="H360" s="11"/>
      <c r="I360" s="11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7"/>
      <c r="AK360" s="11"/>
      <c r="AL360" s="11"/>
      <c r="AM360" s="11"/>
      <c r="AN360" s="11"/>
      <c r="AO360" s="11"/>
      <c r="AP360" s="11"/>
      <c r="AQ360" s="11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</row>
    <row r="361" spans="1:86" ht="17.25">
      <c r="A361" s="11"/>
      <c r="B361" s="11"/>
      <c r="C361" s="11"/>
      <c r="D361" s="11"/>
      <c r="E361" s="33"/>
      <c r="F361" s="11"/>
      <c r="G361" s="11"/>
      <c r="H361" s="11"/>
      <c r="I361" s="11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7"/>
      <c r="AK361" s="11"/>
      <c r="AL361" s="11"/>
      <c r="AM361" s="11"/>
      <c r="AN361" s="11"/>
      <c r="AO361" s="11"/>
      <c r="AP361" s="11"/>
      <c r="AQ361" s="11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</row>
    <row r="362" spans="1:86" ht="17.25">
      <c r="A362" s="11"/>
      <c r="B362" s="11"/>
      <c r="C362" s="11"/>
      <c r="D362" s="11"/>
      <c r="E362" s="33"/>
      <c r="F362" s="11"/>
      <c r="G362" s="11"/>
      <c r="H362" s="11"/>
      <c r="I362" s="11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7"/>
      <c r="AK362" s="11"/>
      <c r="AL362" s="11"/>
      <c r="AM362" s="11"/>
      <c r="AN362" s="11"/>
      <c r="AO362" s="11"/>
      <c r="AP362" s="11"/>
      <c r="AQ362" s="11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</row>
    <row r="363" spans="1:86" ht="17.25">
      <c r="A363" s="11"/>
      <c r="B363" s="11"/>
      <c r="C363" s="11"/>
      <c r="D363" s="11"/>
      <c r="E363" s="33"/>
      <c r="F363" s="11"/>
      <c r="G363" s="11"/>
      <c r="H363" s="11"/>
      <c r="I363" s="11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7"/>
      <c r="AK363" s="11"/>
      <c r="AL363" s="11"/>
      <c r="AM363" s="11"/>
      <c r="AN363" s="11"/>
      <c r="AO363" s="11"/>
      <c r="AP363" s="11"/>
      <c r="AQ363" s="11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</row>
    <row r="364" spans="1:86" ht="17.25">
      <c r="A364" s="11"/>
      <c r="B364" s="11"/>
      <c r="C364" s="11"/>
      <c r="D364" s="11"/>
      <c r="E364" s="33"/>
      <c r="F364" s="11"/>
      <c r="G364" s="11"/>
      <c r="H364" s="11"/>
      <c r="I364" s="11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7"/>
      <c r="AK364" s="11"/>
      <c r="AL364" s="11"/>
      <c r="AM364" s="11"/>
      <c r="AN364" s="11"/>
      <c r="AO364" s="11"/>
      <c r="AP364" s="11"/>
      <c r="AQ364" s="11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</row>
    <row r="365" spans="1:86" ht="17.25">
      <c r="A365" s="11"/>
      <c r="B365" s="11"/>
      <c r="C365" s="11"/>
      <c r="D365" s="11"/>
      <c r="E365" s="33"/>
      <c r="F365" s="11"/>
      <c r="G365" s="11"/>
      <c r="H365" s="11"/>
      <c r="I365" s="11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7"/>
      <c r="AK365" s="11"/>
      <c r="AL365" s="11"/>
      <c r="AM365" s="11"/>
      <c r="AN365" s="11"/>
      <c r="AO365" s="11"/>
      <c r="AP365" s="11"/>
      <c r="AQ365" s="11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</row>
    <row r="366" spans="1:86" ht="17.25">
      <c r="A366" s="11"/>
      <c r="B366" s="11"/>
      <c r="C366" s="11"/>
      <c r="D366" s="11"/>
      <c r="E366" s="33"/>
      <c r="F366" s="11"/>
      <c r="G366" s="11"/>
      <c r="H366" s="11"/>
      <c r="I366" s="11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7"/>
      <c r="AK366" s="11"/>
      <c r="AL366" s="11"/>
      <c r="AM366" s="11"/>
      <c r="AN366" s="11"/>
      <c r="AO366" s="11"/>
      <c r="AP366" s="11"/>
      <c r="AQ366" s="11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</row>
    <row r="367" spans="1:86" ht="17.25">
      <c r="A367" s="11"/>
      <c r="B367" s="11"/>
      <c r="C367" s="11"/>
      <c r="D367" s="11"/>
      <c r="E367" s="33"/>
      <c r="F367" s="11"/>
      <c r="G367" s="11"/>
      <c r="H367" s="11"/>
      <c r="I367" s="11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7"/>
      <c r="AK367" s="11"/>
      <c r="AL367" s="11"/>
      <c r="AM367" s="11"/>
      <c r="AN367" s="11"/>
      <c r="AO367" s="11"/>
      <c r="AP367" s="11"/>
      <c r="AQ367" s="11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</row>
    <row r="368" spans="1:86" ht="17.25">
      <c r="A368" s="11"/>
      <c r="B368" s="11"/>
      <c r="C368" s="11"/>
      <c r="D368" s="11"/>
      <c r="E368" s="33"/>
      <c r="F368" s="11"/>
      <c r="G368" s="11"/>
      <c r="H368" s="11"/>
      <c r="I368" s="11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7"/>
      <c r="AK368" s="11"/>
      <c r="AL368" s="11"/>
      <c r="AM368" s="11"/>
      <c r="AN368" s="11"/>
      <c r="AO368" s="11"/>
      <c r="AP368" s="11"/>
      <c r="AQ368" s="11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</row>
    <row r="369" spans="1:86" ht="17.25">
      <c r="A369" s="11"/>
      <c r="B369" s="11"/>
      <c r="C369" s="11"/>
      <c r="D369" s="11"/>
      <c r="E369" s="33"/>
      <c r="F369" s="11"/>
      <c r="G369" s="11"/>
      <c r="H369" s="11"/>
      <c r="I369" s="11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7"/>
      <c r="AK369" s="11"/>
      <c r="AL369" s="11"/>
      <c r="AM369" s="11"/>
      <c r="AN369" s="11"/>
      <c r="AO369" s="11"/>
      <c r="AP369" s="11"/>
      <c r="AQ369" s="11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</row>
    <row r="370" spans="1:86" ht="17.25">
      <c r="A370" s="11"/>
      <c r="B370" s="11"/>
      <c r="C370" s="11"/>
      <c r="D370" s="11"/>
      <c r="E370" s="33"/>
      <c r="F370" s="11"/>
      <c r="G370" s="11"/>
      <c r="H370" s="11"/>
      <c r="I370" s="11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7"/>
      <c r="AK370" s="11"/>
      <c r="AL370" s="11"/>
      <c r="AM370" s="11"/>
      <c r="AN370" s="11"/>
      <c r="AO370" s="11"/>
      <c r="AP370" s="11"/>
      <c r="AQ370" s="11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</row>
    <row r="371" spans="1:86" ht="17.25">
      <c r="A371" s="11"/>
      <c r="B371" s="11"/>
      <c r="C371" s="11"/>
      <c r="D371" s="11"/>
      <c r="E371" s="33"/>
      <c r="F371" s="11"/>
      <c r="G371" s="11"/>
      <c r="H371" s="11"/>
      <c r="I371" s="11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7"/>
      <c r="AK371" s="11"/>
      <c r="AL371" s="11"/>
      <c r="AM371" s="11"/>
      <c r="AN371" s="11"/>
      <c r="AO371" s="11"/>
      <c r="AP371" s="11"/>
      <c r="AQ371" s="11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</row>
    <row r="372" spans="1:86" ht="17.25">
      <c r="A372" s="11"/>
      <c r="B372" s="11"/>
      <c r="C372" s="11"/>
      <c r="D372" s="11"/>
      <c r="E372" s="33"/>
      <c r="F372" s="11"/>
      <c r="G372" s="11"/>
      <c r="H372" s="11"/>
      <c r="I372" s="11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7"/>
      <c r="AK372" s="11"/>
      <c r="AL372" s="11"/>
      <c r="AM372" s="11"/>
      <c r="AN372" s="11"/>
      <c r="AO372" s="11"/>
      <c r="AP372" s="11"/>
      <c r="AQ372" s="11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</row>
    <row r="373" spans="1:86" ht="17.25">
      <c r="A373" s="11"/>
      <c r="B373" s="11"/>
      <c r="C373" s="11"/>
      <c r="D373" s="11"/>
      <c r="E373" s="33"/>
      <c r="F373" s="11"/>
      <c r="G373" s="11"/>
      <c r="H373" s="11"/>
      <c r="I373" s="11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7"/>
      <c r="AK373" s="11"/>
      <c r="AL373" s="11"/>
      <c r="AM373" s="11"/>
      <c r="AN373" s="11"/>
      <c r="AO373" s="11"/>
      <c r="AP373" s="11"/>
      <c r="AQ373" s="11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</row>
    <row r="374" spans="1:86" ht="17.25">
      <c r="A374" s="11"/>
      <c r="B374" s="11"/>
      <c r="C374" s="11"/>
      <c r="D374" s="11"/>
      <c r="E374" s="33"/>
      <c r="F374" s="11"/>
      <c r="G374" s="11"/>
      <c r="H374" s="11"/>
      <c r="I374" s="11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7"/>
      <c r="AK374" s="11"/>
      <c r="AL374" s="11"/>
      <c r="AM374" s="11"/>
      <c r="AN374" s="11"/>
      <c r="AO374" s="11"/>
      <c r="AP374" s="11"/>
      <c r="AQ374" s="11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</row>
    <row r="375" spans="1:86" ht="17.25">
      <c r="A375" s="11"/>
      <c r="B375" s="11"/>
      <c r="C375" s="11"/>
      <c r="D375" s="11"/>
      <c r="E375" s="33"/>
      <c r="F375" s="11"/>
      <c r="G375" s="11"/>
      <c r="H375" s="11"/>
      <c r="I375" s="11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7"/>
      <c r="AK375" s="11"/>
      <c r="AL375" s="11"/>
      <c r="AM375" s="11"/>
      <c r="AN375" s="11"/>
      <c r="AO375" s="11"/>
      <c r="AP375" s="11"/>
      <c r="AQ375" s="11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</row>
    <row r="376" spans="1:86" ht="17.25">
      <c r="A376" s="11"/>
      <c r="B376" s="11"/>
      <c r="C376" s="11"/>
      <c r="D376" s="11"/>
      <c r="E376" s="33"/>
      <c r="F376" s="11"/>
      <c r="G376" s="11"/>
      <c r="H376" s="11"/>
      <c r="I376" s="11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7"/>
      <c r="AK376" s="11"/>
      <c r="AL376" s="11"/>
      <c r="AM376" s="11"/>
      <c r="AN376" s="11"/>
      <c r="AO376" s="11"/>
      <c r="AP376" s="11"/>
      <c r="AQ376" s="11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</row>
    <row r="377" spans="1:86" ht="17.25">
      <c r="A377" s="11"/>
      <c r="B377" s="11"/>
      <c r="C377" s="11"/>
      <c r="D377" s="11"/>
      <c r="E377" s="33"/>
      <c r="F377" s="11"/>
      <c r="G377" s="11"/>
      <c r="H377" s="11"/>
      <c r="I377" s="11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7"/>
      <c r="AK377" s="11"/>
      <c r="AL377" s="11"/>
      <c r="AM377" s="11"/>
      <c r="AN377" s="11"/>
      <c r="AO377" s="11"/>
      <c r="AP377" s="11"/>
      <c r="AQ377" s="11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</row>
    <row r="378" spans="1:86" ht="17.25">
      <c r="A378" s="11"/>
      <c r="B378" s="11"/>
      <c r="C378" s="11"/>
      <c r="D378" s="11"/>
      <c r="E378" s="33"/>
      <c r="F378" s="11"/>
      <c r="G378" s="11"/>
      <c r="H378" s="11"/>
      <c r="I378" s="11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7"/>
      <c r="AK378" s="11"/>
      <c r="AL378" s="11"/>
      <c r="AM378" s="11"/>
      <c r="AN378" s="11"/>
      <c r="AO378" s="11"/>
      <c r="AP378" s="11"/>
      <c r="AQ378" s="11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</row>
    <row r="379" spans="1:86" ht="17.25">
      <c r="A379" s="11"/>
      <c r="B379" s="11"/>
      <c r="C379" s="11"/>
      <c r="D379" s="11"/>
      <c r="E379" s="33"/>
      <c r="F379" s="11"/>
      <c r="G379" s="11"/>
      <c r="H379" s="11"/>
      <c r="I379" s="11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7"/>
      <c r="AK379" s="11"/>
      <c r="AL379" s="11"/>
      <c r="AM379" s="11"/>
      <c r="AN379" s="11"/>
      <c r="AO379" s="11"/>
      <c r="AP379" s="11"/>
      <c r="AQ379" s="11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</row>
    <row r="380" spans="1:86" ht="17.25">
      <c r="A380" s="11"/>
      <c r="B380" s="11"/>
      <c r="C380" s="11"/>
      <c r="D380" s="11"/>
      <c r="E380" s="33"/>
      <c r="F380" s="11"/>
      <c r="G380" s="11"/>
      <c r="H380" s="11"/>
      <c r="I380" s="11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7"/>
      <c r="AK380" s="11"/>
      <c r="AL380" s="11"/>
      <c r="AM380" s="11"/>
      <c r="AN380" s="11"/>
      <c r="AO380" s="11"/>
      <c r="AP380" s="11"/>
      <c r="AQ380" s="11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</row>
    <row r="381" spans="1:86" ht="17.25">
      <c r="A381" s="11"/>
      <c r="B381" s="11"/>
      <c r="C381" s="11"/>
      <c r="D381" s="11"/>
      <c r="E381" s="33"/>
      <c r="F381" s="11"/>
      <c r="G381" s="11"/>
      <c r="H381" s="11"/>
      <c r="I381" s="11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7"/>
      <c r="AK381" s="11"/>
      <c r="AL381" s="11"/>
      <c r="AM381" s="11"/>
      <c r="AN381" s="11"/>
      <c r="AO381" s="11"/>
      <c r="AP381" s="11"/>
      <c r="AQ381" s="11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</row>
    <row r="382" spans="1:86" ht="17.25">
      <c r="A382" s="11"/>
      <c r="B382" s="11"/>
      <c r="C382" s="11"/>
      <c r="D382" s="11"/>
      <c r="E382" s="33"/>
      <c r="F382" s="11"/>
      <c r="G382" s="11"/>
      <c r="H382" s="11"/>
      <c r="I382" s="11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7"/>
      <c r="AK382" s="11"/>
      <c r="AL382" s="11"/>
      <c r="AM382" s="11"/>
      <c r="AN382" s="11"/>
      <c r="AO382" s="11"/>
      <c r="AP382" s="11"/>
      <c r="AQ382" s="11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</row>
    <row r="383" spans="1:86" ht="17.25">
      <c r="A383" s="11"/>
      <c r="B383" s="11"/>
      <c r="C383" s="11"/>
      <c r="D383" s="11"/>
      <c r="E383" s="33"/>
      <c r="F383" s="11"/>
      <c r="G383" s="11"/>
      <c r="H383" s="11"/>
      <c r="I383" s="11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7"/>
      <c r="AK383" s="11"/>
      <c r="AL383" s="11"/>
      <c r="AM383" s="11"/>
      <c r="AN383" s="11"/>
      <c r="AO383" s="11"/>
      <c r="AP383" s="11"/>
      <c r="AQ383" s="11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</row>
    <row r="384" spans="1:86" ht="17.25">
      <c r="A384" s="11"/>
      <c r="B384" s="11"/>
      <c r="C384" s="11"/>
      <c r="D384" s="11"/>
      <c r="E384" s="33"/>
      <c r="F384" s="11"/>
      <c r="G384" s="11"/>
      <c r="H384" s="11"/>
      <c r="I384" s="11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7"/>
      <c r="AK384" s="11"/>
      <c r="AL384" s="11"/>
      <c r="AM384" s="11"/>
      <c r="AN384" s="11"/>
      <c r="AO384" s="11"/>
      <c r="AP384" s="11"/>
      <c r="AQ384" s="11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</row>
    <row r="385" spans="1:86" ht="17.25">
      <c r="A385" s="11"/>
      <c r="B385" s="11"/>
      <c r="C385" s="11"/>
      <c r="D385" s="11"/>
      <c r="E385" s="33"/>
      <c r="F385" s="11"/>
      <c r="G385" s="11"/>
      <c r="H385" s="11"/>
      <c r="I385" s="11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7"/>
      <c r="AK385" s="11"/>
      <c r="AL385" s="11"/>
      <c r="AM385" s="11"/>
      <c r="AN385" s="11"/>
      <c r="AO385" s="11"/>
      <c r="AP385" s="11"/>
      <c r="AQ385" s="11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</row>
    <row r="386" spans="1:86" ht="17.25">
      <c r="A386" s="11"/>
      <c r="B386" s="11"/>
      <c r="C386" s="11"/>
      <c r="D386" s="11"/>
      <c r="E386" s="33"/>
      <c r="F386" s="11"/>
      <c r="G386" s="11"/>
      <c r="H386" s="11"/>
      <c r="I386" s="11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7"/>
      <c r="AK386" s="11"/>
      <c r="AL386" s="11"/>
      <c r="AM386" s="11"/>
      <c r="AN386" s="11"/>
      <c r="AO386" s="11"/>
      <c r="AP386" s="11"/>
      <c r="AQ386" s="11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</row>
    <row r="387" spans="1:86" ht="17.25">
      <c r="A387" s="11"/>
      <c r="B387" s="11"/>
      <c r="C387" s="11"/>
      <c r="D387" s="11"/>
      <c r="E387" s="33"/>
      <c r="F387" s="11"/>
      <c r="G387" s="11"/>
      <c r="H387" s="11"/>
      <c r="I387" s="11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7"/>
      <c r="AK387" s="11"/>
      <c r="AL387" s="11"/>
      <c r="AM387" s="11"/>
      <c r="AN387" s="11"/>
      <c r="AO387" s="11"/>
      <c r="AP387" s="11"/>
      <c r="AQ387" s="11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</row>
    <row r="388" spans="1:86" ht="17.25">
      <c r="A388" s="11"/>
      <c r="B388" s="11"/>
      <c r="C388" s="11"/>
      <c r="D388" s="11"/>
      <c r="E388" s="33"/>
      <c r="F388" s="11"/>
      <c r="G388" s="11"/>
      <c r="H388" s="11"/>
      <c r="I388" s="11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7"/>
      <c r="AK388" s="11"/>
      <c r="AL388" s="11"/>
      <c r="AM388" s="11"/>
      <c r="AN388" s="11"/>
      <c r="AO388" s="11"/>
      <c r="AP388" s="11"/>
      <c r="AQ388" s="11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</row>
    <row r="389" spans="1:86" ht="17.25">
      <c r="A389" s="11"/>
      <c r="B389" s="11"/>
      <c r="C389" s="11"/>
      <c r="D389" s="11"/>
      <c r="E389" s="33"/>
      <c r="F389" s="11"/>
      <c r="G389" s="11"/>
      <c r="H389" s="11"/>
      <c r="I389" s="11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7"/>
      <c r="AK389" s="11"/>
      <c r="AL389" s="11"/>
      <c r="AM389" s="11"/>
      <c r="AN389" s="11"/>
      <c r="AO389" s="11"/>
      <c r="AP389" s="11"/>
      <c r="AQ389" s="11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</row>
    <row r="390" spans="1:86" ht="17.25">
      <c r="A390" s="11"/>
      <c r="B390" s="11"/>
      <c r="C390" s="11"/>
      <c r="D390" s="11"/>
      <c r="E390" s="33"/>
      <c r="F390" s="11"/>
      <c r="G390" s="11"/>
      <c r="H390" s="11"/>
      <c r="I390" s="11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7"/>
      <c r="AK390" s="11"/>
      <c r="AL390" s="11"/>
      <c r="AM390" s="11"/>
      <c r="AN390" s="11"/>
      <c r="AO390" s="11"/>
      <c r="AP390" s="11"/>
      <c r="AQ390" s="11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</row>
    <row r="391" spans="1:86" ht="17.25">
      <c r="A391" s="11"/>
      <c r="B391" s="11"/>
      <c r="C391" s="11"/>
      <c r="D391" s="11"/>
      <c r="E391" s="33"/>
      <c r="F391" s="11"/>
      <c r="G391" s="11"/>
      <c r="H391" s="11"/>
      <c r="I391" s="11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7"/>
      <c r="AK391" s="11"/>
      <c r="AL391" s="11"/>
      <c r="AM391" s="11"/>
      <c r="AN391" s="11"/>
      <c r="AO391" s="11"/>
      <c r="AP391" s="11"/>
      <c r="AQ391" s="11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</row>
    <row r="392" spans="1:86" ht="17.25">
      <c r="A392" s="11"/>
      <c r="B392" s="11"/>
      <c r="C392" s="11"/>
      <c r="D392" s="11"/>
      <c r="E392" s="33"/>
      <c r="F392" s="11"/>
      <c r="G392" s="11"/>
      <c r="H392" s="11"/>
      <c r="I392" s="11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7"/>
      <c r="AK392" s="11"/>
      <c r="AL392" s="11"/>
      <c r="AM392" s="11"/>
      <c r="AN392" s="11"/>
      <c r="AO392" s="11"/>
      <c r="AP392" s="11"/>
      <c r="AQ392" s="11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</row>
    <row r="393" spans="1:86" ht="17.25">
      <c r="A393" s="11"/>
      <c r="B393" s="11"/>
      <c r="C393" s="11"/>
      <c r="D393" s="11"/>
      <c r="E393" s="33"/>
      <c r="F393" s="11"/>
      <c r="G393" s="11"/>
      <c r="H393" s="11"/>
      <c r="I393" s="11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7"/>
      <c r="AK393" s="11"/>
      <c r="AL393" s="11"/>
      <c r="AM393" s="11"/>
      <c r="AN393" s="11"/>
      <c r="AO393" s="11"/>
      <c r="AP393" s="11"/>
      <c r="AQ393" s="11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</row>
    <row r="394" spans="1:86" ht="17.25">
      <c r="A394" s="11"/>
      <c r="B394" s="11"/>
      <c r="C394" s="11"/>
      <c r="D394" s="11"/>
      <c r="E394" s="33"/>
      <c r="F394" s="11"/>
      <c r="G394" s="11"/>
      <c r="H394" s="11"/>
      <c r="I394" s="11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7"/>
      <c r="AK394" s="11"/>
      <c r="AL394" s="11"/>
      <c r="AM394" s="11"/>
      <c r="AN394" s="11"/>
      <c r="AO394" s="11"/>
      <c r="AP394" s="11"/>
      <c r="AQ394" s="11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</row>
    <row r="395" spans="1:86" ht="17.25">
      <c r="A395" s="11"/>
      <c r="B395" s="11"/>
      <c r="C395" s="11"/>
      <c r="D395" s="11"/>
      <c r="E395" s="33"/>
      <c r="F395" s="11"/>
      <c r="G395" s="11"/>
      <c r="H395" s="11"/>
      <c r="I395" s="11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7"/>
      <c r="AK395" s="11"/>
      <c r="AL395" s="11"/>
      <c r="AM395" s="11"/>
      <c r="AN395" s="11"/>
      <c r="AO395" s="11"/>
      <c r="AP395" s="11"/>
      <c r="AQ395" s="11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</row>
    <row r="396" spans="1:86" ht="17.25">
      <c r="A396" s="11"/>
      <c r="B396" s="11"/>
      <c r="C396" s="11"/>
      <c r="D396" s="11"/>
      <c r="E396" s="33"/>
      <c r="F396" s="11"/>
      <c r="G396" s="11"/>
      <c r="H396" s="11"/>
      <c r="I396" s="11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7"/>
      <c r="AK396" s="11"/>
      <c r="AL396" s="11"/>
      <c r="AM396" s="11"/>
      <c r="AN396" s="11"/>
      <c r="AO396" s="11"/>
      <c r="AP396" s="11"/>
      <c r="AQ396" s="11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</row>
    <row r="397" spans="1:86" ht="17.25">
      <c r="A397" s="11"/>
      <c r="B397" s="11"/>
      <c r="C397" s="11"/>
      <c r="D397" s="11"/>
      <c r="E397" s="33"/>
      <c r="F397" s="11"/>
      <c r="G397" s="11"/>
      <c r="H397" s="11"/>
      <c r="I397" s="11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7"/>
      <c r="AK397" s="11"/>
      <c r="AL397" s="11"/>
      <c r="AM397" s="11"/>
      <c r="AN397" s="11"/>
      <c r="AO397" s="11"/>
      <c r="AP397" s="11"/>
      <c r="AQ397" s="11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</row>
    <row r="398" spans="1:86" ht="17.25">
      <c r="A398" s="11"/>
      <c r="B398" s="11"/>
      <c r="C398" s="11"/>
      <c r="D398" s="11"/>
      <c r="E398" s="33"/>
      <c r="F398" s="11"/>
      <c r="G398" s="11"/>
      <c r="H398" s="11"/>
      <c r="I398" s="11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7"/>
      <c r="AK398" s="11"/>
      <c r="AL398" s="11"/>
      <c r="AM398" s="11"/>
      <c r="AN398" s="11"/>
      <c r="AO398" s="11"/>
      <c r="AP398" s="11"/>
      <c r="AQ398" s="11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</row>
    <row r="399" spans="1:86" ht="17.25">
      <c r="A399" s="11"/>
      <c r="B399" s="11"/>
      <c r="C399" s="11"/>
      <c r="D399" s="11"/>
      <c r="E399" s="33"/>
      <c r="F399" s="11"/>
      <c r="G399" s="11"/>
      <c r="H399" s="11"/>
      <c r="I399" s="11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7"/>
      <c r="AK399" s="11"/>
      <c r="AL399" s="11"/>
      <c r="AM399" s="11"/>
      <c r="AN399" s="11"/>
      <c r="AO399" s="11"/>
      <c r="AP399" s="11"/>
      <c r="AQ399" s="11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</row>
    <row r="400" spans="1:86" ht="17.25">
      <c r="A400" s="11"/>
      <c r="B400" s="11"/>
      <c r="C400" s="11"/>
      <c r="D400" s="11"/>
      <c r="E400" s="33"/>
      <c r="F400" s="11"/>
      <c r="G400" s="11"/>
      <c r="H400" s="11"/>
      <c r="I400" s="11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7"/>
      <c r="AK400" s="11"/>
      <c r="AL400" s="11"/>
      <c r="AM400" s="11"/>
      <c r="AN400" s="11"/>
      <c r="AO400" s="11"/>
      <c r="AP400" s="11"/>
      <c r="AQ400" s="11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</row>
    <row r="401" spans="1:86" ht="17.25">
      <c r="A401" s="11"/>
      <c r="B401" s="11"/>
      <c r="C401" s="11"/>
      <c r="D401" s="11"/>
      <c r="E401" s="33"/>
      <c r="F401" s="11"/>
      <c r="G401" s="11"/>
      <c r="H401" s="11"/>
      <c r="I401" s="11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7"/>
      <c r="AK401" s="11"/>
      <c r="AL401" s="11"/>
      <c r="AM401" s="11"/>
      <c r="AN401" s="11"/>
      <c r="AO401" s="11"/>
      <c r="AP401" s="11"/>
      <c r="AQ401" s="11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</row>
    <row r="402" spans="1:86" ht="17.25">
      <c r="A402" s="11"/>
      <c r="B402" s="11"/>
      <c r="C402" s="11"/>
      <c r="D402" s="11"/>
      <c r="E402" s="33"/>
      <c r="F402" s="11"/>
      <c r="G402" s="11"/>
      <c r="H402" s="11"/>
      <c r="I402" s="11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7"/>
      <c r="AK402" s="11"/>
      <c r="AL402" s="11"/>
      <c r="AM402" s="11"/>
      <c r="AN402" s="11"/>
      <c r="AO402" s="11"/>
      <c r="AP402" s="11"/>
      <c r="AQ402" s="11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</row>
    <row r="403" spans="1:86" ht="17.25">
      <c r="A403" s="11"/>
      <c r="B403" s="11"/>
      <c r="C403" s="11"/>
      <c r="D403" s="11"/>
      <c r="E403" s="33"/>
      <c r="F403" s="11"/>
      <c r="G403" s="11"/>
      <c r="H403" s="11"/>
      <c r="I403" s="11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7"/>
      <c r="AK403" s="11"/>
      <c r="AL403" s="11"/>
      <c r="AM403" s="11"/>
      <c r="AN403" s="11"/>
      <c r="AO403" s="11"/>
      <c r="AP403" s="11"/>
      <c r="AQ403" s="11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</row>
    <row r="404" spans="1:86" ht="17.25">
      <c r="A404" s="11"/>
      <c r="B404" s="11"/>
      <c r="C404" s="11"/>
      <c r="D404" s="11"/>
      <c r="E404" s="33"/>
      <c r="F404" s="11"/>
      <c r="G404" s="11"/>
      <c r="H404" s="11"/>
      <c r="I404" s="11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7"/>
      <c r="AK404" s="11"/>
      <c r="AL404" s="11"/>
      <c r="AM404" s="11"/>
      <c r="AN404" s="11"/>
      <c r="AO404" s="11"/>
      <c r="AP404" s="11"/>
      <c r="AQ404" s="11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</row>
    <row r="405" spans="1:86" ht="17.25">
      <c r="A405" s="11"/>
      <c r="B405" s="11"/>
      <c r="C405" s="11"/>
      <c r="D405" s="11"/>
      <c r="E405" s="33"/>
      <c r="F405" s="11"/>
      <c r="G405" s="11"/>
      <c r="H405" s="11"/>
      <c r="I405" s="11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7"/>
      <c r="AK405" s="11"/>
      <c r="AL405" s="11"/>
      <c r="AM405" s="11"/>
      <c r="AN405" s="11"/>
      <c r="AO405" s="11"/>
      <c r="AP405" s="11"/>
      <c r="AQ405" s="11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</row>
    <row r="406" spans="1:86" ht="17.25">
      <c r="A406" s="11"/>
      <c r="B406" s="11"/>
      <c r="C406" s="11"/>
      <c r="D406" s="11"/>
      <c r="E406" s="33"/>
      <c r="F406" s="11"/>
      <c r="G406" s="11"/>
      <c r="H406" s="11"/>
      <c r="I406" s="11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7"/>
      <c r="AK406" s="11"/>
      <c r="AL406" s="11"/>
      <c r="AM406" s="11"/>
      <c r="AN406" s="11"/>
      <c r="AO406" s="11"/>
      <c r="AP406" s="11"/>
      <c r="AQ406" s="11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</row>
    <row r="407" spans="1:86" ht="17.25">
      <c r="A407" s="11"/>
      <c r="B407" s="11"/>
      <c r="C407" s="11"/>
      <c r="D407" s="11"/>
      <c r="E407" s="33"/>
      <c r="F407" s="11"/>
      <c r="G407" s="11"/>
      <c r="H407" s="11"/>
      <c r="I407" s="11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7"/>
      <c r="AK407" s="11"/>
      <c r="AL407" s="11"/>
      <c r="AM407" s="11"/>
      <c r="AN407" s="11"/>
      <c r="AO407" s="11"/>
      <c r="AP407" s="11"/>
      <c r="AQ407" s="11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</row>
    <row r="408" spans="1:86" ht="17.25">
      <c r="A408" s="11"/>
      <c r="B408" s="11"/>
      <c r="C408" s="11"/>
      <c r="D408" s="11"/>
      <c r="E408" s="33"/>
      <c r="F408" s="11"/>
      <c r="G408" s="11"/>
      <c r="H408" s="11"/>
      <c r="I408" s="11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7"/>
      <c r="AK408" s="11"/>
      <c r="AL408" s="11"/>
      <c r="AM408" s="11"/>
      <c r="AN408" s="11"/>
      <c r="AO408" s="11"/>
      <c r="AP408" s="11"/>
      <c r="AQ408" s="11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</row>
    <row r="409" spans="1:86" ht="17.25">
      <c r="A409" s="11"/>
      <c r="B409" s="11"/>
      <c r="C409" s="11"/>
      <c r="D409" s="11"/>
      <c r="E409" s="33"/>
      <c r="F409" s="11"/>
      <c r="G409" s="11"/>
      <c r="H409" s="11"/>
      <c r="I409" s="11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7"/>
      <c r="AK409" s="11"/>
      <c r="AL409" s="11"/>
      <c r="AM409" s="11"/>
      <c r="AN409" s="11"/>
      <c r="AO409" s="11"/>
      <c r="AP409" s="11"/>
      <c r="AQ409" s="11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</row>
    <row r="410" spans="1:86" ht="17.25">
      <c r="A410" s="11"/>
      <c r="B410" s="11"/>
      <c r="C410" s="11"/>
      <c r="D410" s="11"/>
      <c r="E410" s="33"/>
      <c r="F410" s="11"/>
      <c r="G410" s="11"/>
      <c r="H410" s="11"/>
      <c r="I410" s="11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7"/>
      <c r="AK410" s="11"/>
      <c r="AL410" s="11"/>
      <c r="AM410" s="11"/>
      <c r="AN410" s="11"/>
      <c r="AO410" s="11"/>
      <c r="AP410" s="11"/>
      <c r="AQ410" s="11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</row>
    <row r="411" spans="1:86" ht="17.25">
      <c r="A411" s="11"/>
      <c r="B411" s="11"/>
      <c r="C411" s="11"/>
      <c r="D411" s="11"/>
      <c r="E411" s="33"/>
      <c r="F411" s="11"/>
      <c r="G411" s="11"/>
      <c r="H411" s="11"/>
      <c r="I411" s="11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7"/>
      <c r="AK411" s="11"/>
      <c r="AL411" s="11"/>
      <c r="AM411" s="11"/>
      <c r="AN411" s="11"/>
      <c r="AO411" s="11"/>
      <c r="AP411" s="11"/>
      <c r="AQ411" s="11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</row>
    <row r="412" spans="1:86" ht="17.25">
      <c r="A412" s="11"/>
      <c r="B412" s="11"/>
      <c r="C412" s="11"/>
      <c r="D412" s="11"/>
      <c r="E412" s="33"/>
      <c r="F412" s="11"/>
      <c r="G412" s="11"/>
      <c r="H412" s="11"/>
      <c r="I412" s="11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7"/>
      <c r="AK412" s="11"/>
      <c r="AL412" s="11"/>
      <c r="AM412" s="11"/>
      <c r="AN412" s="11"/>
      <c r="AO412" s="11"/>
      <c r="AP412" s="11"/>
      <c r="AQ412" s="11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</row>
    <row r="413" spans="1:86" ht="17.25">
      <c r="A413" s="11"/>
      <c r="B413" s="11"/>
      <c r="C413" s="11"/>
      <c r="D413" s="11"/>
      <c r="E413" s="33"/>
      <c r="F413" s="11"/>
      <c r="G413" s="11"/>
      <c r="H413" s="11"/>
      <c r="I413" s="11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7"/>
      <c r="AK413" s="11"/>
      <c r="AL413" s="11"/>
      <c r="AM413" s="11"/>
      <c r="AN413" s="11"/>
      <c r="AO413" s="11"/>
      <c r="AP413" s="11"/>
      <c r="AQ413" s="11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</row>
    <row r="414" spans="1:86" ht="17.25">
      <c r="A414" s="11"/>
      <c r="B414" s="11"/>
      <c r="C414" s="11"/>
      <c r="D414" s="11"/>
      <c r="E414" s="33"/>
      <c r="F414" s="11"/>
      <c r="G414" s="11"/>
      <c r="H414" s="11"/>
      <c r="I414" s="11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7"/>
      <c r="AK414" s="11"/>
      <c r="AL414" s="11"/>
      <c r="AM414" s="11"/>
      <c r="AN414" s="11"/>
      <c r="AO414" s="11"/>
      <c r="AP414" s="11"/>
      <c r="AQ414" s="11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</row>
    <row r="415" spans="1:86" ht="17.25">
      <c r="A415" s="11"/>
      <c r="B415" s="11"/>
      <c r="C415" s="11"/>
      <c r="D415" s="11"/>
      <c r="E415" s="33"/>
      <c r="F415" s="11"/>
      <c r="G415" s="11"/>
      <c r="H415" s="11"/>
      <c r="I415" s="11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7"/>
      <c r="AK415" s="11"/>
      <c r="AL415" s="11"/>
      <c r="AM415" s="11"/>
      <c r="AN415" s="11"/>
      <c r="AO415" s="11"/>
      <c r="AP415" s="11"/>
      <c r="AQ415" s="11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</row>
    <row r="416" spans="1:86" ht="17.25">
      <c r="A416" s="11"/>
      <c r="B416" s="11"/>
      <c r="C416" s="11"/>
      <c r="D416" s="11"/>
      <c r="E416" s="33"/>
      <c r="F416" s="11"/>
      <c r="G416" s="11"/>
      <c r="H416" s="11"/>
      <c r="I416" s="11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7"/>
      <c r="AK416" s="11"/>
      <c r="AL416" s="11"/>
      <c r="AM416" s="11"/>
      <c r="AN416" s="11"/>
      <c r="AO416" s="11"/>
      <c r="AP416" s="11"/>
      <c r="AQ416" s="11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</row>
    <row r="417" spans="1:86" ht="17.25">
      <c r="A417" s="11"/>
      <c r="B417" s="11"/>
      <c r="C417" s="11"/>
      <c r="D417" s="11"/>
      <c r="E417" s="33"/>
      <c r="F417" s="11"/>
      <c r="G417" s="11"/>
      <c r="H417" s="11"/>
      <c r="I417" s="11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7"/>
      <c r="AK417" s="11"/>
      <c r="AL417" s="11"/>
      <c r="AM417" s="11"/>
      <c r="AN417" s="11"/>
      <c r="AO417" s="11"/>
      <c r="AP417" s="11"/>
      <c r="AQ417" s="11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</row>
    <row r="418" spans="1:86" ht="17.25">
      <c r="A418" s="11"/>
      <c r="B418" s="11"/>
      <c r="C418" s="11"/>
      <c r="D418" s="11"/>
      <c r="E418" s="33"/>
      <c r="F418" s="11"/>
      <c r="G418" s="11"/>
      <c r="H418" s="11"/>
      <c r="I418" s="11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7"/>
      <c r="AK418" s="11"/>
      <c r="AL418" s="11"/>
      <c r="AM418" s="11"/>
      <c r="AN418" s="11"/>
      <c r="AO418" s="11"/>
      <c r="AP418" s="11"/>
      <c r="AQ418" s="11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</row>
    <row r="419" spans="1:86" ht="17.25">
      <c r="A419" s="11"/>
      <c r="B419" s="11"/>
      <c r="C419" s="11"/>
      <c r="D419" s="11"/>
      <c r="E419" s="33"/>
      <c r="F419" s="11"/>
      <c r="G419" s="11"/>
      <c r="H419" s="11"/>
      <c r="I419" s="11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7"/>
      <c r="AK419" s="11"/>
      <c r="AL419" s="11"/>
      <c r="AM419" s="11"/>
      <c r="AN419" s="11"/>
      <c r="AO419" s="11"/>
      <c r="AP419" s="11"/>
      <c r="AQ419" s="11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</row>
    <row r="420" spans="1:86" ht="17.25">
      <c r="A420" s="11"/>
      <c r="B420" s="11"/>
      <c r="C420" s="11"/>
      <c r="D420" s="11"/>
      <c r="E420" s="33"/>
      <c r="F420" s="11"/>
      <c r="G420" s="11"/>
      <c r="H420" s="11"/>
      <c r="I420" s="11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7"/>
      <c r="AK420" s="11"/>
      <c r="AL420" s="11"/>
      <c r="AM420" s="11"/>
      <c r="AN420" s="11"/>
      <c r="AO420" s="11"/>
      <c r="AP420" s="11"/>
      <c r="AQ420" s="11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</row>
    <row r="421" spans="1:86" ht="17.25">
      <c r="A421" s="11"/>
      <c r="B421" s="11"/>
      <c r="C421" s="11"/>
      <c r="D421" s="11"/>
      <c r="E421" s="33"/>
      <c r="F421" s="11"/>
      <c r="G421" s="11"/>
      <c r="H421" s="11"/>
      <c r="I421" s="11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7"/>
      <c r="AK421" s="11"/>
      <c r="AL421" s="11"/>
      <c r="AM421" s="11"/>
      <c r="AN421" s="11"/>
      <c r="AO421" s="11"/>
      <c r="AP421" s="11"/>
      <c r="AQ421" s="11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</row>
    <row r="422" spans="1:86" ht="17.25">
      <c r="A422" s="11"/>
      <c r="B422" s="11"/>
      <c r="C422" s="11"/>
      <c r="D422" s="11"/>
      <c r="E422" s="33"/>
      <c r="F422" s="11"/>
      <c r="G422" s="11"/>
      <c r="H422" s="11"/>
      <c r="I422" s="11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7"/>
      <c r="AK422" s="11"/>
      <c r="AL422" s="11"/>
      <c r="AM422" s="11"/>
      <c r="AN422" s="11"/>
      <c r="AO422" s="11"/>
      <c r="AP422" s="11"/>
      <c r="AQ422" s="11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</row>
    <row r="423" spans="1:86" ht="17.25">
      <c r="A423" s="11"/>
      <c r="B423" s="11"/>
      <c r="C423" s="11"/>
      <c r="D423" s="11"/>
      <c r="E423" s="33"/>
      <c r="F423" s="11"/>
      <c r="G423" s="11"/>
      <c r="H423" s="11"/>
      <c r="I423" s="11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7"/>
      <c r="AK423" s="11"/>
      <c r="AL423" s="11"/>
      <c r="AM423" s="11"/>
      <c r="AN423" s="11"/>
      <c r="AO423" s="11"/>
      <c r="AP423" s="11"/>
      <c r="AQ423" s="11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</row>
    <row r="424" spans="1:86" ht="17.25">
      <c r="A424" s="11"/>
      <c r="B424" s="11"/>
      <c r="C424" s="11"/>
      <c r="D424" s="11"/>
      <c r="E424" s="33"/>
      <c r="F424" s="11"/>
      <c r="G424" s="11"/>
      <c r="H424" s="11"/>
      <c r="I424" s="11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7"/>
      <c r="AK424" s="11"/>
      <c r="AL424" s="11"/>
      <c r="AM424" s="11"/>
      <c r="AN424" s="11"/>
      <c r="AO424" s="11"/>
      <c r="AP424" s="11"/>
      <c r="AQ424" s="11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</row>
    <row r="425" spans="1:86" ht="17.25">
      <c r="A425" s="11"/>
      <c r="B425" s="11"/>
      <c r="C425" s="11"/>
      <c r="D425" s="11"/>
      <c r="E425" s="33"/>
      <c r="F425" s="11"/>
      <c r="G425" s="11"/>
      <c r="H425" s="11"/>
      <c r="I425" s="11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7"/>
      <c r="AK425" s="11"/>
      <c r="AL425" s="11"/>
      <c r="AM425" s="11"/>
      <c r="AN425" s="11"/>
      <c r="AO425" s="11"/>
      <c r="AP425" s="11"/>
      <c r="AQ425" s="11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</row>
    <row r="426" spans="1:86" ht="17.25">
      <c r="A426" s="11"/>
      <c r="B426" s="11"/>
      <c r="C426" s="11"/>
      <c r="D426" s="11"/>
      <c r="E426" s="33"/>
      <c r="F426" s="11"/>
      <c r="G426" s="11"/>
      <c r="H426" s="11"/>
      <c r="I426" s="11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7"/>
      <c r="AK426" s="11"/>
      <c r="AL426" s="11"/>
      <c r="AM426" s="11"/>
      <c r="AN426" s="11"/>
      <c r="AO426" s="11"/>
      <c r="AP426" s="11"/>
      <c r="AQ426" s="11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</row>
    <row r="427" spans="1:86" ht="17.25">
      <c r="A427" s="11"/>
      <c r="B427" s="11"/>
      <c r="C427" s="11"/>
      <c r="D427" s="11"/>
      <c r="E427" s="33"/>
      <c r="F427" s="11"/>
      <c r="G427" s="11"/>
      <c r="H427" s="11"/>
      <c r="I427" s="11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7"/>
      <c r="AK427" s="11"/>
      <c r="AL427" s="11"/>
      <c r="AM427" s="11"/>
      <c r="AN427" s="11"/>
      <c r="AO427" s="11"/>
      <c r="AP427" s="11"/>
      <c r="AQ427" s="11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</row>
    <row r="428" spans="1:86" ht="17.25">
      <c r="A428" s="11"/>
      <c r="B428" s="11"/>
      <c r="C428" s="11"/>
      <c r="D428" s="11"/>
      <c r="E428" s="33"/>
      <c r="F428" s="11"/>
      <c r="G428" s="11"/>
      <c r="H428" s="11"/>
      <c r="I428" s="11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7"/>
      <c r="AK428" s="11"/>
      <c r="AL428" s="11"/>
      <c r="AM428" s="11"/>
      <c r="AN428" s="11"/>
      <c r="AO428" s="11"/>
      <c r="AP428" s="11"/>
      <c r="AQ428" s="11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</row>
    <row r="429" spans="1:86" ht="17.25">
      <c r="A429" s="11"/>
      <c r="B429" s="11"/>
      <c r="C429" s="11"/>
      <c r="D429" s="11"/>
      <c r="E429" s="33"/>
      <c r="F429" s="11"/>
      <c r="G429" s="11"/>
      <c r="H429" s="11"/>
      <c r="I429" s="11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7"/>
      <c r="AK429" s="11"/>
      <c r="AL429" s="11"/>
      <c r="AM429" s="11"/>
      <c r="AN429" s="11"/>
      <c r="AO429" s="11"/>
      <c r="AP429" s="11"/>
      <c r="AQ429" s="11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</row>
    <row r="430" spans="1:86" ht="17.25">
      <c r="A430" s="11"/>
      <c r="B430" s="11"/>
      <c r="C430" s="11"/>
      <c r="D430" s="11"/>
      <c r="E430" s="33"/>
      <c r="F430" s="11"/>
      <c r="G430" s="11"/>
      <c r="H430" s="11"/>
      <c r="I430" s="11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7"/>
      <c r="AK430" s="11"/>
      <c r="AL430" s="11"/>
      <c r="AM430" s="11"/>
      <c r="AN430" s="11"/>
      <c r="AO430" s="11"/>
      <c r="AP430" s="11"/>
      <c r="AQ430" s="11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</row>
    <row r="431" spans="1:86" ht="17.25">
      <c r="A431" s="11"/>
      <c r="B431" s="11"/>
      <c r="C431" s="11"/>
      <c r="D431" s="11"/>
      <c r="E431" s="33"/>
      <c r="F431" s="11"/>
      <c r="G431" s="11"/>
      <c r="H431" s="11"/>
      <c r="I431" s="11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7"/>
      <c r="AK431" s="11"/>
      <c r="AL431" s="11"/>
      <c r="AM431" s="11"/>
      <c r="AN431" s="11"/>
      <c r="AO431" s="11"/>
      <c r="AP431" s="11"/>
      <c r="AQ431" s="11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</row>
    <row r="432" spans="1:86" ht="17.25">
      <c r="A432" s="11"/>
      <c r="B432" s="11"/>
      <c r="C432" s="11"/>
      <c r="D432" s="11"/>
      <c r="E432" s="33"/>
      <c r="F432" s="11"/>
      <c r="G432" s="11"/>
      <c r="H432" s="11"/>
      <c r="I432" s="11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7"/>
      <c r="AK432" s="11"/>
      <c r="AL432" s="11"/>
      <c r="AM432" s="11"/>
      <c r="AN432" s="11"/>
      <c r="AO432" s="11"/>
      <c r="AP432" s="11"/>
      <c r="AQ432" s="11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</row>
    <row r="433" spans="1:86" ht="17.25">
      <c r="A433" s="11"/>
      <c r="B433" s="11"/>
      <c r="C433" s="11"/>
      <c r="D433" s="11"/>
      <c r="E433" s="33"/>
      <c r="F433" s="11"/>
      <c r="G433" s="11"/>
      <c r="H433" s="11"/>
      <c r="I433" s="11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7"/>
      <c r="AK433" s="11"/>
      <c r="AL433" s="11"/>
      <c r="AM433" s="11"/>
      <c r="AN433" s="11"/>
      <c r="AO433" s="11"/>
      <c r="AP433" s="11"/>
      <c r="AQ433" s="11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</row>
    <row r="434" spans="1:86" ht="17.25">
      <c r="A434" s="11"/>
      <c r="B434" s="11"/>
      <c r="C434" s="11"/>
      <c r="D434" s="11"/>
      <c r="E434" s="33"/>
      <c r="F434" s="11"/>
      <c r="G434" s="11"/>
      <c r="H434" s="11"/>
      <c r="I434" s="11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7"/>
      <c r="AK434" s="11"/>
      <c r="AL434" s="11"/>
      <c r="AM434" s="11"/>
      <c r="AN434" s="11"/>
      <c r="AO434" s="11"/>
      <c r="AP434" s="11"/>
      <c r="AQ434" s="11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</row>
    <row r="435" spans="1:86" ht="17.25">
      <c r="A435" s="11"/>
      <c r="B435" s="11"/>
      <c r="C435" s="11"/>
      <c r="D435" s="11"/>
      <c r="E435" s="33"/>
      <c r="F435" s="11"/>
      <c r="G435" s="11"/>
      <c r="H435" s="11"/>
      <c r="I435" s="11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7"/>
      <c r="AK435" s="11"/>
      <c r="AL435" s="11"/>
      <c r="AM435" s="11"/>
      <c r="AN435" s="11"/>
      <c r="AO435" s="11"/>
      <c r="AP435" s="11"/>
      <c r="AQ435" s="11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</row>
    <row r="436" spans="1:86" ht="17.25">
      <c r="A436" s="11"/>
      <c r="B436" s="11"/>
      <c r="C436" s="11"/>
      <c r="D436" s="11"/>
      <c r="E436" s="33"/>
      <c r="F436" s="11"/>
      <c r="G436" s="11"/>
      <c r="H436" s="11"/>
      <c r="I436" s="11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7"/>
      <c r="AK436" s="11"/>
      <c r="AL436" s="11"/>
      <c r="AM436" s="11"/>
      <c r="AN436" s="11"/>
      <c r="AO436" s="11"/>
      <c r="AP436" s="11"/>
      <c r="AQ436" s="11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</row>
    <row r="437" spans="1:86" ht="17.25">
      <c r="A437" s="11"/>
      <c r="B437" s="11"/>
      <c r="C437" s="11"/>
      <c r="D437" s="11"/>
      <c r="E437" s="33"/>
      <c r="F437" s="11"/>
      <c r="G437" s="11"/>
      <c r="H437" s="11"/>
      <c r="I437" s="11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7"/>
      <c r="AK437" s="11"/>
      <c r="AL437" s="11"/>
      <c r="AM437" s="11"/>
      <c r="AN437" s="11"/>
      <c r="AO437" s="11"/>
      <c r="AP437" s="11"/>
      <c r="AQ437" s="11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</row>
    <row r="438" spans="1:86" ht="17.25">
      <c r="A438" s="11"/>
      <c r="B438" s="11"/>
      <c r="C438" s="11"/>
      <c r="D438" s="11"/>
      <c r="E438" s="33"/>
      <c r="F438" s="11"/>
      <c r="G438" s="11"/>
      <c r="H438" s="11"/>
      <c r="I438" s="11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7"/>
      <c r="AK438" s="11"/>
      <c r="AL438" s="11"/>
      <c r="AM438" s="11"/>
      <c r="AN438" s="11"/>
      <c r="AO438" s="11"/>
      <c r="AP438" s="11"/>
      <c r="AQ438" s="11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</row>
    <row r="439" spans="1:86" ht="17.25">
      <c r="A439" s="11"/>
      <c r="B439" s="11"/>
      <c r="C439" s="11"/>
      <c r="D439" s="11"/>
      <c r="E439" s="33"/>
      <c r="F439" s="11"/>
      <c r="G439" s="11"/>
      <c r="H439" s="11"/>
      <c r="I439" s="11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7"/>
      <c r="AK439" s="11"/>
      <c r="AL439" s="11"/>
      <c r="AM439" s="11"/>
      <c r="AN439" s="11"/>
      <c r="AO439" s="11"/>
      <c r="AP439" s="11"/>
      <c r="AQ439" s="11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</row>
    <row r="440" spans="1:86" ht="17.25">
      <c r="A440" s="11"/>
      <c r="B440" s="11"/>
      <c r="C440" s="11"/>
      <c r="D440" s="11"/>
      <c r="E440" s="33"/>
      <c r="F440" s="11"/>
      <c r="G440" s="11"/>
      <c r="H440" s="11"/>
      <c r="I440" s="11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7"/>
      <c r="AK440" s="11"/>
      <c r="AL440" s="11"/>
      <c r="AM440" s="11"/>
      <c r="AN440" s="11"/>
      <c r="AO440" s="11"/>
      <c r="AP440" s="11"/>
      <c r="AQ440" s="11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</row>
    <row r="441" spans="1:86" ht="17.25">
      <c r="A441" s="11"/>
      <c r="B441" s="11"/>
      <c r="C441" s="11"/>
      <c r="D441" s="11"/>
      <c r="E441" s="33"/>
      <c r="F441" s="11"/>
      <c r="G441" s="11"/>
      <c r="H441" s="11"/>
      <c r="I441" s="11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7"/>
      <c r="AK441" s="11"/>
      <c r="AL441" s="11"/>
      <c r="AM441" s="11"/>
      <c r="AN441" s="11"/>
      <c r="AO441" s="11"/>
      <c r="AP441" s="11"/>
      <c r="AQ441" s="11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</row>
    <row r="442" spans="1:86" ht="17.25">
      <c r="A442" s="11"/>
      <c r="B442" s="11"/>
      <c r="C442" s="11"/>
      <c r="D442" s="11"/>
      <c r="E442" s="33"/>
      <c r="F442" s="11"/>
      <c r="G442" s="11"/>
      <c r="H442" s="11"/>
      <c r="I442" s="11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7"/>
      <c r="AK442" s="11"/>
      <c r="AL442" s="11"/>
      <c r="AM442" s="11"/>
      <c r="AN442" s="11"/>
      <c r="AO442" s="11"/>
      <c r="AP442" s="11"/>
      <c r="AQ442" s="11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</row>
    <row r="443" spans="1:86" ht="17.25">
      <c r="A443" s="11"/>
      <c r="B443" s="11"/>
      <c r="C443" s="11"/>
      <c r="D443" s="11"/>
      <c r="E443" s="33"/>
      <c r="F443" s="11"/>
      <c r="G443" s="11"/>
      <c r="H443" s="11"/>
      <c r="I443" s="11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7"/>
      <c r="AK443" s="11"/>
      <c r="AL443" s="11"/>
      <c r="AM443" s="11"/>
      <c r="AN443" s="11"/>
      <c r="AO443" s="11"/>
      <c r="AP443" s="11"/>
      <c r="AQ443" s="11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</row>
    <row r="444" spans="1:86" ht="17.25">
      <c r="A444" s="11"/>
      <c r="B444" s="11"/>
      <c r="C444" s="11"/>
      <c r="D444" s="11"/>
      <c r="E444" s="33"/>
      <c r="F444" s="11"/>
      <c r="G444" s="11"/>
      <c r="H444" s="11"/>
      <c r="I444" s="11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7"/>
      <c r="AK444" s="11"/>
      <c r="AL444" s="11"/>
      <c r="AM444" s="11"/>
      <c r="AN444" s="11"/>
      <c r="AO444" s="11"/>
      <c r="AP444" s="11"/>
      <c r="AQ444" s="11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</row>
    <row r="445" spans="1:86" ht="17.25">
      <c r="A445" s="11"/>
      <c r="B445" s="11"/>
      <c r="C445" s="11"/>
      <c r="D445" s="11"/>
      <c r="E445" s="33"/>
      <c r="F445" s="11"/>
      <c r="G445" s="11"/>
      <c r="H445" s="11"/>
      <c r="I445" s="11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7"/>
      <c r="AK445" s="11"/>
      <c r="AL445" s="11"/>
      <c r="AM445" s="11"/>
      <c r="AN445" s="11"/>
      <c r="AO445" s="11"/>
      <c r="AP445" s="11"/>
      <c r="AQ445" s="11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</row>
    <row r="446" spans="1:86" ht="17.25">
      <c r="A446" s="11"/>
      <c r="B446" s="11"/>
      <c r="C446" s="11"/>
      <c r="D446" s="11"/>
      <c r="E446" s="33"/>
      <c r="F446" s="11"/>
      <c r="G446" s="11"/>
      <c r="H446" s="11"/>
      <c r="I446" s="11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7"/>
      <c r="AK446" s="11"/>
      <c r="AL446" s="11"/>
      <c r="AM446" s="11"/>
      <c r="AN446" s="11"/>
      <c r="AO446" s="11"/>
      <c r="AP446" s="11"/>
      <c r="AQ446" s="11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</row>
    <row r="447" spans="1:86" ht="17.25">
      <c r="A447" s="11"/>
      <c r="B447" s="11"/>
      <c r="C447" s="11"/>
      <c r="D447" s="11"/>
      <c r="E447" s="33"/>
      <c r="F447" s="11"/>
      <c r="G447" s="11"/>
      <c r="H447" s="11"/>
      <c r="I447" s="11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7"/>
      <c r="AK447" s="11"/>
      <c r="AL447" s="11"/>
      <c r="AM447" s="11"/>
      <c r="AN447" s="11"/>
      <c r="AO447" s="11"/>
      <c r="AP447" s="11"/>
      <c r="AQ447" s="11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</row>
    <row r="448" spans="1:86" ht="17.25">
      <c r="A448" s="11"/>
      <c r="B448" s="11"/>
      <c r="C448" s="11"/>
      <c r="D448" s="11"/>
      <c r="E448" s="33"/>
      <c r="F448" s="11"/>
      <c r="G448" s="11"/>
      <c r="H448" s="11"/>
      <c r="I448" s="11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7"/>
      <c r="AK448" s="11"/>
      <c r="AL448" s="11"/>
      <c r="AM448" s="11"/>
      <c r="AN448" s="11"/>
      <c r="AO448" s="11"/>
      <c r="AP448" s="11"/>
      <c r="AQ448" s="11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</row>
    <row r="449" spans="1:86" ht="17.25">
      <c r="A449" s="11"/>
      <c r="B449" s="11"/>
      <c r="C449" s="11"/>
      <c r="D449" s="11"/>
      <c r="E449" s="33"/>
      <c r="F449" s="11"/>
      <c r="G449" s="11"/>
      <c r="H449" s="11"/>
      <c r="I449" s="11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7"/>
      <c r="AK449" s="11"/>
      <c r="AL449" s="11"/>
      <c r="AM449" s="11"/>
      <c r="AN449" s="11"/>
      <c r="AO449" s="11"/>
      <c r="AP449" s="11"/>
      <c r="AQ449" s="11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</row>
    <row r="450" spans="1:86" ht="17.25">
      <c r="A450" s="11"/>
      <c r="B450" s="11"/>
      <c r="C450" s="11"/>
      <c r="D450" s="11"/>
      <c r="E450" s="33"/>
      <c r="F450" s="11"/>
      <c r="G450" s="11"/>
      <c r="H450" s="11"/>
      <c r="I450" s="11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7"/>
      <c r="AK450" s="11"/>
      <c r="AL450" s="11"/>
      <c r="AM450" s="11"/>
      <c r="AN450" s="11"/>
      <c r="AO450" s="11"/>
      <c r="AP450" s="11"/>
      <c r="AQ450" s="11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</row>
    <row r="451" spans="1:86" ht="17.25">
      <c r="A451" s="11"/>
      <c r="B451" s="11"/>
      <c r="C451" s="11"/>
      <c r="D451" s="11"/>
      <c r="E451" s="33"/>
      <c r="F451" s="11"/>
      <c r="G451" s="11"/>
      <c r="H451" s="11"/>
      <c r="I451" s="11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7"/>
      <c r="AK451" s="11"/>
      <c r="AL451" s="11"/>
      <c r="AM451" s="11"/>
      <c r="AN451" s="11"/>
      <c r="AO451" s="11"/>
      <c r="AP451" s="11"/>
      <c r="AQ451" s="11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</row>
    <row r="452" spans="1:86" ht="17.25">
      <c r="A452" s="11"/>
      <c r="B452" s="11"/>
      <c r="C452" s="11"/>
      <c r="D452" s="11"/>
      <c r="E452" s="33"/>
      <c r="F452" s="11"/>
      <c r="G452" s="11"/>
      <c r="H452" s="11"/>
      <c r="I452" s="11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7"/>
      <c r="AK452" s="11"/>
      <c r="AL452" s="11"/>
      <c r="AM452" s="11"/>
      <c r="AN452" s="11"/>
      <c r="AO452" s="11"/>
      <c r="AP452" s="11"/>
      <c r="AQ452" s="11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</row>
    <row r="453" spans="1:86" ht="17.25">
      <c r="A453" s="11"/>
      <c r="B453" s="11"/>
      <c r="C453" s="11"/>
      <c r="D453" s="11"/>
      <c r="E453" s="33"/>
      <c r="F453" s="11"/>
      <c r="G453" s="11"/>
      <c r="H453" s="11"/>
      <c r="I453" s="11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7"/>
      <c r="AK453" s="11"/>
      <c r="AL453" s="11"/>
      <c r="AM453" s="11"/>
      <c r="AN453" s="11"/>
      <c r="AO453" s="11"/>
      <c r="AP453" s="11"/>
      <c r="AQ453" s="11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</row>
    <row r="454" spans="1:86" ht="17.25">
      <c r="A454" s="11"/>
      <c r="B454" s="11"/>
      <c r="C454" s="11"/>
      <c r="D454" s="11"/>
      <c r="E454" s="33"/>
      <c r="F454" s="11"/>
      <c r="G454" s="11"/>
      <c r="H454" s="11"/>
      <c r="I454" s="11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7"/>
      <c r="AK454" s="11"/>
      <c r="AL454" s="11"/>
      <c r="AM454" s="11"/>
      <c r="AN454" s="11"/>
      <c r="AO454" s="11"/>
      <c r="AP454" s="11"/>
      <c r="AQ454" s="11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</row>
    <row r="455" spans="1:86" ht="17.25">
      <c r="A455" s="11"/>
      <c r="B455" s="11"/>
      <c r="C455" s="11"/>
      <c r="D455" s="11"/>
      <c r="E455" s="33"/>
      <c r="F455" s="11"/>
      <c r="G455" s="11"/>
      <c r="H455" s="11"/>
      <c r="I455" s="11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7"/>
      <c r="AK455" s="11"/>
      <c r="AL455" s="11"/>
      <c r="AM455" s="11"/>
      <c r="AN455" s="11"/>
      <c r="AO455" s="11"/>
      <c r="AP455" s="11"/>
      <c r="AQ455" s="11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</row>
    <row r="456" spans="1:86" ht="17.25">
      <c r="A456" s="11"/>
      <c r="B456" s="11"/>
      <c r="C456" s="11"/>
      <c r="D456" s="11"/>
      <c r="E456" s="33"/>
      <c r="F456" s="11"/>
      <c r="G456" s="11"/>
      <c r="H456" s="11"/>
      <c r="I456" s="11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7"/>
      <c r="AK456" s="11"/>
      <c r="AL456" s="11"/>
      <c r="AM456" s="11"/>
      <c r="AN456" s="11"/>
      <c r="AO456" s="11"/>
      <c r="AP456" s="11"/>
      <c r="AQ456" s="11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</row>
    <row r="457" spans="1:86" ht="17.25">
      <c r="A457" s="11"/>
      <c r="B457" s="11"/>
      <c r="C457" s="11"/>
      <c r="D457" s="11"/>
      <c r="E457" s="33"/>
      <c r="F457" s="11"/>
      <c r="G457" s="11"/>
      <c r="H457" s="11"/>
      <c r="I457" s="11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7"/>
      <c r="AK457" s="11"/>
      <c r="AL457" s="11"/>
      <c r="AM457" s="11"/>
      <c r="AN457" s="11"/>
      <c r="AO457" s="11"/>
      <c r="AP457" s="11"/>
      <c r="AQ457" s="11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</row>
    <row r="458" spans="1:86" ht="17.25">
      <c r="A458" s="11"/>
      <c r="B458" s="11"/>
      <c r="C458" s="11"/>
      <c r="D458" s="11"/>
      <c r="E458" s="33"/>
      <c r="F458" s="11"/>
      <c r="G458" s="11"/>
      <c r="H458" s="11"/>
      <c r="I458" s="11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7"/>
      <c r="AK458" s="11"/>
      <c r="AL458" s="11"/>
      <c r="AM458" s="11"/>
      <c r="AN458" s="11"/>
      <c r="AO458" s="11"/>
      <c r="AP458" s="11"/>
      <c r="AQ458" s="11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</row>
    <row r="459" spans="1:86" ht="17.25">
      <c r="A459" s="11"/>
      <c r="B459" s="11"/>
      <c r="C459" s="11"/>
      <c r="D459" s="11"/>
      <c r="E459" s="33"/>
      <c r="F459" s="11"/>
      <c r="G459" s="11"/>
      <c r="H459" s="11"/>
      <c r="I459" s="11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7"/>
      <c r="AK459" s="11"/>
      <c r="AL459" s="11"/>
      <c r="AM459" s="11"/>
      <c r="AN459" s="11"/>
      <c r="AO459" s="11"/>
      <c r="AP459" s="11"/>
      <c r="AQ459" s="11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</row>
    <row r="460" spans="1:86" ht="17.25">
      <c r="A460" s="11"/>
      <c r="B460" s="11"/>
      <c r="C460" s="11"/>
      <c r="D460" s="11"/>
      <c r="E460" s="33"/>
      <c r="F460" s="11"/>
      <c r="G460" s="11"/>
      <c r="H460" s="11"/>
      <c r="I460" s="11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7"/>
      <c r="AK460" s="11"/>
      <c r="AL460" s="11"/>
      <c r="AM460" s="11"/>
      <c r="AN460" s="11"/>
      <c r="AO460" s="11"/>
      <c r="AP460" s="11"/>
      <c r="AQ460" s="11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</row>
    <row r="461" spans="1:86" ht="17.25">
      <c r="A461" s="11"/>
      <c r="B461" s="11"/>
      <c r="C461" s="11"/>
      <c r="D461" s="11"/>
      <c r="E461" s="33"/>
      <c r="F461" s="11"/>
      <c r="G461" s="11"/>
      <c r="H461" s="11"/>
      <c r="I461" s="11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7"/>
      <c r="AK461" s="11"/>
      <c r="AL461" s="11"/>
      <c r="AM461" s="11"/>
      <c r="AN461" s="11"/>
      <c r="AO461" s="11"/>
      <c r="AP461" s="11"/>
      <c r="AQ461" s="11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</row>
    <row r="462" spans="1:86" ht="17.25">
      <c r="A462" s="11"/>
      <c r="B462" s="11"/>
      <c r="C462" s="11"/>
      <c r="D462" s="11"/>
      <c r="E462" s="33"/>
      <c r="F462" s="11"/>
      <c r="G462" s="11"/>
      <c r="H462" s="11"/>
      <c r="I462" s="11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7"/>
      <c r="AK462" s="11"/>
      <c r="AL462" s="11"/>
      <c r="AM462" s="11"/>
      <c r="AN462" s="11"/>
      <c r="AO462" s="11"/>
      <c r="AP462" s="11"/>
      <c r="AQ462" s="11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</row>
    <row r="463" spans="1:86" ht="17.25">
      <c r="A463" s="11"/>
      <c r="B463" s="11"/>
      <c r="C463" s="11"/>
      <c r="D463" s="11"/>
      <c r="E463" s="33"/>
      <c r="F463" s="11"/>
      <c r="G463" s="11"/>
      <c r="H463" s="11"/>
      <c r="I463" s="11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7"/>
      <c r="AK463" s="11"/>
      <c r="AL463" s="11"/>
      <c r="AM463" s="11"/>
      <c r="AN463" s="11"/>
      <c r="AO463" s="11"/>
      <c r="AP463" s="11"/>
      <c r="AQ463" s="11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</row>
    <row r="464" spans="1:86" ht="17.25">
      <c r="A464" s="11"/>
      <c r="B464" s="11"/>
      <c r="C464" s="11"/>
      <c r="D464" s="11"/>
      <c r="E464" s="33"/>
      <c r="F464" s="11"/>
      <c r="G464" s="11"/>
      <c r="H464" s="11"/>
      <c r="I464" s="11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7"/>
      <c r="AK464" s="11"/>
      <c r="AL464" s="11"/>
      <c r="AM464" s="11"/>
      <c r="AN464" s="11"/>
      <c r="AO464" s="11"/>
      <c r="AP464" s="11"/>
      <c r="AQ464" s="11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</row>
    <row r="465" spans="1:86" ht="17.25">
      <c r="A465" s="11"/>
      <c r="B465" s="11"/>
      <c r="C465" s="11"/>
      <c r="D465" s="11"/>
      <c r="E465" s="33"/>
      <c r="F465" s="11"/>
      <c r="G465" s="11"/>
      <c r="H465" s="11"/>
      <c r="I465" s="11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7"/>
      <c r="AK465" s="11"/>
      <c r="AL465" s="11"/>
      <c r="AM465" s="11"/>
      <c r="AN465" s="11"/>
      <c r="AO465" s="11"/>
      <c r="AP465" s="11"/>
      <c r="AQ465" s="11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</row>
    <row r="466" spans="1:86" ht="17.25">
      <c r="A466" s="11"/>
      <c r="B466" s="11"/>
      <c r="C466" s="11"/>
      <c r="D466" s="11"/>
      <c r="E466" s="33"/>
      <c r="F466" s="11"/>
      <c r="G466" s="11"/>
      <c r="H466" s="11"/>
      <c r="I466" s="11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7"/>
      <c r="AK466" s="11"/>
      <c r="AL466" s="11"/>
      <c r="AM466" s="11"/>
      <c r="AN466" s="11"/>
      <c r="AO466" s="11"/>
      <c r="AP466" s="11"/>
      <c r="AQ466" s="11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</row>
    <row r="467" spans="1:86" ht="17.25">
      <c r="A467" s="11"/>
      <c r="B467" s="11"/>
      <c r="C467" s="11"/>
      <c r="D467" s="11"/>
      <c r="E467" s="33"/>
      <c r="F467" s="11"/>
      <c r="G467" s="11"/>
      <c r="H467" s="11"/>
      <c r="I467" s="11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7"/>
      <c r="AK467" s="11"/>
      <c r="AL467" s="11"/>
      <c r="AM467" s="11"/>
      <c r="AN467" s="11"/>
      <c r="AO467" s="11"/>
      <c r="AP467" s="11"/>
      <c r="AQ467" s="11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</row>
    <row r="468" spans="1:86" ht="17.25">
      <c r="A468" s="11"/>
      <c r="B468" s="11"/>
      <c r="C468" s="11"/>
      <c r="D468" s="11"/>
      <c r="E468" s="33"/>
      <c r="F468" s="11"/>
      <c r="G468" s="11"/>
      <c r="H468" s="11"/>
      <c r="I468" s="11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7"/>
      <c r="AK468" s="11"/>
      <c r="AL468" s="11"/>
      <c r="AM468" s="11"/>
      <c r="AN468" s="11"/>
      <c r="AO468" s="11"/>
      <c r="AP468" s="11"/>
      <c r="AQ468" s="11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</row>
    <row r="469" spans="1:86" ht="17.25">
      <c r="A469" s="11"/>
      <c r="B469" s="11"/>
      <c r="C469" s="11"/>
      <c r="D469" s="11"/>
      <c r="E469" s="33"/>
      <c r="F469" s="11"/>
      <c r="G469" s="11"/>
      <c r="H469" s="11"/>
      <c r="I469" s="11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7"/>
      <c r="AK469" s="11"/>
      <c r="AL469" s="11"/>
      <c r="AM469" s="11"/>
      <c r="AN469" s="11"/>
      <c r="AO469" s="11"/>
      <c r="AP469" s="11"/>
      <c r="AQ469" s="11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</row>
    <row r="470" spans="1:86" ht="17.25">
      <c r="A470" s="11"/>
      <c r="B470" s="11"/>
      <c r="C470" s="11"/>
      <c r="D470" s="11"/>
      <c r="E470" s="33"/>
      <c r="F470" s="11"/>
      <c r="G470" s="11"/>
      <c r="H470" s="11"/>
      <c r="I470" s="11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7"/>
      <c r="AK470" s="11"/>
      <c r="AL470" s="11"/>
      <c r="AM470" s="11"/>
      <c r="AN470" s="11"/>
      <c r="AO470" s="11"/>
      <c r="AP470" s="11"/>
      <c r="AQ470" s="11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</row>
    <row r="471" spans="1:86" ht="17.25">
      <c r="A471" s="11"/>
      <c r="B471" s="11"/>
      <c r="C471" s="11"/>
      <c r="D471" s="11"/>
      <c r="E471" s="33"/>
      <c r="F471" s="11"/>
      <c r="G471" s="11"/>
      <c r="H471" s="11"/>
      <c r="I471" s="11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7"/>
      <c r="AK471" s="11"/>
      <c r="AL471" s="11"/>
      <c r="AM471" s="11"/>
      <c r="AN471" s="11"/>
      <c r="AO471" s="11"/>
      <c r="AP471" s="11"/>
      <c r="AQ471" s="11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</row>
    <row r="472" spans="1:86" ht="17.25">
      <c r="A472" s="11"/>
      <c r="B472" s="11"/>
      <c r="C472" s="11"/>
      <c r="D472" s="11"/>
      <c r="E472" s="33"/>
      <c r="F472" s="11"/>
      <c r="G472" s="11"/>
      <c r="H472" s="11"/>
      <c r="I472" s="11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7"/>
      <c r="AK472" s="11"/>
      <c r="AL472" s="11"/>
      <c r="AM472" s="11"/>
      <c r="AN472" s="11"/>
      <c r="AO472" s="11"/>
      <c r="AP472" s="11"/>
      <c r="AQ472" s="11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</row>
    <row r="473" spans="1:86" ht="17.25">
      <c r="A473" s="11"/>
      <c r="B473" s="11"/>
      <c r="C473" s="11"/>
      <c r="D473" s="11"/>
      <c r="E473" s="33"/>
      <c r="F473" s="11"/>
      <c r="G473" s="11"/>
      <c r="H473" s="11"/>
      <c r="I473" s="11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7"/>
      <c r="AK473" s="11"/>
      <c r="AL473" s="11"/>
      <c r="AM473" s="11"/>
      <c r="AN473" s="11"/>
      <c r="AO473" s="11"/>
      <c r="AP473" s="11"/>
      <c r="AQ473" s="11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</row>
    <row r="474" spans="1:86" ht="17.25">
      <c r="A474" s="11"/>
      <c r="B474" s="11"/>
      <c r="C474" s="11"/>
      <c r="D474" s="11"/>
      <c r="E474" s="33"/>
      <c r="F474" s="11"/>
      <c r="G474" s="11"/>
      <c r="H474" s="11"/>
      <c r="I474" s="11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7"/>
      <c r="AK474" s="11"/>
      <c r="AL474" s="11"/>
      <c r="AM474" s="11"/>
      <c r="AN474" s="11"/>
      <c r="AO474" s="11"/>
      <c r="AP474" s="11"/>
      <c r="AQ474" s="11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</row>
    <row r="475" spans="1:86" ht="17.25">
      <c r="A475" s="11"/>
      <c r="B475" s="11"/>
      <c r="C475" s="11"/>
      <c r="D475" s="11"/>
      <c r="E475" s="33"/>
      <c r="F475" s="11"/>
      <c r="G475" s="11"/>
      <c r="H475" s="11"/>
      <c r="I475" s="11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7"/>
      <c r="AK475" s="11"/>
      <c r="AL475" s="11"/>
      <c r="AM475" s="11"/>
      <c r="AN475" s="11"/>
      <c r="AO475" s="11"/>
      <c r="AP475" s="11"/>
      <c r="AQ475" s="11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</row>
    <row r="476" spans="1:86" ht="17.25">
      <c r="A476" s="11"/>
      <c r="B476" s="11"/>
      <c r="C476" s="11"/>
      <c r="D476" s="11"/>
      <c r="E476" s="33"/>
      <c r="F476" s="11"/>
      <c r="G476" s="11"/>
      <c r="H476" s="11"/>
      <c r="I476" s="11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7"/>
      <c r="AK476" s="11"/>
      <c r="AL476" s="11"/>
      <c r="AM476" s="11"/>
      <c r="AN476" s="11"/>
      <c r="AO476" s="11"/>
      <c r="AP476" s="11"/>
      <c r="AQ476" s="11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</row>
    <row r="477" spans="1:86" ht="17.25">
      <c r="A477" s="11"/>
      <c r="B477" s="11"/>
      <c r="C477" s="11"/>
      <c r="D477" s="11"/>
      <c r="E477" s="33"/>
      <c r="F477" s="11"/>
      <c r="G477" s="11"/>
      <c r="H477" s="11"/>
      <c r="I477" s="11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7"/>
      <c r="AK477" s="11"/>
      <c r="AL477" s="11"/>
      <c r="AM477" s="11"/>
      <c r="AN477" s="11"/>
      <c r="AO477" s="11"/>
      <c r="AP477" s="11"/>
      <c r="AQ477" s="11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</row>
    <row r="478" spans="1:86" ht="17.25">
      <c r="A478" s="11"/>
      <c r="B478" s="11"/>
      <c r="C478" s="11"/>
      <c r="D478" s="11"/>
      <c r="E478" s="33"/>
      <c r="F478" s="11"/>
      <c r="G478" s="11"/>
      <c r="H478" s="11"/>
      <c r="I478" s="11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7"/>
      <c r="AK478" s="11"/>
      <c r="AL478" s="11"/>
      <c r="AM478" s="11"/>
      <c r="AN478" s="11"/>
      <c r="AO478" s="11"/>
      <c r="AP478" s="11"/>
      <c r="AQ478" s="11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</row>
    <row r="479" spans="1:86" ht="17.25">
      <c r="A479" s="11"/>
      <c r="B479" s="11"/>
      <c r="C479" s="11"/>
      <c r="D479" s="11"/>
      <c r="E479" s="33"/>
      <c r="F479" s="11"/>
      <c r="G479" s="11"/>
      <c r="H479" s="11"/>
      <c r="I479" s="11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7"/>
      <c r="AK479" s="11"/>
      <c r="AL479" s="11"/>
      <c r="AM479" s="11"/>
      <c r="AN479" s="11"/>
      <c r="AO479" s="11"/>
      <c r="AP479" s="11"/>
      <c r="AQ479" s="11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</row>
    <row r="480" spans="1:86" ht="17.25">
      <c r="A480" s="11"/>
      <c r="B480" s="11"/>
      <c r="C480" s="11"/>
      <c r="D480" s="11"/>
      <c r="E480" s="33"/>
      <c r="F480" s="11"/>
      <c r="G480" s="11"/>
      <c r="H480" s="11"/>
      <c r="I480" s="11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7"/>
      <c r="AK480" s="11"/>
      <c r="AL480" s="11"/>
      <c r="AM480" s="11"/>
      <c r="AN480" s="11"/>
      <c r="AO480" s="11"/>
      <c r="AP480" s="11"/>
      <c r="AQ480" s="11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</row>
    <row r="481" spans="1:86" ht="17.25">
      <c r="A481" s="11"/>
      <c r="B481" s="11"/>
      <c r="C481" s="11"/>
      <c r="D481" s="11"/>
      <c r="E481" s="33"/>
      <c r="F481" s="11"/>
      <c r="G481" s="11"/>
      <c r="H481" s="11"/>
      <c r="I481" s="11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7"/>
      <c r="AK481" s="11"/>
      <c r="AL481" s="11"/>
      <c r="AM481" s="11"/>
      <c r="AN481" s="11"/>
      <c r="AO481" s="11"/>
      <c r="AP481" s="11"/>
      <c r="AQ481" s="11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</row>
    <row r="482" spans="1:86" ht="17.25">
      <c r="A482" s="11"/>
      <c r="B482" s="11"/>
      <c r="C482" s="11"/>
      <c r="D482" s="11"/>
      <c r="E482" s="33"/>
      <c r="F482" s="11"/>
      <c r="G482" s="11"/>
      <c r="H482" s="11"/>
      <c r="I482" s="11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7"/>
      <c r="AK482" s="11"/>
      <c r="AL482" s="11"/>
      <c r="AM482" s="11"/>
      <c r="AN482" s="11"/>
      <c r="AO482" s="11"/>
      <c r="AP482" s="11"/>
      <c r="AQ482" s="11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</row>
    <row r="483" spans="1:86" ht="17.25">
      <c r="A483" s="11"/>
      <c r="B483" s="11"/>
      <c r="C483" s="11"/>
      <c r="D483" s="11"/>
      <c r="E483" s="33"/>
      <c r="F483" s="11"/>
      <c r="G483" s="11"/>
      <c r="H483" s="11"/>
      <c r="I483" s="11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7"/>
      <c r="AK483" s="11"/>
      <c r="AL483" s="11"/>
      <c r="AM483" s="11"/>
      <c r="AN483" s="11"/>
      <c r="AO483" s="11"/>
      <c r="AP483" s="11"/>
      <c r="AQ483" s="11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</row>
    <row r="484" spans="1:86" ht="17.25">
      <c r="A484" s="11"/>
      <c r="B484" s="11"/>
      <c r="C484" s="11"/>
      <c r="D484" s="11"/>
      <c r="E484" s="33"/>
      <c r="F484" s="11"/>
      <c r="G484" s="11"/>
      <c r="H484" s="11"/>
      <c r="I484" s="11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7"/>
      <c r="AK484" s="11"/>
      <c r="AL484" s="11"/>
      <c r="AM484" s="11"/>
      <c r="AN484" s="11"/>
      <c r="AO484" s="11"/>
      <c r="AP484" s="11"/>
      <c r="AQ484" s="11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</row>
    <row r="485" spans="1:86" ht="17.25">
      <c r="A485" s="11"/>
      <c r="B485" s="11"/>
      <c r="C485" s="11"/>
      <c r="D485" s="11"/>
      <c r="E485" s="33"/>
      <c r="F485" s="11"/>
      <c r="G485" s="11"/>
      <c r="H485" s="11"/>
      <c r="I485" s="11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7"/>
      <c r="AK485" s="11"/>
      <c r="AL485" s="11"/>
      <c r="AM485" s="11"/>
      <c r="AN485" s="11"/>
      <c r="AO485" s="11"/>
      <c r="AP485" s="11"/>
      <c r="AQ485" s="11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</row>
    <row r="486" spans="1:86" ht="17.25">
      <c r="A486" s="11"/>
      <c r="B486" s="11"/>
      <c r="C486" s="11"/>
      <c r="D486" s="11"/>
      <c r="E486" s="33"/>
      <c r="F486" s="11"/>
      <c r="G486" s="11"/>
      <c r="H486" s="11"/>
      <c r="I486" s="11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7"/>
      <c r="AK486" s="11"/>
      <c r="AL486" s="11"/>
      <c r="AM486" s="11"/>
      <c r="AN486" s="11"/>
      <c r="AO486" s="11"/>
      <c r="AP486" s="11"/>
      <c r="AQ486" s="11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</row>
    <row r="487" spans="1:86" ht="17.25">
      <c r="A487" s="11"/>
      <c r="B487" s="11"/>
      <c r="C487" s="11"/>
      <c r="D487" s="11"/>
      <c r="E487" s="33"/>
      <c r="F487" s="11"/>
      <c r="G487" s="11"/>
      <c r="H487" s="11"/>
      <c r="I487" s="11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7"/>
      <c r="AK487" s="11"/>
      <c r="AL487" s="11"/>
      <c r="AM487" s="11"/>
      <c r="AN487" s="11"/>
      <c r="AO487" s="11"/>
      <c r="AP487" s="11"/>
      <c r="AQ487" s="11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</row>
    <row r="488" spans="1:86" ht="17.25">
      <c r="A488" s="11"/>
      <c r="B488" s="11"/>
      <c r="C488" s="11"/>
      <c r="D488" s="11"/>
      <c r="E488" s="33"/>
      <c r="F488" s="11"/>
      <c r="G488" s="11"/>
      <c r="H488" s="11"/>
      <c r="I488" s="11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7"/>
      <c r="AK488" s="11"/>
      <c r="AL488" s="11"/>
      <c r="AM488" s="11"/>
      <c r="AN488" s="11"/>
      <c r="AO488" s="11"/>
      <c r="AP488" s="11"/>
      <c r="AQ488" s="11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</row>
    <row r="489" spans="1:86" ht="17.25">
      <c r="A489" s="11"/>
      <c r="B489" s="11"/>
      <c r="C489" s="11"/>
      <c r="D489" s="11"/>
      <c r="E489" s="33"/>
      <c r="F489" s="11"/>
      <c r="G489" s="11"/>
      <c r="H489" s="11"/>
      <c r="I489" s="11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7"/>
      <c r="AK489" s="11"/>
      <c r="AL489" s="11"/>
      <c r="AM489" s="11"/>
      <c r="AN489" s="11"/>
      <c r="AO489" s="11"/>
      <c r="AP489" s="11"/>
      <c r="AQ489" s="11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</row>
    <row r="490" spans="1:86" ht="17.25">
      <c r="A490" s="11"/>
      <c r="B490" s="11"/>
      <c r="C490" s="11"/>
      <c r="D490" s="11"/>
      <c r="E490" s="33"/>
      <c r="F490" s="11"/>
      <c r="G490" s="11"/>
      <c r="H490" s="11"/>
      <c r="I490" s="11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7"/>
      <c r="AK490" s="11"/>
      <c r="AL490" s="11"/>
      <c r="AM490" s="11"/>
      <c r="AN490" s="11"/>
      <c r="AO490" s="11"/>
      <c r="AP490" s="11"/>
      <c r="AQ490" s="11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</row>
    <row r="491" spans="1:86" ht="17.25">
      <c r="A491" s="11"/>
      <c r="B491" s="11"/>
      <c r="C491" s="11"/>
      <c r="D491" s="11"/>
      <c r="E491" s="33"/>
      <c r="F491" s="11"/>
      <c r="G491" s="11"/>
      <c r="H491" s="11"/>
      <c r="I491" s="11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7"/>
      <c r="AK491" s="11"/>
      <c r="AL491" s="11"/>
      <c r="AM491" s="11"/>
      <c r="AN491" s="11"/>
      <c r="AO491" s="11"/>
      <c r="AP491" s="11"/>
      <c r="AQ491" s="11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</row>
    <row r="492" spans="1:86" ht="17.25">
      <c r="A492" s="11"/>
      <c r="B492" s="11"/>
      <c r="C492" s="11"/>
      <c r="D492" s="11"/>
      <c r="E492" s="33"/>
      <c r="F492" s="11"/>
      <c r="G492" s="11"/>
      <c r="H492" s="11"/>
      <c r="I492" s="11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7"/>
      <c r="AK492" s="11"/>
      <c r="AL492" s="11"/>
      <c r="AM492" s="11"/>
      <c r="AN492" s="11"/>
      <c r="AO492" s="11"/>
      <c r="AP492" s="11"/>
      <c r="AQ492" s="11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</row>
    <row r="493" spans="1:86" ht="17.25">
      <c r="A493" s="11"/>
      <c r="B493" s="11"/>
      <c r="C493" s="11"/>
      <c r="D493" s="11"/>
      <c r="E493" s="33"/>
      <c r="F493" s="11"/>
      <c r="G493" s="11"/>
      <c r="H493" s="11"/>
      <c r="I493" s="11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7"/>
      <c r="AK493" s="11"/>
      <c r="AL493" s="11"/>
      <c r="AM493" s="11"/>
      <c r="AN493" s="11"/>
      <c r="AO493" s="11"/>
      <c r="AP493" s="11"/>
      <c r="AQ493" s="11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</row>
    <row r="494" spans="1:86" ht="17.25">
      <c r="A494" s="11"/>
      <c r="B494" s="11"/>
      <c r="C494" s="11"/>
      <c r="D494" s="11"/>
      <c r="E494" s="33"/>
      <c r="F494" s="11"/>
      <c r="G494" s="11"/>
      <c r="H494" s="11"/>
      <c r="I494" s="11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7"/>
      <c r="AK494" s="11"/>
      <c r="AL494" s="11"/>
      <c r="AM494" s="11"/>
      <c r="AN494" s="11"/>
      <c r="AO494" s="11"/>
      <c r="AP494" s="11"/>
      <c r="AQ494" s="11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</row>
    <row r="495" spans="1:86" ht="17.25">
      <c r="A495" s="11"/>
      <c r="B495" s="11"/>
      <c r="C495" s="11"/>
      <c r="D495" s="11"/>
      <c r="E495" s="33"/>
      <c r="F495" s="11"/>
      <c r="G495" s="11"/>
      <c r="H495" s="11"/>
      <c r="I495" s="11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7"/>
      <c r="AK495" s="11"/>
      <c r="AL495" s="11"/>
      <c r="AM495" s="11"/>
      <c r="AN495" s="11"/>
      <c r="AO495" s="11"/>
      <c r="AP495" s="11"/>
      <c r="AQ495" s="11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</row>
    <row r="496" spans="1:86" ht="17.25">
      <c r="A496" s="11"/>
      <c r="B496" s="11"/>
      <c r="C496" s="11"/>
      <c r="D496" s="11"/>
      <c r="E496" s="33"/>
      <c r="F496" s="11"/>
      <c r="G496" s="11"/>
      <c r="H496" s="11"/>
      <c r="I496" s="11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7"/>
      <c r="AK496" s="11"/>
      <c r="AL496" s="11"/>
      <c r="AM496" s="11"/>
      <c r="AN496" s="11"/>
      <c r="AO496" s="11"/>
      <c r="AP496" s="11"/>
      <c r="AQ496" s="11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</row>
    <row r="497" spans="1:86" ht="17.25">
      <c r="A497" s="11"/>
      <c r="B497" s="11"/>
      <c r="C497" s="11"/>
      <c r="D497" s="11"/>
      <c r="E497" s="33"/>
      <c r="F497" s="11"/>
      <c r="G497" s="11"/>
      <c r="H497" s="11"/>
      <c r="I497" s="11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7"/>
      <c r="AK497" s="11"/>
      <c r="AL497" s="11"/>
      <c r="AM497" s="11"/>
      <c r="AN497" s="11"/>
      <c r="AO497" s="11"/>
      <c r="AP497" s="11"/>
      <c r="AQ497" s="11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</row>
    <row r="498" spans="1:86" ht="17.25">
      <c r="A498" s="11"/>
      <c r="B498" s="11"/>
      <c r="C498" s="11"/>
      <c r="D498" s="11"/>
      <c r="E498" s="33"/>
      <c r="F498" s="11"/>
      <c r="G498" s="11"/>
      <c r="H498" s="11"/>
      <c r="I498" s="11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7"/>
      <c r="AK498" s="11"/>
      <c r="AL498" s="11"/>
      <c r="AM498" s="11"/>
      <c r="AN498" s="11"/>
      <c r="AO498" s="11"/>
      <c r="AP498" s="11"/>
      <c r="AQ498" s="11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</row>
    <row r="499" spans="1:86" ht="17.25">
      <c r="A499" s="11"/>
      <c r="B499" s="11"/>
      <c r="C499" s="11"/>
      <c r="D499" s="11"/>
      <c r="E499" s="33"/>
      <c r="F499" s="11"/>
      <c r="G499" s="11"/>
      <c r="H499" s="11"/>
      <c r="I499" s="11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7"/>
      <c r="AK499" s="11"/>
      <c r="AL499" s="11"/>
      <c r="AM499" s="11"/>
      <c r="AN499" s="11"/>
      <c r="AO499" s="11"/>
      <c r="AP499" s="11"/>
      <c r="AQ499" s="11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</row>
    <row r="500" spans="1:86" ht="17.25">
      <c r="A500" s="11"/>
      <c r="B500" s="11"/>
      <c r="C500" s="11"/>
      <c r="D500" s="11"/>
      <c r="E500" s="33"/>
      <c r="F500" s="11"/>
      <c r="G500" s="11"/>
      <c r="H500" s="11"/>
      <c r="I500" s="11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7"/>
      <c r="AK500" s="11"/>
      <c r="AL500" s="11"/>
      <c r="AM500" s="11"/>
      <c r="AN500" s="11"/>
      <c r="AO500" s="11"/>
      <c r="AP500" s="11"/>
      <c r="AQ500" s="11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</row>
    <row r="501" spans="1:86" ht="17.25">
      <c r="A501" s="11"/>
      <c r="B501" s="11"/>
      <c r="C501" s="11"/>
      <c r="D501" s="11"/>
      <c r="E501" s="33"/>
      <c r="F501" s="11"/>
      <c r="G501" s="11"/>
      <c r="H501" s="11"/>
      <c r="I501" s="11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7"/>
      <c r="AK501" s="11"/>
      <c r="AL501" s="11"/>
      <c r="AM501" s="11"/>
      <c r="AN501" s="11"/>
      <c r="AO501" s="11"/>
      <c r="AP501" s="11"/>
      <c r="AQ501" s="11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</row>
    <row r="502" spans="1:86" ht="17.25">
      <c r="A502" s="11"/>
      <c r="B502" s="11"/>
      <c r="C502" s="11"/>
      <c r="D502" s="11"/>
      <c r="E502" s="33"/>
      <c r="F502" s="11"/>
      <c r="G502" s="11"/>
      <c r="H502" s="11"/>
      <c r="I502" s="11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7"/>
      <c r="AK502" s="11"/>
      <c r="AL502" s="11"/>
      <c r="AM502" s="11"/>
      <c r="AN502" s="11"/>
      <c r="AO502" s="11"/>
      <c r="AP502" s="11"/>
      <c r="AQ502" s="11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</row>
    <row r="503" spans="1:86" ht="17.25">
      <c r="A503" s="11"/>
      <c r="B503" s="11"/>
      <c r="C503" s="11"/>
      <c r="D503" s="11"/>
      <c r="E503" s="33"/>
      <c r="F503" s="11"/>
      <c r="G503" s="11"/>
      <c r="H503" s="11"/>
      <c r="I503" s="11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7"/>
      <c r="AK503" s="11"/>
      <c r="AL503" s="11"/>
      <c r="AM503" s="11"/>
      <c r="AN503" s="11"/>
      <c r="AO503" s="11"/>
      <c r="AP503" s="11"/>
      <c r="AQ503" s="11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</row>
    <row r="504" spans="1:86" ht="17.25">
      <c r="A504" s="11"/>
      <c r="B504" s="11"/>
      <c r="C504" s="11"/>
      <c r="D504" s="11"/>
      <c r="E504" s="33"/>
      <c r="F504" s="11"/>
      <c r="G504" s="11"/>
      <c r="H504" s="11"/>
      <c r="I504" s="11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7"/>
      <c r="AK504" s="11"/>
      <c r="AL504" s="11"/>
      <c r="AM504" s="11"/>
      <c r="AN504" s="11"/>
      <c r="AO504" s="11"/>
      <c r="AP504" s="11"/>
      <c r="AQ504" s="11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</row>
    <row r="505" spans="1:86" ht="17.25">
      <c r="A505" s="11"/>
      <c r="B505" s="11"/>
      <c r="C505" s="11"/>
      <c r="D505" s="11"/>
      <c r="E505" s="33"/>
      <c r="F505" s="11"/>
      <c r="G505" s="11"/>
      <c r="H505" s="11"/>
      <c r="I505" s="11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7"/>
      <c r="AK505" s="11"/>
      <c r="AL505" s="11"/>
      <c r="AM505" s="11"/>
      <c r="AN505" s="11"/>
      <c r="AO505" s="11"/>
      <c r="AP505" s="11"/>
      <c r="AQ505" s="11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</row>
    <row r="506" spans="1:86" ht="17.25">
      <c r="A506" s="11"/>
      <c r="B506" s="11"/>
      <c r="C506" s="11"/>
      <c r="D506" s="11"/>
      <c r="E506" s="33"/>
      <c r="F506" s="11"/>
      <c r="G506" s="11"/>
      <c r="H506" s="11"/>
      <c r="I506" s="11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7"/>
      <c r="AK506" s="11"/>
      <c r="AL506" s="11"/>
      <c r="AM506" s="11"/>
      <c r="AN506" s="11"/>
      <c r="AO506" s="11"/>
      <c r="AP506" s="11"/>
      <c r="AQ506" s="11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</row>
    <row r="507" spans="1:86" ht="17.25">
      <c r="A507" s="11"/>
      <c r="B507" s="11"/>
      <c r="C507" s="11"/>
      <c r="D507" s="11"/>
      <c r="E507" s="33"/>
      <c r="F507" s="11"/>
      <c r="G507" s="11"/>
      <c r="H507" s="11"/>
      <c r="I507" s="11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7"/>
      <c r="AK507" s="11"/>
      <c r="AL507" s="11"/>
      <c r="AM507" s="11"/>
      <c r="AN507" s="11"/>
      <c r="AO507" s="11"/>
      <c r="AP507" s="11"/>
      <c r="AQ507" s="11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</row>
    <row r="508" spans="1:86" ht="17.25">
      <c r="A508" s="11"/>
      <c r="B508" s="11"/>
      <c r="C508" s="11"/>
      <c r="D508" s="11"/>
      <c r="E508" s="33"/>
      <c r="F508" s="11"/>
      <c r="G508" s="11"/>
      <c r="H508" s="11"/>
      <c r="I508" s="11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7"/>
      <c r="AK508" s="11"/>
      <c r="AL508" s="11"/>
      <c r="AM508" s="11"/>
      <c r="AN508" s="11"/>
      <c r="AO508" s="11"/>
      <c r="AP508" s="11"/>
      <c r="AQ508" s="11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</row>
    <row r="509" spans="1:86" ht="17.25">
      <c r="A509" s="11"/>
      <c r="B509" s="11"/>
      <c r="C509" s="11"/>
      <c r="D509" s="11"/>
      <c r="E509" s="33"/>
      <c r="F509" s="11"/>
      <c r="G509" s="11"/>
      <c r="H509" s="11"/>
      <c r="I509" s="11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7"/>
      <c r="AK509" s="11"/>
      <c r="AL509" s="11"/>
      <c r="AM509" s="11"/>
      <c r="AN509" s="11"/>
      <c r="AO509" s="11"/>
      <c r="AP509" s="11"/>
      <c r="AQ509" s="11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</row>
    <row r="510" spans="1:86" ht="17.25">
      <c r="A510" s="11"/>
      <c r="B510" s="11"/>
      <c r="C510" s="11"/>
      <c r="D510" s="11"/>
      <c r="E510" s="33"/>
      <c r="F510" s="11"/>
      <c r="G510" s="11"/>
      <c r="H510" s="11"/>
      <c r="I510" s="11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7"/>
      <c r="AK510" s="11"/>
      <c r="AL510" s="11"/>
      <c r="AM510" s="11"/>
      <c r="AN510" s="11"/>
      <c r="AO510" s="11"/>
      <c r="AP510" s="11"/>
      <c r="AQ510" s="11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</row>
    <row r="511" spans="1:86" ht="17.25">
      <c r="A511" s="11"/>
      <c r="B511" s="11"/>
      <c r="C511" s="11"/>
      <c r="D511" s="11"/>
      <c r="E511" s="33"/>
      <c r="F511" s="11"/>
      <c r="G511" s="11"/>
      <c r="H511" s="11"/>
      <c r="I511" s="11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7"/>
      <c r="AK511" s="11"/>
      <c r="AL511" s="11"/>
      <c r="AM511" s="11"/>
      <c r="AN511" s="11"/>
      <c r="AO511" s="11"/>
      <c r="AP511" s="11"/>
      <c r="AQ511" s="11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</row>
    <row r="512" spans="1:86" ht="17.25">
      <c r="A512" s="11"/>
      <c r="B512" s="11"/>
      <c r="C512" s="11"/>
      <c r="D512" s="11"/>
      <c r="E512" s="33"/>
      <c r="F512" s="11"/>
      <c r="G512" s="11"/>
      <c r="H512" s="11"/>
      <c r="I512" s="11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7"/>
      <c r="AK512" s="11"/>
      <c r="AL512" s="11"/>
      <c r="AM512" s="11"/>
      <c r="AN512" s="11"/>
      <c r="AO512" s="11"/>
      <c r="AP512" s="11"/>
      <c r="AQ512" s="11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</row>
    <row r="513" spans="1:86" ht="17.25">
      <c r="A513" s="11"/>
      <c r="B513" s="11"/>
      <c r="C513" s="11"/>
      <c r="D513" s="11"/>
      <c r="E513" s="33"/>
      <c r="F513" s="11"/>
      <c r="G513" s="11"/>
      <c r="H513" s="11"/>
      <c r="I513" s="11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7"/>
      <c r="AK513" s="11"/>
      <c r="AL513" s="11"/>
      <c r="AM513" s="11"/>
      <c r="AN513" s="11"/>
      <c r="AO513" s="11"/>
      <c r="AP513" s="11"/>
      <c r="AQ513" s="11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</row>
    <row r="514" spans="1:86" ht="17.25">
      <c r="A514" s="11"/>
      <c r="B514" s="11"/>
      <c r="C514" s="11"/>
      <c r="D514" s="11"/>
      <c r="E514" s="33"/>
      <c r="F514" s="11"/>
      <c r="G514" s="11"/>
      <c r="H514" s="11"/>
      <c r="I514" s="11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7"/>
      <c r="AK514" s="11"/>
      <c r="AL514" s="11"/>
      <c r="AM514" s="11"/>
      <c r="AN514" s="11"/>
      <c r="AO514" s="11"/>
      <c r="AP514" s="11"/>
      <c r="AQ514" s="11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</row>
    <row r="515" spans="1:86" ht="17.25">
      <c r="A515" s="11"/>
      <c r="B515" s="11"/>
      <c r="C515" s="11"/>
      <c r="D515" s="11"/>
      <c r="E515" s="33"/>
      <c r="F515" s="11"/>
      <c r="G515" s="11"/>
      <c r="H515" s="11"/>
      <c r="I515" s="11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7"/>
      <c r="AK515" s="11"/>
      <c r="AL515" s="11"/>
      <c r="AM515" s="11"/>
      <c r="AN515" s="11"/>
      <c r="AO515" s="11"/>
      <c r="AP515" s="11"/>
      <c r="AQ515" s="11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</row>
    <row r="516" spans="1:86" ht="17.25">
      <c r="A516" s="11"/>
      <c r="B516" s="11"/>
      <c r="C516" s="11"/>
      <c r="D516" s="11"/>
      <c r="E516" s="33"/>
      <c r="F516" s="11"/>
      <c r="G516" s="11"/>
      <c r="H516" s="11"/>
      <c r="I516" s="11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7"/>
      <c r="AK516" s="11"/>
      <c r="AL516" s="11"/>
      <c r="AM516" s="11"/>
      <c r="AN516" s="11"/>
      <c r="AO516" s="11"/>
      <c r="AP516" s="11"/>
      <c r="AQ516" s="11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</row>
    <row r="517" spans="1:86" ht="17.25">
      <c r="A517" s="11"/>
      <c r="B517" s="11"/>
      <c r="C517" s="11"/>
      <c r="D517" s="11"/>
      <c r="E517" s="33"/>
      <c r="F517" s="11"/>
      <c r="G517" s="11"/>
      <c r="H517" s="11"/>
      <c r="I517" s="11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7"/>
      <c r="AK517" s="11"/>
      <c r="AL517" s="11"/>
      <c r="AM517" s="11"/>
      <c r="AN517" s="11"/>
      <c r="AO517" s="11"/>
      <c r="AP517" s="11"/>
      <c r="AQ517" s="11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</row>
    <row r="518" spans="1:86" ht="17.25">
      <c r="A518" s="11"/>
      <c r="B518" s="11"/>
      <c r="C518" s="11"/>
      <c r="D518" s="11"/>
      <c r="E518" s="33"/>
      <c r="F518" s="11"/>
      <c r="G518" s="11"/>
      <c r="H518" s="11"/>
      <c r="I518" s="11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7"/>
      <c r="AK518" s="11"/>
      <c r="AL518" s="11"/>
      <c r="AM518" s="11"/>
      <c r="AN518" s="11"/>
      <c r="AO518" s="11"/>
      <c r="AP518" s="11"/>
      <c r="AQ518" s="11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</row>
    <row r="519" spans="1:86" ht="17.25">
      <c r="A519" s="11"/>
      <c r="B519" s="11"/>
      <c r="C519" s="11"/>
      <c r="D519" s="11"/>
      <c r="E519" s="33"/>
      <c r="F519" s="11"/>
      <c r="G519" s="11"/>
      <c r="H519" s="11"/>
      <c r="I519" s="11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7"/>
      <c r="AK519" s="11"/>
      <c r="AL519" s="11"/>
      <c r="AM519" s="11"/>
      <c r="AN519" s="11"/>
      <c r="AO519" s="11"/>
      <c r="AP519" s="11"/>
      <c r="AQ519" s="11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</row>
    <row r="520" spans="1:86" ht="17.25">
      <c r="A520" s="11"/>
      <c r="B520" s="11"/>
      <c r="C520" s="11"/>
      <c r="D520" s="11"/>
      <c r="E520" s="33"/>
      <c r="F520" s="11"/>
      <c r="G520" s="11"/>
      <c r="H520" s="11"/>
      <c r="I520" s="11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7"/>
      <c r="AK520" s="11"/>
      <c r="AL520" s="11"/>
      <c r="AM520" s="11"/>
      <c r="AN520" s="11"/>
      <c r="AO520" s="11"/>
      <c r="AP520" s="11"/>
      <c r="AQ520" s="11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</row>
    <row r="521" spans="1:86" ht="17.25">
      <c r="A521" s="11"/>
      <c r="B521" s="11"/>
      <c r="C521" s="11"/>
      <c r="D521" s="11"/>
      <c r="E521" s="33"/>
      <c r="F521" s="11"/>
      <c r="G521" s="11"/>
      <c r="H521" s="11"/>
      <c r="I521" s="11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7"/>
      <c r="AK521" s="11"/>
      <c r="AL521" s="11"/>
      <c r="AM521" s="11"/>
      <c r="AN521" s="11"/>
      <c r="AO521" s="11"/>
      <c r="AP521" s="11"/>
      <c r="AQ521" s="11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</row>
    <row r="522" spans="1:86" ht="17.25">
      <c r="A522" s="11"/>
      <c r="B522" s="11"/>
      <c r="C522" s="11"/>
      <c r="D522" s="11"/>
      <c r="E522" s="33"/>
      <c r="F522" s="11"/>
      <c r="G522" s="11"/>
      <c r="H522" s="11"/>
      <c r="I522" s="11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7"/>
      <c r="AK522" s="11"/>
      <c r="AL522" s="11"/>
      <c r="AM522" s="11"/>
      <c r="AN522" s="11"/>
      <c r="AO522" s="11"/>
      <c r="AP522" s="11"/>
      <c r="AQ522" s="11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</row>
    <row r="523" spans="1:86" ht="17.25">
      <c r="A523" s="11"/>
      <c r="B523" s="11"/>
      <c r="C523" s="11"/>
      <c r="D523" s="11"/>
      <c r="E523" s="33"/>
      <c r="F523" s="11"/>
      <c r="G523" s="11"/>
      <c r="H523" s="11"/>
      <c r="I523" s="11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7"/>
      <c r="AK523" s="11"/>
      <c r="AL523" s="11"/>
      <c r="AM523" s="11"/>
      <c r="AN523" s="11"/>
      <c r="AO523" s="11"/>
      <c r="AP523" s="11"/>
      <c r="AQ523" s="11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</row>
    <row r="524" spans="1:86" ht="17.25">
      <c r="A524" s="11"/>
      <c r="B524" s="11"/>
      <c r="C524" s="11"/>
      <c r="D524" s="11"/>
      <c r="E524" s="33"/>
      <c r="F524" s="11"/>
      <c r="G524" s="11"/>
      <c r="H524" s="11"/>
      <c r="I524" s="11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7"/>
      <c r="AK524" s="11"/>
      <c r="AL524" s="11"/>
      <c r="AM524" s="11"/>
      <c r="AN524" s="11"/>
      <c r="AO524" s="11"/>
      <c r="AP524" s="11"/>
      <c r="AQ524" s="11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</row>
    <row r="525" spans="1:86" ht="17.25">
      <c r="A525" s="11"/>
      <c r="B525" s="11"/>
      <c r="C525" s="11"/>
      <c r="D525" s="11"/>
      <c r="E525" s="33"/>
      <c r="F525" s="11"/>
      <c r="G525" s="11"/>
      <c r="H525" s="11"/>
      <c r="I525" s="11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7"/>
      <c r="AK525" s="11"/>
      <c r="AL525" s="11"/>
      <c r="AM525" s="11"/>
      <c r="AN525" s="11"/>
      <c r="AO525" s="11"/>
      <c r="AP525" s="11"/>
      <c r="AQ525" s="11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</row>
    <row r="526" spans="1:86" ht="17.25">
      <c r="A526" s="11"/>
      <c r="B526" s="11"/>
      <c r="C526" s="11"/>
      <c r="D526" s="11"/>
      <c r="E526" s="33"/>
      <c r="F526" s="11"/>
      <c r="G526" s="11"/>
      <c r="H526" s="11"/>
      <c r="I526" s="11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7"/>
      <c r="AK526" s="11"/>
      <c r="AL526" s="11"/>
      <c r="AM526" s="11"/>
      <c r="AN526" s="11"/>
      <c r="AO526" s="11"/>
      <c r="AP526" s="11"/>
      <c r="AQ526" s="11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</row>
    <row r="527" spans="1:86" ht="17.25">
      <c r="A527" s="11"/>
      <c r="B527" s="11"/>
      <c r="C527" s="11"/>
      <c r="D527" s="11"/>
      <c r="E527" s="33"/>
      <c r="F527" s="11"/>
      <c r="G527" s="11"/>
      <c r="H527" s="11"/>
      <c r="I527" s="11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7"/>
      <c r="AK527" s="11"/>
      <c r="AL527" s="11"/>
      <c r="AM527" s="11"/>
      <c r="AN527" s="11"/>
      <c r="AO527" s="11"/>
      <c r="AP527" s="11"/>
      <c r="AQ527" s="11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</row>
    <row r="528" spans="1:86" ht="17.25">
      <c r="A528" s="11"/>
      <c r="B528" s="11"/>
      <c r="C528" s="11"/>
      <c r="D528" s="11"/>
      <c r="E528" s="33"/>
      <c r="F528" s="11"/>
      <c r="G528" s="11"/>
      <c r="H528" s="11"/>
      <c r="I528" s="11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7"/>
      <c r="AK528" s="11"/>
      <c r="AL528" s="11"/>
      <c r="AM528" s="11"/>
      <c r="AN528" s="11"/>
      <c r="AO528" s="11"/>
      <c r="AP528" s="11"/>
      <c r="AQ528" s="11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</row>
    <row r="529" spans="1:86" ht="17.25">
      <c r="A529" s="11"/>
      <c r="B529" s="11"/>
      <c r="C529" s="11"/>
      <c r="D529" s="11"/>
      <c r="E529" s="33"/>
      <c r="F529" s="11"/>
      <c r="G529" s="11"/>
      <c r="H529" s="11"/>
      <c r="I529" s="11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7"/>
      <c r="AK529" s="11"/>
      <c r="AL529" s="11"/>
      <c r="AM529" s="11"/>
      <c r="AN529" s="11"/>
      <c r="AO529" s="11"/>
      <c r="AP529" s="11"/>
      <c r="AQ529" s="11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</row>
    <row r="530" spans="1:86" ht="17.25">
      <c r="A530" s="11"/>
      <c r="B530" s="11"/>
      <c r="C530" s="11"/>
      <c r="D530" s="11"/>
      <c r="E530" s="33"/>
      <c r="F530" s="11"/>
      <c r="G530" s="11"/>
      <c r="H530" s="11"/>
      <c r="I530" s="11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7"/>
      <c r="AK530" s="11"/>
      <c r="AL530" s="11"/>
      <c r="AM530" s="11"/>
      <c r="AN530" s="11"/>
      <c r="AO530" s="11"/>
      <c r="AP530" s="11"/>
      <c r="AQ530" s="11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</row>
    <row r="531" spans="1:86" ht="17.25">
      <c r="A531" s="11"/>
      <c r="B531" s="11"/>
      <c r="C531" s="11"/>
      <c r="D531" s="11"/>
      <c r="E531" s="33"/>
      <c r="F531" s="11"/>
      <c r="G531" s="11"/>
      <c r="H531" s="11"/>
      <c r="I531" s="11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7"/>
      <c r="AK531" s="11"/>
      <c r="AL531" s="11"/>
      <c r="AM531" s="11"/>
      <c r="AN531" s="11"/>
      <c r="AO531" s="11"/>
      <c r="AP531" s="11"/>
      <c r="AQ531" s="11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</row>
    <row r="532" spans="1:86" ht="17.25">
      <c r="A532" s="11"/>
      <c r="B532" s="11"/>
      <c r="C532" s="11"/>
      <c r="D532" s="11"/>
      <c r="E532" s="33"/>
      <c r="F532" s="11"/>
      <c r="G532" s="11"/>
      <c r="H532" s="11"/>
      <c r="I532" s="11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7"/>
      <c r="AK532" s="11"/>
      <c r="AL532" s="11"/>
      <c r="AM532" s="11"/>
      <c r="AN532" s="11"/>
      <c r="AO532" s="11"/>
      <c r="AP532" s="11"/>
      <c r="AQ532" s="11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</row>
    <row r="533" spans="1:86" ht="17.25">
      <c r="A533" s="11"/>
      <c r="B533" s="11"/>
      <c r="C533" s="11"/>
      <c r="D533" s="11"/>
      <c r="E533" s="33"/>
      <c r="F533" s="11"/>
      <c r="G533" s="11"/>
      <c r="H533" s="11"/>
      <c r="I533" s="11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7"/>
      <c r="AK533" s="11"/>
      <c r="AL533" s="11"/>
      <c r="AM533" s="11"/>
      <c r="AN533" s="11"/>
      <c r="AO533" s="11"/>
      <c r="AP533" s="11"/>
      <c r="AQ533" s="11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</row>
    <row r="534" spans="1:86" ht="17.25">
      <c r="A534" s="11"/>
      <c r="B534" s="11"/>
      <c r="C534" s="11"/>
      <c r="D534" s="11"/>
      <c r="E534" s="33"/>
      <c r="F534" s="11"/>
      <c r="G534" s="11"/>
      <c r="H534" s="11"/>
      <c r="I534" s="11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7"/>
      <c r="AK534" s="11"/>
      <c r="AL534" s="11"/>
      <c r="AM534" s="11"/>
      <c r="AN534" s="11"/>
      <c r="AO534" s="11"/>
      <c r="AP534" s="11"/>
      <c r="AQ534" s="11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</row>
    <row r="535" spans="1:86" ht="17.25">
      <c r="A535" s="11"/>
      <c r="B535" s="11"/>
      <c r="C535" s="11"/>
      <c r="D535" s="11"/>
      <c r="E535" s="33"/>
      <c r="F535" s="11"/>
      <c r="G535" s="11"/>
      <c r="H535" s="11"/>
      <c r="I535" s="11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7"/>
      <c r="AK535" s="11"/>
      <c r="AL535" s="11"/>
      <c r="AM535" s="11"/>
      <c r="AN535" s="11"/>
      <c r="AO535" s="11"/>
      <c r="AP535" s="11"/>
      <c r="AQ535" s="11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</row>
    <row r="536" spans="1:86" ht="17.25">
      <c r="A536" s="11"/>
      <c r="B536" s="11"/>
      <c r="C536" s="11"/>
      <c r="D536" s="11"/>
      <c r="E536" s="33"/>
      <c r="F536" s="11"/>
      <c r="G536" s="11"/>
      <c r="H536" s="11"/>
      <c r="I536" s="11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7"/>
      <c r="AK536" s="11"/>
      <c r="AL536" s="11"/>
      <c r="AM536" s="11"/>
      <c r="AN536" s="11"/>
      <c r="AO536" s="11"/>
      <c r="AP536" s="11"/>
      <c r="AQ536" s="11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</row>
    <row r="537" spans="1:86" ht="17.25">
      <c r="A537" s="11"/>
      <c r="B537" s="11"/>
      <c r="C537" s="11"/>
      <c r="D537" s="11"/>
      <c r="E537" s="33"/>
      <c r="F537" s="11"/>
      <c r="G537" s="11"/>
      <c r="H537" s="11"/>
      <c r="I537" s="11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7"/>
      <c r="AK537" s="11"/>
      <c r="AL537" s="11"/>
      <c r="AM537" s="11"/>
      <c r="AN537" s="11"/>
      <c r="AO537" s="11"/>
      <c r="AP537" s="11"/>
      <c r="AQ537" s="11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</row>
    <row r="538" spans="1:86" ht="17.25">
      <c r="A538" s="11"/>
      <c r="B538" s="11"/>
      <c r="C538" s="11"/>
      <c r="D538" s="11"/>
      <c r="E538" s="33"/>
      <c r="F538" s="11"/>
      <c r="G538" s="11"/>
      <c r="H538" s="11"/>
      <c r="I538" s="11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7"/>
      <c r="AK538" s="11"/>
      <c r="AL538" s="11"/>
      <c r="AM538" s="11"/>
      <c r="AN538" s="11"/>
      <c r="AO538" s="11"/>
      <c r="AP538" s="11"/>
      <c r="AQ538" s="11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</row>
    <row r="539" spans="1:86" ht="17.25">
      <c r="A539" s="11"/>
      <c r="B539" s="11"/>
      <c r="C539" s="11"/>
      <c r="D539" s="11"/>
      <c r="E539" s="33"/>
      <c r="F539" s="11"/>
      <c r="G539" s="11"/>
      <c r="H539" s="11"/>
      <c r="I539" s="11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7"/>
      <c r="AK539" s="11"/>
      <c r="AL539" s="11"/>
      <c r="AM539" s="11"/>
      <c r="AN539" s="11"/>
      <c r="AO539" s="11"/>
      <c r="AP539" s="11"/>
      <c r="AQ539" s="11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</row>
    <row r="540" spans="1:86" ht="17.25">
      <c r="A540" s="11"/>
      <c r="B540" s="11"/>
      <c r="C540" s="11"/>
      <c r="D540" s="11"/>
      <c r="E540" s="33"/>
      <c r="F540" s="11"/>
      <c r="G540" s="11"/>
      <c r="H540" s="11"/>
      <c r="I540" s="11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7"/>
      <c r="AK540" s="11"/>
      <c r="AL540" s="11"/>
      <c r="AM540" s="11"/>
      <c r="AN540" s="11"/>
      <c r="AO540" s="11"/>
      <c r="AP540" s="11"/>
      <c r="AQ540" s="11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</row>
    <row r="541" spans="1:86" ht="17.25">
      <c r="A541" s="11"/>
      <c r="B541" s="11"/>
      <c r="C541" s="11"/>
      <c r="D541" s="11"/>
      <c r="E541" s="33"/>
      <c r="F541" s="11"/>
      <c r="G541" s="11"/>
      <c r="H541" s="11"/>
      <c r="I541" s="11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7"/>
      <c r="AK541" s="11"/>
      <c r="AL541" s="11"/>
      <c r="AM541" s="11"/>
      <c r="AN541" s="11"/>
      <c r="AO541" s="11"/>
      <c r="AP541" s="11"/>
      <c r="AQ541" s="11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</row>
    <row r="542" spans="1:86" ht="17.25">
      <c r="A542" s="11"/>
      <c r="B542" s="11"/>
      <c r="C542" s="11"/>
      <c r="D542" s="11"/>
      <c r="E542" s="33"/>
      <c r="F542" s="11"/>
      <c r="G542" s="11"/>
      <c r="H542" s="11"/>
      <c r="I542" s="11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7"/>
      <c r="AK542" s="11"/>
      <c r="AL542" s="11"/>
      <c r="AM542" s="11"/>
      <c r="AN542" s="11"/>
      <c r="AO542" s="11"/>
      <c r="AP542" s="11"/>
      <c r="AQ542" s="11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</row>
    <row r="543" spans="1:86" ht="17.25">
      <c r="A543" s="11"/>
      <c r="B543" s="11"/>
      <c r="C543" s="11"/>
      <c r="D543" s="11"/>
      <c r="E543" s="33"/>
      <c r="F543" s="11"/>
      <c r="G543" s="11"/>
      <c r="H543" s="11"/>
      <c r="I543" s="11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7"/>
      <c r="AK543" s="11"/>
      <c r="AL543" s="11"/>
      <c r="AM543" s="11"/>
      <c r="AN543" s="11"/>
      <c r="AO543" s="11"/>
      <c r="AP543" s="11"/>
      <c r="AQ543" s="11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</row>
    <row r="544" spans="1:86" ht="17.25">
      <c r="A544" s="11"/>
      <c r="B544" s="11"/>
      <c r="C544" s="11"/>
      <c r="D544" s="11"/>
      <c r="E544" s="33"/>
      <c r="F544" s="11"/>
      <c r="G544" s="11"/>
      <c r="H544" s="11"/>
      <c r="I544" s="11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7"/>
      <c r="AK544" s="11"/>
      <c r="AL544" s="11"/>
      <c r="AM544" s="11"/>
      <c r="AN544" s="11"/>
      <c r="AO544" s="11"/>
      <c r="AP544" s="11"/>
      <c r="AQ544" s="11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</row>
    <row r="545" spans="1:86" ht="17.25">
      <c r="A545" s="11"/>
      <c r="B545" s="11"/>
      <c r="C545" s="11"/>
      <c r="D545" s="11"/>
      <c r="E545" s="33"/>
      <c r="F545" s="11"/>
      <c r="G545" s="11"/>
      <c r="H545" s="11"/>
      <c r="I545" s="11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7"/>
      <c r="AK545" s="11"/>
      <c r="AL545" s="11"/>
      <c r="AM545" s="11"/>
      <c r="AN545" s="11"/>
      <c r="AO545" s="11"/>
      <c r="AP545" s="11"/>
      <c r="AQ545" s="11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</row>
    <row r="546" spans="1:86" ht="17.25">
      <c r="A546" s="11"/>
      <c r="B546" s="11"/>
      <c r="C546" s="11"/>
      <c r="D546" s="11"/>
      <c r="E546" s="33"/>
      <c r="F546" s="11"/>
      <c r="G546" s="11"/>
      <c r="H546" s="11"/>
      <c r="I546" s="11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7"/>
      <c r="AK546" s="11"/>
      <c r="AL546" s="11"/>
      <c r="AM546" s="11"/>
      <c r="AN546" s="11"/>
      <c r="AO546" s="11"/>
      <c r="AP546" s="11"/>
      <c r="AQ546" s="11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</row>
    <row r="547" spans="1:86" ht="17.25">
      <c r="A547" s="11"/>
      <c r="B547" s="11"/>
      <c r="C547" s="11"/>
      <c r="D547" s="11"/>
      <c r="E547" s="33"/>
      <c r="F547" s="11"/>
      <c r="G547" s="11"/>
      <c r="H547" s="11"/>
      <c r="I547" s="11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7"/>
      <c r="AK547" s="11"/>
      <c r="AL547" s="11"/>
      <c r="AM547" s="11"/>
      <c r="AN547" s="11"/>
      <c r="AO547" s="11"/>
      <c r="AP547" s="11"/>
      <c r="AQ547" s="11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</row>
    <row r="548" spans="1:86" ht="17.25">
      <c r="A548" s="11"/>
      <c r="B548" s="11"/>
      <c r="C548" s="11"/>
      <c r="D548" s="11"/>
      <c r="E548" s="33"/>
      <c r="F548" s="11"/>
      <c r="G548" s="11"/>
      <c r="H548" s="11"/>
      <c r="I548" s="11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7"/>
      <c r="AK548" s="11"/>
      <c r="AL548" s="11"/>
      <c r="AM548" s="11"/>
      <c r="AN548" s="11"/>
      <c r="AO548" s="11"/>
      <c r="AP548" s="11"/>
      <c r="AQ548" s="11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</row>
    <row r="549" spans="1:86" ht="17.25">
      <c r="A549" s="11"/>
      <c r="B549" s="11"/>
      <c r="C549" s="11"/>
      <c r="D549" s="11"/>
      <c r="E549" s="33"/>
      <c r="F549" s="11"/>
      <c r="G549" s="11"/>
      <c r="H549" s="11"/>
      <c r="I549" s="11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7"/>
      <c r="AK549" s="11"/>
      <c r="AL549" s="11"/>
      <c r="AM549" s="11"/>
      <c r="AN549" s="11"/>
      <c r="AO549" s="11"/>
      <c r="AP549" s="11"/>
      <c r="AQ549" s="11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</row>
    <row r="550" spans="1:86" ht="17.25">
      <c r="A550" s="11"/>
      <c r="B550" s="11"/>
      <c r="C550" s="11"/>
      <c r="D550" s="11"/>
      <c r="E550" s="33"/>
      <c r="F550" s="11"/>
      <c r="G550" s="11"/>
      <c r="H550" s="11"/>
      <c r="I550" s="11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7"/>
      <c r="AK550" s="11"/>
      <c r="AL550" s="11"/>
      <c r="AM550" s="11"/>
      <c r="AN550" s="11"/>
      <c r="AO550" s="11"/>
      <c r="AP550" s="11"/>
      <c r="AQ550" s="11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</row>
    <row r="551" spans="1:86" ht="17.25">
      <c r="A551" s="11"/>
      <c r="B551" s="11"/>
      <c r="C551" s="11"/>
      <c r="D551" s="11"/>
      <c r="E551" s="33"/>
      <c r="F551" s="11"/>
      <c r="G551" s="11"/>
      <c r="H551" s="11"/>
      <c r="I551" s="11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7"/>
      <c r="AK551" s="11"/>
      <c r="AL551" s="11"/>
      <c r="AM551" s="11"/>
      <c r="AN551" s="11"/>
      <c r="AO551" s="11"/>
      <c r="AP551" s="11"/>
      <c r="AQ551" s="11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</row>
    <row r="552" spans="1:86" ht="17.25">
      <c r="A552" s="11"/>
      <c r="B552" s="11"/>
      <c r="C552" s="11"/>
      <c r="D552" s="11"/>
      <c r="E552" s="33"/>
      <c r="F552" s="11"/>
      <c r="G552" s="11"/>
      <c r="H552" s="11"/>
      <c r="I552" s="11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7"/>
      <c r="AK552" s="11"/>
      <c r="AL552" s="11"/>
      <c r="AM552" s="11"/>
      <c r="AN552" s="11"/>
      <c r="AO552" s="11"/>
      <c r="AP552" s="11"/>
      <c r="AQ552" s="11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</row>
    <row r="553" spans="1:86" ht="17.25">
      <c r="A553" s="11"/>
      <c r="B553" s="11"/>
      <c r="C553" s="11"/>
      <c r="D553" s="11"/>
      <c r="E553" s="33"/>
      <c r="F553" s="11"/>
      <c r="G553" s="11"/>
      <c r="H553" s="11"/>
      <c r="I553" s="11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7"/>
      <c r="AK553" s="11"/>
      <c r="AL553" s="11"/>
      <c r="AM553" s="11"/>
      <c r="AN553" s="11"/>
      <c r="AO553" s="11"/>
      <c r="AP553" s="11"/>
      <c r="AQ553" s="11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</row>
    <row r="554" spans="1:86" ht="17.25">
      <c r="A554" s="11"/>
      <c r="B554" s="11"/>
      <c r="C554" s="11"/>
      <c r="D554" s="11"/>
      <c r="E554" s="33"/>
      <c r="F554" s="11"/>
      <c r="G554" s="11"/>
      <c r="H554" s="11"/>
      <c r="I554" s="11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7"/>
      <c r="AK554" s="11"/>
      <c r="AL554" s="11"/>
      <c r="AM554" s="11"/>
      <c r="AN554" s="11"/>
      <c r="AO554" s="11"/>
      <c r="AP554" s="11"/>
      <c r="AQ554" s="11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</row>
    <row r="555" spans="1:86" ht="17.25">
      <c r="A555" s="11"/>
      <c r="B555" s="11"/>
      <c r="C555" s="11"/>
      <c r="D555" s="11"/>
      <c r="E555" s="33"/>
      <c r="F555" s="11"/>
      <c r="G555" s="11"/>
      <c r="H555" s="11"/>
      <c r="I555" s="11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7"/>
      <c r="AK555" s="11"/>
      <c r="AL555" s="11"/>
      <c r="AM555" s="11"/>
      <c r="AN555" s="11"/>
      <c r="AO555" s="11"/>
      <c r="AP555" s="11"/>
      <c r="AQ555" s="11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</row>
    <row r="556" spans="1:86" ht="17.25">
      <c r="A556" s="11"/>
      <c r="B556" s="11"/>
      <c r="C556" s="11"/>
      <c r="D556" s="11"/>
      <c r="E556" s="33"/>
      <c r="F556" s="11"/>
      <c r="G556" s="11"/>
      <c r="H556" s="11"/>
      <c r="I556" s="11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7"/>
      <c r="AK556" s="11"/>
      <c r="AL556" s="11"/>
      <c r="AM556" s="11"/>
      <c r="AN556" s="11"/>
      <c r="AO556" s="11"/>
      <c r="AP556" s="11"/>
      <c r="AQ556" s="11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</row>
    <row r="557" spans="1:86" ht="17.25">
      <c r="A557" s="11"/>
      <c r="B557" s="11"/>
      <c r="C557" s="11"/>
      <c r="D557" s="11"/>
      <c r="E557" s="33"/>
      <c r="F557" s="11"/>
      <c r="G557" s="11"/>
      <c r="H557" s="11"/>
      <c r="I557" s="11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7"/>
      <c r="AK557" s="11"/>
      <c r="AL557" s="11"/>
      <c r="AM557" s="11"/>
      <c r="AN557" s="11"/>
      <c r="AO557" s="11"/>
      <c r="AP557" s="11"/>
      <c r="AQ557" s="11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</row>
    <row r="558" spans="1:86" ht="17.25">
      <c r="A558" s="11"/>
      <c r="B558" s="11"/>
      <c r="C558" s="11"/>
      <c r="D558" s="11"/>
      <c r="E558" s="33"/>
      <c r="F558" s="11"/>
      <c r="G558" s="11"/>
      <c r="H558" s="11"/>
      <c r="I558" s="11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7"/>
      <c r="AK558" s="11"/>
      <c r="AL558" s="11"/>
      <c r="AM558" s="11"/>
      <c r="AN558" s="11"/>
      <c r="AO558" s="11"/>
      <c r="AP558" s="11"/>
      <c r="AQ558" s="11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</row>
    <row r="559" spans="1:86" ht="17.25">
      <c r="A559" s="11"/>
      <c r="B559" s="11"/>
      <c r="C559" s="11"/>
      <c r="D559" s="11"/>
      <c r="E559" s="33"/>
      <c r="F559" s="11"/>
      <c r="G559" s="11"/>
      <c r="H559" s="11"/>
      <c r="I559" s="11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7"/>
      <c r="AK559" s="11"/>
      <c r="AL559" s="11"/>
      <c r="AM559" s="11"/>
      <c r="AN559" s="11"/>
      <c r="AO559" s="11"/>
      <c r="AP559" s="11"/>
      <c r="AQ559" s="11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</row>
    <row r="560" spans="1:86" ht="17.25">
      <c r="A560" s="11"/>
      <c r="B560" s="11"/>
      <c r="C560" s="11"/>
      <c r="D560" s="11"/>
      <c r="E560" s="33"/>
      <c r="F560" s="11"/>
      <c r="G560" s="11"/>
      <c r="H560" s="11"/>
      <c r="I560" s="11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7"/>
      <c r="AK560" s="11"/>
      <c r="AL560" s="11"/>
      <c r="AM560" s="11"/>
      <c r="AN560" s="11"/>
      <c r="AO560" s="11"/>
      <c r="AP560" s="11"/>
      <c r="AQ560" s="11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</row>
    <row r="561" spans="1:86" ht="17.25">
      <c r="A561" s="11"/>
      <c r="B561" s="11"/>
      <c r="C561" s="11"/>
      <c r="D561" s="11"/>
      <c r="E561" s="33"/>
      <c r="F561" s="11"/>
      <c r="G561" s="11"/>
      <c r="H561" s="11"/>
      <c r="I561" s="11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7"/>
      <c r="AK561" s="11"/>
      <c r="AL561" s="11"/>
      <c r="AM561" s="11"/>
      <c r="AN561" s="11"/>
      <c r="AO561" s="11"/>
      <c r="AP561" s="11"/>
      <c r="AQ561" s="11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</row>
    <row r="562" spans="1:86" ht="17.25">
      <c r="A562" s="11"/>
      <c r="B562" s="11"/>
      <c r="C562" s="11"/>
      <c r="D562" s="11"/>
      <c r="E562" s="33"/>
      <c r="F562" s="11"/>
      <c r="G562" s="11"/>
      <c r="H562" s="11"/>
      <c r="I562" s="11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7"/>
      <c r="AK562" s="11"/>
      <c r="AL562" s="11"/>
      <c r="AM562" s="11"/>
      <c r="AN562" s="11"/>
      <c r="AO562" s="11"/>
      <c r="AP562" s="11"/>
      <c r="AQ562" s="11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</row>
    <row r="563" spans="1:86" ht="17.25">
      <c r="A563" s="11"/>
      <c r="B563" s="11"/>
      <c r="C563" s="11"/>
      <c r="D563" s="11"/>
      <c r="E563" s="33"/>
      <c r="F563" s="11"/>
      <c r="G563" s="11"/>
      <c r="H563" s="11"/>
      <c r="I563" s="11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7"/>
      <c r="AK563" s="11"/>
      <c r="AL563" s="11"/>
      <c r="AM563" s="11"/>
      <c r="AN563" s="11"/>
      <c r="AO563" s="11"/>
      <c r="AP563" s="11"/>
      <c r="AQ563" s="11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</row>
    <row r="564" spans="1:86" ht="17.25">
      <c r="A564" s="11"/>
      <c r="B564" s="11"/>
      <c r="C564" s="11"/>
      <c r="D564" s="11"/>
      <c r="E564" s="33"/>
      <c r="F564" s="11"/>
      <c r="G564" s="11"/>
      <c r="H564" s="11"/>
      <c r="I564" s="11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7"/>
      <c r="AK564" s="11"/>
      <c r="AL564" s="11"/>
      <c r="AM564" s="11"/>
      <c r="AN564" s="11"/>
      <c r="AO564" s="11"/>
      <c r="AP564" s="11"/>
      <c r="AQ564" s="11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</row>
    <row r="565" spans="1:86" ht="17.25">
      <c r="A565" s="11"/>
      <c r="B565" s="11"/>
      <c r="C565" s="11"/>
      <c r="D565" s="11"/>
      <c r="E565" s="33"/>
      <c r="F565" s="11"/>
      <c r="G565" s="11"/>
      <c r="H565" s="11"/>
      <c r="I565" s="11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7"/>
      <c r="AK565" s="11"/>
      <c r="AL565" s="11"/>
      <c r="AM565" s="11"/>
      <c r="AN565" s="11"/>
      <c r="AO565" s="11"/>
      <c r="AP565" s="11"/>
      <c r="AQ565" s="11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</row>
    <row r="566" spans="1:86" ht="17.25">
      <c r="A566" s="11"/>
      <c r="B566" s="11"/>
      <c r="C566" s="11"/>
      <c r="D566" s="11"/>
      <c r="E566" s="33"/>
      <c r="F566" s="11"/>
      <c r="G566" s="11"/>
      <c r="H566" s="11"/>
      <c r="I566" s="11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7"/>
      <c r="AK566" s="11"/>
      <c r="AL566" s="11"/>
      <c r="AM566" s="11"/>
      <c r="AN566" s="11"/>
      <c r="AO566" s="11"/>
      <c r="AP566" s="11"/>
      <c r="AQ566" s="11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</row>
    <row r="567" spans="1:86" ht="17.25">
      <c r="A567" s="11"/>
      <c r="B567" s="11"/>
      <c r="C567" s="11"/>
      <c r="D567" s="11"/>
      <c r="E567" s="33"/>
      <c r="F567" s="11"/>
      <c r="G567" s="11"/>
      <c r="H567" s="11"/>
      <c r="I567" s="11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7"/>
      <c r="AK567" s="11"/>
      <c r="AL567" s="11"/>
      <c r="AM567" s="11"/>
      <c r="AN567" s="11"/>
      <c r="AO567" s="11"/>
      <c r="AP567" s="11"/>
      <c r="AQ567" s="11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</row>
    <row r="568" spans="1:86" ht="17.25">
      <c r="A568" s="11"/>
      <c r="B568" s="11"/>
      <c r="C568" s="11"/>
      <c r="D568" s="11"/>
      <c r="E568" s="33"/>
      <c r="F568" s="11"/>
      <c r="G568" s="11"/>
      <c r="H568" s="11"/>
      <c r="I568" s="11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7"/>
      <c r="AK568" s="11"/>
      <c r="AL568" s="11"/>
      <c r="AM568" s="11"/>
      <c r="AN568" s="11"/>
      <c r="AO568" s="11"/>
      <c r="AP568" s="11"/>
      <c r="AQ568" s="11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</row>
    <row r="569" spans="1:86" ht="17.25">
      <c r="A569" s="11"/>
      <c r="B569" s="11"/>
      <c r="C569" s="11"/>
      <c r="D569" s="11"/>
      <c r="E569" s="33"/>
      <c r="F569" s="11"/>
      <c r="G569" s="11"/>
      <c r="H569" s="11"/>
      <c r="I569" s="11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7"/>
      <c r="AK569" s="11"/>
      <c r="AL569" s="11"/>
      <c r="AM569" s="11"/>
      <c r="AN569" s="11"/>
      <c r="AO569" s="11"/>
      <c r="AP569" s="11"/>
      <c r="AQ569" s="11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</row>
    <row r="570" spans="1:86" ht="17.25">
      <c r="A570" s="11"/>
      <c r="B570" s="11"/>
      <c r="C570" s="11"/>
      <c r="D570" s="11"/>
      <c r="E570" s="33"/>
      <c r="F570" s="11"/>
      <c r="G570" s="11"/>
      <c r="H570" s="11"/>
      <c r="I570" s="11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7"/>
      <c r="AK570" s="11"/>
      <c r="AL570" s="11"/>
      <c r="AM570" s="11"/>
      <c r="AN570" s="11"/>
      <c r="AO570" s="11"/>
      <c r="AP570" s="11"/>
      <c r="AQ570" s="11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</row>
    <row r="571" spans="1:86" ht="17.25">
      <c r="A571" s="11"/>
      <c r="B571" s="11"/>
      <c r="C571" s="11"/>
      <c r="D571" s="11"/>
      <c r="E571" s="33"/>
      <c r="F571" s="11"/>
      <c r="G571" s="11"/>
      <c r="H571" s="11"/>
      <c r="I571" s="11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7"/>
      <c r="AK571" s="11"/>
      <c r="AL571" s="11"/>
      <c r="AM571" s="11"/>
      <c r="AN571" s="11"/>
      <c r="AO571" s="11"/>
      <c r="AP571" s="11"/>
      <c r="AQ571" s="11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</row>
    <row r="572" spans="1:86" ht="17.25">
      <c r="A572" s="11"/>
      <c r="B572" s="11"/>
      <c r="C572" s="11"/>
      <c r="D572" s="11"/>
      <c r="E572" s="33"/>
      <c r="F572" s="11"/>
      <c r="G572" s="11"/>
      <c r="H572" s="11"/>
      <c r="I572" s="11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7"/>
      <c r="AK572" s="11"/>
      <c r="AL572" s="11"/>
      <c r="AM572" s="11"/>
      <c r="AN572" s="11"/>
      <c r="AO572" s="11"/>
      <c r="AP572" s="11"/>
      <c r="AQ572" s="11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</row>
    <row r="573" spans="1:86" ht="17.25">
      <c r="A573" s="11"/>
      <c r="B573" s="11"/>
      <c r="C573" s="11"/>
      <c r="D573" s="11"/>
      <c r="E573" s="33"/>
      <c r="F573" s="11"/>
      <c r="G573" s="11"/>
      <c r="H573" s="11"/>
      <c r="I573" s="11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7"/>
      <c r="AK573" s="11"/>
      <c r="AL573" s="11"/>
      <c r="AM573" s="11"/>
      <c r="AN573" s="11"/>
      <c r="AO573" s="11"/>
      <c r="AP573" s="11"/>
      <c r="AQ573" s="11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</row>
    <row r="574" spans="1:86" ht="17.25">
      <c r="A574" s="11"/>
      <c r="B574" s="11"/>
      <c r="C574" s="11"/>
      <c r="D574" s="11"/>
      <c r="E574" s="33"/>
      <c r="F574" s="11"/>
      <c r="G574" s="11"/>
      <c r="H574" s="11"/>
      <c r="I574" s="11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7"/>
      <c r="AK574" s="11"/>
      <c r="AL574" s="11"/>
      <c r="AM574" s="11"/>
      <c r="AN574" s="11"/>
      <c r="AO574" s="11"/>
      <c r="AP574" s="11"/>
      <c r="AQ574" s="11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</row>
    <row r="575" spans="1:86" ht="17.25">
      <c r="A575" s="11"/>
      <c r="B575" s="11"/>
      <c r="C575" s="11"/>
      <c r="D575" s="11"/>
      <c r="E575" s="33"/>
      <c r="F575" s="11"/>
      <c r="G575" s="11"/>
      <c r="H575" s="11"/>
      <c r="I575" s="11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7"/>
      <c r="AK575" s="11"/>
      <c r="AL575" s="11"/>
      <c r="AM575" s="11"/>
      <c r="AN575" s="11"/>
      <c r="AO575" s="11"/>
      <c r="AP575" s="11"/>
      <c r="AQ575" s="11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</row>
    <row r="576" spans="1:86" ht="17.25">
      <c r="A576" s="11"/>
      <c r="B576" s="11"/>
      <c r="C576" s="11"/>
      <c r="D576" s="11"/>
      <c r="E576" s="33"/>
      <c r="F576" s="11"/>
      <c r="G576" s="11"/>
      <c r="H576" s="11"/>
      <c r="I576" s="11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7"/>
      <c r="AK576" s="11"/>
      <c r="AL576" s="11"/>
      <c r="AM576" s="11"/>
      <c r="AN576" s="11"/>
      <c r="AO576" s="11"/>
      <c r="AP576" s="11"/>
      <c r="AQ576" s="11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</row>
    <row r="577" spans="1:86" ht="17.25">
      <c r="A577" s="11"/>
      <c r="B577" s="11"/>
      <c r="C577" s="11"/>
      <c r="D577" s="11"/>
      <c r="E577" s="33"/>
      <c r="F577" s="11"/>
      <c r="G577" s="11"/>
      <c r="H577" s="11"/>
      <c r="I577" s="11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7"/>
      <c r="AK577" s="11"/>
      <c r="AL577" s="11"/>
      <c r="AM577" s="11"/>
      <c r="AN577" s="11"/>
      <c r="AO577" s="11"/>
      <c r="AP577" s="11"/>
      <c r="AQ577" s="11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</row>
    <row r="578" spans="1:86" ht="17.25">
      <c r="A578" s="11"/>
      <c r="B578" s="11"/>
      <c r="C578" s="11"/>
      <c r="D578" s="11"/>
      <c r="E578" s="33"/>
      <c r="F578" s="11"/>
      <c r="G578" s="11"/>
      <c r="H578" s="11"/>
      <c r="I578" s="11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7"/>
      <c r="AK578" s="11"/>
      <c r="AL578" s="11"/>
      <c r="AM578" s="11"/>
      <c r="AN578" s="11"/>
      <c r="AO578" s="11"/>
      <c r="AP578" s="11"/>
      <c r="AQ578" s="11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</row>
    <row r="579" spans="1:86" ht="17.25">
      <c r="A579" s="11"/>
      <c r="B579" s="11"/>
      <c r="C579" s="11"/>
      <c r="D579" s="11"/>
      <c r="E579" s="33"/>
      <c r="F579" s="11"/>
      <c r="G579" s="11"/>
      <c r="H579" s="11"/>
      <c r="I579" s="11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7"/>
      <c r="AK579" s="11"/>
      <c r="AL579" s="11"/>
      <c r="AM579" s="11"/>
      <c r="AN579" s="11"/>
      <c r="AO579" s="11"/>
      <c r="AP579" s="11"/>
      <c r="AQ579" s="11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</row>
    <row r="580" spans="1:86" ht="17.25">
      <c r="A580" s="11"/>
      <c r="B580" s="11"/>
      <c r="C580" s="11"/>
      <c r="D580" s="11"/>
      <c r="E580" s="33"/>
      <c r="F580" s="11"/>
      <c r="G580" s="11"/>
      <c r="H580" s="11"/>
      <c r="I580" s="11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7"/>
      <c r="AK580" s="11"/>
      <c r="AL580" s="11"/>
      <c r="AM580" s="11"/>
      <c r="AN580" s="11"/>
      <c r="AO580" s="11"/>
      <c r="AP580" s="11"/>
      <c r="AQ580" s="11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</row>
    <row r="581" spans="1:86" ht="17.25">
      <c r="A581" s="11"/>
      <c r="B581" s="11"/>
      <c r="C581" s="11"/>
      <c r="D581" s="11"/>
      <c r="E581" s="33"/>
      <c r="F581" s="11"/>
      <c r="G581" s="11"/>
      <c r="H581" s="11"/>
      <c r="I581" s="11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7"/>
      <c r="AK581" s="11"/>
      <c r="AL581" s="11"/>
      <c r="AM581" s="11"/>
      <c r="AN581" s="11"/>
      <c r="AO581" s="11"/>
      <c r="AP581" s="11"/>
      <c r="AQ581" s="11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</row>
    <row r="582" spans="1:86" ht="17.25">
      <c r="A582" s="11"/>
      <c r="B582" s="11"/>
      <c r="C582" s="11"/>
      <c r="D582" s="11"/>
      <c r="E582" s="33"/>
      <c r="F582" s="11"/>
      <c r="G582" s="11"/>
      <c r="H582" s="11"/>
      <c r="I582" s="11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7"/>
      <c r="AK582" s="11"/>
      <c r="AL582" s="11"/>
      <c r="AM582" s="11"/>
      <c r="AN582" s="11"/>
      <c r="AO582" s="11"/>
      <c r="AP582" s="11"/>
      <c r="AQ582" s="11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</row>
    <row r="583" spans="1:86" ht="17.25">
      <c r="A583" s="11"/>
      <c r="B583" s="11"/>
      <c r="C583" s="11"/>
      <c r="D583" s="11"/>
      <c r="E583" s="33"/>
      <c r="F583" s="11"/>
      <c r="G583" s="11"/>
      <c r="H583" s="11"/>
      <c r="I583" s="11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7"/>
      <c r="AK583" s="11"/>
      <c r="AL583" s="11"/>
      <c r="AM583" s="11"/>
      <c r="AN583" s="11"/>
      <c r="AO583" s="11"/>
      <c r="AP583" s="11"/>
      <c r="AQ583" s="11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</row>
    <row r="584" spans="1:86" ht="17.25">
      <c r="A584" s="11"/>
      <c r="B584" s="11"/>
      <c r="C584" s="11"/>
      <c r="D584" s="11"/>
      <c r="E584" s="33"/>
      <c r="F584" s="11"/>
      <c r="G584" s="11"/>
      <c r="H584" s="11"/>
      <c r="I584" s="11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7"/>
      <c r="AK584" s="11"/>
      <c r="AL584" s="11"/>
      <c r="AM584" s="11"/>
      <c r="AN584" s="11"/>
      <c r="AO584" s="11"/>
      <c r="AP584" s="11"/>
      <c r="AQ584" s="11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</row>
    <row r="585" spans="1:86" ht="17.25">
      <c r="A585" s="11"/>
      <c r="B585" s="11"/>
      <c r="C585" s="11"/>
      <c r="D585" s="11"/>
      <c r="E585" s="33"/>
      <c r="F585" s="11"/>
      <c r="G585" s="11"/>
      <c r="H585" s="11"/>
      <c r="I585" s="11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7"/>
      <c r="AK585" s="11"/>
      <c r="AL585" s="11"/>
      <c r="AM585" s="11"/>
      <c r="AN585" s="11"/>
      <c r="AO585" s="11"/>
      <c r="AP585" s="11"/>
      <c r="AQ585" s="11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</row>
    <row r="586" spans="1:86" ht="17.25">
      <c r="A586" s="11"/>
      <c r="B586" s="11"/>
      <c r="C586" s="11"/>
      <c r="D586" s="11"/>
      <c r="E586" s="33"/>
      <c r="F586" s="11"/>
      <c r="G586" s="11"/>
      <c r="H586" s="11"/>
      <c r="I586" s="11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7"/>
      <c r="AK586" s="11"/>
      <c r="AL586" s="11"/>
      <c r="AM586" s="11"/>
      <c r="AN586" s="11"/>
      <c r="AO586" s="11"/>
      <c r="AP586" s="11"/>
      <c r="AQ586" s="11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</row>
    <row r="587" spans="1:86" ht="17.25">
      <c r="A587" s="11"/>
      <c r="B587" s="11"/>
      <c r="C587" s="11"/>
      <c r="D587" s="11"/>
      <c r="E587" s="33"/>
      <c r="F587" s="11"/>
      <c r="G587" s="11"/>
      <c r="H587" s="11"/>
      <c r="I587" s="11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7"/>
      <c r="AK587" s="11"/>
      <c r="AL587" s="11"/>
      <c r="AM587" s="11"/>
      <c r="AN587" s="11"/>
      <c r="AO587" s="11"/>
      <c r="AP587" s="11"/>
      <c r="AQ587" s="11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</row>
    <row r="588" spans="1:86" ht="17.25">
      <c r="A588" s="11"/>
      <c r="B588" s="11"/>
      <c r="C588" s="11"/>
      <c r="D588" s="11"/>
      <c r="E588" s="33"/>
      <c r="F588" s="11"/>
      <c r="G588" s="11"/>
      <c r="H588" s="11"/>
      <c r="I588" s="11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7"/>
      <c r="AK588" s="11"/>
      <c r="AL588" s="11"/>
      <c r="AM588" s="11"/>
      <c r="AN588" s="11"/>
      <c r="AO588" s="11"/>
      <c r="AP588" s="11"/>
      <c r="AQ588" s="11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</row>
    <row r="589" spans="1:86" ht="17.25">
      <c r="A589" s="11"/>
      <c r="B589" s="11"/>
      <c r="C589" s="11"/>
      <c r="D589" s="11"/>
      <c r="E589" s="33"/>
      <c r="F589" s="11"/>
      <c r="G589" s="11"/>
      <c r="H589" s="11"/>
      <c r="I589" s="11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7"/>
      <c r="AK589" s="11"/>
      <c r="AL589" s="11"/>
      <c r="AM589" s="11"/>
      <c r="AN589" s="11"/>
      <c r="AO589" s="11"/>
      <c r="AP589" s="11"/>
      <c r="AQ589" s="11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</row>
    <row r="590" spans="1:86" ht="17.25">
      <c r="A590" s="11"/>
      <c r="B590" s="11"/>
      <c r="C590" s="11"/>
      <c r="D590" s="11"/>
      <c r="E590" s="33"/>
      <c r="F590" s="11"/>
      <c r="G590" s="11"/>
      <c r="H590" s="11"/>
      <c r="I590" s="11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7"/>
      <c r="AK590" s="11"/>
      <c r="AL590" s="11"/>
      <c r="AM590" s="11"/>
      <c r="AN590" s="11"/>
      <c r="AO590" s="11"/>
      <c r="AP590" s="11"/>
      <c r="AQ590" s="11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</row>
    <row r="591" spans="1:86" ht="17.25">
      <c r="A591" s="11"/>
      <c r="B591" s="11"/>
      <c r="C591" s="11"/>
      <c r="D591" s="11"/>
      <c r="E591" s="33"/>
      <c r="F591" s="11"/>
      <c r="G591" s="11"/>
      <c r="H591" s="11"/>
      <c r="I591" s="11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7"/>
      <c r="AK591" s="11"/>
      <c r="AL591" s="11"/>
      <c r="AM591" s="11"/>
      <c r="AN591" s="11"/>
      <c r="AO591" s="11"/>
      <c r="AP591" s="11"/>
      <c r="AQ591" s="11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</row>
    <row r="592" spans="1:86" ht="17.25">
      <c r="A592" s="11"/>
      <c r="B592" s="11"/>
      <c r="C592" s="11"/>
      <c r="D592" s="11"/>
      <c r="E592" s="33"/>
      <c r="F592" s="11"/>
      <c r="G592" s="11"/>
      <c r="H592" s="11"/>
      <c r="I592" s="11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7"/>
      <c r="AK592" s="11"/>
      <c r="AL592" s="11"/>
      <c r="AM592" s="11"/>
      <c r="AN592" s="11"/>
      <c r="AO592" s="11"/>
      <c r="AP592" s="11"/>
      <c r="AQ592" s="11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</row>
    <row r="593" spans="1:86" ht="17.25">
      <c r="A593" s="11"/>
      <c r="B593" s="11"/>
      <c r="C593" s="11"/>
      <c r="D593" s="11"/>
      <c r="E593" s="33"/>
      <c r="F593" s="11"/>
      <c r="G593" s="11"/>
      <c r="H593" s="11"/>
      <c r="I593" s="11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7"/>
      <c r="AK593" s="11"/>
      <c r="AL593" s="11"/>
      <c r="AM593" s="11"/>
      <c r="AN593" s="11"/>
      <c r="AO593" s="11"/>
      <c r="AP593" s="11"/>
      <c r="AQ593" s="11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</row>
    <row r="594" spans="1:86" ht="17.25">
      <c r="A594" s="11"/>
      <c r="B594" s="11"/>
      <c r="C594" s="11"/>
      <c r="D594" s="11"/>
      <c r="E594" s="33"/>
      <c r="F594" s="11"/>
      <c r="G594" s="11"/>
      <c r="H594" s="11"/>
      <c r="I594" s="11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7"/>
      <c r="AK594" s="11"/>
      <c r="AL594" s="11"/>
      <c r="AM594" s="11"/>
      <c r="AN594" s="11"/>
      <c r="AO594" s="11"/>
      <c r="AP594" s="11"/>
      <c r="AQ594" s="11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</row>
    <row r="595" spans="1:86" ht="17.25">
      <c r="A595" s="11"/>
      <c r="B595" s="11"/>
      <c r="C595" s="11"/>
      <c r="D595" s="11"/>
      <c r="E595" s="33"/>
      <c r="F595" s="11"/>
      <c r="G595" s="11"/>
      <c r="H595" s="11"/>
      <c r="I595" s="11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7"/>
      <c r="AK595" s="11"/>
      <c r="AL595" s="11"/>
      <c r="AM595" s="11"/>
      <c r="AN595" s="11"/>
      <c r="AO595" s="11"/>
      <c r="AP595" s="11"/>
      <c r="AQ595" s="11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</row>
    <row r="596" spans="1:86" ht="17.25">
      <c r="A596" s="11"/>
      <c r="B596" s="11"/>
      <c r="C596" s="11"/>
      <c r="D596" s="11"/>
      <c r="E596" s="33"/>
      <c r="F596" s="11"/>
      <c r="G596" s="11"/>
      <c r="H596" s="11"/>
      <c r="I596" s="11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7"/>
      <c r="AK596" s="11"/>
      <c r="AL596" s="11"/>
      <c r="AM596" s="11"/>
      <c r="AN596" s="11"/>
      <c r="AO596" s="11"/>
      <c r="AP596" s="11"/>
      <c r="AQ596" s="11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</row>
    <row r="597" spans="1:86" ht="17.25">
      <c r="A597" s="11"/>
      <c r="B597" s="11"/>
      <c r="C597" s="11"/>
      <c r="D597" s="11"/>
      <c r="E597" s="33"/>
      <c r="F597" s="11"/>
      <c r="G597" s="11"/>
      <c r="H597" s="11"/>
      <c r="I597" s="11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7"/>
      <c r="AK597" s="11"/>
      <c r="AL597" s="11"/>
      <c r="AM597" s="11"/>
      <c r="AN597" s="11"/>
      <c r="AO597" s="11"/>
      <c r="AP597" s="11"/>
      <c r="AQ597" s="11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</row>
    <row r="598" spans="1:86" ht="17.25">
      <c r="A598" s="11"/>
      <c r="B598" s="11"/>
      <c r="C598" s="11"/>
      <c r="D598" s="11"/>
      <c r="E598" s="33"/>
      <c r="F598" s="11"/>
      <c r="G598" s="11"/>
      <c r="H598" s="11"/>
      <c r="I598" s="11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7"/>
      <c r="AK598" s="11"/>
      <c r="AL598" s="11"/>
      <c r="AM598" s="11"/>
      <c r="AN598" s="11"/>
      <c r="AO598" s="11"/>
      <c r="AP598" s="11"/>
      <c r="AQ598" s="11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</row>
    <row r="599" spans="1:86" ht="17.25">
      <c r="A599" s="11"/>
      <c r="B599" s="11"/>
      <c r="C599" s="11"/>
      <c r="D599" s="11"/>
      <c r="E599" s="33"/>
      <c r="F599" s="11"/>
      <c r="G599" s="11"/>
      <c r="H599" s="11"/>
      <c r="I599" s="11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7"/>
      <c r="AK599" s="11"/>
      <c r="AL599" s="11"/>
      <c r="AM599" s="11"/>
      <c r="AN599" s="11"/>
      <c r="AO599" s="11"/>
      <c r="AP599" s="11"/>
      <c r="AQ599" s="11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</row>
    <row r="600" spans="1:86" ht="17.25">
      <c r="A600" s="11"/>
      <c r="B600" s="11"/>
      <c r="C600" s="11"/>
      <c r="D600" s="11"/>
      <c r="E600" s="33"/>
      <c r="F600" s="11"/>
      <c r="G600" s="11"/>
      <c r="H600" s="11"/>
      <c r="I600" s="11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7"/>
      <c r="AK600" s="11"/>
      <c r="AL600" s="11"/>
      <c r="AM600" s="11"/>
      <c r="AN600" s="11"/>
      <c r="AO600" s="11"/>
      <c r="AP600" s="11"/>
      <c r="AQ600" s="11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</row>
    <row r="601" spans="1:86" ht="17.25">
      <c r="A601" s="11"/>
      <c r="B601" s="11"/>
      <c r="C601" s="11"/>
      <c r="D601" s="11"/>
      <c r="E601" s="33"/>
      <c r="F601" s="11"/>
      <c r="G601" s="11"/>
      <c r="H601" s="11"/>
      <c r="I601" s="11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7"/>
      <c r="AK601" s="11"/>
      <c r="AL601" s="11"/>
      <c r="AM601" s="11"/>
      <c r="AN601" s="11"/>
      <c r="AO601" s="11"/>
      <c r="AP601" s="11"/>
      <c r="AQ601" s="11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</row>
    <row r="602" spans="1:86" ht="17.25">
      <c r="A602" s="11"/>
      <c r="B602" s="11"/>
      <c r="C602" s="11"/>
      <c r="D602" s="11"/>
      <c r="E602" s="33"/>
      <c r="F602" s="11"/>
      <c r="G602" s="11"/>
      <c r="H602" s="11"/>
      <c r="I602" s="11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7"/>
      <c r="AK602" s="11"/>
      <c r="AL602" s="11"/>
      <c r="AM602" s="11"/>
      <c r="AN602" s="11"/>
      <c r="AO602" s="11"/>
      <c r="AP602" s="11"/>
      <c r="AQ602" s="11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</row>
    <row r="603" spans="1:86" ht="17.25">
      <c r="A603" s="11"/>
      <c r="B603" s="11"/>
      <c r="C603" s="11"/>
      <c r="D603" s="11"/>
      <c r="E603" s="33"/>
      <c r="F603" s="11"/>
      <c r="G603" s="11"/>
      <c r="H603" s="11"/>
      <c r="I603" s="11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7"/>
      <c r="AK603" s="11"/>
      <c r="AL603" s="11"/>
      <c r="AM603" s="11"/>
      <c r="AN603" s="11"/>
      <c r="AO603" s="11"/>
      <c r="AP603" s="11"/>
      <c r="AQ603" s="11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</row>
    <row r="604" spans="1:86" ht="17.25">
      <c r="A604" s="11"/>
      <c r="B604" s="11"/>
      <c r="C604" s="11"/>
      <c r="D604" s="11"/>
      <c r="E604" s="33"/>
      <c r="F604" s="11"/>
      <c r="G604" s="11"/>
      <c r="H604" s="11"/>
      <c r="I604" s="11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7"/>
      <c r="AK604" s="11"/>
      <c r="AL604" s="11"/>
      <c r="AM604" s="11"/>
      <c r="AN604" s="11"/>
      <c r="AO604" s="11"/>
      <c r="AP604" s="11"/>
      <c r="AQ604" s="11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</row>
    <row r="605" spans="1:86" ht="17.25">
      <c r="A605" s="11"/>
      <c r="B605" s="11"/>
      <c r="C605" s="11"/>
      <c r="D605" s="11"/>
      <c r="E605" s="33"/>
      <c r="F605" s="11"/>
      <c r="G605" s="11"/>
      <c r="H605" s="11"/>
      <c r="I605" s="11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7"/>
      <c r="AK605" s="11"/>
      <c r="AL605" s="11"/>
      <c r="AM605" s="11"/>
      <c r="AN605" s="11"/>
      <c r="AO605" s="11"/>
      <c r="AP605" s="11"/>
      <c r="AQ605" s="11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</row>
    <row r="606" spans="1:86" ht="17.25">
      <c r="A606" s="11"/>
      <c r="B606" s="11"/>
      <c r="C606" s="11"/>
      <c r="D606" s="11"/>
      <c r="E606" s="33"/>
      <c r="F606" s="11"/>
      <c r="G606" s="11"/>
      <c r="H606" s="11"/>
      <c r="I606" s="11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7"/>
      <c r="AK606" s="11"/>
      <c r="AL606" s="11"/>
      <c r="AM606" s="11"/>
      <c r="AN606" s="11"/>
      <c r="AO606" s="11"/>
      <c r="AP606" s="11"/>
      <c r="AQ606" s="11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</row>
    <row r="607" spans="1:86" ht="17.25">
      <c r="A607" s="11"/>
      <c r="B607" s="11"/>
      <c r="C607" s="11"/>
      <c r="D607" s="11"/>
      <c r="E607" s="33"/>
      <c r="F607" s="11"/>
      <c r="G607" s="11"/>
      <c r="H607" s="11"/>
      <c r="I607" s="11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7"/>
      <c r="AK607" s="11"/>
      <c r="AL607" s="11"/>
      <c r="AM607" s="11"/>
      <c r="AN607" s="11"/>
      <c r="AO607" s="11"/>
      <c r="AP607" s="11"/>
      <c r="AQ607" s="11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</row>
    <row r="608" spans="1:86" ht="17.25">
      <c r="A608" s="11"/>
      <c r="B608" s="11"/>
      <c r="C608" s="11"/>
      <c r="D608" s="11"/>
      <c r="E608" s="33"/>
      <c r="F608" s="11"/>
      <c r="G608" s="11"/>
      <c r="H608" s="11"/>
      <c r="I608" s="11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7"/>
      <c r="AK608" s="11"/>
      <c r="AL608" s="11"/>
      <c r="AM608" s="11"/>
      <c r="AN608" s="11"/>
      <c r="AO608" s="11"/>
      <c r="AP608" s="11"/>
      <c r="AQ608" s="11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</row>
    <row r="609" spans="1:86" ht="17.25">
      <c r="A609" s="11"/>
      <c r="B609" s="11"/>
      <c r="C609" s="11"/>
      <c r="D609" s="11"/>
      <c r="E609" s="33"/>
      <c r="F609" s="11"/>
      <c r="G609" s="11"/>
      <c r="H609" s="11"/>
      <c r="I609" s="11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7"/>
      <c r="AK609" s="11"/>
      <c r="AL609" s="11"/>
      <c r="AM609" s="11"/>
      <c r="AN609" s="11"/>
      <c r="AO609" s="11"/>
      <c r="AP609" s="11"/>
      <c r="AQ609" s="11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</row>
    <row r="610" spans="1:86" ht="17.25">
      <c r="A610" s="11"/>
      <c r="B610" s="11"/>
      <c r="C610" s="11"/>
      <c r="D610" s="11"/>
      <c r="E610" s="33"/>
      <c r="F610" s="11"/>
      <c r="G610" s="11"/>
      <c r="H610" s="11"/>
      <c r="I610" s="11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7"/>
      <c r="AK610" s="11"/>
      <c r="AL610" s="11"/>
      <c r="AM610" s="11"/>
      <c r="AN610" s="11"/>
      <c r="AO610" s="11"/>
      <c r="AP610" s="11"/>
      <c r="AQ610" s="11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</row>
    <row r="611" spans="1:86" ht="17.25">
      <c r="A611" s="11"/>
      <c r="B611" s="11"/>
      <c r="C611" s="11"/>
      <c r="D611" s="11"/>
      <c r="E611" s="33"/>
      <c r="F611" s="11"/>
      <c r="G611" s="11"/>
      <c r="H611" s="11"/>
      <c r="I611" s="11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7"/>
      <c r="AK611" s="11"/>
      <c r="AL611" s="11"/>
      <c r="AM611" s="11"/>
      <c r="AN611" s="11"/>
      <c r="AO611" s="11"/>
      <c r="AP611" s="11"/>
      <c r="AQ611" s="11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</row>
    <row r="612" spans="1:86" ht="17.25">
      <c r="A612" s="11"/>
      <c r="B612" s="11"/>
      <c r="C612" s="11"/>
      <c r="D612" s="11"/>
      <c r="E612" s="33"/>
      <c r="F612" s="11"/>
      <c r="G612" s="11"/>
      <c r="H612" s="11"/>
      <c r="I612" s="11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7"/>
      <c r="AK612" s="11"/>
      <c r="AL612" s="11"/>
      <c r="AM612" s="11"/>
      <c r="AN612" s="11"/>
      <c r="AO612" s="11"/>
      <c r="AP612" s="11"/>
      <c r="AQ612" s="11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</row>
    <row r="613" spans="1:86" ht="17.25">
      <c r="A613" s="11"/>
      <c r="B613" s="11"/>
      <c r="C613" s="11"/>
      <c r="D613" s="11"/>
      <c r="E613" s="33"/>
      <c r="F613" s="11"/>
      <c r="G613" s="11"/>
      <c r="H613" s="11"/>
      <c r="I613" s="11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7"/>
      <c r="AK613" s="11"/>
      <c r="AL613" s="11"/>
      <c r="AM613" s="11"/>
      <c r="AN613" s="11"/>
      <c r="AO613" s="11"/>
      <c r="AP613" s="11"/>
      <c r="AQ613" s="11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</row>
    <row r="614" spans="1:86" ht="17.25">
      <c r="A614" s="11"/>
      <c r="B614" s="11"/>
      <c r="C614" s="11"/>
      <c r="D614" s="11"/>
      <c r="E614" s="33"/>
      <c r="F614" s="11"/>
      <c r="G614" s="11"/>
      <c r="H614" s="11"/>
      <c r="I614" s="11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7"/>
      <c r="AK614" s="11"/>
      <c r="AL614" s="11"/>
      <c r="AM614" s="11"/>
      <c r="AN614" s="11"/>
      <c r="AO614" s="11"/>
      <c r="AP614" s="11"/>
      <c r="AQ614" s="11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</row>
    <row r="615" spans="1:86" ht="17.25">
      <c r="A615" s="11"/>
      <c r="B615" s="11"/>
      <c r="C615" s="11"/>
      <c r="D615" s="11"/>
      <c r="E615" s="33"/>
      <c r="F615" s="11"/>
      <c r="G615" s="11"/>
      <c r="H615" s="11"/>
      <c r="I615" s="11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7"/>
      <c r="AK615" s="11"/>
      <c r="AL615" s="11"/>
      <c r="AM615" s="11"/>
      <c r="AN615" s="11"/>
      <c r="AO615" s="11"/>
      <c r="AP615" s="11"/>
      <c r="AQ615" s="11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</row>
    <row r="616" spans="1:86" ht="17.25">
      <c r="A616" s="11"/>
      <c r="B616" s="11"/>
      <c r="C616" s="11"/>
      <c r="D616" s="11"/>
      <c r="E616" s="33"/>
      <c r="F616" s="11"/>
      <c r="G616" s="11"/>
      <c r="H616" s="11"/>
      <c r="I616" s="11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7"/>
      <c r="AK616" s="11"/>
      <c r="AL616" s="11"/>
      <c r="AM616" s="11"/>
      <c r="AN616" s="11"/>
      <c r="AO616" s="11"/>
      <c r="AP616" s="11"/>
      <c r="AQ616" s="11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</row>
    <row r="617" spans="1:86" ht="17.25">
      <c r="A617" s="11"/>
      <c r="B617" s="11"/>
      <c r="C617" s="11"/>
      <c r="D617" s="11"/>
      <c r="E617" s="33"/>
      <c r="F617" s="11"/>
      <c r="G617" s="11"/>
      <c r="H617" s="11"/>
      <c r="I617" s="11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7"/>
      <c r="AK617" s="11"/>
      <c r="AL617" s="11"/>
      <c r="AM617" s="11"/>
      <c r="AN617" s="11"/>
      <c r="AO617" s="11"/>
      <c r="AP617" s="11"/>
      <c r="AQ617" s="11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</row>
    <row r="618" spans="1:86" ht="17.25">
      <c r="A618" s="11"/>
      <c r="B618" s="11"/>
      <c r="C618" s="11"/>
      <c r="D618" s="11"/>
      <c r="E618" s="33"/>
      <c r="F618" s="11"/>
      <c r="G618" s="11"/>
      <c r="H618" s="11"/>
      <c r="I618" s="11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7"/>
      <c r="AK618" s="11"/>
      <c r="AL618" s="11"/>
      <c r="AM618" s="11"/>
      <c r="AN618" s="11"/>
      <c r="AO618" s="11"/>
      <c r="AP618" s="11"/>
      <c r="AQ618" s="11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</row>
    <row r="619" spans="1:86" ht="17.25">
      <c r="A619" s="11"/>
      <c r="B619" s="11"/>
      <c r="C619" s="11"/>
      <c r="D619" s="11"/>
      <c r="E619" s="33"/>
      <c r="F619" s="11"/>
      <c r="G619" s="11"/>
      <c r="H619" s="11"/>
      <c r="I619" s="11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7"/>
      <c r="AK619" s="11"/>
      <c r="AL619" s="11"/>
      <c r="AM619" s="11"/>
      <c r="AN619" s="11"/>
      <c r="AO619" s="11"/>
      <c r="AP619" s="11"/>
      <c r="AQ619" s="11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</row>
    <row r="620" spans="1:86" ht="17.25">
      <c r="A620" s="11"/>
      <c r="B620" s="11"/>
      <c r="C620" s="11"/>
      <c r="D620" s="11"/>
      <c r="E620" s="33"/>
      <c r="F620" s="11"/>
      <c r="G620" s="11"/>
      <c r="H620" s="11"/>
      <c r="I620" s="11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7"/>
      <c r="AK620" s="11"/>
      <c r="AL620" s="11"/>
      <c r="AM620" s="11"/>
      <c r="AN620" s="11"/>
      <c r="AO620" s="11"/>
      <c r="AP620" s="11"/>
      <c r="AQ620" s="11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</row>
    <row r="621" spans="1:86" ht="17.25">
      <c r="A621" s="11"/>
      <c r="B621" s="11"/>
      <c r="C621" s="11"/>
      <c r="D621" s="11"/>
      <c r="E621" s="33"/>
      <c r="F621" s="11"/>
      <c r="G621" s="11"/>
      <c r="H621" s="11"/>
      <c r="I621" s="11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7"/>
      <c r="AK621" s="11"/>
      <c r="AL621" s="11"/>
      <c r="AM621" s="11"/>
      <c r="AN621" s="11"/>
      <c r="AO621" s="11"/>
      <c r="AP621" s="11"/>
      <c r="AQ621" s="11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</row>
    <row r="622" spans="1:86" ht="17.25">
      <c r="A622" s="11"/>
      <c r="B622" s="11"/>
      <c r="C622" s="11"/>
      <c r="D622" s="11"/>
      <c r="E622" s="33"/>
      <c r="F622" s="11"/>
      <c r="G622" s="11"/>
      <c r="H622" s="11"/>
      <c r="I622" s="11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7"/>
      <c r="AK622" s="11"/>
      <c r="AL622" s="11"/>
      <c r="AM622" s="11"/>
      <c r="AN622" s="11"/>
      <c r="AO622" s="11"/>
      <c r="AP622" s="11"/>
      <c r="AQ622" s="11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</row>
    <row r="623" spans="1:86" ht="17.25">
      <c r="A623" s="11"/>
      <c r="B623" s="11"/>
      <c r="C623" s="11"/>
      <c r="D623" s="11"/>
      <c r="E623" s="33"/>
      <c r="F623" s="11"/>
      <c r="G623" s="11"/>
      <c r="H623" s="11"/>
      <c r="I623" s="11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7"/>
      <c r="AK623" s="11"/>
      <c r="AL623" s="11"/>
      <c r="AM623" s="11"/>
      <c r="AN623" s="11"/>
      <c r="AO623" s="11"/>
      <c r="AP623" s="11"/>
      <c r="AQ623" s="11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</row>
    <row r="624" spans="1:86" ht="17.25">
      <c r="A624" s="11"/>
      <c r="B624" s="11"/>
      <c r="C624" s="11"/>
      <c r="D624" s="11"/>
      <c r="E624" s="33"/>
      <c r="F624" s="11"/>
      <c r="G624" s="11"/>
      <c r="H624" s="11"/>
      <c r="I624" s="11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7"/>
      <c r="AK624" s="11"/>
      <c r="AL624" s="11"/>
      <c r="AM624" s="11"/>
      <c r="AN624" s="11"/>
      <c r="AO624" s="11"/>
      <c r="AP624" s="11"/>
      <c r="AQ624" s="11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</row>
    <row r="625" spans="1:86" ht="17.25">
      <c r="A625" s="11"/>
      <c r="B625" s="11"/>
      <c r="C625" s="11"/>
      <c r="D625" s="11"/>
      <c r="E625" s="33"/>
      <c r="F625" s="11"/>
      <c r="G625" s="11"/>
      <c r="H625" s="11"/>
      <c r="I625" s="11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7"/>
      <c r="AK625" s="11"/>
      <c r="AL625" s="11"/>
      <c r="AM625" s="11"/>
      <c r="AN625" s="11"/>
      <c r="AO625" s="11"/>
      <c r="AP625" s="11"/>
      <c r="AQ625" s="11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</row>
    <row r="626" spans="1:86" ht="17.25">
      <c r="A626" s="11"/>
      <c r="B626" s="11"/>
      <c r="C626" s="11"/>
      <c r="D626" s="11"/>
      <c r="E626" s="33"/>
      <c r="F626" s="11"/>
      <c r="G626" s="11"/>
      <c r="H626" s="11"/>
      <c r="I626" s="11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7"/>
      <c r="AK626" s="11"/>
      <c r="AL626" s="11"/>
      <c r="AM626" s="11"/>
      <c r="AN626" s="11"/>
      <c r="AO626" s="11"/>
      <c r="AP626" s="11"/>
      <c r="AQ626" s="11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</row>
    <row r="627" spans="1:86" ht="17.25">
      <c r="A627" s="11"/>
      <c r="B627" s="11"/>
      <c r="C627" s="11"/>
      <c r="D627" s="11"/>
      <c r="E627" s="33"/>
      <c r="F627" s="11"/>
      <c r="G627" s="11"/>
      <c r="H627" s="11"/>
      <c r="I627" s="11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7"/>
      <c r="AK627" s="11"/>
      <c r="AL627" s="11"/>
      <c r="AM627" s="11"/>
      <c r="AN627" s="11"/>
      <c r="AO627" s="11"/>
      <c r="AP627" s="11"/>
      <c r="AQ627" s="11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</row>
    <row r="628" spans="1:86" ht="17.25">
      <c r="A628" s="11"/>
      <c r="B628" s="11"/>
      <c r="C628" s="11"/>
      <c r="D628" s="11"/>
      <c r="E628" s="33"/>
      <c r="F628" s="11"/>
      <c r="G628" s="11"/>
      <c r="H628" s="11"/>
      <c r="I628" s="11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7"/>
      <c r="AK628" s="11"/>
      <c r="AL628" s="11"/>
      <c r="AM628" s="11"/>
      <c r="AN628" s="11"/>
      <c r="AO628" s="11"/>
      <c r="AP628" s="11"/>
      <c r="AQ628" s="11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</row>
    <row r="629" spans="1:86" ht="17.25">
      <c r="A629" s="11"/>
      <c r="B629" s="11"/>
      <c r="C629" s="11"/>
      <c r="D629" s="11"/>
      <c r="E629" s="33"/>
      <c r="F629" s="11"/>
      <c r="G629" s="11"/>
      <c r="H629" s="11"/>
      <c r="I629" s="11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7"/>
      <c r="AK629" s="11"/>
      <c r="AL629" s="11"/>
      <c r="AM629" s="11"/>
      <c r="AN629" s="11"/>
      <c r="AO629" s="11"/>
      <c r="AP629" s="11"/>
      <c r="AQ629" s="11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</row>
    <row r="630" spans="1:86" ht="17.25">
      <c r="A630" s="11"/>
      <c r="B630" s="11"/>
      <c r="C630" s="11"/>
      <c r="D630" s="11"/>
      <c r="E630" s="33"/>
      <c r="F630" s="11"/>
      <c r="G630" s="11"/>
      <c r="H630" s="11"/>
      <c r="I630" s="11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7"/>
      <c r="AK630" s="11"/>
      <c r="AL630" s="11"/>
      <c r="AM630" s="11"/>
      <c r="AN630" s="11"/>
      <c r="AO630" s="11"/>
      <c r="AP630" s="11"/>
      <c r="AQ630" s="11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</row>
    <row r="631" spans="1:86" ht="17.25">
      <c r="A631" s="11"/>
      <c r="B631" s="11"/>
      <c r="C631" s="11"/>
      <c r="D631" s="11"/>
      <c r="E631" s="33"/>
      <c r="F631" s="11"/>
      <c r="G631" s="11"/>
      <c r="H631" s="11"/>
      <c r="I631" s="11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7"/>
      <c r="AK631" s="11"/>
      <c r="AL631" s="11"/>
      <c r="AM631" s="11"/>
      <c r="AN631" s="11"/>
      <c r="AO631" s="11"/>
      <c r="AP631" s="11"/>
      <c r="AQ631" s="11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</row>
    <row r="632" spans="1:86" ht="17.25">
      <c r="A632" s="11"/>
      <c r="B632" s="11"/>
      <c r="C632" s="11"/>
      <c r="D632" s="11"/>
      <c r="E632" s="33"/>
      <c r="F632" s="11"/>
      <c r="G632" s="11"/>
      <c r="H632" s="11"/>
      <c r="I632" s="11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7"/>
      <c r="AK632" s="11"/>
      <c r="AL632" s="11"/>
      <c r="AM632" s="11"/>
      <c r="AN632" s="11"/>
      <c r="AO632" s="11"/>
      <c r="AP632" s="11"/>
      <c r="AQ632" s="11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</row>
    <row r="633" spans="1:86" ht="17.25">
      <c r="A633" s="11"/>
      <c r="B633" s="11"/>
      <c r="C633" s="11"/>
      <c r="D633" s="11"/>
      <c r="E633" s="33"/>
      <c r="F633" s="11"/>
      <c r="G633" s="11"/>
      <c r="H633" s="11"/>
      <c r="I633" s="11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7"/>
      <c r="AK633" s="11"/>
      <c r="AL633" s="11"/>
      <c r="AM633" s="11"/>
      <c r="AN633" s="11"/>
      <c r="AO633" s="11"/>
      <c r="AP633" s="11"/>
      <c r="AQ633" s="11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</row>
    <row r="634" spans="1:86" ht="17.25">
      <c r="A634" s="11"/>
      <c r="B634" s="11"/>
      <c r="C634" s="11"/>
      <c r="D634" s="11"/>
      <c r="E634" s="33"/>
      <c r="F634" s="11"/>
      <c r="G634" s="11"/>
      <c r="H634" s="11"/>
      <c r="I634" s="11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7"/>
      <c r="AK634" s="11"/>
      <c r="AL634" s="11"/>
      <c r="AM634" s="11"/>
      <c r="AN634" s="11"/>
      <c r="AO634" s="11"/>
      <c r="AP634" s="11"/>
      <c r="AQ634" s="11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</row>
    <row r="635" spans="1:86" ht="17.25">
      <c r="A635" s="11"/>
      <c r="B635" s="11"/>
      <c r="C635" s="11"/>
      <c r="D635" s="11"/>
      <c r="E635" s="33"/>
      <c r="F635" s="11"/>
      <c r="G635" s="11"/>
      <c r="H635" s="11"/>
      <c r="I635" s="11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7"/>
      <c r="AK635" s="11"/>
      <c r="AL635" s="11"/>
      <c r="AM635" s="11"/>
      <c r="AN635" s="11"/>
      <c r="AO635" s="11"/>
      <c r="AP635" s="11"/>
      <c r="AQ635" s="11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</row>
    <row r="636" spans="1:86" ht="17.25">
      <c r="A636" s="11"/>
      <c r="B636" s="11"/>
      <c r="C636" s="11"/>
      <c r="D636" s="11"/>
      <c r="E636" s="33"/>
      <c r="F636" s="11"/>
      <c r="G636" s="11"/>
      <c r="H636" s="11"/>
      <c r="I636" s="11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7"/>
      <c r="AK636" s="11"/>
      <c r="AL636" s="11"/>
      <c r="AM636" s="11"/>
      <c r="AN636" s="11"/>
      <c r="AO636" s="11"/>
      <c r="AP636" s="11"/>
      <c r="AQ636" s="11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</row>
    <row r="637" spans="1:86" ht="17.25">
      <c r="A637" s="11"/>
      <c r="B637" s="11"/>
      <c r="C637" s="11"/>
      <c r="D637" s="11"/>
      <c r="E637" s="33"/>
      <c r="F637" s="11"/>
      <c r="G637" s="11"/>
      <c r="H637" s="11"/>
      <c r="I637" s="11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7"/>
      <c r="AK637" s="11"/>
      <c r="AL637" s="11"/>
      <c r="AM637" s="11"/>
      <c r="AN637" s="11"/>
      <c r="AO637" s="11"/>
      <c r="AP637" s="11"/>
      <c r="AQ637" s="11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</row>
    <row r="638" spans="1:86" ht="17.25">
      <c r="A638" s="11"/>
      <c r="B638" s="11"/>
      <c r="C638" s="11"/>
      <c r="D638" s="11"/>
      <c r="E638" s="33"/>
      <c r="F638" s="11"/>
      <c r="G638" s="11"/>
      <c r="H638" s="11"/>
      <c r="I638" s="11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7"/>
      <c r="AK638" s="11"/>
      <c r="AL638" s="11"/>
      <c r="AM638" s="11"/>
      <c r="AN638" s="11"/>
      <c r="AO638" s="11"/>
      <c r="AP638" s="11"/>
      <c r="AQ638" s="11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</row>
    <row r="639" spans="1:86" ht="17.25">
      <c r="A639" s="11"/>
      <c r="B639" s="11"/>
      <c r="C639" s="11"/>
      <c r="D639" s="11"/>
      <c r="E639" s="33"/>
      <c r="F639" s="11"/>
      <c r="G639" s="11"/>
      <c r="H639" s="11"/>
      <c r="I639" s="11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7"/>
      <c r="AK639" s="11"/>
      <c r="AL639" s="11"/>
      <c r="AM639" s="11"/>
      <c r="AN639" s="11"/>
      <c r="AO639" s="11"/>
      <c r="AP639" s="11"/>
      <c r="AQ639" s="11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</row>
    <row r="640" spans="1:86" ht="17.25">
      <c r="A640" s="11"/>
      <c r="B640" s="11"/>
      <c r="C640" s="11"/>
      <c r="D640" s="11"/>
      <c r="E640" s="33"/>
      <c r="F640" s="11"/>
      <c r="G640" s="11"/>
      <c r="H640" s="11"/>
      <c r="I640" s="11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7"/>
      <c r="AK640" s="11"/>
      <c r="AL640" s="11"/>
      <c r="AM640" s="11"/>
      <c r="AN640" s="11"/>
      <c r="AO640" s="11"/>
      <c r="AP640" s="11"/>
      <c r="AQ640" s="11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</row>
    <row r="641" spans="1:86" ht="17.25">
      <c r="A641" s="11"/>
      <c r="B641" s="11"/>
      <c r="C641" s="11"/>
      <c r="D641" s="11"/>
      <c r="E641" s="33"/>
      <c r="F641" s="11"/>
      <c r="G641" s="11"/>
      <c r="H641" s="11"/>
      <c r="I641" s="11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7"/>
      <c r="AK641" s="11"/>
      <c r="AL641" s="11"/>
      <c r="AM641" s="11"/>
      <c r="AN641" s="11"/>
      <c r="AO641" s="11"/>
      <c r="AP641" s="11"/>
      <c r="AQ641" s="11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</row>
    <row r="642" spans="1:86" ht="17.25">
      <c r="A642" s="11"/>
      <c r="B642" s="11"/>
      <c r="C642" s="11"/>
      <c r="D642" s="11"/>
      <c r="E642" s="33"/>
      <c r="F642" s="11"/>
      <c r="G642" s="11"/>
      <c r="H642" s="11"/>
      <c r="I642" s="11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7"/>
      <c r="AK642" s="11"/>
      <c r="AL642" s="11"/>
      <c r="AM642" s="11"/>
      <c r="AN642" s="11"/>
      <c r="AO642" s="11"/>
      <c r="AP642" s="11"/>
      <c r="AQ642" s="11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</row>
    <row r="643" spans="1:86" ht="17.25">
      <c r="A643" s="11"/>
      <c r="B643" s="11"/>
      <c r="C643" s="11"/>
      <c r="D643" s="11"/>
      <c r="E643" s="33"/>
      <c r="F643" s="11"/>
      <c r="G643" s="11"/>
      <c r="H643" s="11"/>
      <c r="I643" s="11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7"/>
      <c r="AK643" s="11"/>
      <c r="AL643" s="11"/>
      <c r="AM643" s="11"/>
      <c r="AN643" s="11"/>
      <c r="AO643" s="11"/>
      <c r="AP643" s="11"/>
      <c r="AQ643" s="11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</row>
    <row r="644" spans="1:86" ht="17.25">
      <c r="A644" s="11"/>
      <c r="B644" s="11"/>
      <c r="C644" s="11"/>
      <c r="D644" s="11"/>
      <c r="E644" s="33"/>
      <c r="F644" s="11"/>
      <c r="G644" s="11"/>
      <c r="H644" s="11"/>
      <c r="I644" s="11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7"/>
      <c r="AK644" s="11"/>
      <c r="AL644" s="11"/>
      <c r="AM644" s="11"/>
      <c r="AN644" s="11"/>
      <c r="AO644" s="11"/>
      <c r="AP644" s="11"/>
      <c r="AQ644" s="11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</row>
    <row r="645" spans="1:86" ht="17.25">
      <c r="A645" s="11"/>
      <c r="B645" s="11"/>
      <c r="C645" s="11"/>
      <c r="D645" s="11"/>
      <c r="E645" s="33"/>
      <c r="F645" s="11"/>
      <c r="G645" s="11"/>
      <c r="H645" s="11"/>
      <c r="I645" s="11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7"/>
      <c r="AK645" s="11"/>
      <c r="AL645" s="11"/>
      <c r="AM645" s="11"/>
      <c r="AN645" s="11"/>
      <c r="AO645" s="11"/>
      <c r="AP645" s="11"/>
      <c r="AQ645" s="11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</row>
    <row r="646" spans="1:86" ht="17.25">
      <c r="A646" s="11"/>
      <c r="B646" s="11"/>
      <c r="C646" s="11"/>
      <c r="D646" s="11"/>
      <c r="E646" s="33"/>
      <c r="F646" s="11"/>
      <c r="G646" s="11"/>
      <c r="H646" s="11"/>
      <c r="I646" s="11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7"/>
      <c r="AK646" s="11"/>
      <c r="AL646" s="11"/>
      <c r="AM646" s="11"/>
      <c r="AN646" s="11"/>
      <c r="AO646" s="11"/>
      <c r="AP646" s="11"/>
      <c r="AQ646" s="11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</row>
    <row r="647" spans="1:86" ht="17.25">
      <c r="A647" s="11"/>
      <c r="B647" s="11"/>
      <c r="C647" s="11"/>
      <c r="D647" s="11"/>
      <c r="E647" s="33"/>
      <c r="F647" s="11"/>
      <c r="G647" s="11"/>
      <c r="H647" s="11"/>
      <c r="I647" s="11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7"/>
      <c r="AK647" s="11"/>
      <c r="AL647" s="11"/>
      <c r="AM647" s="11"/>
      <c r="AN647" s="11"/>
      <c r="AO647" s="11"/>
      <c r="AP647" s="11"/>
      <c r="AQ647" s="11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</row>
    <row r="648" spans="1:86" ht="17.25">
      <c r="A648" s="11"/>
      <c r="B648" s="11"/>
      <c r="C648" s="11"/>
      <c r="D648" s="11"/>
      <c r="E648" s="33"/>
      <c r="F648" s="11"/>
      <c r="G648" s="11"/>
      <c r="H648" s="11"/>
      <c r="I648" s="11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7"/>
      <c r="AK648" s="11"/>
      <c r="AL648" s="11"/>
      <c r="AM648" s="11"/>
      <c r="AN648" s="11"/>
      <c r="AO648" s="11"/>
      <c r="AP648" s="11"/>
      <c r="AQ648" s="11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</row>
    <row r="649" spans="1:86" ht="17.25">
      <c r="A649" s="11"/>
      <c r="B649" s="11"/>
      <c r="C649" s="11"/>
      <c r="D649" s="11"/>
      <c r="E649" s="33"/>
      <c r="F649" s="11"/>
      <c r="G649" s="11"/>
      <c r="H649" s="11"/>
      <c r="I649" s="11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7"/>
      <c r="AK649" s="11"/>
      <c r="AL649" s="11"/>
      <c r="AM649" s="11"/>
      <c r="AN649" s="11"/>
      <c r="AO649" s="11"/>
      <c r="AP649" s="11"/>
      <c r="AQ649" s="11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</row>
    <row r="650" spans="1:86" ht="17.25">
      <c r="A650" s="11"/>
      <c r="B650" s="11"/>
      <c r="C650" s="11"/>
      <c r="D650" s="11"/>
      <c r="E650" s="33"/>
      <c r="F650" s="11"/>
      <c r="G650" s="11"/>
      <c r="H650" s="11"/>
      <c r="I650" s="11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7"/>
      <c r="AK650" s="11"/>
      <c r="AL650" s="11"/>
      <c r="AM650" s="11"/>
      <c r="AN650" s="11"/>
      <c r="AO650" s="11"/>
      <c r="AP650" s="11"/>
      <c r="AQ650" s="11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</row>
    <row r="651" spans="1:86" ht="17.25">
      <c r="A651" s="11"/>
      <c r="B651" s="11"/>
      <c r="C651" s="11"/>
      <c r="D651" s="11"/>
      <c r="E651" s="33"/>
      <c r="F651" s="11"/>
      <c r="G651" s="11"/>
      <c r="H651" s="11"/>
      <c r="I651" s="11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7"/>
      <c r="AK651" s="11"/>
      <c r="AL651" s="11"/>
      <c r="AM651" s="11"/>
      <c r="AN651" s="11"/>
      <c r="AO651" s="11"/>
      <c r="AP651" s="11"/>
      <c r="AQ651" s="11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</row>
    <row r="652" spans="1:86" ht="17.25">
      <c r="A652" s="11"/>
      <c r="B652" s="11"/>
      <c r="C652" s="11"/>
      <c r="D652" s="11"/>
      <c r="E652" s="33"/>
      <c r="F652" s="11"/>
      <c r="G652" s="11"/>
      <c r="H652" s="11"/>
      <c r="I652" s="11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7"/>
      <c r="AK652" s="11"/>
      <c r="AL652" s="11"/>
      <c r="AM652" s="11"/>
      <c r="AN652" s="11"/>
      <c r="AO652" s="11"/>
      <c r="AP652" s="11"/>
      <c r="AQ652" s="11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</row>
    <row r="653" spans="1:86" ht="17.25">
      <c r="A653" s="11"/>
      <c r="B653" s="11"/>
      <c r="C653" s="11"/>
      <c r="D653" s="11"/>
      <c r="E653" s="33"/>
      <c r="F653" s="11"/>
      <c r="G653" s="11"/>
      <c r="H653" s="11"/>
      <c r="I653" s="11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7"/>
      <c r="AK653" s="11"/>
      <c r="AL653" s="11"/>
      <c r="AM653" s="11"/>
      <c r="AN653" s="11"/>
      <c r="AO653" s="11"/>
      <c r="AP653" s="11"/>
      <c r="AQ653" s="11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</row>
    <row r="654" spans="1:86" ht="17.25">
      <c r="A654" s="11"/>
      <c r="B654" s="11"/>
      <c r="C654" s="11"/>
      <c r="D654" s="11"/>
      <c r="E654" s="33"/>
      <c r="F654" s="11"/>
      <c r="G654" s="11"/>
      <c r="H654" s="11"/>
      <c r="I654" s="11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7"/>
      <c r="AK654" s="11"/>
      <c r="AL654" s="11"/>
      <c r="AM654" s="11"/>
      <c r="AN654" s="11"/>
      <c r="AO654" s="11"/>
      <c r="AP654" s="11"/>
      <c r="AQ654" s="11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</row>
    <row r="655" spans="1:86" ht="17.25">
      <c r="A655" s="11"/>
      <c r="B655" s="11"/>
      <c r="C655" s="11"/>
      <c r="D655" s="11"/>
      <c r="E655" s="33"/>
      <c r="F655" s="11"/>
      <c r="G655" s="11"/>
      <c r="H655" s="11"/>
      <c r="I655" s="11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7"/>
      <c r="AK655" s="11"/>
      <c r="AL655" s="11"/>
      <c r="AM655" s="11"/>
      <c r="AN655" s="11"/>
      <c r="AO655" s="11"/>
      <c r="AP655" s="11"/>
      <c r="AQ655" s="11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</row>
    <row r="656" spans="1:86" ht="17.25">
      <c r="A656" s="11"/>
      <c r="B656" s="11"/>
      <c r="C656" s="11"/>
      <c r="D656" s="11"/>
      <c r="E656" s="33"/>
      <c r="F656" s="11"/>
      <c r="G656" s="11"/>
      <c r="H656" s="11"/>
      <c r="I656" s="11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7"/>
      <c r="AK656" s="11"/>
      <c r="AL656" s="11"/>
      <c r="AM656" s="11"/>
      <c r="AN656" s="11"/>
      <c r="AO656" s="11"/>
      <c r="AP656" s="11"/>
      <c r="AQ656" s="11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</row>
    <row r="657" spans="1:86" ht="17.25">
      <c r="A657" s="11"/>
      <c r="B657" s="11"/>
      <c r="C657" s="11"/>
      <c r="D657" s="11"/>
      <c r="E657" s="33"/>
      <c r="F657" s="11"/>
      <c r="G657" s="11"/>
      <c r="H657" s="11"/>
      <c r="I657" s="11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7"/>
      <c r="AK657" s="11"/>
      <c r="AL657" s="11"/>
      <c r="AM657" s="11"/>
      <c r="AN657" s="11"/>
      <c r="AO657" s="11"/>
      <c r="AP657" s="11"/>
      <c r="AQ657" s="11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</row>
    <row r="658" spans="1:86" ht="17.25">
      <c r="A658" s="11"/>
      <c r="B658" s="11"/>
      <c r="C658" s="11"/>
      <c r="D658" s="11"/>
      <c r="E658" s="33"/>
      <c r="F658" s="11"/>
      <c r="G658" s="11"/>
      <c r="H658" s="11"/>
      <c r="I658" s="11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7"/>
      <c r="AK658" s="11"/>
      <c r="AL658" s="11"/>
      <c r="AM658" s="11"/>
      <c r="AN658" s="11"/>
      <c r="AO658" s="11"/>
      <c r="AP658" s="11"/>
      <c r="AQ658" s="11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</row>
    <row r="659" spans="1:86" ht="17.25">
      <c r="A659" s="11"/>
      <c r="B659" s="11"/>
      <c r="C659" s="11"/>
      <c r="D659" s="11"/>
      <c r="E659" s="33"/>
      <c r="F659" s="11"/>
      <c r="G659" s="11"/>
      <c r="H659" s="11"/>
      <c r="I659" s="11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7"/>
      <c r="AK659" s="11"/>
      <c r="AL659" s="11"/>
      <c r="AM659" s="11"/>
      <c r="AN659" s="11"/>
      <c r="AO659" s="11"/>
      <c r="AP659" s="11"/>
      <c r="AQ659" s="11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</row>
    <row r="660" spans="1:86" ht="17.25">
      <c r="A660" s="11"/>
      <c r="B660" s="11"/>
      <c r="C660" s="11"/>
      <c r="D660" s="11"/>
      <c r="E660" s="33"/>
      <c r="F660" s="11"/>
      <c r="G660" s="11"/>
      <c r="H660" s="11"/>
      <c r="I660" s="11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7"/>
      <c r="AK660" s="11"/>
      <c r="AL660" s="11"/>
      <c r="AM660" s="11"/>
      <c r="AN660" s="11"/>
      <c r="AO660" s="11"/>
      <c r="AP660" s="11"/>
      <c r="AQ660" s="11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</row>
    <row r="661" spans="1:86" ht="17.25">
      <c r="A661" s="11"/>
      <c r="B661" s="11"/>
      <c r="C661" s="11"/>
      <c r="D661" s="11"/>
      <c r="E661" s="33"/>
      <c r="F661" s="11"/>
      <c r="G661" s="11"/>
      <c r="H661" s="11"/>
      <c r="I661" s="11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7"/>
      <c r="AK661" s="11"/>
      <c r="AL661" s="11"/>
      <c r="AM661" s="11"/>
      <c r="AN661" s="11"/>
      <c r="AO661" s="11"/>
      <c r="AP661" s="11"/>
      <c r="AQ661" s="11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</row>
    <row r="662" spans="1:86" ht="17.25">
      <c r="A662" s="11"/>
      <c r="B662" s="11"/>
      <c r="C662" s="11"/>
      <c r="D662" s="11"/>
      <c r="E662" s="33"/>
      <c r="F662" s="11"/>
      <c r="G662" s="11"/>
      <c r="H662" s="11"/>
      <c r="I662" s="11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7"/>
      <c r="AK662" s="11"/>
      <c r="AL662" s="11"/>
      <c r="AM662" s="11"/>
      <c r="AN662" s="11"/>
      <c r="AO662" s="11"/>
      <c r="AP662" s="11"/>
      <c r="AQ662" s="11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</row>
    <row r="663" spans="1:86" ht="17.25">
      <c r="A663" s="11"/>
      <c r="B663" s="11"/>
      <c r="C663" s="11"/>
      <c r="D663" s="11"/>
      <c r="E663" s="33"/>
      <c r="F663" s="11"/>
      <c r="G663" s="11"/>
      <c r="H663" s="11"/>
      <c r="I663" s="11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7"/>
      <c r="AK663" s="11"/>
      <c r="AL663" s="11"/>
      <c r="AM663" s="11"/>
      <c r="AN663" s="11"/>
      <c r="AO663" s="11"/>
      <c r="AP663" s="11"/>
      <c r="AQ663" s="11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</row>
    <row r="664" spans="1:86" ht="17.25">
      <c r="A664" s="11"/>
      <c r="B664" s="11"/>
      <c r="C664" s="11"/>
      <c r="D664" s="11"/>
      <c r="E664" s="33"/>
      <c r="F664" s="11"/>
      <c r="G664" s="11"/>
      <c r="H664" s="11"/>
      <c r="I664" s="11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7"/>
      <c r="AK664" s="11"/>
      <c r="AL664" s="11"/>
      <c r="AM664" s="11"/>
      <c r="AN664" s="11"/>
      <c r="AO664" s="11"/>
      <c r="AP664" s="11"/>
      <c r="AQ664" s="11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</row>
    <row r="665" spans="1:86" ht="17.25">
      <c r="A665" s="11"/>
      <c r="B665" s="11"/>
      <c r="C665" s="11"/>
      <c r="D665" s="11"/>
      <c r="E665" s="33"/>
      <c r="F665" s="11"/>
      <c r="G665" s="11"/>
      <c r="H665" s="11"/>
      <c r="I665" s="11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7"/>
      <c r="AK665" s="11"/>
      <c r="AL665" s="11"/>
      <c r="AM665" s="11"/>
      <c r="AN665" s="11"/>
      <c r="AO665" s="11"/>
      <c r="AP665" s="11"/>
      <c r="AQ665" s="11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</row>
    <row r="666" spans="1:86" ht="17.25">
      <c r="A666" s="11"/>
      <c r="B666" s="11"/>
      <c r="C666" s="11"/>
      <c r="D666" s="11"/>
      <c r="E666" s="33"/>
      <c r="F666" s="11"/>
      <c r="G666" s="11"/>
      <c r="H666" s="11"/>
      <c r="I666" s="11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7"/>
      <c r="AK666" s="11"/>
      <c r="AL666" s="11"/>
      <c r="AM666" s="11"/>
      <c r="AN666" s="11"/>
      <c r="AO666" s="11"/>
      <c r="AP666" s="11"/>
      <c r="AQ666" s="11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</row>
    <row r="667" spans="1:86" ht="17.25">
      <c r="A667" s="11"/>
      <c r="B667" s="11"/>
      <c r="C667" s="11"/>
      <c r="D667" s="11"/>
      <c r="E667" s="33"/>
      <c r="F667" s="11"/>
      <c r="G667" s="11"/>
      <c r="H667" s="11"/>
      <c r="I667" s="11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7"/>
      <c r="AK667" s="11"/>
      <c r="AL667" s="11"/>
      <c r="AM667" s="11"/>
      <c r="AN667" s="11"/>
      <c r="AO667" s="11"/>
      <c r="AP667" s="11"/>
      <c r="AQ667" s="11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</row>
    <row r="668" spans="1:86" ht="17.25">
      <c r="A668" s="11"/>
      <c r="B668" s="11"/>
      <c r="C668" s="11"/>
      <c r="D668" s="11"/>
      <c r="E668" s="33"/>
      <c r="F668" s="11"/>
      <c r="G668" s="11"/>
      <c r="H668" s="11"/>
      <c r="I668" s="11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7"/>
      <c r="AK668" s="11"/>
      <c r="AL668" s="11"/>
      <c r="AM668" s="11"/>
      <c r="AN668" s="11"/>
      <c r="AO668" s="11"/>
      <c r="AP668" s="11"/>
      <c r="AQ668" s="11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</row>
    <row r="669" spans="1:86" ht="17.25">
      <c r="A669" s="11"/>
      <c r="B669" s="11"/>
      <c r="C669" s="11"/>
      <c r="D669" s="11"/>
      <c r="E669" s="33"/>
      <c r="F669" s="11"/>
      <c r="G669" s="11"/>
      <c r="H669" s="11"/>
      <c r="I669" s="11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7"/>
      <c r="AK669" s="11"/>
      <c r="AL669" s="11"/>
      <c r="AM669" s="11"/>
      <c r="AN669" s="11"/>
      <c r="AO669" s="11"/>
      <c r="AP669" s="11"/>
      <c r="AQ669" s="11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</row>
    <row r="670" spans="1:86" ht="17.25">
      <c r="A670" s="11"/>
      <c r="B670" s="11"/>
      <c r="C670" s="11"/>
      <c r="D670" s="11"/>
      <c r="E670" s="33"/>
      <c r="F670" s="11"/>
      <c r="G670" s="11"/>
      <c r="H670" s="11"/>
      <c r="I670" s="11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7"/>
      <c r="AK670" s="11"/>
      <c r="AL670" s="11"/>
      <c r="AM670" s="11"/>
      <c r="AN670" s="11"/>
      <c r="AO670" s="11"/>
      <c r="AP670" s="11"/>
      <c r="AQ670" s="11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</row>
    <row r="671" spans="1:86" ht="17.25">
      <c r="A671" s="11"/>
      <c r="B671" s="11"/>
      <c r="C671" s="11"/>
      <c r="D671" s="11"/>
      <c r="E671" s="33"/>
      <c r="F671" s="11"/>
      <c r="G671" s="11"/>
      <c r="H671" s="11"/>
      <c r="I671" s="11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7"/>
      <c r="AK671" s="11"/>
      <c r="AL671" s="11"/>
      <c r="AM671" s="11"/>
      <c r="AN671" s="11"/>
      <c r="AO671" s="11"/>
      <c r="AP671" s="11"/>
      <c r="AQ671" s="11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</row>
    <row r="672" spans="1:86" ht="17.25">
      <c r="A672" s="11"/>
      <c r="B672" s="11"/>
      <c r="C672" s="11"/>
      <c r="D672" s="11"/>
      <c r="E672" s="33"/>
      <c r="F672" s="11"/>
      <c r="G672" s="11"/>
      <c r="H672" s="11"/>
      <c r="I672" s="11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7"/>
      <c r="AK672" s="11"/>
      <c r="AL672" s="11"/>
      <c r="AM672" s="11"/>
      <c r="AN672" s="11"/>
      <c r="AO672" s="11"/>
      <c r="AP672" s="11"/>
      <c r="AQ672" s="11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</row>
    <row r="673" spans="1:86" ht="17.25">
      <c r="A673" s="11"/>
      <c r="B673" s="11"/>
      <c r="C673" s="11"/>
      <c r="D673" s="11"/>
      <c r="E673" s="33"/>
      <c r="F673" s="11"/>
      <c r="G673" s="11"/>
      <c r="H673" s="11"/>
      <c r="I673" s="11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7"/>
      <c r="AK673" s="11"/>
      <c r="AL673" s="11"/>
      <c r="AM673" s="11"/>
      <c r="AN673" s="11"/>
      <c r="AO673" s="11"/>
      <c r="AP673" s="11"/>
      <c r="AQ673" s="11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</row>
    <row r="674" spans="1:86" ht="17.25">
      <c r="A674" s="11"/>
      <c r="B674" s="11"/>
      <c r="C674" s="11"/>
      <c r="D674" s="11"/>
      <c r="E674" s="33"/>
      <c r="F674" s="11"/>
      <c r="G674" s="11"/>
      <c r="H674" s="11"/>
      <c r="I674" s="11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7"/>
      <c r="AK674" s="11"/>
      <c r="AL674" s="11"/>
      <c r="AM674" s="11"/>
      <c r="AN674" s="11"/>
      <c r="AO674" s="11"/>
      <c r="AP674" s="11"/>
      <c r="AQ674" s="11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</row>
    <row r="675" spans="1:86" ht="17.25">
      <c r="A675" s="11"/>
      <c r="B675" s="11"/>
      <c r="C675" s="11"/>
      <c r="D675" s="11"/>
      <c r="E675" s="33"/>
      <c r="F675" s="11"/>
      <c r="G675" s="11"/>
      <c r="H675" s="11"/>
      <c r="I675" s="11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7"/>
      <c r="AK675" s="11"/>
      <c r="AL675" s="11"/>
      <c r="AM675" s="11"/>
      <c r="AN675" s="11"/>
      <c r="AO675" s="11"/>
      <c r="AP675" s="11"/>
      <c r="AQ675" s="11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</row>
    <row r="676" spans="1:86" ht="17.25">
      <c r="A676" s="11"/>
      <c r="B676" s="11"/>
      <c r="C676" s="11"/>
      <c r="D676" s="11"/>
      <c r="E676" s="33"/>
      <c r="F676" s="11"/>
      <c r="G676" s="11"/>
      <c r="H676" s="11"/>
      <c r="I676" s="11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7"/>
      <c r="AK676" s="11"/>
      <c r="AL676" s="11"/>
      <c r="AM676" s="11"/>
      <c r="AN676" s="11"/>
      <c r="AO676" s="11"/>
      <c r="AP676" s="11"/>
      <c r="AQ676" s="11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</row>
    <row r="677" spans="1:86" ht="17.25">
      <c r="A677" s="11"/>
      <c r="B677" s="11"/>
      <c r="C677" s="11"/>
      <c r="D677" s="11"/>
      <c r="E677" s="33"/>
      <c r="F677" s="11"/>
      <c r="G677" s="11"/>
      <c r="H677" s="11"/>
      <c r="I677" s="11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7"/>
      <c r="AK677" s="11"/>
      <c r="AL677" s="11"/>
      <c r="AM677" s="11"/>
      <c r="AN677" s="11"/>
      <c r="AO677" s="11"/>
      <c r="AP677" s="11"/>
      <c r="AQ677" s="11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</row>
    <row r="678" spans="1:86" ht="17.25">
      <c r="A678" s="11"/>
      <c r="B678" s="11"/>
      <c r="C678" s="11"/>
      <c r="D678" s="11"/>
      <c r="E678" s="33"/>
      <c r="F678" s="11"/>
      <c r="G678" s="11"/>
      <c r="H678" s="11"/>
      <c r="I678" s="11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7"/>
      <c r="AK678" s="11"/>
      <c r="AL678" s="11"/>
      <c r="AM678" s="11"/>
      <c r="AN678" s="11"/>
      <c r="AO678" s="11"/>
      <c r="AP678" s="11"/>
      <c r="AQ678" s="11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</row>
    <row r="679" spans="1:86" ht="17.25">
      <c r="A679" s="11"/>
      <c r="B679" s="11"/>
      <c r="C679" s="11"/>
      <c r="D679" s="11"/>
      <c r="E679" s="33"/>
      <c r="F679" s="11"/>
      <c r="G679" s="11"/>
      <c r="H679" s="11"/>
      <c r="I679" s="11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7"/>
      <c r="AK679" s="11"/>
      <c r="AL679" s="11"/>
      <c r="AM679" s="11"/>
      <c r="AN679" s="11"/>
      <c r="AO679" s="11"/>
      <c r="AP679" s="11"/>
      <c r="AQ679" s="11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</row>
    <row r="680" spans="1:86" ht="17.25">
      <c r="A680" s="11"/>
      <c r="B680" s="11"/>
      <c r="C680" s="11"/>
      <c r="D680" s="11"/>
      <c r="E680" s="33"/>
      <c r="F680" s="11"/>
      <c r="G680" s="11"/>
      <c r="H680" s="11"/>
      <c r="I680" s="11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7"/>
      <c r="AK680" s="11"/>
      <c r="AL680" s="11"/>
      <c r="AM680" s="11"/>
      <c r="AN680" s="11"/>
      <c r="AO680" s="11"/>
      <c r="AP680" s="11"/>
      <c r="AQ680" s="11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</row>
    <row r="681" spans="1:86" ht="17.25">
      <c r="A681" s="11"/>
      <c r="B681" s="11"/>
      <c r="C681" s="11"/>
      <c r="D681" s="11"/>
      <c r="E681" s="33"/>
      <c r="F681" s="11"/>
      <c r="G681" s="11"/>
      <c r="H681" s="11"/>
      <c r="I681" s="11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7"/>
      <c r="AK681" s="11"/>
      <c r="AL681" s="11"/>
      <c r="AM681" s="11"/>
      <c r="AN681" s="11"/>
      <c r="AO681" s="11"/>
      <c r="AP681" s="11"/>
      <c r="AQ681" s="11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</row>
    <row r="682" spans="1:86" ht="17.25">
      <c r="A682" s="11"/>
      <c r="B682" s="11"/>
      <c r="C682" s="11"/>
      <c r="D682" s="11"/>
      <c r="E682" s="33"/>
      <c r="F682" s="11"/>
      <c r="G682" s="11"/>
      <c r="H682" s="11"/>
      <c r="I682" s="11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7"/>
      <c r="AK682" s="11"/>
      <c r="AL682" s="11"/>
      <c r="AM682" s="11"/>
      <c r="AN682" s="11"/>
      <c r="AO682" s="11"/>
      <c r="AP682" s="11"/>
      <c r="AQ682" s="11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</row>
    <row r="683" spans="1:86" ht="17.25">
      <c r="A683" s="11"/>
      <c r="B683" s="11"/>
      <c r="C683" s="11"/>
      <c r="D683" s="11"/>
      <c r="E683" s="33"/>
      <c r="F683" s="11"/>
      <c r="G683" s="11"/>
      <c r="H683" s="11"/>
      <c r="I683" s="11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7"/>
      <c r="AK683" s="11"/>
      <c r="AL683" s="11"/>
      <c r="AM683" s="11"/>
      <c r="AN683" s="11"/>
      <c r="AO683" s="11"/>
      <c r="AP683" s="11"/>
      <c r="AQ683" s="11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</row>
    <row r="684" spans="1:86" ht="17.25">
      <c r="A684" s="11"/>
      <c r="B684" s="11"/>
      <c r="C684" s="11"/>
      <c r="D684" s="11"/>
      <c r="E684" s="33"/>
      <c r="F684" s="11"/>
      <c r="G684" s="11"/>
      <c r="H684" s="11"/>
      <c r="I684" s="11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7"/>
      <c r="AK684" s="11"/>
      <c r="AL684" s="11"/>
      <c r="AM684" s="11"/>
      <c r="AN684" s="11"/>
      <c r="AO684" s="11"/>
      <c r="AP684" s="11"/>
      <c r="AQ684" s="11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</row>
    <row r="685" spans="1:86" ht="17.25">
      <c r="A685" s="11"/>
      <c r="B685" s="11"/>
      <c r="C685" s="11"/>
      <c r="D685" s="11"/>
      <c r="E685" s="33"/>
      <c r="F685" s="11"/>
      <c r="G685" s="11"/>
      <c r="H685" s="11"/>
      <c r="I685" s="11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7"/>
      <c r="AK685" s="11"/>
      <c r="AL685" s="11"/>
      <c r="AM685" s="11"/>
      <c r="AN685" s="11"/>
      <c r="AO685" s="11"/>
      <c r="AP685" s="11"/>
      <c r="AQ685" s="11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</row>
    <row r="686" spans="1:86" ht="17.25">
      <c r="A686" s="11"/>
      <c r="B686" s="11"/>
      <c r="C686" s="11"/>
      <c r="D686" s="11"/>
      <c r="E686" s="33"/>
      <c r="F686" s="11"/>
      <c r="G686" s="11"/>
      <c r="H686" s="11"/>
      <c r="I686" s="11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7"/>
      <c r="AK686" s="11"/>
      <c r="AL686" s="11"/>
      <c r="AM686" s="11"/>
      <c r="AN686" s="11"/>
      <c r="AO686" s="11"/>
      <c r="AP686" s="11"/>
      <c r="AQ686" s="11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</row>
    <row r="687" spans="1:86" ht="17.25">
      <c r="A687" s="11"/>
      <c r="B687" s="11"/>
      <c r="C687" s="11"/>
      <c r="D687" s="11"/>
      <c r="E687" s="33"/>
      <c r="F687" s="11"/>
      <c r="G687" s="11"/>
      <c r="H687" s="11"/>
      <c r="I687" s="11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7"/>
      <c r="AK687" s="11"/>
      <c r="AL687" s="11"/>
      <c r="AM687" s="11"/>
      <c r="AN687" s="11"/>
      <c r="AO687" s="11"/>
      <c r="AP687" s="11"/>
      <c r="AQ687" s="11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</row>
    <row r="688" spans="1:86" ht="17.25">
      <c r="A688" s="11"/>
      <c r="B688" s="11"/>
      <c r="C688" s="11"/>
      <c r="D688" s="11"/>
      <c r="E688" s="33"/>
      <c r="F688" s="11"/>
      <c r="G688" s="11"/>
      <c r="H688" s="11"/>
      <c r="I688" s="11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7"/>
      <c r="AK688" s="11"/>
      <c r="AL688" s="11"/>
      <c r="AM688" s="11"/>
      <c r="AN688" s="11"/>
      <c r="AO688" s="11"/>
      <c r="AP688" s="11"/>
      <c r="AQ688" s="11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</row>
    <row r="689" spans="1:86" ht="17.25">
      <c r="A689" s="11"/>
      <c r="B689" s="11"/>
      <c r="C689" s="11"/>
      <c r="D689" s="11"/>
      <c r="E689" s="33"/>
      <c r="F689" s="11"/>
      <c r="G689" s="11"/>
      <c r="H689" s="11"/>
      <c r="I689" s="11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7"/>
      <c r="AK689" s="11"/>
      <c r="AL689" s="11"/>
      <c r="AM689" s="11"/>
      <c r="AN689" s="11"/>
      <c r="AO689" s="11"/>
      <c r="AP689" s="11"/>
      <c r="AQ689" s="11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</row>
    <row r="690" spans="1:86" ht="17.25">
      <c r="A690" s="11"/>
      <c r="B690" s="11"/>
      <c r="C690" s="11"/>
      <c r="D690" s="11"/>
      <c r="E690" s="33"/>
      <c r="F690" s="11"/>
      <c r="G690" s="11"/>
      <c r="H690" s="11"/>
      <c r="I690" s="11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7"/>
      <c r="AK690" s="11"/>
      <c r="AL690" s="11"/>
      <c r="AM690" s="11"/>
      <c r="AN690" s="11"/>
      <c r="AO690" s="11"/>
      <c r="AP690" s="11"/>
      <c r="AQ690" s="11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</row>
    <row r="691" spans="1:86" ht="17.25">
      <c r="A691" s="11"/>
      <c r="B691" s="11"/>
      <c r="C691" s="11"/>
      <c r="D691" s="11"/>
      <c r="E691" s="33"/>
      <c r="F691" s="11"/>
      <c r="G691" s="11"/>
      <c r="H691" s="11"/>
      <c r="I691" s="11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7"/>
      <c r="AK691" s="11"/>
      <c r="AL691" s="11"/>
      <c r="AM691" s="11"/>
      <c r="AN691" s="11"/>
      <c r="AO691" s="11"/>
      <c r="AP691" s="11"/>
      <c r="AQ691" s="11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</row>
    <row r="692" spans="1:86" ht="17.25">
      <c r="A692" s="11"/>
      <c r="B692" s="11"/>
      <c r="C692" s="11"/>
      <c r="D692" s="11"/>
      <c r="E692" s="33"/>
      <c r="F692" s="11"/>
      <c r="G692" s="11"/>
      <c r="H692" s="11"/>
      <c r="I692" s="11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7"/>
      <c r="AK692" s="11"/>
      <c r="AL692" s="11"/>
      <c r="AM692" s="11"/>
      <c r="AN692" s="11"/>
      <c r="AO692" s="11"/>
      <c r="AP692" s="11"/>
      <c r="AQ692" s="11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</row>
    <row r="693" spans="1:86" ht="17.25">
      <c r="A693" s="11"/>
      <c r="B693" s="11"/>
      <c r="C693" s="11"/>
      <c r="D693" s="11"/>
      <c r="E693" s="33"/>
      <c r="F693" s="11"/>
      <c r="G693" s="11"/>
      <c r="H693" s="11"/>
      <c r="I693" s="11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7"/>
      <c r="AK693" s="11"/>
      <c r="AL693" s="11"/>
      <c r="AM693" s="11"/>
      <c r="AN693" s="11"/>
      <c r="AO693" s="11"/>
      <c r="AP693" s="11"/>
      <c r="AQ693" s="11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</row>
    <row r="694" spans="1:86" ht="17.25">
      <c r="A694" s="11"/>
      <c r="B694" s="11"/>
      <c r="C694" s="11"/>
      <c r="D694" s="11"/>
      <c r="E694" s="33"/>
      <c r="F694" s="11"/>
      <c r="G694" s="11"/>
      <c r="H694" s="11"/>
      <c r="I694" s="11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7"/>
      <c r="AK694" s="11"/>
      <c r="AL694" s="11"/>
      <c r="AM694" s="11"/>
      <c r="AN694" s="11"/>
      <c r="AO694" s="11"/>
      <c r="AP694" s="11"/>
      <c r="AQ694" s="11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</row>
    <row r="695" spans="1:86" ht="17.25">
      <c r="A695" s="11"/>
      <c r="B695" s="11"/>
      <c r="C695" s="11"/>
      <c r="D695" s="11"/>
      <c r="E695" s="33"/>
      <c r="F695" s="11"/>
      <c r="G695" s="11"/>
      <c r="H695" s="11"/>
      <c r="I695" s="11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7"/>
      <c r="AK695" s="11"/>
      <c r="AL695" s="11"/>
      <c r="AM695" s="11"/>
      <c r="AN695" s="11"/>
      <c r="AO695" s="11"/>
      <c r="AP695" s="11"/>
      <c r="AQ695" s="11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</row>
    <row r="696" spans="1:86" ht="17.25">
      <c r="A696" s="11"/>
      <c r="B696" s="11"/>
      <c r="C696" s="11"/>
      <c r="D696" s="11"/>
      <c r="E696" s="33"/>
      <c r="F696" s="11"/>
      <c r="G696" s="11"/>
      <c r="H696" s="11"/>
      <c r="I696" s="11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7"/>
      <c r="AK696" s="11"/>
      <c r="AL696" s="11"/>
      <c r="AM696" s="11"/>
      <c r="AN696" s="11"/>
      <c r="AO696" s="11"/>
      <c r="AP696" s="11"/>
      <c r="AQ696" s="11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</row>
    <row r="697" spans="1:86" ht="17.25">
      <c r="A697" s="11"/>
      <c r="B697" s="11"/>
      <c r="C697" s="11"/>
      <c r="D697" s="11"/>
      <c r="E697" s="33"/>
      <c r="F697" s="11"/>
      <c r="G697" s="11"/>
      <c r="H697" s="11"/>
      <c r="I697" s="11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7"/>
      <c r="AK697" s="11"/>
      <c r="AL697" s="11"/>
      <c r="AM697" s="11"/>
      <c r="AN697" s="11"/>
      <c r="AO697" s="11"/>
      <c r="AP697" s="11"/>
      <c r="AQ697" s="11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</row>
    <row r="698" spans="1:86" ht="17.25">
      <c r="A698" s="11"/>
      <c r="B698" s="11"/>
      <c r="C698" s="11"/>
      <c r="D698" s="11"/>
      <c r="E698" s="33"/>
      <c r="F698" s="11"/>
      <c r="G698" s="11"/>
      <c r="H698" s="11"/>
      <c r="I698" s="11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7"/>
      <c r="AK698" s="11"/>
      <c r="AL698" s="11"/>
      <c r="AM698" s="11"/>
      <c r="AN698" s="11"/>
      <c r="AO698" s="11"/>
      <c r="AP698" s="11"/>
      <c r="AQ698" s="11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</row>
    <row r="699" spans="1:86" ht="17.25">
      <c r="A699" s="11"/>
      <c r="B699" s="11"/>
      <c r="C699" s="11"/>
      <c r="D699" s="11"/>
      <c r="E699" s="33"/>
      <c r="F699" s="11"/>
      <c r="G699" s="11"/>
      <c r="H699" s="11"/>
      <c r="I699" s="11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7"/>
      <c r="AK699" s="11"/>
      <c r="AL699" s="11"/>
      <c r="AM699" s="11"/>
      <c r="AN699" s="11"/>
      <c r="AO699" s="11"/>
      <c r="AP699" s="11"/>
      <c r="AQ699" s="11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</row>
    <row r="700" spans="1:86" ht="17.25">
      <c r="A700" s="11"/>
      <c r="B700" s="11"/>
      <c r="C700" s="11"/>
      <c r="D700" s="11"/>
      <c r="E700" s="33"/>
      <c r="F700" s="11"/>
      <c r="G700" s="11"/>
      <c r="H700" s="11"/>
      <c r="I700" s="11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7"/>
      <c r="AK700" s="11"/>
      <c r="AL700" s="11"/>
      <c r="AM700" s="11"/>
      <c r="AN700" s="11"/>
      <c r="AO700" s="11"/>
      <c r="AP700" s="11"/>
      <c r="AQ700" s="11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</row>
    <row r="701" spans="1:86" ht="17.25">
      <c r="A701" s="11"/>
      <c r="B701" s="11"/>
      <c r="C701" s="11"/>
      <c r="D701" s="11"/>
      <c r="E701" s="33"/>
      <c r="F701" s="11"/>
      <c r="G701" s="11"/>
      <c r="H701" s="11"/>
      <c r="I701" s="11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7"/>
      <c r="AK701" s="11"/>
      <c r="AL701" s="11"/>
      <c r="AM701" s="11"/>
      <c r="AN701" s="11"/>
      <c r="AO701" s="11"/>
      <c r="AP701" s="11"/>
      <c r="AQ701" s="11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</row>
    <row r="702" spans="1:86" ht="17.25">
      <c r="A702" s="11"/>
      <c r="B702" s="11"/>
      <c r="C702" s="11"/>
      <c r="D702" s="11"/>
      <c r="E702" s="33"/>
      <c r="F702" s="11"/>
      <c r="G702" s="11"/>
      <c r="H702" s="11"/>
      <c r="I702" s="11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7"/>
      <c r="AK702" s="11"/>
      <c r="AL702" s="11"/>
      <c r="AM702" s="11"/>
      <c r="AN702" s="11"/>
      <c r="AO702" s="11"/>
      <c r="AP702" s="11"/>
      <c r="AQ702" s="11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</row>
    <row r="703" spans="1:86" ht="17.25">
      <c r="A703" s="11"/>
      <c r="B703" s="11"/>
      <c r="C703" s="11"/>
      <c r="D703" s="11"/>
      <c r="E703" s="33"/>
      <c r="F703" s="11"/>
      <c r="G703" s="11"/>
      <c r="H703" s="11"/>
      <c r="I703" s="11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7"/>
      <c r="AK703" s="11"/>
      <c r="AL703" s="11"/>
      <c r="AM703" s="11"/>
      <c r="AN703" s="11"/>
      <c r="AO703" s="11"/>
      <c r="AP703" s="11"/>
      <c r="AQ703" s="11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</row>
    <row r="704" spans="1:86" ht="17.25">
      <c r="A704" s="11"/>
      <c r="B704" s="11"/>
      <c r="C704" s="11"/>
      <c r="D704" s="11"/>
      <c r="E704" s="33"/>
      <c r="F704" s="11"/>
      <c r="G704" s="11"/>
      <c r="H704" s="11"/>
      <c r="I704" s="11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7"/>
      <c r="AK704" s="11"/>
      <c r="AL704" s="11"/>
      <c r="AM704" s="11"/>
      <c r="AN704" s="11"/>
      <c r="AO704" s="11"/>
      <c r="AP704" s="11"/>
      <c r="AQ704" s="11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</row>
    <row r="705" spans="1:86" ht="17.25">
      <c r="A705" s="11"/>
      <c r="B705" s="11"/>
      <c r="C705" s="11"/>
      <c r="D705" s="11"/>
      <c r="E705" s="33"/>
      <c r="F705" s="11"/>
      <c r="G705" s="11"/>
      <c r="H705" s="11"/>
      <c r="I705" s="11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7"/>
      <c r="AK705" s="11"/>
      <c r="AL705" s="11"/>
      <c r="AM705" s="11"/>
      <c r="AN705" s="11"/>
      <c r="AO705" s="11"/>
      <c r="AP705" s="11"/>
      <c r="AQ705" s="11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</row>
    <row r="706" spans="1:86" ht="17.25">
      <c r="A706" s="11"/>
      <c r="B706" s="11"/>
      <c r="C706" s="11"/>
      <c r="D706" s="11"/>
      <c r="E706" s="33"/>
      <c r="F706" s="11"/>
      <c r="G706" s="11"/>
      <c r="H706" s="11"/>
      <c r="I706" s="11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7"/>
      <c r="AK706" s="11"/>
      <c r="AL706" s="11"/>
      <c r="AM706" s="11"/>
      <c r="AN706" s="11"/>
      <c r="AO706" s="11"/>
      <c r="AP706" s="11"/>
      <c r="AQ706" s="11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</row>
    <row r="707" spans="1:86" ht="17.25">
      <c r="A707" s="11"/>
      <c r="B707" s="11"/>
      <c r="C707" s="11"/>
      <c r="D707" s="11"/>
      <c r="E707" s="33"/>
      <c r="F707" s="11"/>
      <c r="G707" s="11"/>
      <c r="H707" s="11"/>
      <c r="I707" s="11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7"/>
      <c r="AK707" s="11"/>
      <c r="AL707" s="11"/>
      <c r="AM707" s="11"/>
      <c r="AN707" s="11"/>
      <c r="AO707" s="11"/>
      <c r="AP707" s="11"/>
      <c r="AQ707" s="11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</row>
    <row r="708" spans="1:86" ht="17.25">
      <c r="A708" s="11"/>
      <c r="B708" s="11"/>
      <c r="C708" s="11"/>
      <c r="D708" s="11"/>
      <c r="E708" s="33"/>
      <c r="F708" s="11"/>
      <c r="G708" s="11"/>
      <c r="H708" s="11"/>
      <c r="I708" s="11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7"/>
      <c r="AK708" s="11"/>
      <c r="AL708" s="11"/>
      <c r="AM708" s="11"/>
      <c r="AN708" s="11"/>
      <c r="AO708" s="11"/>
      <c r="AP708" s="11"/>
      <c r="AQ708" s="11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</row>
    <row r="709" spans="1:86" ht="17.25">
      <c r="A709" s="11"/>
      <c r="B709" s="11"/>
      <c r="C709" s="11"/>
      <c r="D709" s="11"/>
      <c r="E709" s="33"/>
      <c r="F709" s="11"/>
      <c r="G709" s="11"/>
      <c r="H709" s="11"/>
      <c r="I709" s="11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7"/>
      <c r="AK709" s="11"/>
      <c r="AL709" s="11"/>
      <c r="AM709" s="11"/>
      <c r="AN709" s="11"/>
      <c r="AO709" s="11"/>
      <c r="AP709" s="11"/>
      <c r="AQ709" s="11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</row>
    <row r="710" spans="1:86" ht="17.25">
      <c r="A710" s="11"/>
      <c r="B710" s="11"/>
      <c r="C710" s="11"/>
      <c r="D710" s="11"/>
      <c r="E710" s="33"/>
      <c r="F710" s="11"/>
      <c r="G710" s="11"/>
      <c r="H710" s="11"/>
      <c r="I710" s="11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7"/>
      <c r="AK710" s="11"/>
      <c r="AL710" s="11"/>
      <c r="AM710" s="11"/>
      <c r="AN710" s="11"/>
      <c r="AO710" s="11"/>
      <c r="AP710" s="11"/>
      <c r="AQ710" s="11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</row>
    <row r="711" spans="1:86" ht="17.25">
      <c r="A711" s="11"/>
      <c r="B711" s="11"/>
      <c r="C711" s="11"/>
      <c r="D711" s="11"/>
      <c r="E711" s="33"/>
      <c r="F711" s="11"/>
      <c r="G711" s="11"/>
      <c r="H711" s="11"/>
      <c r="I711" s="11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7"/>
      <c r="AK711" s="11"/>
      <c r="AL711" s="11"/>
      <c r="AM711" s="11"/>
      <c r="AN711" s="11"/>
      <c r="AO711" s="11"/>
      <c r="AP711" s="11"/>
      <c r="AQ711" s="11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</row>
    <row r="712" spans="1:86" ht="17.25">
      <c r="A712" s="11"/>
      <c r="B712" s="11"/>
      <c r="C712" s="11"/>
      <c r="D712" s="11"/>
      <c r="E712" s="33"/>
      <c r="F712" s="11"/>
      <c r="G712" s="11"/>
      <c r="H712" s="11"/>
      <c r="I712" s="11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7"/>
      <c r="AK712" s="11"/>
      <c r="AL712" s="11"/>
      <c r="AM712" s="11"/>
      <c r="AN712" s="11"/>
      <c r="AO712" s="11"/>
      <c r="AP712" s="11"/>
      <c r="AQ712" s="11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</row>
    <row r="713" spans="1:86" ht="17.25">
      <c r="A713" s="11"/>
      <c r="B713" s="11"/>
      <c r="C713" s="11"/>
      <c r="D713" s="11"/>
      <c r="E713" s="33"/>
      <c r="F713" s="11"/>
      <c r="G713" s="11"/>
      <c r="H713" s="11"/>
      <c r="I713" s="11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7"/>
      <c r="AK713" s="11"/>
      <c r="AL713" s="11"/>
      <c r="AM713" s="11"/>
      <c r="AN713" s="11"/>
      <c r="AO713" s="11"/>
      <c r="AP713" s="11"/>
      <c r="AQ713" s="11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</row>
    <row r="714" spans="1:86" ht="17.25">
      <c r="A714" s="11"/>
      <c r="B714" s="11"/>
      <c r="C714" s="11"/>
      <c r="D714" s="11"/>
      <c r="E714" s="33"/>
      <c r="F714" s="11"/>
      <c r="G714" s="11"/>
      <c r="H714" s="11"/>
      <c r="I714" s="11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7"/>
      <c r="AK714" s="11"/>
      <c r="AL714" s="11"/>
      <c r="AM714" s="11"/>
      <c r="AN714" s="11"/>
      <c r="AO714" s="11"/>
      <c r="AP714" s="11"/>
      <c r="AQ714" s="11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</row>
    <row r="715" spans="1:86" ht="17.25">
      <c r="A715" s="11"/>
      <c r="B715" s="11"/>
      <c r="C715" s="11"/>
      <c r="D715" s="11"/>
      <c r="E715" s="33"/>
      <c r="F715" s="11"/>
      <c r="G715" s="11"/>
      <c r="H715" s="11"/>
      <c r="I715" s="11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7"/>
      <c r="AK715" s="11"/>
      <c r="AL715" s="11"/>
      <c r="AM715" s="11"/>
      <c r="AN715" s="11"/>
      <c r="AO715" s="11"/>
      <c r="AP715" s="11"/>
      <c r="AQ715" s="11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</row>
    <row r="716" spans="1:86" ht="17.25">
      <c r="A716" s="11"/>
      <c r="B716" s="11"/>
      <c r="C716" s="11"/>
      <c r="D716" s="11"/>
      <c r="E716" s="33"/>
      <c r="F716" s="11"/>
      <c r="G716" s="11"/>
      <c r="H716" s="11"/>
      <c r="I716" s="11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7"/>
      <c r="AK716" s="11"/>
      <c r="AL716" s="11"/>
      <c r="AM716" s="11"/>
      <c r="AN716" s="11"/>
      <c r="AO716" s="11"/>
      <c r="AP716" s="11"/>
      <c r="AQ716" s="11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</row>
    <row r="717" spans="1:86" ht="17.25">
      <c r="A717" s="11"/>
      <c r="B717" s="11"/>
      <c r="C717" s="11"/>
      <c r="D717" s="11"/>
      <c r="E717" s="33"/>
      <c r="F717" s="11"/>
      <c r="G717" s="11"/>
      <c r="H717" s="11"/>
      <c r="I717" s="11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7"/>
      <c r="AK717" s="11"/>
      <c r="AL717" s="11"/>
      <c r="AM717" s="11"/>
      <c r="AN717" s="11"/>
      <c r="AO717" s="11"/>
      <c r="AP717" s="11"/>
      <c r="AQ717" s="11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</row>
    <row r="718" spans="1:86" ht="17.25">
      <c r="A718" s="11"/>
      <c r="B718" s="11"/>
      <c r="C718" s="11"/>
      <c r="D718" s="11"/>
      <c r="E718" s="33"/>
      <c r="F718" s="11"/>
      <c r="G718" s="11"/>
      <c r="H718" s="11"/>
      <c r="I718" s="11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7"/>
      <c r="AK718" s="11"/>
      <c r="AL718" s="11"/>
      <c r="AM718" s="11"/>
      <c r="AN718" s="11"/>
      <c r="AO718" s="11"/>
      <c r="AP718" s="11"/>
      <c r="AQ718" s="11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</row>
    <row r="719" spans="1:86" ht="17.25">
      <c r="A719" s="11"/>
      <c r="B719" s="11"/>
      <c r="C719" s="11"/>
      <c r="D719" s="11"/>
      <c r="E719" s="33"/>
      <c r="F719" s="11"/>
      <c r="G719" s="11"/>
      <c r="H719" s="11"/>
      <c r="I719" s="11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7"/>
      <c r="AK719" s="11"/>
      <c r="AL719" s="11"/>
      <c r="AM719" s="11"/>
      <c r="AN719" s="11"/>
      <c r="AO719" s="11"/>
      <c r="AP719" s="11"/>
      <c r="AQ719" s="11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</row>
    <row r="720" spans="1:86" ht="17.25">
      <c r="A720" s="11"/>
      <c r="B720" s="11"/>
      <c r="C720" s="11"/>
      <c r="D720" s="11"/>
      <c r="E720" s="33"/>
      <c r="F720" s="11"/>
      <c r="G720" s="11"/>
      <c r="H720" s="11"/>
      <c r="I720" s="11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7"/>
      <c r="AK720" s="11"/>
      <c r="AL720" s="11"/>
      <c r="AM720" s="11"/>
      <c r="AN720" s="11"/>
      <c r="AO720" s="11"/>
      <c r="AP720" s="11"/>
      <c r="AQ720" s="11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</row>
    <row r="721" spans="1:86" ht="17.25">
      <c r="A721" s="11"/>
      <c r="B721" s="11"/>
      <c r="C721" s="11"/>
      <c r="D721" s="11"/>
      <c r="E721" s="33"/>
      <c r="F721" s="11"/>
      <c r="G721" s="11"/>
      <c r="H721" s="11"/>
      <c r="I721" s="11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7"/>
      <c r="AK721" s="11"/>
      <c r="AL721" s="11"/>
      <c r="AM721" s="11"/>
      <c r="AN721" s="11"/>
      <c r="AO721" s="11"/>
      <c r="AP721" s="11"/>
      <c r="AQ721" s="11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</row>
    <row r="722" spans="1:86" ht="17.25">
      <c r="A722" s="11"/>
      <c r="B722" s="11"/>
      <c r="C722" s="11"/>
      <c r="D722" s="11"/>
      <c r="E722" s="33"/>
      <c r="F722" s="11"/>
      <c r="G722" s="11"/>
      <c r="H722" s="11"/>
      <c r="I722" s="11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7"/>
      <c r="AK722" s="11"/>
      <c r="AL722" s="11"/>
      <c r="AM722" s="11"/>
      <c r="AN722" s="11"/>
      <c r="AO722" s="11"/>
      <c r="AP722" s="11"/>
      <c r="AQ722" s="11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</row>
    <row r="723" spans="1:86" ht="17.25">
      <c r="A723" s="11"/>
      <c r="B723" s="11"/>
      <c r="C723" s="11"/>
      <c r="D723" s="11"/>
      <c r="E723" s="33"/>
      <c r="F723" s="11"/>
      <c r="G723" s="11"/>
      <c r="H723" s="11"/>
      <c r="I723" s="11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7"/>
      <c r="AK723" s="11"/>
      <c r="AL723" s="11"/>
      <c r="AM723" s="11"/>
      <c r="AN723" s="11"/>
      <c r="AO723" s="11"/>
      <c r="AP723" s="11"/>
      <c r="AQ723" s="11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</row>
    <row r="724" spans="1:86" ht="17.25">
      <c r="A724" s="11"/>
      <c r="B724" s="11"/>
      <c r="C724" s="11"/>
      <c r="D724" s="11"/>
      <c r="E724" s="33"/>
      <c r="F724" s="11"/>
      <c r="G724" s="11"/>
      <c r="H724" s="11"/>
      <c r="I724" s="11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7"/>
      <c r="AK724" s="11"/>
      <c r="AL724" s="11"/>
      <c r="AM724" s="11"/>
      <c r="AN724" s="11"/>
      <c r="AO724" s="11"/>
      <c r="AP724" s="11"/>
      <c r="AQ724" s="11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</row>
    <row r="725" spans="1:86" ht="17.25">
      <c r="A725" s="11"/>
      <c r="B725" s="11"/>
      <c r="C725" s="11"/>
      <c r="D725" s="11"/>
      <c r="E725" s="33"/>
      <c r="F725" s="11"/>
      <c r="G725" s="11"/>
      <c r="H725" s="11"/>
      <c r="I725" s="11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7"/>
      <c r="AK725" s="11"/>
      <c r="AL725" s="11"/>
      <c r="AM725" s="11"/>
      <c r="AN725" s="11"/>
      <c r="AO725" s="11"/>
      <c r="AP725" s="11"/>
      <c r="AQ725" s="11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</row>
    <row r="726" spans="1:86" ht="17.25">
      <c r="A726" s="11"/>
      <c r="B726" s="11"/>
      <c r="C726" s="11"/>
      <c r="D726" s="11"/>
      <c r="E726" s="33"/>
      <c r="F726" s="11"/>
      <c r="G726" s="11"/>
      <c r="H726" s="11"/>
      <c r="I726" s="11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7"/>
      <c r="AK726" s="11"/>
      <c r="AL726" s="11"/>
      <c r="AM726" s="11"/>
      <c r="AN726" s="11"/>
      <c r="AO726" s="11"/>
      <c r="AP726" s="11"/>
      <c r="AQ726" s="11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</row>
    <row r="727" spans="1:86" ht="17.25">
      <c r="A727" s="11"/>
      <c r="B727" s="11"/>
      <c r="C727" s="11"/>
      <c r="D727" s="11"/>
      <c r="E727" s="33"/>
      <c r="F727" s="11"/>
      <c r="G727" s="11"/>
      <c r="H727" s="11"/>
      <c r="I727" s="11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7"/>
      <c r="AK727" s="11"/>
      <c r="AL727" s="11"/>
      <c r="AM727" s="11"/>
      <c r="AN727" s="11"/>
      <c r="AO727" s="11"/>
      <c r="AP727" s="11"/>
      <c r="AQ727" s="11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</row>
    <row r="728" spans="1:86" ht="17.25">
      <c r="A728" s="11"/>
      <c r="B728" s="11"/>
      <c r="C728" s="11"/>
      <c r="D728" s="11"/>
      <c r="E728" s="33"/>
      <c r="F728" s="11"/>
      <c r="G728" s="11"/>
      <c r="H728" s="11"/>
      <c r="I728" s="11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7"/>
      <c r="AK728" s="11"/>
      <c r="AL728" s="11"/>
      <c r="AM728" s="11"/>
      <c r="AN728" s="11"/>
      <c r="AO728" s="11"/>
      <c r="AP728" s="11"/>
      <c r="AQ728" s="11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</row>
    <row r="729" spans="1:86" ht="17.25">
      <c r="A729" s="11"/>
      <c r="B729" s="11"/>
      <c r="C729" s="11"/>
      <c r="D729" s="11"/>
      <c r="E729" s="33"/>
      <c r="F729" s="11"/>
      <c r="G729" s="11"/>
      <c r="H729" s="11"/>
      <c r="I729" s="11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7"/>
      <c r="AK729" s="11"/>
      <c r="AL729" s="11"/>
      <c r="AM729" s="11"/>
      <c r="AN729" s="11"/>
      <c r="AO729" s="11"/>
      <c r="AP729" s="11"/>
      <c r="AQ729" s="11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</row>
    <row r="730" spans="1:86" ht="17.25">
      <c r="A730" s="11"/>
      <c r="B730" s="11"/>
      <c r="C730" s="11"/>
      <c r="D730" s="11"/>
      <c r="E730" s="33"/>
      <c r="F730" s="11"/>
      <c r="G730" s="11"/>
      <c r="H730" s="11"/>
      <c r="I730" s="11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7"/>
      <c r="AK730" s="11"/>
      <c r="AL730" s="11"/>
      <c r="AM730" s="11"/>
      <c r="AN730" s="11"/>
      <c r="AO730" s="11"/>
      <c r="AP730" s="11"/>
      <c r="AQ730" s="11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</row>
    <row r="731" spans="1:86" ht="17.25">
      <c r="A731" s="11"/>
      <c r="B731" s="11"/>
      <c r="C731" s="11"/>
      <c r="D731" s="11"/>
      <c r="E731" s="33"/>
      <c r="F731" s="11"/>
      <c r="G731" s="11"/>
      <c r="H731" s="11"/>
      <c r="I731" s="11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7"/>
      <c r="AK731" s="11"/>
      <c r="AL731" s="11"/>
      <c r="AM731" s="11"/>
      <c r="AN731" s="11"/>
      <c r="AO731" s="11"/>
      <c r="AP731" s="11"/>
      <c r="AQ731" s="11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</row>
    <row r="732" spans="1:86" ht="17.25">
      <c r="A732" s="11"/>
      <c r="B732" s="11"/>
      <c r="C732" s="11"/>
      <c r="D732" s="11"/>
      <c r="E732" s="33"/>
      <c r="F732" s="11"/>
      <c r="G732" s="11"/>
      <c r="H732" s="11"/>
      <c r="I732" s="11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7"/>
      <c r="AK732" s="11"/>
      <c r="AL732" s="11"/>
      <c r="AM732" s="11"/>
      <c r="AN732" s="11"/>
      <c r="AO732" s="11"/>
      <c r="AP732" s="11"/>
      <c r="AQ732" s="11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</row>
    <row r="733" spans="1:86" ht="17.25">
      <c r="A733" s="11"/>
      <c r="B733" s="11"/>
      <c r="C733" s="11"/>
      <c r="D733" s="11"/>
      <c r="E733" s="33"/>
      <c r="F733" s="11"/>
      <c r="G733" s="11"/>
      <c r="H733" s="11"/>
      <c r="I733" s="11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7"/>
      <c r="AK733" s="11"/>
      <c r="AL733" s="11"/>
      <c r="AM733" s="11"/>
      <c r="AN733" s="11"/>
      <c r="AO733" s="11"/>
      <c r="AP733" s="11"/>
      <c r="AQ733" s="11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</row>
    <row r="734" spans="1:86" ht="17.25">
      <c r="A734" s="11"/>
      <c r="B734" s="11"/>
      <c r="C734" s="11"/>
      <c r="D734" s="11"/>
      <c r="E734" s="33"/>
      <c r="F734" s="11"/>
      <c r="G734" s="11"/>
      <c r="H734" s="11"/>
      <c r="I734" s="11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7"/>
      <c r="AK734" s="11"/>
      <c r="AL734" s="11"/>
      <c r="AM734" s="11"/>
      <c r="AN734" s="11"/>
      <c r="AO734" s="11"/>
      <c r="AP734" s="11"/>
      <c r="AQ734" s="11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</row>
    <row r="735" spans="1:86" ht="17.25">
      <c r="A735" s="11"/>
      <c r="B735" s="11"/>
      <c r="C735" s="11"/>
      <c r="D735" s="11"/>
      <c r="E735" s="33"/>
      <c r="F735" s="11"/>
      <c r="G735" s="11"/>
      <c r="H735" s="11"/>
      <c r="I735" s="11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7"/>
      <c r="AK735" s="11"/>
      <c r="AL735" s="11"/>
      <c r="AM735" s="11"/>
      <c r="AN735" s="11"/>
      <c r="AO735" s="11"/>
      <c r="AP735" s="11"/>
      <c r="AQ735" s="11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</row>
    <row r="736" spans="1:86" ht="17.25">
      <c r="A736" s="11"/>
      <c r="B736" s="11"/>
      <c r="C736" s="11"/>
      <c r="D736" s="11"/>
      <c r="E736" s="33"/>
      <c r="F736" s="11"/>
      <c r="G736" s="11"/>
      <c r="H736" s="11"/>
      <c r="I736" s="11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7"/>
      <c r="AK736" s="11"/>
      <c r="AL736" s="11"/>
      <c r="AM736" s="11"/>
      <c r="AN736" s="11"/>
      <c r="AO736" s="11"/>
      <c r="AP736" s="11"/>
      <c r="AQ736" s="11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</row>
    <row r="737" spans="1:86" ht="17.25">
      <c r="A737" s="11"/>
      <c r="B737" s="11"/>
      <c r="C737" s="11"/>
      <c r="D737" s="11"/>
      <c r="E737" s="33"/>
      <c r="F737" s="11"/>
      <c r="G737" s="11"/>
      <c r="H737" s="11"/>
      <c r="I737" s="11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7"/>
      <c r="AK737" s="11"/>
      <c r="AL737" s="11"/>
      <c r="AM737" s="11"/>
      <c r="AN737" s="11"/>
      <c r="AO737" s="11"/>
      <c r="AP737" s="11"/>
      <c r="AQ737" s="11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</row>
    <row r="738" spans="1:86" ht="17.25">
      <c r="A738" s="11"/>
      <c r="B738" s="11"/>
      <c r="C738" s="11"/>
      <c r="D738" s="11"/>
      <c r="E738" s="33"/>
      <c r="F738" s="11"/>
      <c r="G738" s="11"/>
      <c r="H738" s="11"/>
      <c r="I738" s="11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7"/>
      <c r="AK738" s="11"/>
      <c r="AL738" s="11"/>
      <c r="AM738" s="11"/>
      <c r="AN738" s="11"/>
      <c r="AO738" s="11"/>
      <c r="AP738" s="11"/>
      <c r="AQ738" s="11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</row>
    <row r="739" spans="1:86" ht="17.25">
      <c r="A739" s="11"/>
      <c r="B739" s="11"/>
      <c r="C739" s="11"/>
      <c r="D739" s="11"/>
      <c r="E739" s="33"/>
      <c r="F739" s="11"/>
      <c r="G739" s="11"/>
      <c r="H739" s="11"/>
      <c r="I739" s="11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7"/>
      <c r="AK739" s="11"/>
      <c r="AL739" s="11"/>
      <c r="AM739" s="11"/>
      <c r="AN739" s="11"/>
      <c r="AO739" s="11"/>
      <c r="AP739" s="11"/>
      <c r="AQ739" s="11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</row>
    <row r="740" spans="1:86" ht="17.25">
      <c r="A740" s="11"/>
      <c r="B740" s="11"/>
      <c r="C740" s="11"/>
      <c r="D740" s="11"/>
      <c r="E740" s="33"/>
      <c r="F740" s="11"/>
      <c r="G740" s="11"/>
      <c r="H740" s="11"/>
      <c r="I740" s="11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7"/>
      <c r="AK740" s="11"/>
      <c r="AL740" s="11"/>
      <c r="AM740" s="11"/>
      <c r="AN740" s="11"/>
      <c r="AO740" s="11"/>
      <c r="AP740" s="11"/>
      <c r="AQ740" s="11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</row>
    <row r="741" spans="1:86" ht="17.25">
      <c r="A741" s="11"/>
      <c r="B741" s="11"/>
      <c r="C741" s="11"/>
      <c r="D741" s="11"/>
      <c r="E741" s="33"/>
      <c r="F741" s="11"/>
      <c r="G741" s="11"/>
      <c r="H741" s="11"/>
      <c r="I741" s="11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7"/>
      <c r="AK741" s="11"/>
      <c r="AL741" s="11"/>
      <c r="AM741" s="11"/>
      <c r="AN741" s="11"/>
      <c r="AO741" s="11"/>
      <c r="AP741" s="11"/>
      <c r="AQ741" s="11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</row>
    <row r="742" spans="1:86" ht="17.25">
      <c r="A742" s="11"/>
      <c r="B742" s="11"/>
      <c r="C742" s="11"/>
      <c r="D742" s="11"/>
      <c r="E742" s="33"/>
      <c r="F742" s="11"/>
      <c r="G742" s="11"/>
      <c r="H742" s="11"/>
      <c r="I742" s="11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7"/>
      <c r="AK742" s="11"/>
      <c r="AL742" s="11"/>
      <c r="AM742" s="11"/>
      <c r="AN742" s="11"/>
      <c r="AO742" s="11"/>
      <c r="AP742" s="11"/>
      <c r="AQ742" s="11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</row>
    <row r="743" spans="1:86" ht="17.25">
      <c r="A743" s="11"/>
      <c r="B743" s="11"/>
      <c r="C743" s="11"/>
      <c r="D743" s="11"/>
      <c r="E743" s="33"/>
      <c r="F743" s="11"/>
      <c r="G743" s="11"/>
      <c r="H743" s="11"/>
      <c r="I743" s="11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7"/>
      <c r="AK743" s="11"/>
      <c r="AL743" s="11"/>
      <c r="AM743" s="11"/>
      <c r="AN743" s="11"/>
      <c r="AO743" s="11"/>
      <c r="AP743" s="11"/>
      <c r="AQ743" s="11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</row>
    <row r="744" spans="1:86" ht="17.25">
      <c r="A744" s="11"/>
      <c r="B744" s="11"/>
      <c r="C744" s="11"/>
      <c r="D744" s="11"/>
      <c r="E744" s="33"/>
      <c r="F744" s="11"/>
      <c r="G744" s="11"/>
      <c r="H744" s="11"/>
      <c r="I744" s="11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7"/>
      <c r="AK744" s="11"/>
      <c r="AL744" s="11"/>
      <c r="AM744" s="11"/>
      <c r="AN744" s="11"/>
      <c r="AO744" s="11"/>
      <c r="AP744" s="11"/>
      <c r="AQ744" s="11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</row>
    <row r="745" spans="1:86" ht="17.25">
      <c r="A745" s="11"/>
      <c r="B745" s="11"/>
      <c r="C745" s="11"/>
      <c r="D745" s="11"/>
      <c r="E745" s="33"/>
      <c r="F745" s="11"/>
      <c r="G745" s="11"/>
      <c r="H745" s="11"/>
      <c r="I745" s="11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7"/>
      <c r="AK745" s="11"/>
      <c r="AL745" s="11"/>
      <c r="AM745" s="11"/>
      <c r="AN745" s="11"/>
      <c r="AO745" s="11"/>
      <c r="AP745" s="11"/>
      <c r="AQ745" s="11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</row>
    <row r="746" spans="1:86" ht="17.25">
      <c r="A746" s="11"/>
      <c r="B746" s="11"/>
      <c r="C746" s="11"/>
      <c r="D746" s="11"/>
      <c r="E746" s="33"/>
      <c r="F746" s="11"/>
      <c r="G746" s="11"/>
      <c r="H746" s="11"/>
      <c r="I746" s="11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7"/>
      <c r="AK746" s="11"/>
      <c r="AL746" s="11"/>
      <c r="AM746" s="11"/>
      <c r="AN746" s="11"/>
      <c r="AO746" s="11"/>
      <c r="AP746" s="11"/>
      <c r="AQ746" s="11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</row>
    <row r="747" spans="1:86" ht="17.25">
      <c r="A747" s="11"/>
      <c r="B747" s="11"/>
      <c r="C747" s="11"/>
      <c r="D747" s="11"/>
      <c r="E747" s="33"/>
      <c r="F747" s="11"/>
      <c r="G747" s="11"/>
      <c r="H747" s="11"/>
      <c r="I747" s="11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7"/>
      <c r="AK747" s="11"/>
      <c r="AL747" s="11"/>
      <c r="AM747" s="11"/>
      <c r="AN747" s="11"/>
      <c r="AO747" s="11"/>
      <c r="AP747" s="11"/>
      <c r="AQ747" s="11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</row>
    <row r="748" spans="1:86" ht="17.25">
      <c r="A748" s="11"/>
      <c r="B748" s="11"/>
      <c r="C748" s="11"/>
      <c r="D748" s="11"/>
      <c r="E748" s="33"/>
      <c r="F748" s="11"/>
      <c r="G748" s="11"/>
      <c r="H748" s="11"/>
      <c r="I748" s="11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7"/>
      <c r="AK748" s="11"/>
      <c r="AL748" s="11"/>
      <c r="AM748" s="11"/>
      <c r="AN748" s="11"/>
      <c r="AO748" s="11"/>
      <c r="AP748" s="11"/>
      <c r="AQ748" s="11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</row>
    <row r="749" spans="1:86" ht="17.25">
      <c r="A749" s="11"/>
      <c r="B749" s="11"/>
      <c r="C749" s="11"/>
      <c r="D749" s="11"/>
      <c r="E749" s="33"/>
      <c r="F749" s="11"/>
      <c r="G749" s="11"/>
      <c r="H749" s="11"/>
      <c r="I749" s="11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7"/>
      <c r="AK749" s="11"/>
      <c r="AL749" s="11"/>
      <c r="AM749" s="11"/>
      <c r="AN749" s="11"/>
      <c r="AO749" s="11"/>
      <c r="AP749" s="11"/>
      <c r="AQ749" s="11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</row>
    <row r="750" spans="1:86" ht="17.25">
      <c r="A750" s="11"/>
      <c r="B750" s="11"/>
      <c r="C750" s="11"/>
      <c r="D750" s="11"/>
      <c r="E750" s="33"/>
      <c r="F750" s="11"/>
      <c r="G750" s="11"/>
      <c r="H750" s="11"/>
      <c r="I750" s="11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7"/>
      <c r="AK750" s="11"/>
      <c r="AL750" s="11"/>
      <c r="AM750" s="11"/>
      <c r="AN750" s="11"/>
      <c r="AO750" s="11"/>
      <c r="AP750" s="11"/>
      <c r="AQ750" s="11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</row>
    <row r="751" spans="1:86" ht="17.25">
      <c r="A751" s="11"/>
      <c r="B751" s="11"/>
      <c r="C751" s="11"/>
      <c r="D751" s="11"/>
      <c r="E751" s="33"/>
      <c r="F751" s="11"/>
      <c r="G751" s="11"/>
      <c r="H751" s="11"/>
      <c r="I751" s="11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7"/>
      <c r="AK751" s="11"/>
      <c r="AL751" s="11"/>
      <c r="AM751" s="11"/>
      <c r="AN751" s="11"/>
      <c r="AO751" s="11"/>
      <c r="AP751" s="11"/>
      <c r="AQ751" s="11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</row>
    <row r="752" spans="1:86" ht="17.25">
      <c r="A752" s="11"/>
      <c r="B752" s="11"/>
      <c r="C752" s="11"/>
      <c r="D752" s="11"/>
      <c r="E752" s="33"/>
      <c r="F752" s="11"/>
      <c r="G752" s="11"/>
      <c r="H752" s="11"/>
      <c r="I752" s="11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7"/>
      <c r="AK752" s="11"/>
      <c r="AL752" s="11"/>
      <c r="AM752" s="11"/>
      <c r="AN752" s="11"/>
      <c r="AO752" s="11"/>
      <c r="AP752" s="11"/>
      <c r="AQ752" s="11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</row>
    <row r="753" spans="1:86" ht="17.25">
      <c r="A753" s="11"/>
      <c r="B753" s="11"/>
      <c r="C753" s="11"/>
      <c r="D753" s="11"/>
      <c r="E753" s="33"/>
      <c r="F753" s="11"/>
      <c r="G753" s="11"/>
      <c r="H753" s="11"/>
      <c r="I753" s="11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7"/>
      <c r="AK753" s="11"/>
      <c r="AL753" s="11"/>
      <c r="AM753" s="11"/>
      <c r="AN753" s="11"/>
      <c r="AO753" s="11"/>
      <c r="AP753" s="11"/>
      <c r="AQ753" s="11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</row>
    <row r="754" spans="1:86" ht="17.25">
      <c r="A754" s="11"/>
      <c r="B754" s="11"/>
      <c r="C754" s="11"/>
      <c r="D754" s="11"/>
      <c r="E754" s="33"/>
      <c r="F754" s="11"/>
      <c r="G754" s="11"/>
      <c r="H754" s="11"/>
      <c r="I754" s="11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7"/>
      <c r="AK754" s="11"/>
      <c r="AL754" s="11"/>
      <c r="AM754" s="11"/>
      <c r="AN754" s="11"/>
      <c r="AO754" s="11"/>
      <c r="AP754" s="11"/>
      <c r="AQ754" s="11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</row>
    <row r="755" spans="1:86" ht="17.25">
      <c r="A755" s="11"/>
      <c r="B755" s="11"/>
      <c r="C755" s="11"/>
      <c r="D755" s="11"/>
      <c r="E755" s="33"/>
      <c r="F755" s="11"/>
      <c r="G755" s="11"/>
      <c r="H755" s="11"/>
      <c r="I755" s="11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7"/>
      <c r="AK755" s="11"/>
      <c r="AL755" s="11"/>
      <c r="AM755" s="11"/>
      <c r="AN755" s="11"/>
      <c r="AO755" s="11"/>
      <c r="AP755" s="11"/>
      <c r="AQ755" s="11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</row>
    <row r="756" spans="1:86" ht="17.25">
      <c r="A756" s="11"/>
      <c r="B756" s="11"/>
      <c r="C756" s="11"/>
      <c r="D756" s="11"/>
      <c r="E756" s="33"/>
      <c r="F756" s="11"/>
      <c r="G756" s="11"/>
      <c r="H756" s="11"/>
      <c r="I756" s="11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7"/>
      <c r="AK756" s="11"/>
      <c r="AL756" s="11"/>
      <c r="AM756" s="11"/>
      <c r="AN756" s="11"/>
      <c r="AO756" s="11"/>
      <c r="AP756" s="11"/>
      <c r="AQ756" s="11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</row>
    <row r="757" spans="1:86" ht="17.25">
      <c r="A757" s="11"/>
      <c r="B757" s="11"/>
      <c r="C757" s="11"/>
      <c r="D757" s="11"/>
      <c r="E757" s="33"/>
      <c r="F757" s="11"/>
      <c r="G757" s="11"/>
      <c r="H757" s="11"/>
      <c r="I757" s="11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7"/>
      <c r="AK757" s="11"/>
      <c r="AL757" s="11"/>
      <c r="AM757" s="11"/>
      <c r="AN757" s="11"/>
      <c r="AO757" s="11"/>
      <c r="AP757" s="11"/>
      <c r="AQ757" s="11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</row>
    <row r="758" spans="1:86" ht="17.25">
      <c r="A758" s="11"/>
      <c r="B758" s="11"/>
      <c r="C758" s="11"/>
      <c r="D758" s="11"/>
      <c r="E758" s="33"/>
      <c r="F758" s="11"/>
      <c r="G758" s="11"/>
      <c r="H758" s="11"/>
      <c r="I758" s="11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7"/>
      <c r="AK758" s="11"/>
      <c r="AL758" s="11"/>
      <c r="AM758" s="11"/>
      <c r="AN758" s="11"/>
      <c r="AO758" s="11"/>
      <c r="AP758" s="11"/>
      <c r="AQ758" s="11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</row>
    <row r="759" spans="1:86" ht="17.25">
      <c r="A759" s="11"/>
      <c r="B759" s="11"/>
      <c r="C759" s="11"/>
      <c r="D759" s="11"/>
      <c r="E759" s="33"/>
      <c r="F759" s="11"/>
      <c r="G759" s="11"/>
      <c r="H759" s="11"/>
      <c r="I759" s="11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7"/>
      <c r="AK759" s="11"/>
      <c r="AL759" s="11"/>
      <c r="AM759" s="11"/>
      <c r="AN759" s="11"/>
      <c r="AO759" s="11"/>
      <c r="AP759" s="11"/>
      <c r="AQ759" s="11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</row>
    <row r="760" spans="1:86" ht="17.25">
      <c r="A760" s="11"/>
      <c r="B760" s="11"/>
      <c r="C760" s="11"/>
      <c r="D760" s="11"/>
      <c r="E760" s="33"/>
      <c r="F760" s="11"/>
      <c r="G760" s="11"/>
      <c r="H760" s="11"/>
      <c r="I760" s="11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7"/>
      <c r="AK760" s="11"/>
      <c r="AL760" s="11"/>
      <c r="AM760" s="11"/>
      <c r="AN760" s="11"/>
      <c r="AO760" s="11"/>
      <c r="AP760" s="11"/>
      <c r="AQ760" s="11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</row>
    <row r="761" spans="1:86" ht="17.25">
      <c r="A761" s="11"/>
      <c r="B761" s="11"/>
      <c r="C761" s="11"/>
      <c r="D761" s="11"/>
      <c r="E761" s="33"/>
      <c r="F761" s="11"/>
      <c r="G761" s="11"/>
      <c r="H761" s="11"/>
      <c r="I761" s="11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7"/>
      <c r="AK761" s="11"/>
      <c r="AL761" s="11"/>
      <c r="AM761" s="11"/>
      <c r="AN761" s="11"/>
      <c r="AO761" s="11"/>
      <c r="AP761" s="11"/>
      <c r="AQ761" s="11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</row>
    <row r="762" spans="1:86" ht="17.25">
      <c r="A762" s="11"/>
      <c r="B762" s="11"/>
      <c r="C762" s="11"/>
      <c r="D762" s="11"/>
      <c r="E762" s="33"/>
      <c r="F762" s="11"/>
      <c r="G762" s="11"/>
      <c r="H762" s="11"/>
      <c r="I762" s="11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7"/>
      <c r="AK762" s="11"/>
      <c r="AL762" s="11"/>
      <c r="AM762" s="11"/>
      <c r="AN762" s="11"/>
      <c r="AO762" s="11"/>
      <c r="AP762" s="11"/>
      <c r="AQ762" s="11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</row>
    <row r="763" spans="1:86" ht="17.25">
      <c r="A763" s="11"/>
      <c r="B763" s="11"/>
      <c r="C763" s="11"/>
      <c r="D763" s="11"/>
      <c r="E763" s="33"/>
      <c r="F763" s="11"/>
      <c r="G763" s="11"/>
      <c r="H763" s="11"/>
      <c r="I763" s="11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7"/>
      <c r="AK763" s="11"/>
      <c r="AL763" s="11"/>
      <c r="AM763" s="11"/>
      <c r="AN763" s="11"/>
      <c r="AO763" s="11"/>
      <c r="AP763" s="11"/>
      <c r="AQ763" s="11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</row>
    <row r="764" spans="1:86" ht="17.25">
      <c r="A764" s="11"/>
      <c r="B764" s="11"/>
      <c r="C764" s="11"/>
      <c r="D764" s="11"/>
      <c r="E764" s="33"/>
      <c r="F764" s="11"/>
      <c r="G764" s="11"/>
      <c r="H764" s="11"/>
      <c r="I764" s="11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7"/>
      <c r="AK764" s="11"/>
      <c r="AL764" s="11"/>
      <c r="AM764" s="11"/>
      <c r="AN764" s="11"/>
      <c r="AO764" s="11"/>
      <c r="AP764" s="11"/>
      <c r="AQ764" s="11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</row>
    <row r="765" spans="1:86" ht="17.25">
      <c r="A765" s="11"/>
      <c r="B765" s="11"/>
      <c r="C765" s="11"/>
      <c r="D765" s="11"/>
      <c r="E765" s="33"/>
      <c r="F765" s="11"/>
      <c r="G765" s="11"/>
      <c r="H765" s="11"/>
      <c r="I765" s="11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7"/>
      <c r="AK765" s="11"/>
      <c r="AL765" s="11"/>
      <c r="AM765" s="11"/>
      <c r="AN765" s="11"/>
      <c r="AO765" s="11"/>
      <c r="AP765" s="11"/>
      <c r="AQ765" s="11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</row>
    <row r="766" spans="1:86" ht="17.25">
      <c r="A766" s="11"/>
      <c r="B766" s="11"/>
      <c r="C766" s="11"/>
      <c r="D766" s="11"/>
      <c r="E766" s="33"/>
      <c r="F766" s="11"/>
      <c r="G766" s="11"/>
      <c r="H766" s="11"/>
      <c r="I766" s="11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7"/>
      <c r="AK766" s="11"/>
      <c r="AL766" s="11"/>
      <c r="AM766" s="11"/>
      <c r="AN766" s="11"/>
      <c r="AO766" s="11"/>
      <c r="AP766" s="11"/>
      <c r="AQ766" s="11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</row>
    <row r="767" spans="1:86" ht="17.25">
      <c r="A767" s="11"/>
      <c r="B767" s="11"/>
      <c r="C767" s="11"/>
      <c r="D767" s="11"/>
      <c r="E767" s="33"/>
      <c r="F767" s="11"/>
      <c r="G767" s="11"/>
      <c r="H767" s="11"/>
      <c r="I767" s="11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7"/>
      <c r="AK767" s="11"/>
      <c r="AL767" s="11"/>
      <c r="AM767" s="11"/>
      <c r="AN767" s="11"/>
      <c r="AO767" s="11"/>
      <c r="AP767" s="11"/>
      <c r="AQ767" s="11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</row>
    <row r="768" spans="1:86" ht="17.25">
      <c r="A768" s="11"/>
      <c r="B768" s="11"/>
      <c r="C768" s="11"/>
      <c r="D768" s="11"/>
      <c r="E768" s="33"/>
      <c r="F768" s="11"/>
      <c r="G768" s="11"/>
      <c r="H768" s="11"/>
      <c r="I768" s="11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7"/>
      <c r="AK768" s="11"/>
      <c r="AL768" s="11"/>
      <c r="AM768" s="11"/>
      <c r="AN768" s="11"/>
      <c r="AO768" s="11"/>
      <c r="AP768" s="11"/>
      <c r="AQ768" s="11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</row>
    <row r="769" spans="1:86" ht="17.25">
      <c r="A769" s="11"/>
      <c r="B769" s="11"/>
      <c r="C769" s="11"/>
      <c r="D769" s="11"/>
      <c r="E769" s="33"/>
      <c r="F769" s="11"/>
      <c r="G769" s="11"/>
      <c r="H769" s="11"/>
      <c r="I769" s="11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7"/>
      <c r="AK769" s="11"/>
      <c r="AL769" s="11"/>
      <c r="AM769" s="11"/>
      <c r="AN769" s="11"/>
      <c r="AO769" s="11"/>
      <c r="AP769" s="11"/>
      <c r="AQ769" s="11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</row>
    <row r="770" spans="1:86" ht="17.25">
      <c r="A770" s="11"/>
      <c r="B770" s="11"/>
      <c r="C770" s="11"/>
      <c r="D770" s="11"/>
      <c r="E770" s="33"/>
      <c r="F770" s="11"/>
      <c r="G770" s="11"/>
      <c r="H770" s="11"/>
      <c r="I770" s="11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7"/>
      <c r="AK770" s="11"/>
      <c r="AL770" s="11"/>
      <c r="AM770" s="11"/>
      <c r="AN770" s="11"/>
      <c r="AO770" s="11"/>
      <c r="AP770" s="11"/>
      <c r="AQ770" s="11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</row>
    <row r="771" spans="1:86" ht="17.25">
      <c r="A771" s="11"/>
      <c r="B771" s="11"/>
      <c r="C771" s="11"/>
      <c r="D771" s="11"/>
      <c r="E771" s="33"/>
      <c r="F771" s="11"/>
      <c r="G771" s="11"/>
      <c r="H771" s="11"/>
      <c r="I771" s="11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7"/>
      <c r="AK771" s="11"/>
      <c r="AL771" s="11"/>
      <c r="AM771" s="11"/>
      <c r="AN771" s="11"/>
      <c r="AO771" s="11"/>
      <c r="AP771" s="11"/>
      <c r="AQ771" s="11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</row>
    <row r="772" spans="1:86" ht="17.25">
      <c r="A772" s="11"/>
      <c r="B772" s="11"/>
      <c r="C772" s="11"/>
      <c r="D772" s="11"/>
      <c r="E772" s="33"/>
      <c r="F772" s="11"/>
      <c r="G772" s="11"/>
      <c r="H772" s="11"/>
      <c r="I772" s="11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7"/>
      <c r="AK772" s="11"/>
      <c r="AL772" s="11"/>
      <c r="AM772" s="11"/>
      <c r="AN772" s="11"/>
      <c r="AO772" s="11"/>
      <c r="AP772" s="11"/>
      <c r="AQ772" s="11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</row>
    <row r="773" spans="1:86" ht="17.25">
      <c r="A773" s="11"/>
      <c r="B773" s="11"/>
      <c r="C773" s="11"/>
      <c r="D773" s="11"/>
      <c r="E773" s="33"/>
      <c r="F773" s="11"/>
      <c r="G773" s="11"/>
      <c r="H773" s="11"/>
      <c r="I773" s="11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7"/>
      <c r="AK773" s="11"/>
      <c r="AL773" s="11"/>
      <c r="AM773" s="11"/>
      <c r="AN773" s="11"/>
      <c r="AO773" s="11"/>
      <c r="AP773" s="11"/>
      <c r="AQ773" s="11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</row>
    <row r="774" spans="1:86" ht="17.25">
      <c r="A774" s="11"/>
      <c r="B774" s="11"/>
      <c r="C774" s="11"/>
      <c r="D774" s="11"/>
      <c r="E774" s="33"/>
      <c r="F774" s="11"/>
      <c r="G774" s="11"/>
      <c r="H774" s="11"/>
      <c r="I774" s="11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7"/>
      <c r="AK774" s="11"/>
      <c r="AL774" s="11"/>
      <c r="AM774" s="11"/>
      <c r="AN774" s="11"/>
      <c r="AO774" s="11"/>
      <c r="AP774" s="11"/>
      <c r="AQ774" s="11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</row>
    <row r="775" spans="1:86" ht="17.25">
      <c r="A775" s="11"/>
      <c r="B775" s="11"/>
      <c r="C775" s="11"/>
      <c r="D775" s="11"/>
      <c r="E775" s="33"/>
      <c r="F775" s="11"/>
      <c r="G775" s="11"/>
      <c r="H775" s="11"/>
      <c r="I775" s="11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7"/>
      <c r="AK775" s="11"/>
      <c r="AL775" s="11"/>
      <c r="AM775" s="11"/>
      <c r="AN775" s="11"/>
      <c r="AO775" s="11"/>
      <c r="AP775" s="11"/>
      <c r="AQ775" s="11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</row>
    <row r="776" spans="1:86" ht="17.25">
      <c r="A776" s="11"/>
      <c r="B776" s="11"/>
      <c r="C776" s="11"/>
      <c r="D776" s="11"/>
      <c r="E776" s="33"/>
      <c r="F776" s="11"/>
      <c r="G776" s="11"/>
      <c r="H776" s="11"/>
      <c r="I776" s="11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7"/>
      <c r="AK776" s="11"/>
      <c r="AL776" s="11"/>
      <c r="AM776" s="11"/>
      <c r="AN776" s="11"/>
      <c r="AO776" s="11"/>
      <c r="AP776" s="11"/>
      <c r="AQ776" s="11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</row>
    <row r="777" spans="1:86" ht="17.25">
      <c r="A777" s="11"/>
      <c r="B777" s="11"/>
      <c r="C777" s="11"/>
      <c r="D777" s="11"/>
      <c r="E777" s="33"/>
      <c r="F777" s="11"/>
      <c r="G777" s="11"/>
      <c r="H777" s="11"/>
      <c r="I777" s="11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7"/>
      <c r="AK777" s="11"/>
      <c r="AL777" s="11"/>
      <c r="AM777" s="11"/>
      <c r="AN777" s="11"/>
      <c r="AO777" s="11"/>
      <c r="AP777" s="11"/>
      <c r="AQ777" s="11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</row>
    <row r="778" spans="1:86" ht="17.25">
      <c r="A778" s="11"/>
      <c r="B778" s="11"/>
      <c r="C778" s="11"/>
      <c r="D778" s="11"/>
      <c r="E778" s="33"/>
      <c r="F778" s="11"/>
      <c r="G778" s="11"/>
      <c r="H778" s="11"/>
      <c r="I778" s="11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7"/>
      <c r="AK778" s="11"/>
      <c r="AL778" s="11"/>
      <c r="AM778" s="11"/>
      <c r="AN778" s="11"/>
      <c r="AO778" s="11"/>
      <c r="AP778" s="11"/>
      <c r="AQ778" s="11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</row>
    <row r="779" spans="1:86" ht="17.25">
      <c r="A779" s="11"/>
      <c r="B779" s="11"/>
      <c r="C779" s="11"/>
      <c r="D779" s="11"/>
      <c r="E779" s="33"/>
      <c r="F779" s="11"/>
      <c r="G779" s="11"/>
      <c r="H779" s="11"/>
      <c r="I779" s="11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7"/>
      <c r="AK779" s="11"/>
      <c r="AL779" s="11"/>
      <c r="AM779" s="11"/>
      <c r="AN779" s="11"/>
      <c r="AO779" s="11"/>
      <c r="AP779" s="11"/>
      <c r="AQ779" s="11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</row>
    <row r="780" spans="1:86" ht="17.25">
      <c r="A780" s="11"/>
      <c r="B780" s="11"/>
      <c r="C780" s="11"/>
      <c r="D780" s="11"/>
      <c r="E780" s="33"/>
      <c r="F780" s="11"/>
      <c r="G780" s="11"/>
      <c r="H780" s="11"/>
      <c r="I780" s="11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7"/>
      <c r="AK780" s="11"/>
      <c r="AL780" s="11"/>
      <c r="AM780" s="11"/>
      <c r="AN780" s="11"/>
      <c r="AO780" s="11"/>
      <c r="AP780" s="11"/>
      <c r="AQ780" s="11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</row>
    <row r="781" spans="1:86" ht="17.25">
      <c r="A781" s="11"/>
      <c r="B781" s="11"/>
      <c r="C781" s="11"/>
      <c r="D781" s="11"/>
      <c r="E781" s="33"/>
      <c r="F781" s="11"/>
      <c r="G781" s="11"/>
      <c r="H781" s="11"/>
      <c r="I781" s="11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7"/>
      <c r="AK781" s="11"/>
      <c r="AL781" s="11"/>
      <c r="AM781" s="11"/>
      <c r="AN781" s="11"/>
      <c r="AO781" s="11"/>
      <c r="AP781" s="11"/>
      <c r="AQ781" s="11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</row>
    <row r="782" spans="1:86" ht="17.25">
      <c r="A782" s="11"/>
      <c r="B782" s="11"/>
      <c r="C782" s="11"/>
      <c r="D782" s="11"/>
      <c r="E782" s="33"/>
      <c r="F782" s="11"/>
      <c r="G782" s="11"/>
      <c r="H782" s="11"/>
      <c r="I782" s="11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7"/>
      <c r="AK782" s="11"/>
      <c r="AL782" s="11"/>
      <c r="AM782" s="11"/>
      <c r="AN782" s="11"/>
      <c r="AO782" s="11"/>
      <c r="AP782" s="11"/>
      <c r="AQ782" s="11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</row>
    <row r="783" spans="1:86" ht="17.25">
      <c r="A783" s="11"/>
      <c r="B783" s="11"/>
      <c r="C783" s="11"/>
      <c r="D783" s="11"/>
      <c r="E783" s="33"/>
      <c r="F783" s="11"/>
      <c r="G783" s="11"/>
      <c r="H783" s="11"/>
      <c r="I783" s="11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7"/>
      <c r="AK783" s="11"/>
      <c r="AL783" s="11"/>
      <c r="AM783" s="11"/>
      <c r="AN783" s="11"/>
      <c r="AO783" s="11"/>
      <c r="AP783" s="11"/>
      <c r="AQ783" s="11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</row>
    <row r="784" spans="1:86" ht="17.25">
      <c r="A784" s="11"/>
      <c r="B784" s="11"/>
      <c r="C784" s="11"/>
      <c r="D784" s="11"/>
      <c r="E784" s="33"/>
      <c r="F784" s="11"/>
      <c r="G784" s="11"/>
      <c r="H784" s="11"/>
      <c r="I784" s="11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7"/>
      <c r="AK784" s="11"/>
      <c r="AL784" s="11"/>
      <c r="AM784" s="11"/>
      <c r="AN784" s="11"/>
      <c r="AO784" s="11"/>
      <c r="AP784" s="11"/>
      <c r="AQ784" s="11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</row>
    <row r="785" spans="1:86" ht="17.25">
      <c r="A785" s="11"/>
      <c r="B785" s="11"/>
      <c r="C785" s="11"/>
      <c r="D785" s="11"/>
      <c r="E785" s="33"/>
      <c r="F785" s="11"/>
      <c r="G785" s="11"/>
      <c r="H785" s="11"/>
      <c r="I785" s="11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7"/>
      <c r="AK785" s="11"/>
      <c r="AL785" s="11"/>
      <c r="AM785" s="11"/>
      <c r="AN785" s="11"/>
      <c r="AO785" s="11"/>
      <c r="AP785" s="11"/>
      <c r="AQ785" s="11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</row>
    <row r="786" spans="1:86" ht="17.25">
      <c r="A786" s="11"/>
      <c r="B786" s="11"/>
      <c r="C786" s="11"/>
      <c r="D786" s="11"/>
      <c r="E786" s="33"/>
      <c r="F786" s="11"/>
      <c r="G786" s="11"/>
      <c r="H786" s="11"/>
      <c r="I786" s="11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7"/>
      <c r="AK786" s="11"/>
      <c r="AL786" s="11"/>
      <c r="AM786" s="11"/>
      <c r="AN786" s="11"/>
      <c r="AO786" s="11"/>
      <c r="AP786" s="11"/>
      <c r="AQ786" s="11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</row>
    <row r="787" spans="1:86" ht="17.25">
      <c r="A787" s="11"/>
      <c r="B787" s="11"/>
      <c r="C787" s="11"/>
      <c r="D787" s="11"/>
      <c r="E787" s="33"/>
      <c r="F787" s="11"/>
      <c r="G787" s="11"/>
      <c r="H787" s="11"/>
      <c r="I787" s="11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7"/>
      <c r="AK787" s="11"/>
      <c r="AL787" s="11"/>
      <c r="AM787" s="11"/>
      <c r="AN787" s="11"/>
      <c r="AO787" s="11"/>
      <c r="AP787" s="11"/>
      <c r="AQ787" s="11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</row>
    <row r="788" spans="1:86" ht="17.25">
      <c r="A788" s="11"/>
      <c r="B788" s="11"/>
      <c r="C788" s="11"/>
      <c r="D788" s="11"/>
      <c r="E788" s="33"/>
      <c r="F788" s="11"/>
      <c r="G788" s="11"/>
      <c r="H788" s="11"/>
      <c r="I788" s="11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7"/>
      <c r="AK788" s="11"/>
      <c r="AL788" s="11"/>
      <c r="AM788" s="11"/>
      <c r="AN788" s="11"/>
      <c r="AO788" s="11"/>
      <c r="AP788" s="11"/>
      <c r="AQ788" s="11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</row>
    <row r="789" spans="1:86" ht="17.25">
      <c r="A789" s="11"/>
      <c r="B789" s="11"/>
      <c r="C789" s="11"/>
      <c r="D789" s="11"/>
      <c r="E789" s="33"/>
      <c r="F789" s="11"/>
      <c r="G789" s="11"/>
      <c r="H789" s="11"/>
      <c r="I789" s="11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7"/>
      <c r="AK789" s="11"/>
      <c r="AL789" s="11"/>
      <c r="AM789" s="11"/>
      <c r="AN789" s="11"/>
      <c r="AO789" s="11"/>
      <c r="AP789" s="11"/>
      <c r="AQ789" s="11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</row>
    <row r="790" spans="1:86" ht="17.25">
      <c r="A790" s="11"/>
      <c r="B790" s="11"/>
      <c r="C790" s="11"/>
      <c r="D790" s="11"/>
      <c r="E790" s="33"/>
      <c r="F790" s="11"/>
      <c r="G790" s="11"/>
      <c r="H790" s="11"/>
      <c r="I790" s="11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7"/>
      <c r="AK790" s="11"/>
      <c r="AL790" s="11"/>
      <c r="AM790" s="11"/>
      <c r="AN790" s="11"/>
      <c r="AO790" s="11"/>
      <c r="AP790" s="11"/>
      <c r="AQ790" s="11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</row>
    <row r="791" spans="1:86" ht="17.25">
      <c r="A791" s="11"/>
      <c r="B791" s="11"/>
      <c r="C791" s="11"/>
      <c r="D791" s="11"/>
      <c r="E791" s="33"/>
      <c r="F791" s="11"/>
      <c r="G791" s="11"/>
      <c r="H791" s="11"/>
      <c r="I791" s="11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7"/>
      <c r="AK791" s="11"/>
      <c r="AL791" s="11"/>
      <c r="AM791" s="11"/>
      <c r="AN791" s="11"/>
      <c r="AO791" s="11"/>
      <c r="AP791" s="11"/>
      <c r="AQ791" s="11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</row>
    <row r="792" spans="1:86" ht="17.25">
      <c r="A792" s="11"/>
      <c r="B792" s="11"/>
      <c r="C792" s="11"/>
      <c r="D792" s="11"/>
      <c r="E792" s="33"/>
      <c r="F792" s="11"/>
      <c r="G792" s="11"/>
      <c r="H792" s="11"/>
      <c r="I792" s="11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7"/>
      <c r="AK792" s="11"/>
      <c r="AL792" s="11"/>
      <c r="AM792" s="11"/>
      <c r="AN792" s="11"/>
      <c r="AO792" s="11"/>
      <c r="AP792" s="11"/>
      <c r="AQ792" s="11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</row>
    <row r="793" spans="1:86" ht="17.25">
      <c r="A793" s="11"/>
      <c r="B793" s="11"/>
      <c r="C793" s="11"/>
      <c r="D793" s="11"/>
      <c r="E793" s="33"/>
      <c r="F793" s="11"/>
      <c r="G793" s="11"/>
      <c r="H793" s="11"/>
      <c r="I793" s="11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7"/>
      <c r="AK793" s="11"/>
      <c r="AL793" s="11"/>
      <c r="AM793" s="11"/>
      <c r="AN793" s="11"/>
      <c r="AO793" s="11"/>
      <c r="AP793" s="11"/>
      <c r="AQ793" s="11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</row>
    <row r="794" spans="1:86" ht="17.25">
      <c r="A794" s="11"/>
      <c r="B794" s="11"/>
      <c r="C794" s="11"/>
      <c r="D794" s="11"/>
      <c r="E794" s="33"/>
      <c r="F794" s="11"/>
      <c r="G794" s="11"/>
      <c r="H794" s="11"/>
      <c r="I794" s="11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7"/>
      <c r="AK794" s="11"/>
      <c r="AL794" s="11"/>
      <c r="AM794" s="11"/>
      <c r="AN794" s="11"/>
      <c r="AO794" s="11"/>
      <c r="AP794" s="11"/>
      <c r="AQ794" s="11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</row>
    <row r="795" spans="1:86" ht="17.25">
      <c r="A795" s="11"/>
      <c r="B795" s="11"/>
      <c r="C795" s="11"/>
      <c r="D795" s="11"/>
      <c r="E795" s="33"/>
      <c r="F795" s="11"/>
      <c r="G795" s="11"/>
      <c r="H795" s="11"/>
      <c r="I795" s="11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7"/>
      <c r="AK795" s="11"/>
      <c r="AL795" s="11"/>
      <c r="AM795" s="11"/>
      <c r="AN795" s="11"/>
      <c r="AO795" s="11"/>
      <c r="AP795" s="11"/>
      <c r="AQ795" s="11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</row>
    <row r="796" spans="1:86" ht="17.25">
      <c r="A796" s="11"/>
      <c r="B796" s="11"/>
      <c r="C796" s="11"/>
      <c r="D796" s="11"/>
      <c r="E796" s="33"/>
      <c r="F796" s="11"/>
      <c r="G796" s="11"/>
      <c r="H796" s="11"/>
      <c r="I796" s="11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7"/>
      <c r="AK796" s="11"/>
      <c r="AL796" s="11"/>
      <c r="AM796" s="11"/>
      <c r="AN796" s="11"/>
      <c r="AO796" s="11"/>
      <c r="AP796" s="11"/>
      <c r="AQ796" s="11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</row>
    <row r="797" spans="1:86" ht="17.25">
      <c r="A797" s="11"/>
      <c r="B797" s="11"/>
      <c r="C797" s="11"/>
      <c r="D797" s="11"/>
      <c r="E797" s="33"/>
      <c r="F797" s="11"/>
      <c r="G797" s="11"/>
      <c r="H797" s="11"/>
      <c r="I797" s="11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7"/>
      <c r="AK797" s="11"/>
      <c r="AL797" s="11"/>
      <c r="AM797" s="11"/>
      <c r="AN797" s="11"/>
      <c r="AO797" s="11"/>
      <c r="AP797" s="11"/>
      <c r="AQ797" s="11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</row>
    <row r="798" spans="1:86" ht="17.25">
      <c r="A798" s="11"/>
      <c r="B798" s="11"/>
      <c r="C798" s="11"/>
      <c r="D798" s="11"/>
      <c r="E798" s="33"/>
      <c r="F798" s="11"/>
      <c r="G798" s="11"/>
      <c r="H798" s="11"/>
      <c r="I798" s="11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7"/>
      <c r="AK798" s="11"/>
      <c r="AL798" s="11"/>
      <c r="AM798" s="11"/>
      <c r="AN798" s="11"/>
      <c r="AO798" s="11"/>
      <c r="AP798" s="11"/>
      <c r="AQ798" s="11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</row>
    <row r="799" spans="1:86" ht="17.25">
      <c r="A799" s="11"/>
      <c r="B799" s="11"/>
      <c r="C799" s="11"/>
      <c r="D799" s="11"/>
      <c r="E799" s="33"/>
      <c r="F799" s="11"/>
      <c r="G799" s="11"/>
      <c r="H799" s="11"/>
      <c r="I799" s="11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7"/>
      <c r="AK799" s="11"/>
      <c r="AL799" s="11"/>
      <c r="AM799" s="11"/>
      <c r="AN799" s="11"/>
      <c r="AO799" s="11"/>
      <c r="AP799" s="11"/>
      <c r="AQ799" s="11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</row>
    <row r="800" spans="1:86" ht="17.25">
      <c r="A800" s="11"/>
      <c r="B800" s="11"/>
      <c r="C800" s="11"/>
      <c r="D800" s="11"/>
      <c r="E800" s="33"/>
      <c r="F800" s="11"/>
      <c r="G800" s="11"/>
      <c r="H800" s="11"/>
      <c r="I800" s="11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7"/>
      <c r="AK800" s="11"/>
      <c r="AL800" s="11"/>
      <c r="AM800" s="11"/>
      <c r="AN800" s="11"/>
      <c r="AO800" s="11"/>
      <c r="AP800" s="11"/>
      <c r="AQ800" s="11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</row>
    <row r="801" spans="1:86" ht="17.25">
      <c r="A801" s="11"/>
      <c r="B801" s="11"/>
      <c r="C801" s="11"/>
      <c r="D801" s="11"/>
      <c r="E801" s="33"/>
      <c r="F801" s="11"/>
      <c r="G801" s="11"/>
      <c r="H801" s="11"/>
      <c r="I801" s="11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7"/>
      <c r="AK801" s="11"/>
      <c r="AL801" s="11"/>
      <c r="AM801" s="11"/>
      <c r="AN801" s="11"/>
      <c r="AO801" s="11"/>
      <c r="AP801" s="11"/>
      <c r="AQ801" s="11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</row>
    <row r="802" spans="1:86" ht="17.25">
      <c r="A802" s="11"/>
      <c r="B802" s="11"/>
      <c r="C802" s="11"/>
      <c r="D802" s="11"/>
      <c r="E802" s="33"/>
      <c r="F802" s="11"/>
      <c r="G802" s="11"/>
      <c r="H802" s="11"/>
      <c r="I802" s="11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7"/>
      <c r="AK802" s="11"/>
      <c r="AL802" s="11"/>
      <c r="AM802" s="11"/>
      <c r="AN802" s="11"/>
      <c r="AO802" s="11"/>
      <c r="AP802" s="11"/>
      <c r="AQ802" s="11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</row>
    <row r="803" spans="1:86" ht="17.25">
      <c r="A803" s="11"/>
      <c r="B803" s="11"/>
      <c r="C803" s="11"/>
      <c r="D803" s="11"/>
      <c r="E803" s="33"/>
      <c r="F803" s="11"/>
      <c r="G803" s="11"/>
      <c r="H803" s="11"/>
      <c r="I803" s="11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7"/>
      <c r="AK803" s="11"/>
      <c r="AL803" s="11"/>
      <c r="AM803" s="11"/>
      <c r="AN803" s="11"/>
      <c r="AO803" s="11"/>
      <c r="AP803" s="11"/>
      <c r="AQ803" s="11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</row>
    <row r="804" spans="1:86" ht="17.25">
      <c r="A804" s="11"/>
      <c r="B804" s="11"/>
      <c r="C804" s="11"/>
      <c r="D804" s="11"/>
      <c r="E804" s="33"/>
      <c r="F804" s="11"/>
      <c r="G804" s="11"/>
      <c r="H804" s="11"/>
      <c r="I804" s="11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7"/>
      <c r="AK804" s="11"/>
      <c r="AL804" s="11"/>
      <c r="AM804" s="11"/>
      <c r="AN804" s="11"/>
      <c r="AO804" s="11"/>
      <c r="AP804" s="11"/>
      <c r="AQ804" s="11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</row>
    <row r="805" spans="1:86" ht="17.25">
      <c r="A805" s="11"/>
      <c r="B805" s="11"/>
      <c r="C805" s="11"/>
      <c r="D805" s="11"/>
      <c r="E805" s="33"/>
      <c r="F805" s="11"/>
      <c r="G805" s="11"/>
      <c r="H805" s="11"/>
      <c r="I805" s="11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7"/>
      <c r="AK805" s="11"/>
      <c r="AL805" s="11"/>
      <c r="AM805" s="11"/>
      <c r="AN805" s="11"/>
      <c r="AO805" s="11"/>
      <c r="AP805" s="11"/>
      <c r="AQ805" s="11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</row>
    <row r="806" spans="1:86" ht="17.25">
      <c r="A806" s="11"/>
      <c r="B806" s="11"/>
      <c r="C806" s="11"/>
      <c r="D806" s="11"/>
      <c r="E806" s="33"/>
      <c r="F806" s="11"/>
      <c r="G806" s="11"/>
      <c r="H806" s="11"/>
      <c r="I806" s="11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7"/>
      <c r="AK806" s="11"/>
      <c r="AL806" s="11"/>
      <c r="AM806" s="11"/>
      <c r="AN806" s="11"/>
      <c r="AO806" s="11"/>
      <c r="AP806" s="11"/>
      <c r="AQ806" s="11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</row>
    <row r="807" spans="1:86" ht="17.25">
      <c r="A807" s="11"/>
      <c r="B807" s="11"/>
      <c r="C807" s="11"/>
      <c r="D807" s="11"/>
      <c r="E807" s="33"/>
      <c r="F807" s="11"/>
      <c r="G807" s="11"/>
      <c r="H807" s="11"/>
      <c r="I807" s="11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7"/>
      <c r="AK807" s="11"/>
      <c r="AL807" s="11"/>
      <c r="AM807" s="11"/>
      <c r="AN807" s="11"/>
      <c r="AO807" s="11"/>
      <c r="AP807" s="11"/>
      <c r="AQ807" s="11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</row>
    <row r="808" spans="1:86" ht="17.25">
      <c r="A808" s="11"/>
      <c r="B808" s="11"/>
      <c r="C808" s="11"/>
      <c r="D808" s="11"/>
      <c r="E808" s="33"/>
      <c r="F808" s="11"/>
      <c r="G808" s="11"/>
      <c r="H808" s="11"/>
      <c r="I808" s="11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7"/>
      <c r="AK808" s="11"/>
      <c r="AL808" s="11"/>
      <c r="AM808" s="11"/>
      <c r="AN808" s="11"/>
      <c r="AO808" s="11"/>
      <c r="AP808" s="11"/>
      <c r="AQ808" s="11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</row>
    <row r="809" spans="1:86" ht="17.25">
      <c r="A809" s="11"/>
      <c r="B809" s="11"/>
      <c r="C809" s="11"/>
      <c r="D809" s="11"/>
      <c r="E809" s="33"/>
      <c r="F809" s="11"/>
      <c r="G809" s="11"/>
      <c r="H809" s="11"/>
      <c r="I809" s="11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7"/>
      <c r="AK809" s="11"/>
      <c r="AL809" s="11"/>
      <c r="AM809" s="11"/>
      <c r="AN809" s="11"/>
      <c r="AO809" s="11"/>
      <c r="AP809" s="11"/>
      <c r="AQ809" s="11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</row>
    <row r="810" spans="1:86" ht="17.25">
      <c r="A810" s="11"/>
      <c r="B810" s="11"/>
      <c r="C810" s="11"/>
      <c r="D810" s="11"/>
      <c r="E810" s="33"/>
      <c r="F810" s="11"/>
      <c r="G810" s="11"/>
      <c r="H810" s="11"/>
      <c r="I810" s="11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7"/>
      <c r="AK810" s="11"/>
      <c r="AL810" s="11"/>
      <c r="AM810" s="11"/>
      <c r="AN810" s="11"/>
      <c r="AO810" s="11"/>
      <c r="AP810" s="11"/>
      <c r="AQ810" s="11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</row>
    <row r="811" spans="1:86" ht="17.25">
      <c r="A811" s="11"/>
      <c r="B811" s="11"/>
      <c r="C811" s="11"/>
      <c r="D811" s="11"/>
      <c r="E811" s="33"/>
      <c r="F811" s="11"/>
      <c r="G811" s="11"/>
      <c r="H811" s="11"/>
      <c r="I811" s="11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7"/>
      <c r="AK811" s="11"/>
      <c r="AL811" s="11"/>
      <c r="AM811" s="11"/>
      <c r="AN811" s="11"/>
      <c r="AO811" s="11"/>
      <c r="AP811" s="11"/>
      <c r="AQ811" s="11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</row>
    <row r="812" spans="1:86" ht="17.25">
      <c r="A812" s="11"/>
      <c r="B812" s="11"/>
      <c r="C812" s="11"/>
      <c r="D812" s="11"/>
      <c r="E812" s="33"/>
      <c r="F812" s="11"/>
      <c r="G812" s="11"/>
      <c r="H812" s="11"/>
      <c r="I812" s="11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7"/>
      <c r="AK812" s="11"/>
      <c r="AL812" s="11"/>
      <c r="AM812" s="11"/>
      <c r="AN812" s="11"/>
      <c r="AO812" s="11"/>
      <c r="AP812" s="11"/>
      <c r="AQ812" s="11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</row>
    <row r="813" spans="1:86" ht="17.25">
      <c r="A813" s="11"/>
      <c r="B813" s="11"/>
      <c r="C813" s="11"/>
      <c r="D813" s="11"/>
      <c r="E813" s="33"/>
      <c r="F813" s="11"/>
      <c r="G813" s="11"/>
      <c r="H813" s="11"/>
      <c r="I813" s="11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7"/>
      <c r="AK813" s="11"/>
      <c r="AL813" s="11"/>
      <c r="AM813" s="11"/>
      <c r="AN813" s="11"/>
      <c r="AO813" s="11"/>
      <c r="AP813" s="11"/>
      <c r="AQ813" s="11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</row>
    <row r="814" spans="1:86" ht="17.25">
      <c r="A814" s="11"/>
      <c r="B814" s="11"/>
      <c r="C814" s="11"/>
      <c r="D814" s="11"/>
      <c r="E814" s="33"/>
      <c r="F814" s="11"/>
      <c r="G814" s="11"/>
      <c r="H814" s="11"/>
      <c r="I814" s="11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7"/>
      <c r="AK814" s="11"/>
      <c r="AL814" s="11"/>
      <c r="AM814" s="11"/>
      <c r="AN814" s="11"/>
      <c r="AO814" s="11"/>
      <c r="AP814" s="11"/>
      <c r="AQ814" s="11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</row>
    <row r="815" spans="1:86" ht="17.25">
      <c r="A815" s="11"/>
      <c r="B815" s="11"/>
      <c r="C815" s="11"/>
      <c r="D815" s="11"/>
      <c r="E815" s="33"/>
      <c r="F815" s="11"/>
      <c r="G815" s="11"/>
      <c r="H815" s="11"/>
      <c r="I815" s="11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7"/>
      <c r="AK815" s="11"/>
      <c r="AL815" s="11"/>
      <c r="AM815" s="11"/>
      <c r="AN815" s="11"/>
      <c r="AO815" s="11"/>
      <c r="AP815" s="11"/>
      <c r="AQ815" s="11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</row>
    <row r="816" spans="1:86" ht="17.25">
      <c r="A816" s="11"/>
      <c r="B816" s="11"/>
      <c r="C816" s="11"/>
      <c r="D816" s="11"/>
      <c r="E816" s="33"/>
      <c r="F816" s="11"/>
      <c r="G816" s="11"/>
      <c r="H816" s="11"/>
      <c r="I816" s="11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7"/>
      <c r="AK816" s="11"/>
      <c r="AL816" s="11"/>
      <c r="AM816" s="11"/>
      <c r="AN816" s="11"/>
      <c r="AO816" s="11"/>
      <c r="AP816" s="11"/>
      <c r="AQ816" s="11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</row>
    <row r="817" spans="1:86" ht="17.25">
      <c r="A817" s="11"/>
      <c r="B817" s="11"/>
      <c r="C817" s="11"/>
      <c r="D817" s="11"/>
      <c r="E817" s="33"/>
      <c r="F817" s="11"/>
      <c r="G817" s="11"/>
      <c r="H817" s="11"/>
      <c r="I817" s="11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7"/>
      <c r="AK817" s="11"/>
      <c r="AL817" s="11"/>
      <c r="AM817" s="11"/>
      <c r="AN817" s="11"/>
      <c r="AO817" s="11"/>
      <c r="AP817" s="11"/>
      <c r="AQ817" s="11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</row>
    <row r="818" spans="1:86" ht="17.25">
      <c r="A818" s="11"/>
      <c r="B818" s="11"/>
      <c r="C818" s="11"/>
      <c r="D818" s="11"/>
      <c r="E818" s="33"/>
      <c r="F818" s="11"/>
      <c r="G818" s="11"/>
      <c r="H818" s="11"/>
      <c r="I818" s="11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7"/>
      <c r="AK818" s="11"/>
      <c r="AL818" s="11"/>
      <c r="AM818" s="11"/>
      <c r="AN818" s="11"/>
      <c r="AO818" s="11"/>
      <c r="AP818" s="11"/>
      <c r="AQ818" s="11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</row>
    <row r="819" spans="1:86" ht="17.25">
      <c r="A819" s="11"/>
      <c r="B819" s="11"/>
      <c r="C819" s="11"/>
      <c r="D819" s="11"/>
      <c r="E819" s="33"/>
      <c r="F819" s="11"/>
      <c r="G819" s="11"/>
      <c r="H819" s="11"/>
      <c r="I819" s="11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7"/>
      <c r="AK819" s="11"/>
      <c r="AL819" s="11"/>
      <c r="AM819" s="11"/>
      <c r="AN819" s="11"/>
      <c r="AO819" s="11"/>
      <c r="AP819" s="11"/>
      <c r="AQ819" s="11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</row>
    <row r="820" spans="1:86" ht="17.25">
      <c r="A820" s="11"/>
      <c r="B820" s="11"/>
      <c r="C820" s="11"/>
      <c r="D820" s="11"/>
      <c r="E820" s="33"/>
      <c r="F820" s="11"/>
      <c r="G820" s="11"/>
      <c r="H820" s="11"/>
      <c r="I820" s="11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7"/>
      <c r="AK820" s="11"/>
      <c r="AL820" s="11"/>
      <c r="AM820" s="11"/>
      <c r="AN820" s="11"/>
      <c r="AO820" s="11"/>
      <c r="AP820" s="11"/>
      <c r="AQ820" s="11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</row>
    <row r="821" spans="1:86" ht="17.25">
      <c r="A821" s="11"/>
      <c r="B821" s="11"/>
      <c r="C821" s="11"/>
      <c r="D821" s="11"/>
      <c r="E821" s="33"/>
      <c r="F821" s="11"/>
      <c r="G821" s="11"/>
      <c r="H821" s="11"/>
      <c r="I821" s="11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7"/>
      <c r="AK821" s="11"/>
      <c r="AL821" s="11"/>
      <c r="AM821" s="11"/>
      <c r="AN821" s="11"/>
      <c r="AO821" s="11"/>
      <c r="AP821" s="11"/>
      <c r="AQ821" s="11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</row>
    <row r="822" spans="1:86" ht="17.25">
      <c r="A822" s="11"/>
      <c r="B822" s="11"/>
      <c r="C822" s="11"/>
      <c r="D822" s="11"/>
      <c r="E822" s="33"/>
      <c r="F822" s="11"/>
      <c r="G822" s="11"/>
      <c r="H822" s="11"/>
      <c r="I822" s="11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7"/>
      <c r="AK822" s="11"/>
      <c r="AL822" s="11"/>
      <c r="AM822" s="11"/>
      <c r="AN822" s="11"/>
      <c r="AO822" s="11"/>
      <c r="AP822" s="11"/>
      <c r="AQ822" s="11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</row>
    <row r="823" spans="1:86" ht="17.25">
      <c r="A823" s="11"/>
      <c r="B823" s="11"/>
      <c r="C823" s="11"/>
      <c r="D823" s="11"/>
      <c r="E823" s="33"/>
      <c r="F823" s="11"/>
      <c r="G823" s="11"/>
      <c r="H823" s="11"/>
      <c r="I823" s="11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7"/>
      <c r="AK823" s="11"/>
      <c r="AL823" s="11"/>
      <c r="AM823" s="11"/>
      <c r="AN823" s="11"/>
      <c r="AO823" s="11"/>
      <c r="AP823" s="11"/>
      <c r="AQ823" s="11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</row>
    <row r="824" spans="1:86" ht="17.25">
      <c r="A824" s="11"/>
      <c r="B824" s="11"/>
      <c r="C824" s="11"/>
      <c r="D824" s="11"/>
      <c r="E824" s="33"/>
      <c r="F824" s="11"/>
      <c r="G824" s="11"/>
      <c r="H824" s="11"/>
      <c r="I824" s="11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7"/>
      <c r="AK824" s="11"/>
      <c r="AL824" s="11"/>
      <c r="AM824" s="11"/>
      <c r="AN824" s="11"/>
      <c r="AO824" s="11"/>
      <c r="AP824" s="11"/>
      <c r="AQ824" s="11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</row>
    <row r="825" spans="1:86" ht="17.25">
      <c r="A825" s="11"/>
      <c r="B825" s="11"/>
      <c r="C825" s="11"/>
      <c r="D825" s="11"/>
      <c r="E825" s="33"/>
      <c r="F825" s="11"/>
      <c r="G825" s="11"/>
      <c r="H825" s="11"/>
      <c r="I825" s="11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7"/>
      <c r="AK825" s="11"/>
      <c r="AL825" s="11"/>
      <c r="AM825" s="11"/>
      <c r="AN825" s="11"/>
      <c r="AO825" s="11"/>
      <c r="AP825" s="11"/>
      <c r="AQ825" s="11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</row>
    <row r="826" spans="1:86" ht="17.25">
      <c r="A826" s="11"/>
      <c r="B826" s="11"/>
      <c r="C826" s="11"/>
      <c r="D826" s="11"/>
      <c r="E826" s="33"/>
      <c r="F826" s="11"/>
      <c r="G826" s="11"/>
      <c r="H826" s="11"/>
      <c r="I826" s="11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7"/>
      <c r="AK826" s="11"/>
      <c r="AL826" s="11"/>
      <c r="AM826" s="11"/>
      <c r="AN826" s="11"/>
      <c r="AO826" s="11"/>
      <c r="AP826" s="11"/>
      <c r="AQ826" s="11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</row>
    <row r="827" spans="1:86" ht="17.25">
      <c r="A827" s="11"/>
      <c r="B827" s="11"/>
      <c r="C827" s="11"/>
      <c r="D827" s="11"/>
      <c r="E827" s="33"/>
      <c r="F827" s="11"/>
      <c r="G827" s="11"/>
      <c r="H827" s="11"/>
      <c r="I827" s="11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7"/>
      <c r="AK827" s="11"/>
      <c r="AL827" s="11"/>
      <c r="AM827" s="11"/>
      <c r="AN827" s="11"/>
      <c r="AO827" s="11"/>
      <c r="AP827" s="11"/>
      <c r="AQ827" s="11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</row>
    <row r="828" spans="1:86" ht="17.25">
      <c r="A828" s="11"/>
      <c r="B828" s="11"/>
      <c r="C828" s="11"/>
      <c r="D828" s="11"/>
      <c r="E828" s="33"/>
      <c r="F828" s="11"/>
      <c r="G828" s="11"/>
      <c r="H828" s="11"/>
      <c r="I828" s="11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7"/>
      <c r="AK828" s="11"/>
      <c r="AL828" s="11"/>
      <c r="AM828" s="11"/>
      <c r="AN828" s="11"/>
      <c r="AO828" s="11"/>
      <c r="AP828" s="11"/>
      <c r="AQ828" s="11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</row>
    <row r="829" spans="1:86" ht="17.25">
      <c r="A829" s="11"/>
      <c r="B829" s="11"/>
      <c r="C829" s="11"/>
      <c r="D829" s="11"/>
      <c r="E829" s="33"/>
      <c r="F829" s="11"/>
      <c r="G829" s="11"/>
      <c r="H829" s="11"/>
      <c r="I829" s="11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7"/>
      <c r="AK829" s="11"/>
      <c r="AL829" s="11"/>
      <c r="AM829" s="11"/>
      <c r="AN829" s="11"/>
      <c r="AO829" s="11"/>
      <c r="AP829" s="11"/>
      <c r="AQ829" s="11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</row>
    <row r="830" spans="1:86" ht="17.25">
      <c r="A830" s="11"/>
      <c r="B830" s="11"/>
      <c r="C830" s="11"/>
      <c r="D830" s="11"/>
      <c r="E830" s="33"/>
      <c r="F830" s="11"/>
      <c r="G830" s="11"/>
      <c r="H830" s="11"/>
      <c r="I830" s="11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7"/>
      <c r="AK830" s="11"/>
      <c r="AL830" s="11"/>
      <c r="AM830" s="11"/>
      <c r="AN830" s="11"/>
      <c r="AO830" s="11"/>
      <c r="AP830" s="11"/>
      <c r="AQ830" s="11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</row>
    <row r="831" spans="1:86" ht="17.25">
      <c r="A831" s="11"/>
      <c r="B831" s="11"/>
      <c r="C831" s="11"/>
      <c r="D831" s="11"/>
      <c r="E831" s="33"/>
      <c r="F831" s="11"/>
      <c r="G831" s="11"/>
      <c r="H831" s="11"/>
      <c r="I831" s="11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7"/>
      <c r="AK831" s="11"/>
      <c r="AL831" s="11"/>
      <c r="AM831" s="11"/>
      <c r="AN831" s="11"/>
      <c r="AO831" s="11"/>
      <c r="AP831" s="11"/>
      <c r="AQ831" s="11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</row>
    <row r="832" spans="1:86" ht="17.25">
      <c r="A832" s="11"/>
      <c r="B832" s="11"/>
      <c r="C832" s="11"/>
      <c r="D832" s="11"/>
      <c r="E832" s="33"/>
      <c r="F832" s="11"/>
      <c r="G832" s="11"/>
      <c r="H832" s="11"/>
      <c r="I832" s="11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7"/>
      <c r="AK832" s="11"/>
      <c r="AL832" s="11"/>
      <c r="AM832" s="11"/>
      <c r="AN832" s="11"/>
      <c r="AO832" s="11"/>
      <c r="AP832" s="11"/>
      <c r="AQ832" s="11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</row>
    <row r="833" spans="1:86" ht="17.25">
      <c r="A833" s="11"/>
      <c r="B833" s="11"/>
      <c r="C833" s="11"/>
      <c r="D833" s="11"/>
      <c r="E833" s="33"/>
      <c r="F833" s="11"/>
      <c r="G833" s="11"/>
      <c r="H833" s="11"/>
      <c r="I833" s="11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7"/>
      <c r="AK833" s="11"/>
      <c r="AL833" s="11"/>
      <c r="AM833" s="11"/>
      <c r="AN833" s="11"/>
      <c r="AO833" s="11"/>
      <c r="AP833" s="11"/>
      <c r="AQ833" s="11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</row>
    <row r="834" spans="1:86" ht="17.25">
      <c r="A834" s="11"/>
      <c r="B834" s="11"/>
      <c r="C834" s="11"/>
      <c r="D834" s="11"/>
      <c r="E834" s="33"/>
      <c r="F834" s="11"/>
      <c r="G834" s="11"/>
      <c r="H834" s="11"/>
      <c r="I834" s="11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7"/>
      <c r="AK834" s="11"/>
      <c r="AL834" s="11"/>
      <c r="AM834" s="11"/>
      <c r="AN834" s="11"/>
      <c r="AO834" s="11"/>
      <c r="AP834" s="11"/>
      <c r="AQ834" s="11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</row>
    <row r="835" spans="1:86" ht="17.25">
      <c r="A835" s="11"/>
      <c r="B835" s="11"/>
      <c r="C835" s="11"/>
      <c r="D835" s="11"/>
      <c r="E835" s="33"/>
      <c r="F835" s="11"/>
      <c r="G835" s="11"/>
      <c r="H835" s="11"/>
      <c r="I835" s="11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7"/>
      <c r="AK835" s="11"/>
      <c r="AL835" s="11"/>
      <c r="AM835" s="11"/>
      <c r="AN835" s="11"/>
      <c r="AO835" s="11"/>
      <c r="AP835" s="11"/>
      <c r="AQ835" s="11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</row>
    <row r="836" spans="1:86" ht="17.25">
      <c r="A836" s="11"/>
      <c r="B836" s="11"/>
      <c r="C836" s="11"/>
      <c r="D836" s="11"/>
      <c r="E836" s="33"/>
      <c r="F836" s="11"/>
      <c r="G836" s="11"/>
      <c r="H836" s="11"/>
      <c r="I836" s="11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7"/>
      <c r="AK836" s="11"/>
      <c r="AL836" s="11"/>
      <c r="AM836" s="11"/>
      <c r="AN836" s="11"/>
      <c r="AO836" s="11"/>
      <c r="AP836" s="11"/>
      <c r="AQ836" s="11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</row>
    <row r="837" spans="1:86" ht="17.25">
      <c r="A837" s="11"/>
      <c r="B837" s="11"/>
      <c r="C837" s="11"/>
      <c r="D837" s="11"/>
      <c r="E837" s="33"/>
      <c r="F837" s="11"/>
      <c r="G837" s="11"/>
      <c r="H837" s="11"/>
      <c r="I837" s="11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7"/>
      <c r="AK837" s="11"/>
      <c r="AL837" s="11"/>
      <c r="AM837" s="11"/>
      <c r="AN837" s="11"/>
      <c r="AO837" s="11"/>
      <c r="AP837" s="11"/>
      <c r="AQ837" s="11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</row>
    <row r="838" spans="1:86" ht="17.25">
      <c r="A838" s="11"/>
      <c r="B838" s="11"/>
      <c r="C838" s="11"/>
      <c r="D838" s="11"/>
      <c r="E838" s="33"/>
      <c r="F838" s="11"/>
      <c r="G838" s="11"/>
      <c r="H838" s="11"/>
      <c r="I838" s="11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7"/>
      <c r="AK838" s="11"/>
      <c r="AL838" s="11"/>
      <c r="AM838" s="11"/>
      <c r="AN838" s="11"/>
      <c r="AO838" s="11"/>
      <c r="AP838" s="11"/>
      <c r="AQ838" s="11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</row>
    <row r="839" spans="1:86" ht="17.25">
      <c r="A839" s="11"/>
      <c r="B839" s="11"/>
      <c r="C839" s="11"/>
      <c r="D839" s="11"/>
      <c r="E839" s="33"/>
      <c r="F839" s="11"/>
      <c r="G839" s="11"/>
      <c r="H839" s="11"/>
      <c r="I839" s="11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7"/>
      <c r="AK839" s="11"/>
      <c r="AL839" s="11"/>
      <c r="AM839" s="11"/>
      <c r="AN839" s="11"/>
      <c r="AO839" s="11"/>
      <c r="AP839" s="11"/>
      <c r="AQ839" s="11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</row>
    <row r="840" spans="1:86" ht="17.25">
      <c r="A840" s="11"/>
      <c r="B840" s="11"/>
      <c r="C840" s="11"/>
      <c r="D840" s="11"/>
      <c r="E840" s="33"/>
      <c r="F840" s="11"/>
      <c r="G840" s="11"/>
      <c r="H840" s="11"/>
      <c r="I840" s="11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7"/>
      <c r="AK840" s="11"/>
      <c r="AL840" s="11"/>
      <c r="AM840" s="11"/>
      <c r="AN840" s="11"/>
      <c r="AO840" s="11"/>
      <c r="AP840" s="11"/>
      <c r="AQ840" s="11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</row>
    <row r="841" spans="1:86" ht="17.25">
      <c r="A841" s="11"/>
      <c r="B841" s="11"/>
      <c r="C841" s="11"/>
      <c r="D841" s="11"/>
      <c r="E841" s="33"/>
      <c r="F841" s="11"/>
      <c r="G841" s="11"/>
      <c r="H841" s="11"/>
      <c r="I841" s="11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7"/>
      <c r="AK841" s="11"/>
      <c r="AL841" s="11"/>
      <c r="AM841" s="11"/>
      <c r="AN841" s="11"/>
      <c r="AO841" s="11"/>
      <c r="AP841" s="11"/>
      <c r="AQ841" s="11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</row>
    <row r="842" spans="1:86" ht="17.25">
      <c r="A842" s="11"/>
      <c r="B842" s="11"/>
      <c r="C842" s="11"/>
      <c r="D842" s="11"/>
      <c r="E842" s="33"/>
      <c r="F842" s="11"/>
      <c r="G842" s="11"/>
      <c r="H842" s="11"/>
      <c r="I842" s="11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7"/>
      <c r="AK842" s="11"/>
      <c r="AL842" s="11"/>
      <c r="AM842" s="11"/>
      <c r="AN842" s="11"/>
      <c r="AO842" s="11"/>
      <c r="AP842" s="11"/>
      <c r="AQ842" s="11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</row>
    <row r="843" spans="1:86" ht="17.25">
      <c r="A843" s="11"/>
      <c r="B843" s="11"/>
      <c r="C843" s="11"/>
      <c r="D843" s="11"/>
      <c r="E843" s="33"/>
      <c r="F843" s="11"/>
      <c r="G843" s="11"/>
      <c r="H843" s="11"/>
      <c r="I843" s="11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7"/>
      <c r="AK843" s="11"/>
      <c r="AL843" s="11"/>
      <c r="AM843" s="11"/>
      <c r="AN843" s="11"/>
      <c r="AO843" s="11"/>
      <c r="AP843" s="11"/>
      <c r="AQ843" s="11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</row>
    <row r="844" spans="1:86" ht="17.25">
      <c r="A844" s="11"/>
      <c r="B844" s="11"/>
      <c r="C844" s="11"/>
      <c r="D844" s="11"/>
      <c r="E844" s="33"/>
      <c r="F844" s="11"/>
      <c r="G844" s="11"/>
      <c r="H844" s="11"/>
      <c r="I844" s="11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7"/>
      <c r="AK844" s="11"/>
      <c r="AL844" s="11"/>
      <c r="AM844" s="11"/>
      <c r="AN844" s="11"/>
      <c r="AO844" s="11"/>
      <c r="AP844" s="11"/>
      <c r="AQ844" s="11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</row>
    <row r="845" spans="1:86" ht="17.25">
      <c r="A845" s="11"/>
      <c r="B845" s="11"/>
      <c r="C845" s="11"/>
      <c r="D845" s="11"/>
      <c r="E845" s="33"/>
      <c r="F845" s="11"/>
      <c r="G845" s="11"/>
      <c r="H845" s="11"/>
      <c r="I845" s="11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7"/>
      <c r="AK845" s="11"/>
      <c r="AL845" s="11"/>
      <c r="AM845" s="11"/>
      <c r="AN845" s="11"/>
      <c r="AO845" s="11"/>
      <c r="AP845" s="11"/>
      <c r="AQ845" s="11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</row>
    <row r="846" spans="1:86" ht="17.25">
      <c r="A846" s="11"/>
      <c r="B846" s="11"/>
      <c r="C846" s="11"/>
      <c r="D846" s="11"/>
      <c r="E846" s="33"/>
      <c r="F846" s="11"/>
      <c r="G846" s="11"/>
      <c r="H846" s="11"/>
      <c r="I846" s="11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7"/>
      <c r="AK846" s="11"/>
      <c r="AL846" s="11"/>
      <c r="AM846" s="11"/>
      <c r="AN846" s="11"/>
      <c r="AO846" s="11"/>
      <c r="AP846" s="11"/>
      <c r="AQ846" s="11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</row>
    <row r="847" spans="1:86" ht="17.25">
      <c r="A847" s="11"/>
      <c r="B847" s="11"/>
      <c r="C847" s="11"/>
      <c r="D847" s="11"/>
      <c r="E847" s="33"/>
      <c r="F847" s="11"/>
      <c r="G847" s="11"/>
      <c r="H847" s="11"/>
      <c r="I847" s="11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7"/>
      <c r="AK847" s="11"/>
      <c r="AL847" s="11"/>
      <c r="AM847" s="11"/>
      <c r="AN847" s="11"/>
      <c r="AO847" s="11"/>
      <c r="AP847" s="11"/>
      <c r="AQ847" s="11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</row>
    <row r="848" spans="1:86" ht="17.25">
      <c r="A848" s="11"/>
      <c r="B848" s="11"/>
      <c r="C848" s="11"/>
      <c r="D848" s="11"/>
      <c r="E848" s="33"/>
      <c r="F848" s="11"/>
      <c r="G848" s="11"/>
      <c r="H848" s="11"/>
      <c r="I848" s="11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7"/>
      <c r="AK848" s="11"/>
      <c r="AL848" s="11"/>
      <c r="AM848" s="11"/>
      <c r="AN848" s="11"/>
      <c r="AO848" s="11"/>
      <c r="AP848" s="11"/>
      <c r="AQ848" s="11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</row>
    <row r="849" spans="1:86" ht="17.25">
      <c r="A849" s="11"/>
      <c r="B849" s="11"/>
      <c r="C849" s="11"/>
      <c r="D849" s="11"/>
      <c r="E849" s="33"/>
      <c r="F849" s="11"/>
      <c r="G849" s="11"/>
      <c r="H849" s="11"/>
      <c r="I849" s="11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7"/>
      <c r="AK849" s="11"/>
      <c r="AL849" s="11"/>
      <c r="AM849" s="11"/>
      <c r="AN849" s="11"/>
      <c r="AO849" s="11"/>
      <c r="AP849" s="11"/>
      <c r="AQ849" s="11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</row>
    <row r="850" spans="1:86" ht="17.25">
      <c r="A850" s="11"/>
      <c r="B850" s="11"/>
      <c r="C850" s="11"/>
      <c r="D850" s="11"/>
      <c r="E850" s="33"/>
      <c r="F850" s="11"/>
      <c r="G850" s="11"/>
      <c r="H850" s="11"/>
      <c r="I850" s="11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7"/>
      <c r="AK850" s="11"/>
      <c r="AL850" s="11"/>
      <c r="AM850" s="11"/>
      <c r="AN850" s="11"/>
      <c r="AO850" s="11"/>
      <c r="AP850" s="11"/>
      <c r="AQ850" s="11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</row>
    <row r="851" spans="1:86" ht="17.25">
      <c r="A851" s="11"/>
      <c r="B851" s="11"/>
      <c r="C851" s="11"/>
      <c r="D851" s="11"/>
      <c r="E851" s="33"/>
      <c r="F851" s="11"/>
      <c r="G851" s="11"/>
      <c r="H851" s="11"/>
      <c r="I851" s="11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7"/>
      <c r="AK851" s="11"/>
      <c r="AL851" s="11"/>
      <c r="AM851" s="11"/>
      <c r="AN851" s="11"/>
      <c r="AO851" s="11"/>
      <c r="AP851" s="11"/>
      <c r="AQ851" s="11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</row>
    <row r="852" spans="1:86" ht="17.25">
      <c r="A852" s="11"/>
      <c r="B852" s="11"/>
      <c r="C852" s="11"/>
      <c r="D852" s="11"/>
      <c r="E852" s="33"/>
      <c r="F852" s="11"/>
      <c r="G852" s="11"/>
      <c r="H852" s="11"/>
      <c r="I852" s="11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7"/>
      <c r="AK852" s="11"/>
      <c r="AL852" s="11"/>
      <c r="AM852" s="11"/>
      <c r="AN852" s="11"/>
      <c r="AO852" s="11"/>
      <c r="AP852" s="11"/>
      <c r="AQ852" s="11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</row>
    <row r="853" spans="1:86" ht="17.25">
      <c r="A853" s="11"/>
      <c r="B853" s="11"/>
      <c r="C853" s="11"/>
      <c r="D853" s="11"/>
      <c r="E853" s="33"/>
      <c r="F853" s="11"/>
      <c r="G853" s="11"/>
      <c r="H853" s="11"/>
      <c r="I853" s="11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7"/>
      <c r="AK853" s="11"/>
      <c r="AL853" s="11"/>
      <c r="AM853" s="11"/>
      <c r="AN853" s="11"/>
      <c r="AO853" s="11"/>
      <c r="AP853" s="11"/>
      <c r="AQ853" s="11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</row>
    <row r="854" spans="1:86" ht="17.25">
      <c r="A854" s="11"/>
      <c r="B854" s="11"/>
      <c r="C854" s="11"/>
      <c r="D854" s="11"/>
      <c r="E854" s="33"/>
      <c r="F854" s="11"/>
      <c r="G854" s="11"/>
      <c r="H854" s="11"/>
      <c r="I854" s="11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7"/>
      <c r="AK854" s="11"/>
      <c r="AL854" s="11"/>
      <c r="AM854" s="11"/>
      <c r="AN854" s="11"/>
      <c r="AO854" s="11"/>
      <c r="AP854" s="11"/>
      <c r="AQ854" s="11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</row>
    <row r="855" spans="1:86" ht="17.25">
      <c r="A855" s="11"/>
      <c r="B855" s="11"/>
      <c r="C855" s="11"/>
      <c r="D855" s="11"/>
      <c r="E855" s="33"/>
      <c r="F855" s="11"/>
      <c r="G855" s="11"/>
      <c r="H855" s="11"/>
      <c r="I855" s="11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7"/>
      <c r="AK855" s="11"/>
      <c r="AL855" s="11"/>
      <c r="AM855" s="11"/>
      <c r="AN855" s="11"/>
      <c r="AO855" s="11"/>
      <c r="AP855" s="11"/>
      <c r="AQ855" s="11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</row>
    <row r="856" spans="1:86" ht="17.25">
      <c r="A856" s="11"/>
      <c r="B856" s="11"/>
      <c r="C856" s="11"/>
      <c r="D856" s="11"/>
      <c r="E856" s="33"/>
      <c r="F856" s="11"/>
      <c r="G856" s="11"/>
      <c r="H856" s="11"/>
      <c r="I856" s="11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7"/>
      <c r="AK856" s="11"/>
      <c r="AL856" s="11"/>
      <c r="AM856" s="11"/>
      <c r="AN856" s="11"/>
      <c r="AO856" s="11"/>
      <c r="AP856" s="11"/>
      <c r="AQ856" s="11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</row>
    <row r="857" spans="1:86" ht="17.25">
      <c r="A857" s="11"/>
      <c r="B857" s="11"/>
      <c r="C857" s="11"/>
      <c r="D857" s="11"/>
      <c r="E857" s="33"/>
      <c r="F857" s="11"/>
      <c r="G857" s="11"/>
      <c r="H857" s="11"/>
      <c r="I857" s="11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7"/>
      <c r="AK857" s="11"/>
      <c r="AL857" s="11"/>
      <c r="AM857" s="11"/>
      <c r="AN857" s="11"/>
      <c r="AO857" s="11"/>
      <c r="AP857" s="11"/>
      <c r="AQ857" s="11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</row>
    <row r="858" spans="1:86" ht="17.25">
      <c r="A858" s="11"/>
      <c r="B858" s="11"/>
      <c r="C858" s="11"/>
      <c r="D858" s="11"/>
      <c r="E858" s="33"/>
      <c r="F858" s="11"/>
      <c r="G858" s="11"/>
      <c r="H858" s="11"/>
      <c r="I858" s="11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7"/>
      <c r="AK858" s="11"/>
      <c r="AL858" s="11"/>
      <c r="AM858" s="11"/>
      <c r="AN858" s="11"/>
      <c r="AO858" s="11"/>
      <c r="AP858" s="11"/>
      <c r="AQ858" s="11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</row>
    <row r="859" spans="1:86" ht="17.25">
      <c r="A859" s="11"/>
      <c r="B859" s="11"/>
      <c r="C859" s="11"/>
      <c r="D859" s="11"/>
      <c r="E859" s="33"/>
      <c r="F859" s="11"/>
      <c r="G859" s="11"/>
      <c r="H859" s="11"/>
      <c r="I859" s="11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7"/>
      <c r="AK859" s="11"/>
      <c r="AL859" s="11"/>
      <c r="AM859" s="11"/>
      <c r="AN859" s="11"/>
      <c r="AO859" s="11"/>
      <c r="AP859" s="11"/>
      <c r="AQ859" s="11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</row>
    <row r="860" spans="1:86" ht="17.25">
      <c r="A860" s="11"/>
      <c r="B860" s="11"/>
      <c r="C860" s="11"/>
      <c r="D860" s="11"/>
      <c r="E860" s="33"/>
      <c r="F860" s="11"/>
      <c r="G860" s="11"/>
      <c r="H860" s="11"/>
      <c r="I860" s="11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7"/>
      <c r="AK860" s="11"/>
      <c r="AL860" s="11"/>
      <c r="AM860" s="11"/>
      <c r="AN860" s="11"/>
      <c r="AO860" s="11"/>
      <c r="AP860" s="11"/>
      <c r="AQ860" s="11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</row>
    <row r="861" spans="1:86" ht="17.25">
      <c r="A861" s="11"/>
      <c r="B861" s="11"/>
      <c r="C861" s="11"/>
      <c r="D861" s="11"/>
      <c r="E861" s="33"/>
      <c r="F861" s="11"/>
      <c r="G861" s="11"/>
      <c r="H861" s="11"/>
      <c r="I861" s="11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7"/>
      <c r="AK861" s="11"/>
      <c r="AL861" s="11"/>
      <c r="AM861" s="11"/>
      <c r="AN861" s="11"/>
      <c r="AO861" s="11"/>
      <c r="AP861" s="11"/>
      <c r="AQ861" s="11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</row>
    <row r="862" spans="1:86" ht="17.25">
      <c r="A862" s="11"/>
      <c r="B862" s="11"/>
      <c r="C862" s="11"/>
      <c r="D862" s="11"/>
      <c r="E862" s="33"/>
      <c r="F862" s="11"/>
      <c r="G862" s="11"/>
      <c r="H862" s="11"/>
      <c r="I862" s="11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7"/>
      <c r="AK862" s="11"/>
      <c r="AL862" s="11"/>
      <c r="AM862" s="11"/>
      <c r="AN862" s="11"/>
      <c r="AO862" s="11"/>
      <c r="AP862" s="11"/>
      <c r="AQ862" s="11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</row>
    <row r="863" spans="1:86" ht="17.25">
      <c r="A863" s="11"/>
      <c r="B863" s="11"/>
      <c r="C863" s="11"/>
      <c r="D863" s="11"/>
      <c r="E863" s="33"/>
      <c r="F863" s="11"/>
      <c r="G863" s="11"/>
      <c r="H863" s="11"/>
      <c r="I863" s="11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7"/>
      <c r="AK863" s="11"/>
      <c r="AL863" s="11"/>
      <c r="AM863" s="11"/>
      <c r="AN863" s="11"/>
      <c r="AO863" s="11"/>
      <c r="AP863" s="11"/>
      <c r="AQ863" s="11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</row>
    <row r="864" spans="1:86" ht="17.25">
      <c r="A864" s="11"/>
      <c r="B864" s="11"/>
      <c r="C864" s="11"/>
      <c r="D864" s="11"/>
      <c r="E864" s="33"/>
      <c r="F864" s="11"/>
      <c r="G864" s="11"/>
      <c r="H864" s="11"/>
      <c r="I864" s="11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7"/>
      <c r="AK864" s="11"/>
      <c r="AL864" s="11"/>
      <c r="AM864" s="11"/>
      <c r="AN864" s="11"/>
      <c r="AO864" s="11"/>
      <c r="AP864" s="11"/>
      <c r="AQ864" s="11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</row>
    <row r="865" spans="1:86" ht="17.25">
      <c r="A865" s="11"/>
      <c r="B865" s="11"/>
      <c r="C865" s="11"/>
      <c r="D865" s="11"/>
      <c r="E865" s="33"/>
      <c r="F865" s="11"/>
      <c r="G865" s="11"/>
      <c r="H865" s="11"/>
      <c r="I865" s="11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7"/>
      <c r="AK865" s="11"/>
      <c r="AL865" s="11"/>
      <c r="AM865" s="11"/>
      <c r="AN865" s="11"/>
      <c r="AO865" s="11"/>
      <c r="AP865" s="11"/>
      <c r="AQ865" s="11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</row>
    <row r="866" spans="1:86" ht="17.25">
      <c r="A866" s="11"/>
      <c r="B866" s="11"/>
      <c r="C866" s="11"/>
      <c r="D866" s="11"/>
      <c r="E866" s="33"/>
      <c r="F866" s="11"/>
      <c r="G866" s="11"/>
      <c r="H866" s="11"/>
      <c r="I866" s="11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7"/>
      <c r="AK866" s="11"/>
      <c r="AL866" s="11"/>
      <c r="AM866" s="11"/>
      <c r="AN866" s="11"/>
      <c r="AO866" s="11"/>
      <c r="AP866" s="11"/>
      <c r="AQ866" s="11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</row>
    <row r="867" spans="1:86" ht="17.25">
      <c r="A867" s="11"/>
      <c r="B867" s="11"/>
      <c r="C867" s="11"/>
      <c r="D867" s="11"/>
      <c r="E867" s="33"/>
      <c r="F867" s="11"/>
      <c r="G867" s="11"/>
      <c r="H867" s="11"/>
      <c r="I867" s="11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7"/>
      <c r="AK867" s="11"/>
      <c r="AL867" s="11"/>
      <c r="AM867" s="11"/>
      <c r="AN867" s="11"/>
      <c r="AO867" s="11"/>
      <c r="AP867" s="11"/>
      <c r="AQ867" s="11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</row>
    <row r="868" spans="1:86" ht="17.25">
      <c r="A868" s="11"/>
      <c r="B868" s="11"/>
      <c r="C868" s="11"/>
      <c r="D868" s="11"/>
      <c r="E868" s="33"/>
      <c r="F868" s="11"/>
      <c r="G868" s="11"/>
      <c r="H868" s="11"/>
      <c r="I868" s="11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7"/>
      <c r="AK868" s="11"/>
      <c r="AL868" s="11"/>
      <c r="AM868" s="11"/>
      <c r="AN868" s="11"/>
      <c r="AO868" s="11"/>
      <c r="AP868" s="11"/>
      <c r="AQ868" s="11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</row>
    <row r="869" spans="1:86" ht="17.25">
      <c r="A869" s="11"/>
      <c r="B869" s="11"/>
      <c r="C869" s="11"/>
      <c r="D869" s="11"/>
      <c r="E869" s="33"/>
      <c r="F869" s="11"/>
      <c r="G869" s="11"/>
      <c r="H869" s="11"/>
      <c r="I869" s="11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7"/>
      <c r="AK869" s="11"/>
      <c r="AL869" s="11"/>
      <c r="AM869" s="11"/>
      <c r="AN869" s="11"/>
      <c r="AO869" s="11"/>
      <c r="AP869" s="11"/>
      <c r="AQ869" s="11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</row>
    <row r="870" spans="1:86" ht="17.25">
      <c r="A870" s="11"/>
      <c r="B870" s="11"/>
      <c r="C870" s="11"/>
      <c r="D870" s="11"/>
      <c r="E870" s="33"/>
      <c r="F870" s="11"/>
      <c r="G870" s="11"/>
      <c r="H870" s="11"/>
      <c r="I870" s="11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7"/>
      <c r="AK870" s="11"/>
      <c r="AL870" s="11"/>
      <c r="AM870" s="11"/>
      <c r="AN870" s="11"/>
      <c r="AO870" s="11"/>
      <c r="AP870" s="11"/>
      <c r="AQ870" s="11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</row>
    <row r="871" spans="1:86" ht="17.25">
      <c r="A871" s="11"/>
      <c r="B871" s="11"/>
      <c r="C871" s="11"/>
      <c r="D871" s="11"/>
      <c r="E871" s="33"/>
      <c r="F871" s="11"/>
      <c r="G871" s="11"/>
      <c r="H871" s="11"/>
      <c r="I871" s="11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7"/>
      <c r="AK871" s="11"/>
      <c r="AL871" s="11"/>
      <c r="AM871" s="11"/>
      <c r="AN871" s="11"/>
      <c r="AO871" s="11"/>
      <c r="AP871" s="11"/>
      <c r="AQ871" s="11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</row>
    <row r="872" spans="1:86" ht="17.25">
      <c r="A872" s="11"/>
      <c r="B872" s="11"/>
      <c r="C872" s="11"/>
      <c r="D872" s="11"/>
      <c r="E872" s="33"/>
      <c r="F872" s="11"/>
      <c r="G872" s="11"/>
      <c r="H872" s="11"/>
      <c r="I872" s="11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7"/>
      <c r="AK872" s="11"/>
      <c r="AL872" s="11"/>
      <c r="AM872" s="11"/>
      <c r="AN872" s="11"/>
      <c r="AO872" s="11"/>
      <c r="AP872" s="11"/>
      <c r="AQ872" s="11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</row>
    <row r="873" spans="1:86" ht="17.25">
      <c r="A873" s="11"/>
      <c r="B873" s="11"/>
      <c r="C873" s="11"/>
      <c r="D873" s="11"/>
      <c r="E873" s="33"/>
      <c r="F873" s="11"/>
      <c r="G873" s="11"/>
      <c r="H873" s="11"/>
      <c r="I873" s="11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7"/>
      <c r="AK873" s="11"/>
      <c r="AL873" s="11"/>
      <c r="AM873" s="11"/>
      <c r="AN873" s="11"/>
      <c r="AO873" s="11"/>
      <c r="AP873" s="11"/>
      <c r="AQ873" s="11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</row>
    <row r="874" spans="1:86" ht="17.25">
      <c r="A874" s="11"/>
      <c r="B874" s="11"/>
      <c r="C874" s="11"/>
      <c r="D874" s="11"/>
      <c r="E874" s="33"/>
      <c r="F874" s="11"/>
      <c r="G874" s="11"/>
      <c r="H874" s="11"/>
      <c r="I874" s="11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7"/>
      <c r="AK874" s="11"/>
      <c r="AL874" s="11"/>
      <c r="AM874" s="11"/>
      <c r="AN874" s="11"/>
      <c r="AO874" s="11"/>
      <c r="AP874" s="11"/>
      <c r="AQ874" s="11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</row>
    <row r="875" spans="1:86" ht="17.25">
      <c r="A875" s="11"/>
      <c r="B875" s="11"/>
      <c r="C875" s="11"/>
      <c r="D875" s="11"/>
      <c r="E875" s="33"/>
      <c r="F875" s="11"/>
      <c r="G875" s="11"/>
      <c r="H875" s="11"/>
      <c r="I875" s="11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7"/>
      <c r="AK875" s="11"/>
      <c r="AL875" s="11"/>
      <c r="AM875" s="11"/>
      <c r="AN875" s="11"/>
      <c r="AO875" s="11"/>
      <c r="AP875" s="11"/>
      <c r="AQ875" s="11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</row>
    <row r="876" spans="1:86" ht="17.25">
      <c r="A876" s="11"/>
      <c r="B876" s="11"/>
      <c r="C876" s="11"/>
      <c r="D876" s="11"/>
      <c r="E876" s="33"/>
      <c r="F876" s="11"/>
      <c r="G876" s="11"/>
      <c r="H876" s="11"/>
      <c r="I876" s="11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7"/>
      <c r="AK876" s="11"/>
      <c r="AL876" s="11"/>
      <c r="AM876" s="11"/>
      <c r="AN876" s="11"/>
      <c r="AO876" s="11"/>
      <c r="AP876" s="11"/>
      <c r="AQ876" s="11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</row>
    <row r="877" spans="1:86" ht="17.25">
      <c r="A877" s="11"/>
      <c r="B877" s="11"/>
      <c r="C877" s="11"/>
      <c r="D877" s="11"/>
      <c r="E877" s="33"/>
      <c r="F877" s="11"/>
      <c r="G877" s="11"/>
      <c r="H877" s="11"/>
      <c r="I877" s="11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7"/>
      <c r="AK877" s="11"/>
      <c r="AL877" s="11"/>
      <c r="AM877" s="11"/>
      <c r="AN877" s="11"/>
      <c r="AO877" s="11"/>
      <c r="AP877" s="11"/>
      <c r="AQ877" s="11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</row>
    <row r="878" spans="1:86" ht="17.25">
      <c r="A878" s="11"/>
      <c r="B878" s="11"/>
      <c r="C878" s="11"/>
      <c r="D878" s="11"/>
      <c r="E878" s="33"/>
      <c r="F878" s="11"/>
      <c r="G878" s="11"/>
      <c r="H878" s="11"/>
      <c r="I878" s="11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7"/>
      <c r="AK878" s="11"/>
      <c r="AL878" s="11"/>
      <c r="AM878" s="11"/>
      <c r="AN878" s="11"/>
      <c r="AO878" s="11"/>
      <c r="AP878" s="11"/>
      <c r="AQ878" s="11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</row>
    <row r="879" spans="1:86" ht="17.25">
      <c r="A879" s="11"/>
      <c r="B879" s="11"/>
      <c r="C879" s="11"/>
      <c r="D879" s="11"/>
      <c r="E879" s="33"/>
      <c r="F879" s="11"/>
      <c r="G879" s="11"/>
      <c r="H879" s="11"/>
      <c r="I879" s="11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7"/>
      <c r="AK879" s="11"/>
      <c r="AL879" s="11"/>
      <c r="AM879" s="11"/>
      <c r="AN879" s="11"/>
      <c r="AO879" s="11"/>
      <c r="AP879" s="11"/>
      <c r="AQ879" s="11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</row>
    <row r="880" spans="1:86" ht="17.25">
      <c r="A880" s="11"/>
      <c r="B880" s="11"/>
      <c r="C880" s="11"/>
      <c r="D880" s="11"/>
      <c r="E880" s="33"/>
      <c r="F880" s="11"/>
      <c r="G880" s="11"/>
      <c r="H880" s="11"/>
      <c r="I880" s="11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7"/>
      <c r="AK880" s="11"/>
      <c r="AL880" s="11"/>
      <c r="AM880" s="11"/>
      <c r="AN880" s="11"/>
      <c r="AO880" s="11"/>
      <c r="AP880" s="11"/>
      <c r="AQ880" s="11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</row>
    <row r="881" spans="1:86" ht="17.25">
      <c r="A881" s="11"/>
      <c r="B881" s="11"/>
      <c r="C881" s="11"/>
      <c r="D881" s="11"/>
      <c r="E881" s="33"/>
      <c r="F881" s="11"/>
      <c r="G881" s="11"/>
      <c r="H881" s="11"/>
      <c r="I881" s="11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7"/>
      <c r="AK881" s="11"/>
      <c r="AL881" s="11"/>
      <c r="AM881" s="11"/>
      <c r="AN881" s="11"/>
      <c r="AO881" s="11"/>
      <c r="AP881" s="11"/>
      <c r="AQ881" s="11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</row>
    <row r="882" spans="1:86" ht="17.25">
      <c r="A882" s="11"/>
      <c r="B882" s="11"/>
      <c r="C882" s="11"/>
      <c r="D882" s="11"/>
      <c r="E882" s="33"/>
      <c r="F882" s="11"/>
      <c r="G882" s="11"/>
      <c r="H882" s="11"/>
      <c r="I882" s="11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7"/>
      <c r="AK882" s="11"/>
      <c r="AL882" s="11"/>
      <c r="AM882" s="11"/>
      <c r="AN882" s="11"/>
      <c r="AO882" s="11"/>
      <c r="AP882" s="11"/>
      <c r="AQ882" s="11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</row>
    <row r="883" spans="1:86" ht="17.25">
      <c r="A883" s="11"/>
      <c r="B883" s="11"/>
      <c r="C883" s="11"/>
      <c r="D883" s="11"/>
      <c r="E883" s="33"/>
      <c r="F883" s="11"/>
      <c r="G883" s="11"/>
      <c r="H883" s="11"/>
      <c r="I883" s="11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7"/>
      <c r="AK883" s="11"/>
      <c r="AL883" s="11"/>
      <c r="AM883" s="11"/>
      <c r="AN883" s="11"/>
      <c r="AO883" s="11"/>
      <c r="AP883" s="11"/>
      <c r="AQ883" s="11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</row>
    <row r="884" spans="1:86" ht="17.25">
      <c r="A884" s="11"/>
      <c r="B884" s="11"/>
      <c r="C884" s="11"/>
      <c r="D884" s="11"/>
      <c r="E884" s="33"/>
      <c r="F884" s="11"/>
      <c r="G884" s="11"/>
      <c r="H884" s="11"/>
      <c r="I884" s="11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7"/>
      <c r="AK884" s="11"/>
      <c r="AL884" s="11"/>
      <c r="AM884" s="11"/>
      <c r="AN884" s="11"/>
      <c r="AO884" s="11"/>
      <c r="AP884" s="11"/>
      <c r="AQ884" s="11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</row>
    <row r="885" spans="1:86" ht="17.25">
      <c r="A885" s="11"/>
      <c r="B885" s="11"/>
      <c r="C885" s="11"/>
      <c r="D885" s="11"/>
      <c r="E885" s="33"/>
      <c r="F885" s="11"/>
      <c r="G885" s="11"/>
      <c r="H885" s="11"/>
      <c r="I885" s="11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7"/>
      <c r="AK885" s="11"/>
      <c r="AL885" s="11"/>
      <c r="AM885" s="11"/>
      <c r="AN885" s="11"/>
      <c r="AO885" s="11"/>
      <c r="AP885" s="11"/>
      <c r="AQ885" s="11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</row>
    <row r="886" spans="1:86" ht="17.25">
      <c r="A886" s="11"/>
      <c r="B886" s="11"/>
      <c r="C886" s="11"/>
      <c r="D886" s="11"/>
      <c r="E886" s="33"/>
      <c r="F886" s="11"/>
      <c r="G886" s="11"/>
      <c r="H886" s="11"/>
      <c r="I886" s="11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7"/>
      <c r="AK886" s="11"/>
      <c r="AL886" s="11"/>
      <c r="AM886" s="11"/>
      <c r="AN886" s="11"/>
      <c r="AO886" s="11"/>
      <c r="AP886" s="11"/>
      <c r="AQ886" s="11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</row>
    <row r="887" spans="1:86" ht="17.25">
      <c r="A887" s="11"/>
      <c r="B887" s="11"/>
      <c r="C887" s="11"/>
      <c r="D887" s="11"/>
      <c r="E887" s="33"/>
      <c r="F887" s="11"/>
      <c r="G887" s="11"/>
      <c r="H887" s="11"/>
      <c r="I887" s="11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7"/>
      <c r="AK887" s="11"/>
      <c r="AL887" s="11"/>
      <c r="AM887" s="11"/>
      <c r="AN887" s="11"/>
      <c r="AO887" s="11"/>
      <c r="AP887" s="11"/>
      <c r="AQ887" s="11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</row>
    <row r="888" spans="1:86" ht="17.25">
      <c r="A888" s="11"/>
      <c r="B888" s="11"/>
      <c r="C888" s="11"/>
      <c r="D888" s="11"/>
      <c r="E888" s="33"/>
      <c r="F888" s="11"/>
      <c r="G888" s="11"/>
      <c r="H888" s="11"/>
      <c r="I888" s="11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7"/>
      <c r="AK888" s="11"/>
      <c r="AL888" s="11"/>
      <c r="AM888" s="11"/>
      <c r="AN888" s="11"/>
      <c r="AO888" s="11"/>
      <c r="AP888" s="11"/>
      <c r="AQ888" s="11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</row>
    <row r="889" spans="1:86" ht="17.25">
      <c r="A889" s="11"/>
      <c r="B889" s="11"/>
      <c r="C889" s="11"/>
      <c r="D889" s="11"/>
      <c r="E889" s="33"/>
      <c r="F889" s="11"/>
      <c r="G889" s="11"/>
      <c r="H889" s="11"/>
      <c r="I889" s="11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7"/>
      <c r="AK889" s="11"/>
      <c r="AL889" s="11"/>
      <c r="AM889" s="11"/>
      <c r="AN889" s="11"/>
      <c r="AO889" s="11"/>
      <c r="AP889" s="11"/>
      <c r="AQ889" s="11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</row>
    <row r="890" spans="1:86" ht="17.25">
      <c r="A890" s="11"/>
      <c r="B890" s="11"/>
      <c r="C890" s="11"/>
      <c r="D890" s="11"/>
      <c r="E890" s="33"/>
      <c r="F890" s="11"/>
      <c r="G890" s="11"/>
      <c r="H890" s="11"/>
      <c r="I890" s="11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7"/>
      <c r="AK890" s="11"/>
      <c r="AL890" s="11"/>
      <c r="AM890" s="11"/>
      <c r="AN890" s="11"/>
      <c r="AO890" s="11"/>
      <c r="AP890" s="11"/>
      <c r="AQ890" s="11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</row>
    <row r="891" spans="1:86" ht="17.25">
      <c r="A891" s="11"/>
      <c r="B891" s="11"/>
      <c r="C891" s="11"/>
      <c r="D891" s="11"/>
      <c r="E891" s="33"/>
      <c r="F891" s="11"/>
      <c r="G891" s="11"/>
      <c r="H891" s="11"/>
      <c r="I891" s="11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7"/>
      <c r="AK891" s="11"/>
      <c r="AL891" s="11"/>
      <c r="AM891" s="11"/>
      <c r="AN891" s="11"/>
      <c r="AO891" s="11"/>
      <c r="AP891" s="11"/>
      <c r="AQ891" s="11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</row>
    <row r="892" spans="1:86" ht="17.25">
      <c r="A892" s="11"/>
      <c r="B892" s="11"/>
      <c r="C892" s="11"/>
      <c r="D892" s="11"/>
      <c r="E892" s="33"/>
      <c r="F892" s="11"/>
      <c r="G892" s="11"/>
      <c r="H892" s="11"/>
      <c r="I892" s="11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7"/>
      <c r="AK892" s="11"/>
      <c r="AL892" s="11"/>
      <c r="AM892" s="11"/>
      <c r="AN892" s="11"/>
      <c r="AO892" s="11"/>
      <c r="AP892" s="11"/>
      <c r="AQ892" s="11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</row>
    <row r="893" spans="1:86" ht="17.25">
      <c r="A893" s="11"/>
      <c r="B893" s="11"/>
      <c r="C893" s="11"/>
      <c r="D893" s="11"/>
      <c r="E893" s="33"/>
      <c r="F893" s="11"/>
      <c r="G893" s="11"/>
      <c r="H893" s="11"/>
      <c r="I893" s="11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7"/>
      <c r="AK893" s="11"/>
      <c r="AL893" s="11"/>
      <c r="AM893" s="11"/>
      <c r="AN893" s="11"/>
      <c r="AO893" s="11"/>
      <c r="AP893" s="11"/>
      <c r="AQ893" s="11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</row>
    <row r="894" spans="1:86" ht="17.25">
      <c r="A894" s="11"/>
      <c r="B894" s="11"/>
      <c r="C894" s="11"/>
      <c r="D894" s="11"/>
      <c r="E894" s="33"/>
      <c r="F894" s="11"/>
      <c r="G894" s="11"/>
      <c r="H894" s="11"/>
      <c r="I894" s="11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7"/>
      <c r="AK894" s="11"/>
      <c r="AL894" s="11"/>
      <c r="AM894" s="11"/>
      <c r="AN894" s="11"/>
      <c r="AO894" s="11"/>
      <c r="AP894" s="11"/>
      <c r="AQ894" s="11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</row>
    <row r="895" spans="1:86" ht="17.25">
      <c r="A895" s="11"/>
      <c r="B895" s="11"/>
      <c r="C895" s="11"/>
      <c r="D895" s="11"/>
      <c r="E895" s="33"/>
      <c r="F895" s="11"/>
      <c r="G895" s="11"/>
      <c r="H895" s="11"/>
      <c r="I895" s="11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7"/>
      <c r="AK895" s="11"/>
      <c r="AL895" s="11"/>
      <c r="AM895" s="11"/>
      <c r="AN895" s="11"/>
      <c r="AO895" s="11"/>
      <c r="AP895" s="11"/>
      <c r="AQ895" s="11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</row>
    <row r="896" spans="1:86" ht="17.25">
      <c r="A896" s="11"/>
      <c r="B896" s="11"/>
      <c r="C896" s="11"/>
      <c r="D896" s="11"/>
      <c r="E896" s="33"/>
      <c r="F896" s="11"/>
      <c r="G896" s="11"/>
      <c r="H896" s="11"/>
      <c r="I896" s="11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7"/>
      <c r="AK896" s="11"/>
      <c r="AL896" s="11"/>
      <c r="AM896" s="11"/>
      <c r="AN896" s="11"/>
      <c r="AO896" s="11"/>
      <c r="AP896" s="11"/>
      <c r="AQ896" s="11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</row>
    <row r="897" spans="1:86" ht="17.25">
      <c r="A897" s="11"/>
      <c r="B897" s="11"/>
      <c r="C897" s="11"/>
      <c r="D897" s="11"/>
      <c r="E897" s="33"/>
      <c r="F897" s="11"/>
      <c r="G897" s="11"/>
      <c r="H897" s="11"/>
      <c r="I897" s="11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7"/>
      <c r="AK897" s="11"/>
      <c r="AL897" s="11"/>
      <c r="AM897" s="11"/>
      <c r="AN897" s="11"/>
      <c r="AO897" s="11"/>
      <c r="AP897" s="11"/>
      <c r="AQ897" s="11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</row>
    <row r="898" spans="1:86" ht="17.25">
      <c r="A898" s="11"/>
      <c r="B898" s="11"/>
      <c r="C898" s="11"/>
      <c r="D898" s="11"/>
      <c r="E898" s="33"/>
      <c r="F898" s="11"/>
      <c r="G898" s="11"/>
      <c r="H898" s="11"/>
      <c r="I898" s="11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7"/>
      <c r="AK898" s="11"/>
      <c r="AL898" s="11"/>
      <c r="AM898" s="11"/>
      <c r="AN898" s="11"/>
      <c r="AO898" s="11"/>
      <c r="AP898" s="11"/>
      <c r="AQ898" s="11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</row>
    <row r="899" spans="1:86" ht="17.25">
      <c r="A899" s="11"/>
      <c r="B899" s="11"/>
      <c r="C899" s="11"/>
      <c r="D899" s="11"/>
      <c r="E899" s="33"/>
      <c r="F899" s="11"/>
      <c r="G899" s="11"/>
      <c r="H899" s="11"/>
      <c r="I899" s="11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7"/>
      <c r="AK899" s="11"/>
      <c r="AL899" s="11"/>
      <c r="AM899" s="11"/>
      <c r="AN899" s="11"/>
      <c r="AO899" s="11"/>
      <c r="AP899" s="11"/>
      <c r="AQ899" s="11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</row>
    <row r="900" spans="1:86" ht="17.25">
      <c r="A900" s="11"/>
      <c r="B900" s="11"/>
      <c r="C900" s="11"/>
      <c r="D900" s="11"/>
      <c r="E900" s="33"/>
      <c r="F900" s="11"/>
      <c r="G900" s="11"/>
      <c r="H900" s="11"/>
      <c r="I900" s="11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7"/>
      <c r="AK900" s="11"/>
      <c r="AL900" s="11"/>
      <c r="AM900" s="11"/>
      <c r="AN900" s="11"/>
      <c r="AO900" s="11"/>
      <c r="AP900" s="11"/>
      <c r="AQ900" s="11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</row>
    <row r="901" spans="1:86" ht="17.25">
      <c r="A901" s="11"/>
      <c r="B901" s="11"/>
      <c r="C901" s="11"/>
      <c r="D901" s="11"/>
      <c r="E901" s="33"/>
      <c r="F901" s="11"/>
      <c r="G901" s="11"/>
      <c r="H901" s="11"/>
      <c r="I901" s="11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7"/>
      <c r="AK901" s="11"/>
      <c r="AL901" s="11"/>
      <c r="AM901" s="11"/>
      <c r="AN901" s="11"/>
      <c r="AO901" s="11"/>
      <c r="AP901" s="11"/>
      <c r="AQ901" s="11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</row>
    <row r="902" spans="1:86" ht="17.25">
      <c r="A902" s="11"/>
      <c r="B902" s="11"/>
      <c r="C902" s="11"/>
      <c r="D902" s="11"/>
      <c r="E902" s="33"/>
      <c r="F902" s="11"/>
      <c r="G902" s="11"/>
      <c r="H902" s="11"/>
      <c r="I902" s="11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7"/>
      <c r="AK902" s="11"/>
      <c r="AL902" s="11"/>
      <c r="AM902" s="11"/>
      <c r="AN902" s="11"/>
      <c r="AO902" s="11"/>
      <c r="AP902" s="11"/>
      <c r="AQ902" s="11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</row>
    <row r="903" spans="1:86" ht="17.25">
      <c r="A903" s="11"/>
      <c r="B903" s="11"/>
      <c r="C903" s="11"/>
      <c r="D903" s="11"/>
      <c r="E903" s="33"/>
      <c r="F903" s="11"/>
      <c r="G903" s="11"/>
      <c r="H903" s="11"/>
      <c r="I903" s="11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7"/>
      <c r="AK903" s="11"/>
      <c r="AL903" s="11"/>
      <c r="AM903" s="11"/>
      <c r="AN903" s="11"/>
      <c r="AO903" s="11"/>
      <c r="AP903" s="11"/>
      <c r="AQ903" s="11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</row>
    <row r="904" spans="1:86" ht="17.25">
      <c r="A904" s="11"/>
      <c r="B904" s="11"/>
      <c r="C904" s="11"/>
      <c r="D904" s="11"/>
      <c r="E904" s="33"/>
      <c r="F904" s="11"/>
      <c r="G904" s="11"/>
      <c r="H904" s="11"/>
      <c r="I904" s="11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7"/>
      <c r="AK904" s="11"/>
      <c r="AL904" s="11"/>
      <c r="AM904" s="11"/>
      <c r="AN904" s="11"/>
      <c r="AO904" s="11"/>
      <c r="AP904" s="11"/>
      <c r="AQ904" s="11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</row>
    <row r="905" spans="1:86" ht="17.25">
      <c r="A905" s="11"/>
      <c r="B905" s="11"/>
      <c r="C905" s="11"/>
      <c r="D905" s="11"/>
      <c r="E905" s="33"/>
      <c r="F905" s="11"/>
      <c r="G905" s="11"/>
      <c r="H905" s="11"/>
      <c r="I905" s="11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7"/>
      <c r="AK905" s="11"/>
      <c r="AL905" s="11"/>
      <c r="AM905" s="11"/>
      <c r="AN905" s="11"/>
      <c r="AO905" s="11"/>
      <c r="AP905" s="11"/>
      <c r="AQ905" s="11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</row>
    <row r="906" spans="1:86" ht="17.25">
      <c r="A906" s="11"/>
      <c r="B906" s="11"/>
      <c r="C906" s="11"/>
      <c r="D906" s="11"/>
      <c r="E906" s="33"/>
      <c r="F906" s="11"/>
      <c r="G906" s="11"/>
      <c r="H906" s="11"/>
      <c r="I906" s="11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7"/>
      <c r="AK906" s="11"/>
      <c r="AL906" s="11"/>
      <c r="AM906" s="11"/>
      <c r="AN906" s="11"/>
      <c r="AO906" s="11"/>
      <c r="AP906" s="11"/>
      <c r="AQ906" s="11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</row>
    <row r="907" spans="1:86" ht="17.25">
      <c r="A907" s="11"/>
      <c r="B907" s="11"/>
      <c r="C907" s="11"/>
      <c r="D907" s="11"/>
      <c r="E907" s="33"/>
      <c r="F907" s="11"/>
      <c r="G907" s="11"/>
      <c r="H907" s="11"/>
      <c r="I907" s="11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7"/>
      <c r="AK907" s="11"/>
      <c r="AL907" s="11"/>
      <c r="AM907" s="11"/>
      <c r="AN907" s="11"/>
      <c r="AO907" s="11"/>
      <c r="AP907" s="11"/>
      <c r="AQ907" s="11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</row>
    <row r="908" spans="1:86" ht="17.25">
      <c r="A908" s="11"/>
      <c r="B908" s="11"/>
      <c r="C908" s="11"/>
      <c r="D908" s="11"/>
      <c r="E908" s="33"/>
      <c r="F908" s="11"/>
      <c r="G908" s="11"/>
      <c r="H908" s="11"/>
      <c r="I908" s="11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7"/>
      <c r="AK908" s="11"/>
      <c r="AL908" s="11"/>
      <c r="AM908" s="11"/>
      <c r="AN908" s="11"/>
      <c r="AO908" s="11"/>
      <c r="AP908" s="11"/>
      <c r="AQ908" s="11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</row>
    <row r="909" spans="1:86" ht="17.25">
      <c r="A909" s="11"/>
      <c r="B909" s="11"/>
      <c r="C909" s="11"/>
      <c r="D909" s="11"/>
      <c r="E909" s="33"/>
      <c r="F909" s="11"/>
      <c r="G909" s="11"/>
      <c r="H909" s="11"/>
      <c r="I909" s="11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7"/>
      <c r="AK909" s="11"/>
      <c r="AL909" s="11"/>
      <c r="AM909" s="11"/>
      <c r="AN909" s="11"/>
      <c r="AO909" s="11"/>
      <c r="AP909" s="11"/>
      <c r="AQ909" s="11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</row>
    <row r="910" spans="1:86" ht="17.25">
      <c r="A910" s="11"/>
      <c r="B910" s="11"/>
      <c r="C910" s="11"/>
      <c r="D910" s="11"/>
      <c r="E910" s="33"/>
      <c r="F910" s="11"/>
      <c r="G910" s="11"/>
      <c r="H910" s="11"/>
      <c r="I910" s="11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7"/>
      <c r="AK910" s="11"/>
      <c r="AL910" s="11"/>
      <c r="AM910" s="11"/>
      <c r="AN910" s="11"/>
      <c r="AO910" s="11"/>
      <c r="AP910" s="11"/>
      <c r="AQ910" s="11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</row>
    <row r="911" spans="1:86" ht="17.25">
      <c r="A911" s="11"/>
      <c r="B911" s="11"/>
      <c r="C911" s="11"/>
      <c r="D911" s="11"/>
      <c r="E911" s="33"/>
      <c r="F911" s="11"/>
      <c r="G911" s="11"/>
      <c r="H911" s="11"/>
      <c r="I911" s="11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7"/>
      <c r="AK911" s="11"/>
      <c r="AL911" s="11"/>
      <c r="AM911" s="11"/>
      <c r="AN911" s="11"/>
      <c r="AO911" s="11"/>
      <c r="AP911" s="11"/>
      <c r="AQ911" s="11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</row>
    <row r="912" spans="1:86" ht="17.25">
      <c r="A912" s="11"/>
      <c r="B912" s="11"/>
      <c r="C912" s="11"/>
      <c r="D912" s="11"/>
      <c r="E912" s="33"/>
      <c r="F912" s="11"/>
      <c r="G912" s="11"/>
      <c r="H912" s="11"/>
      <c r="I912" s="11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7"/>
      <c r="AK912" s="11"/>
      <c r="AL912" s="11"/>
      <c r="AM912" s="11"/>
      <c r="AN912" s="11"/>
      <c r="AO912" s="11"/>
      <c r="AP912" s="11"/>
      <c r="AQ912" s="11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</row>
    <row r="913" spans="1:86" ht="17.25">
      <c r="A913" s="11"/>
      <c r="B913" s="11"/>
      <c r="C913" s="11"/>
      <c r="D913" s="11"/>
      <c r="E913" s="33"/>
      <c r="F913" s="11"/>
      <c r="G913" s="11"/>
      <c r="H913" s="11"/>
      <c r="I913" s="11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7"/>
      <c r="AK913" s="11"/>
      <c r="AL913" s="11"/>
      <c r="AM913" s="11"/>
      <c r="AN913" s="11"/>
      <c r="AO913" s="11"/>
      <c r="AP913" s="11"/>
      <c r="AQ913" s="11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</row>
    <row r="914" spans="1:86" ht="17.25">
      <c r="A914" s="11"/>
      <c r="B914" s="11"/>
      <c r="C914" s="11"/>
      <c r="D914" s="11"/>
      <c r="E914" s="33"/>
      <c r="F914" s="11"/>
      <c r="G914" s="11"/>
      <c r="H914" s="11"/>
      <c r="I914" s="11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7"/>
      <c r="AK914" s="11"/>
      <c r="AL914" s="11"/>
      <c r="AM914" s="11"/>
      <c r="AN914" s="11"/>
      <c r="AO914" s="11"/>
      <c r="AP914" s="11"/>
      <c r="AQ914" s="11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</row>
    <row r="915" spans="1:86" ht="17.25">
      <c r="A915" s="11"/>
      <c r="B915" s="11"/>
      <c r="C915" s="11"/>
      <c r="D915" s="11"/>
      <c r="E915" s="33"/>
      <c r="F915" s="11"/>
      <c r="G915" s="11"/>
      <c r="H915" s="11"/>
      <c r="I915" s="11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7"/>
      <c r="AK915" s="11"/>
      <c r="AL915" s="11"/>
      <c r="AM915" s="11"/>
      <c r="AN915" s="11"/>
      <c r="AO915" s="11"/>
      <c r="AP915" s="11"/>
      <c r="AQ915" s="11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</row>
    <row r="916" spans="1:86" ht="17.25">
      <c r="A916" s="11"/>
      <c r="B916" s="11"/>
      <c r="C916" s="11"/>
      <c r="D916" s="11"/>
      <c r="E916" s="33"/>
      <c r="F916" s="11"/>
      <c r="G916" s="11"/>
      <c r="H916" s="11"/>
      <c r="I916" s="11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7"/>
      <c r="AK916" s="11"/>
      <c r="AL916" s="11"/>
      <c r="AM916" s="11"/>
      <c r="AN916" s="11"/>
      <c r="AO916" s="11"/>
      <c r="AP916" s="11"/>
      <c r="AQ916" s="11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</row>
    <row r="917" spans="1:86" ht="17.25">
      <c r="A917" s="11"/>
      <c r="B917" s="11"/>
      <c r="C917" s="11"/>
      <c r="D917" s="11"/>
      <c r="E917" s="33"/>
      <c r="F917" s="11"/>
      <c r="G917" s="11"/>
      <c r="H917" s="11"/>
      <c r="I917" s="11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7"/>
      <c r="AK917" s="11"/>
      <c r="AL917" s="11"/>
      <c r="AM917" s="11"/>
      <c r="AN917" s="11"/>
      <c r="AO917" s="11"/>
      <c r="AP917" s="11"/>
      <c r="AQ917" s="11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</row>
    <row r="918" spans="1:86" ht="17.25">
      <c r="A918" s="11"/>
      <c r="B918" s="11"/>
      <c r="C918" s="11"/>
      <c r="D918" s="11"/>
      <c r="E918" s="33"/>
      <c r="F918" s="11"/>
      <c r="G918" s="11"/>
      <c r="H918" s="11"/>
      <c r="I918" s="11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7"/>
      <c r="AK918" s="11"/>
      <c r="AL918" s="11"/>
      <c r="AM918" s="11"/>
      <c r="AN918" s="11"/>
      <c r="AO918" s="11"/>
      <c r="AP918" s="11"/>
      <c r="AQ918" s="11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</row>
    <row r="919" spans="1:86" ht="17.25">
      <c r="A919" s="11"/>
      <c r="B919" s="11"/>
      <c r="C919" s="11"/>
      <c r="D919" s="11"/>
      <c r="E919" s="33"/>
      <c r="F919" s="11"/>
      <c r="G919" s="11"/>
      <c r="H919" s="11"/>
      <c r="I919" s="11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7"/>
      <c r="AK919" s="11"/>
      <c r="AL919" s="11"/>
      <c r="AM919" s="11"/>
      <c r="AN919" s="11"/>
      <c r="AO919" s="11"/>
      <c r="AP919" s="11"/>
      <c r="AQ919" s="11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</row>
    <row r="920" spans="1:86" ht="17.25">
      <c r="A920" s="11"/>
      <c r="B920" s="11"/>
      <c r="C920" s="11"/>
      <c r="D920" s="11"/>
      <c r="E920" s="33"/>
      <c r="F920" s="11"/>
      <c r="G920" s="11"/>
      <c r="H920" s="11"/>
      <c r="I920" s="11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7"/>
      <c r="AK920" s="11"/>
      <c r="AL920" s="11"/>
      <c r="AM920" s="11"/>
      <c r="AN920" s="11"/>
      <c r="AO920" s="11"/>
      <c r="AP920" s="11"/>
      <c r="AQ920" s="11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</row>
    <row r="921" spans="1:86" ht="17.25">
      <c r="A921" s="11"/>
      <c r="B921" s="11"/>
      <c r="C921" s="11"/>
      <c r="D921" s="11"/>
      <c r="E921" s="33"/>
      <c r="F921" s="11"/>
      <c r="G921" s="11"/>
      <c r="H921" s="11"/>
      <c r="I921" s="11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7"/>
      <c r="AK921" s="11"/>
      <c r="AL921" s="11"/>
      <c r="AM921" s="11"/>
      <c r="AN921" s="11"/>
      <c r="AO921" s="11"/>
      <c r="AP921" s="11"/>
      <c r="AQ921" s="11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</row>
    <row r="922" spans="1:86" ht="17.25">
      <c r="A922" s="11"/>
      <c r="B922" s="11"/>
      <c r="C922" s="11"/>
      <c r="D922" s="11"/>
      <c r="E922" s="33"/>
      <c r="F922" s="11"/>
      <c r="G922" s="11"/>
      <c r="H922" s="11"/>
      <c r="I922" s="11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7"/>
      <c r="AK922" s="11"/>
      <c r="AL922" s="11"/>
      <c r="AM922" s="11"/>
      <c r="AN922" s="11"/>
      <c r="AO922" s="11"/>
      <c r="AP922" s="11"/>
      <c r="AQ922" s="11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</row>
    <row r="923" spans="1:86" ht="17.25">
      <c r="A923" s="11"/>
      <c r="B923" s="11"/>
      <c r="C923" s="11"/>
      <c r="D923" s="11"/>
      <c r="E923" s="33"/>
      <c r="F923" s="11"/>
      <c r="G923" s="11"/>
      <c r="H923" s="11"/>
      <c r="I923" s="11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7"/>
      <c r="AK923" s="11"/>
      <c r="AL923" s="11"/>
      <c r="AM923" s="11"/>
      <c r="AN923" s="11"/>
      <c r="AO923" s="11"/>
      <c r="AP923" s="11"/>
      <c r="AQ923" s="11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</row>
    <row r="924" spans="1:86" ht="17.25">
      <c r="A924" s="11"/>
      <c r="B924" s="11"/>
      <c r="C924" s="11"/>
      <c r="D924" s="11"/>
      <c r="E924" s="33"/>
      <c r="F924" s="11"/>
      <c r="G924" s="11"/>
      <c r="H924" s="11"/>
      <c r="I924" s="11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7"/>
      <c r="AK924" s="11"/>
      <c r="AL924" s="11"/>
      <c r="AM924" s="11"/>
      <c r="AN924" s="11"/>
      <c r="AO924" s="11"/>
      <c r="AP924" s="11"/>
      <c r="AQ924" s="11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</row>
    <row r="925" spans="1:86" ht="17.25">
      <c r="A925" s="11"/>
      <c r="B925" s="11"/>
      <c r="C925" s="11"/>
      <c r="D925" s="11"/>
      <c r="E925" s="33"/>
      <c r="F925" s="11"/>
      <c r="G925" s="11"/>
      <c r="H925" s="11"/>
      <c r="I925" s="11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7"/>
      <c r="AK925" s="11"/>
      <c r="AL925" s="11"/>
      <c r="AM925" s="11"/>
      <c r="AN925" s="11"/>
      <c r="AO925" s="11"/>
      <c r="AP925" s="11"/>
      <c r="AQ925" s="11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</row>
    <row r="926" spans="1:86" ht="17.25">
      <c r="A926" s="11"/>
      <c r="B926" s="11"/>
      <c r="C926" s="11"/>
      <c r="D926" s="11"/>
      <c r="E926" s="33"/>
      <c r="F926" s="11"/>
      <c r="G926" s="11"/>
      <c r="H926" s="11"/>
      <c r="I926" s="11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7"/>
      <c r="AK926" s="11"/>
      <c r="AL926" s="11"/>
      <c r="AM926" s="11"/>
      <c r="AN926" s="11"/>
      <c r="AO926" s="11"/>
      <c r="AP926" s="11"/>
      <c r="AQ926" s="11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</row>
    <row r="927" spans="1:86" ht="17.25">
      <c r="A927" s="11"/>
      <c r="B927" s="11"/>
      <c r="C927" s="11"/>
      <c r="D927" s="11"/>
      <c r="E927" s="33"/>
      <c r="F927" s="11"/>
      <c r="G927" s="11"/>
      <c r="H927" s="11"/>
      <c r="I927" s="11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7"/>
      <c r="AK927" s="11"/>
      <c r="AL927" s="11"/>
      <c r="AM927" s="11"/>
      <c r="AN927" s="11"/>
      <c r="AO927" s="11"/>
      <c r="AP927" s="11"/>
      <c r="AQ927" s="11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</row>
    <row r="928" spans="1:86" ht="17.25">
      <c r="A928" s="11"/>
      <c r="B928" s="11"/>
      <c r="C928" s="11"/>
      <c r="D928" s="11"/>
      <c r="E928" s="33"/>
      <c r="F928" s="11"/>
      <c r="G928" s="11"/>
      <c r="H928" s="11"/>
      <c r="I928" s="11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7"/>
      <c r="AK928" s="11"/>
      <c r="AL928" s="11"/>
      <c r="AM928" s="11"/>
      <c r="AN928" s="11"/>
      <c r="AO928" s="11"/>
      <c r="AP928" s="11"/>
      <c r="AQ928" s="11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</row>
    <row r="929" spans="1:86" ht="17.25">
      <c r="A929" s="11"/>
      <c r="B929" s="11"/>
      <c r="C929" s="11"/>
      <c r="D929" s="11"/>
      <c r="E929" s="33"/>
      <c r="F929" s="11"/>
      <c r="G929" s="11"/>
      <c r="H929" s="11"/>
      <c r="I929" s="11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7"/>
      <c r="AK929" s="11"/>
      <c r="AL929" s="11"/>
      <c r="AM929" s="11"/>
      <c r="AN929" s="11"/>
      <c r="AO929" s="11"/>
      <c r="AP929" s="11"/>
      <c r="AQ929" s="11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</row>
    <row r="930" spans="1:86" ht="17.25">
      <c r="A930" s="11"/>
      <c r="B930" s="11"/>
      <c r="C930" s="11"/>
      <c r="D930" s="11"/>
      <c r="E930" s="33"/>
      <c r="F930" s="11"/>
      <c r="G930" s="11"/>
      <c r="H930" s="11"/>
      <c r="I930" s="11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7"/>
      <c r="AK930" s="11"/>
      <c r="AL930" s="11"/>
      <c r="AM930" s="11"/>
      <c r="AN930" s="11"/>
      <c r="AO930" s="11"/>
      <c r="AP930" s="11"/>
      <c r="AQ930" s="11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</row>
    <row r="931" spans="1:86" ht="17.25">
      <c r="A931" s="11"/>
      <c r="B931" s="11"/>
      <c r="C931" s="11"/>
      <c r="D931" s="11"/>
      <c r="E931" s="33"/>
      <c r="F931" s="11"/>
      <c r="G931" s="11"/>
      <c r="H931" s="11"/>
      <c r="I931" s="11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7"/>
      <c r="AK931" s="11"/>
      <c r="AL931" s="11"/>
      <c r="AM931" s="11"/>
      <c r="AN931" s="11"/>
      <c r="AO931" s="11"/>
      <c r="AP931" s="11"/>
      <c r="AQ931" s="11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</row>
    <row r="932" spans="1:86" ht="17.25">
      <c r="A932" s="11"/>
      <c r="B932" s="11"/>
      <c r="C932" s="11"/>
      <c r="D932" s="11"/>
      <c r="E932" s="33"/>
      <c r="F932" s="11"/>
      <c r="G932" s="11"/>
      <c r="H932" s="11"/>
      <c r="I932" s="11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7"/>
      <c r="AK932" s="11"/>
      <c r="AL932" s="11"/>
      <c r="AM932" s="11"/>
      <c r="AN932" s="11"/>
      <c r="AO932" s="11"/>
      <c r="AP932" s="11"/>
      <c r="AQ932" s="11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</row>
    <row r="933" spans="1:86" ht="17.25">
      <c r="A933" s="11"/>
      <c r="B933" s="11"/>
      <c r="C933" s="11"/>
      <c r="D933" s="11"/>
      <c r="E933" s="33"/>
      <c r="F933" s="11"/>
      <c r="G933" s="11"/>
      <c r="H933" s="11"/>
      <c r="I933" s="11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7"/>
      <c r="AK933" s="11"/>
      <c r="AL933" s="11"/>
      <c r="AM933" s="11"/>
      <c r="AN933" s="11"/>
      <c r="AO933" s="11"/>
      <c r="AP933" s="11"/>
      <c r="AQ933" s="11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</row>
    <row r="934" spans="1:86" ht="17.25">
      <c r="A934" s="11"/>
      <c r="B934" s="11"/>
      <c r="C934" s="11"/>
      <c r="D934" s="11"/>
      <c r="E934" s="33"/>
      <c r="F934" s="11"/>
      <c r="G934" s="11"/>
      <c r="H934" s="11"/>
      <c r="I934" s="11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7"/>
      <c r="AK934" s="11"/>
      <c r="AL934" s="11"/>
      <c r="AM934" s="11"/>
      <c r="AN934" s="11"/>
      <c r="AO934" s="11"/>
      <c r="AP934" s="11"/>
      <c r="AQ934" s="11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</row>
    <row r="935" spans="1:86" ht="17.25">
      <c r="A935" s="11"/>
      <c r="B935" s="11"/>
      <c r="C935" s="11"/>
      <c r="D935" s="11"/>
      <c r="E935" s="33"/>
      <c r="F935" s="11"/>
      <c r="G935" s="11"/>
      <c r="H935" s="11"/>
      <c r="I935" s="11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7"/>
      <c r="AK935" s="11"/>
      <c r="AL935" s="11"/>
      <c r="AM935" s="11"/>
      <c r="AN935" s="11"/>
      <c r="AO935" s="11"/>
      <c r="AP935" s="11"/>
      <c r="AQ935" s="11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</row>
    <row r="936" spans="1:86" ht="17.25">
      <c r="A936" s="11"/>
      <c r="B936" s="11"/>
      <c r="C936" s="11"/>
      <c r="D936" s="11"/>
      <c r="E936" s="33"/>
      <c r="F936" s="11"/>
      <c r="G936" s="11"/>
      <c r="H936" s="11"/>
      <c r="I936" s="11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7"/>
      <c r="AK936" s="11"/>
      <c r="AL936" s="11"/>
      <c r="AM936" s="11"/>
      <c r="AN936" s="11"/>
      <c r="AO936" s="11"/>
      <c r="AP936" s="11"/>
      <c r="AQ936" s="11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</row>
    <row r="937" spans="1:86" ht="17.25">
      <c r="A937" s="11"/>
      <c r="B937" s="11"/>
      <c r="C937" s="11"/>
      <c r="D937" s="11"/>
      <c r="E937" s="33"/>
      <c r="F937" s="11"/>
      <c r="G937" s="11"/>
      <c r="H937" s="11"/>
      <c r="I937" s="11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7"/>
      <c r="AK937" s="11"/>
      <c r="AL937" s="11"/>
      <c r="AM937" s="11"/>
      <c r="AN937" s="11"/>
      <c r="AO937" s="11"/>
      <c r="AP937" s="11"/>
      <c r="AQ937" s="11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</row>
    <row r="938" spans="1:86" ht="17.25">
      <c r="A938" s="11"/>
      <c r="B938" s="11"/>
      <c r="C938" s="11"/>
      <c r="D938" s="11"/>
      <c r="E938" s="33"/>
      <c r="F938" s="11"/>
      <c r="G938" s="11"/>
      <c r="H938" s="11"/>
      <c r="I938" s="11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7"/>
      <c r="AK938" s="11"/>
      <c r="AL938" s="11"/>
      <c r="AM938" s="11"/>
      <c r="AN938" s="11"/>
      <c r="AO938" s="11"/>
      <c r="AP938" s="11"/>
      <c r="AQ938" s="11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</row>
    <row r="939" spans="1:86" ht="17.25">
      <c r="A939" s="11"/>
      <c r="B939" s="11"/>
      <c r="C939" s="11"/>
      <c r="D939" s="11"/>
      <c r="E939" s="33"/>
      <c r="F939" s="11"/>
      <c r="G939" s="11"/>
      <c r="H939" s="11"/>
      <c r="I939" s="11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7"/>
      <c r="AK939" s="11"/>
      <c r="AL939" s="11"/>
      <c r="AM939" s="11"/>
      <c r="AN939" s="11"/>
      <c r="AO939" s="11"/>
      <c r="AP939" s="11"/>
      <c r="AQ939" s="11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</row>
    <row r="940" spans="1:86" ht="17.25">
      <c r="A940" s="11"/>
      <c r="B940" s="11"/>
      <c r="C940" s="11"/>
      <c r="D940" s="11"/>
      <c r="E940" s="33"/>
      <c r="F940" s="11"/>
      <c r="G940" s="11"/>
      <c r="H940" s="11"/>
      <c r="I940" s="11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7"/>
      <c r="AK940" s="11"/>
      <c r="AL940" s="11"/>
      <c r="AM940" s="11"/>
      <c r="AN940" s="11"/>
      <c r="AO940" s="11"/>
      <c r="AP940" s="11"/>
      <c r="AQ940" s="11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</row>
    <row r="941" spans="1:86" ht="17.25">
      <c r="A941" s="11"/>
      <c r="B941" s="11"/>
      <c r="C941" s="11"/>
      <c r="D941" s="11"/>
      <c r="E941" s="33"/>
      <c r="F941" s="11"/>
      <c r="G941" s="11"/>
      <c r="H941" s="11"/>
      <c r="I941" s="11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7"/>
      <c r="AK941" s="11"/>
      <c r="AL941" s="11"/>
      <c r="AM941" s="11"/>
      <c r="AN941" s="11"/>
      <c r="AO941" s="11"/>
      <c r="AP941" s="11"/>
      <c r="AQ941" s="11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</row>
    <row r="942" spans="1:86" ht="17.25">
      <c r="A942" s="11"/>
      <c r="B942" s="11"/>
      <c r="C942" s="11"/>
      <c r="D942" s="11"/>
      <c r="E942" s="33"/>
      <c r="F942" s="11"/>
      <c r="G942" s="11"/>
      <c r="H942" s="11"/>
      <c r="I942" s="11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7"/>
      <c r="AK942" s="11"/>
      <c r="AL942" s="11"/>
      <c r="AM942" s="11"/>
      <c r="AN942" s="11"/>
      <c r="AO942" s="11"/>
      <c r="AP942" s="11"/>
      <c r="AQ942" s="11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</row>
    <row r="943" spans="1:86" ht="17.25">
      <c r="A943" s="11"/>
      <c r="B943" s="11"/>
      <c r="C943" s="11"/>
      <c r="D943" s="11"/>
      <c r="E943" s="33"/>
      <c r="F943" s="11"/>
      <c r="G943" s="11"/>
      <c r="H943" s="11"/>
      <c r="I943" s="11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7"/>
      <c r="AK943" s="11"/>
      <c r="AL943" s="11"/>
      <c r="AM943" s="11"/>
      <c r="AN943" s="11"/>
      <c r="AO943" s="11"/>
      <c r="AP943" s="11"/>
      <c r="AQ943" s="11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</row>
    <row r="944" spans="1:86" ht="17.25">
      <c r="A944" s="11"/>
      <c r="B944" s="11"/>
      <c r="C944" s="11"/>
      <c r="D944" s="11"/>
      <c r="E944" s="33"/>
      <c r="F944" s="11"/>
      <c r="G944" s="11"/>
      <c r="H944" s="11"/>
      <c r="I944" s="11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7"/>
      <c r="AK944" s="11"/>
      <c r="AL944" s="11"/>
      <c r="AM944" s="11"/>
      <c r="AN944" s="11"/>
      <c r="AO944" s="11"/>
      <c r="AP944" s="11"/>
      <c r="AQ944" s="11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</row>
    <row r="945" spans="1:86" ht="17.25">
      <c r="A945" s="11"/>
      <c r="B945" s="11"/>
      <c r="C945" s="11"/>
      <c r="D945" s="11"/>
      <c r="E945" s="33"/>
      <c r="F945" s="11"/>
      <c r="G945" s="11"/>
      <c r="H945" s="11"/>
      <c r="I945" s="11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7"/>
      <c r="AK945" s="11"/>
      <c r="AL945" s="11"/>
      <c r="AM945" s="11"/>
      <c r="AN945" s="11"/>
      <c r="AO945" s="11"/>
      <c r="AP945" s="11"/>
      <c r="AQ945" s="11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</row>
    <row r="946" spans="1:86" ht="17.25">
      <c r="A946" s="11"/>
      <c r="B946" s="11"/>
      <c r="C946" s="11"/>
      <c r="D946" s="11"/>
      <c r="E946" s="33"/>
      <c r="F946" s="11"/>
      <c r="G946" s="11"/>
      <c r="H946" s="11"/>
      <c r="I946" s="11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7"/>
      <c r="AK946" s="11"/>
      <c r="AL946" s="11"/>
      <c r="AM946" s="11"/>
      <c r="AN946" s="11"/>
      <c r="AO946" s="11"/>
      <c r="AP946" s="11"/>
      <c r="AQ946" s="11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</row>
    <row r="947" spans="1:86" ht="17.25">
      <c r="A947" s="11"/>
      <c r="B947" s="11"/>
      <c r="C947" s="11"/>
      <c r="D947" s="11"/>
      <c r="E947" s="33"/>
      <c r="F947" s="11"/>
      <c r="G947" s="11"/>
      <c r="H947" s="11"/>
      <c r="I947" s="11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7"/>
      <c r="AK947" s="11"/>
      <c r="AL947" s="11"/>
      <c r="AM947" s="11"/>
      <c r="AN947" s="11"/>
      <c r="AO947" s="11"/>
      <c r="AP947" s="11"/>
      <c r="AQ947" s="11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</row>
    <row r="948" spans="1:86" ht="17.25">
      <c r="A948" s="11"/>
      <c r="B948" s="11"/>
      <c r="C948" s="11"/>
      <c r="D948" s="11"/>
      <c r="E948" s="33"/>
      <c r="F948" s="11"/>
      <c r="G948" s="11"/>
      <c r="H948" s="11"/>
      <c r="I948" s="11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7"/>
      <c r="AK948" s="11"/>
      <c r="AL948" s="11"/>
      <c r="AM948" s="11"/>
      <c r="AN948" s="11"/>
      <c r="AO948" s="11"/>
      <c r="AP948" s="11"/>
      <c r="AQ948" s="11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</row>
    <row r="949" spans="1:86" ht="17.25">
      <c r="A949" s="11"/>
      <c r="B949" s="11"/>
      <c r="C949" s="11"/>
      <c r="D949" s="11"/>
      <c r="E949" s="33"/>
      <c r="F949" s="11"/>
      <c r="G949" s="11"/>
      <c r="H949" s="11"/>
      <c r="I949" s="11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7"/>
      <c r="AK949" s="11"/>
      <c r="AL949" s="11"/>
      <c r="AM949" s="11"/>
      <c r="AN949" s="11"/>
      <c r="AO949" s="11"/>
      <c r="AP949" s="11"/>
      <c r="AQ949" s="11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</row>
    <row r="950" spans="1:86" ht="17.25">
      <c r="A950" s="11"/>
      <c r="B950" s="11"/>
      <c r="C950" s="11"/>
      <c r="D950" s="11"/>
      <c r="E950" s="33"/>
      <c r="F950" s="11"/>
      <c r="G950" s="11"/>
      <c r="H950" s="11"/>
      <c r="I950" s="11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7"/>
      <c r="AK950" s="11"/>
      <c r="AL950" s="11"/>
      <c r="AM950" s="11"/>
      <c r="AN950" s="11"/>
      <c r="AO950" s="11"/>
      <c r="AP950" s="11"/>
      <c r="AQ950" s="11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</row>
    <row r="951" spans="1:86" ht="17.25">
      <c r="A951" s="11"/>
      <c r="B951" s="11"/>
      <c r="C951" s="11"/>
      <c r="D951" s="11"/>
      <c r="E951" s="33"/>
      <c r="F951" s="11"/>
      <c r="G951" s="11"/>
      <c r="H951" s="11"/>
      <c r="I951" s="11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7"/>
      <c r="AK951" s="11"/>
      <c r="AL951" s="11"/>
      <c r="AM951" s="11"/>
      <c r="AN951" s="11"/>
      <c r="AO951" s="11"/>
      <c r="AP951" s="11"/>
      <c r="AQ951" s="11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</row>
    <row r="952" spans="1:86" ht="17.25">
      <c r="A952" s="11"/>
      <c r="B952" s="11"/>
      <c r="C952" s="11"/>
      <c r="D952" s="11"/>
      <c r="E952" s="33"/>
      <c r="F952" s="11"/>
      <c r="G952" s="11"/>
      <c r="H952" s="11"/>
      <c r="I952" s="11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7"/>
      <c r="AK952" s="11"/>
      <c r="AL952" s="11"/>
      <c r="AM952" s="11"/>
      <c r="AN952" s="11"/>
      <c r="AO952" s="11"/>
      <c r="AP952" s="11"/>
      <c r="AQ952" s="11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</row>
    <row r="953" spans="1:86" ht="17.25">
      <c r="A953" s="11"/>
      <c r="B953" s="11"/>
      <c r="C953" s="11"/>
      <c r="D953" s="11"/>
      <c r="E953" s="33"/>
      <c r="F953" s="11"/>
      <c r="G953" s="11"/>
      <c r="H953" s="11"/>
      <c r="I953" s="11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7"/>
      <c r="AK953" s="11"/>
      <c r="AL953" s="11"/>
      <c r="AM953" s="11"/>
      <c r="AN953" s="11"/>
      <c r="AO953" s="11"/>
      <c r="AP953" s="11"/>
      <c r="AQ953" s="11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</row>
    <row r="954" spans="1:86" ht="17.25">
      <c r="A954" s="11"/>
      <c r="B954" s="11"/>
      <c r="C954" s="11"/>
      <c r="D954" s="11"/>
      <c r="E954" s="33"/>
      <c r="F954" s="11"/>
      <c r="G954" s="11"/>
      <c r="H954" s="11"/>
      <c r="I954" s="11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7"/>
      <c r="AK954" s="11"/>
      <c r="AL954" s="11"/>
      <c r="AM954" s="11"/>
      <c r="AN954" s="11"/>
      <c r="AO954" s="11"/>
      <c r="AP954" s="11"/>
      <c r="AQ954" s="11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</row>
    <row r="955" spans="1:86" ht="17.25">
      <c r="A955" s="11"/>
      <c r="B955" s="11"/>
      <c r="C955" s="11"/>
      <c r="D955" s="11"/>
      <c r="E955" s="33"/>
      <c r="F955" s="11"/>
      <c r="G955" s="11"/>
      <c r="H955" s="11"/>
      <c r="I955" s="11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7"/>
      <c r="AK955" s="11"/>
      <c r="AL955" s="11"/>
      <c r="AM955" s="11"/>
      <c r="AN955" s="11"/>
      <c r="AO955" s="11"/>
      <c r="AP955" s="11"/>
      <c r="AQ955" s="11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</row>
    <row r="956" spans="1:86" ht="17.25">
      <c r="A956" s="11"/>
      <c r="B956" s="11"/>
      <c r="C956" s="11"/>
      <c r="D956" s="11"/>
      <c r="E956" s="33"/>
      <c r="F956" s="11"/>
      <c r="G956" s="11"/>
      <c r="H956" s="11"/>
      <c r="I956" s="11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7"/>
      <c r="AK956" s="11"/>
      <c r="AL956" s="11"/>
      <c r="AM956" s="11"/>
      <c r="AN956" s="11"/>
      <c r="AO956" s="11"/>
      <c r="AP956" s="11"/>
      <c r="AQ956" s="11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</row>
    <row r="957" spans="1:86" ht="17.25">
      <c r="A957" s="11"/>
      <c r="B957" s="11"/>
      <c r="C957" s="11"/>
      <c r="D957" s="11"/>
      <c r="E957" s="33"/>
      <c r="F957" s="11"/>
      <c r="G957" s="11"/>
      <c r="H957" s="11"/>
      <c r="I957" s="11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7"/>
      <c r="AK957" s="11"/>
      <c r="AL957" s="11"/>
      <c r="AM957" s="11"/>
      <c r="AN957" s="11"/>
      <c r="AO957" s="11"/>
      <c r="AP957" s="11"/>
      <c r="AQ957" s="11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</row>
    <row r="958" spans="1:86" ht="17.25">
      <c r="A958" s="11"/>
      <c r="B958" s="11"/>
      <c r="C958" s="11"/>
      <c r="D958" s="11"/>
      <c r="E958" s="33"/>
      <c r="F958" s="11"/>
      <c r="G958" s="11"/>
      <c r="H958" s="11"/>
      <c r="I958" s="11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7"/>
      <c r="AK958" s="11"/>
      <c r="AL958" s="11"/>
      <c r="AM958" s="11"/>
      <c r="AN958" s="11"/>
      <c r="AO958" s="11"/>
      <c r="AP958" s="11"/>
      <c r="AQ958" s="11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</row>
    <row r="959" spans="1:86" ht="17.25">
      <c r="A959" s="11"/>
      <c r="B959" s="11"/>
      <c r="C959" s="11"/>
      <c r="D959" s="11"/>
      <c r="E959" s="33"/>
      <c r="F959" s="11"/>
      <c r="G959" s="11"/>
      <c r="H959" s="11"/>
      <c r="I959" s="11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7"/>
      <c r="AK959" s="11"/>
      <c r="AL959" s="11"/>
      <c r="AM959" s="11"/>
      <c r="AN959" s="11"/>
      <c r="AO959" s="11"/>
      <c r="AP959" s="11"/>
      <c r="AQ959" s="11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</row>
    <row r="960" spans="1:86" ht="17.25">
      <c r="A960" s="11"/>
      <c r="B960" s="11"/>
      <c r="C960" s="11"/>
      <c r="D960" s="11"/>
      <c r="E960" s="33"/>
      <c r="F960" s="11"/>
      <c r="G960" s="11"/>
      <c r="H960" s="11"/>
      <c r="I960" s="11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7"/>
      <c r="AK960" s="11"/>
      <c r="AL960" s="11"/>
      <c r="AM960" s="11"/>
      <c r="AN960" s="11"/>
      <c r="AO960" s="11"/>
      <c r="AP960" s="11"/>
      <c r="AQ960" s="11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</row>
    <row r="961" spans="1:86" ht="17.25">
      <c r="A961" s="11"/>
      <c r="B961" s="11"/>
      <c r="C961" s="11"/>
      <c r="D961" s="11"/>
      <c r="E961" s="33"/>
      <c r="F961" s="11"/>
      <c r="G961" s="11"/>
      <c r="H961" s="11"/>
      <c r="I961" s="11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7"/>
      <c r="AK961" s="11"/>
      <c r="AL961" s="11"/>
      <c r="AM961" s="11"/>
      <c r="AN961" s="11"/>
      <c r="AO961" s="11"/>
      <c r="AP961" s="11"/>
      <c r="AQ961" s="11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</row>
    <row r="962" spans="1:86" ht="17.25">
      <c r="A962" s="11"/>
      <c r="B962" s="11"/>
      <c r="C962" s="11"/>
      <c r="D962" s="11"/>
      <c r="E962" s="33"/>
      <c r="F962" s="11"/>
      <c r="G962" s="11"/>
      <c r="H962" s="11"/>
      <c r="I962" s="11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7"/>
      <c r="AK962" s="11"/>
      <c r="AL962" s="11"/>
      <c r="AM962" s="11"/>
      <c r="AN962" s="11"/>
      <c r="AO962" s="11"/>
      <c r="AP962" s="11"/>
      <c r="AQ962" s="11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</row>
    <row r="963" spans="1:86" ht="17.25">
      <c r="A963" s="11"/>
      <c r="B963" s="11"/>
      <c r="C963" s="11"/>
      <c r="D963" s="11"/>
      <c r="E963" s="33"/>
      <c r="F963" s="11"/>
      <c r="G963" s="11"/>
      <c r="H963" s="11"/>
      <c r="I963" s="11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7"/>
      <c r="AK963" s="11"/>
      <c r="AL963" s="11"/>
      <c r="AM963" s="11"/>
      <c r="AN963" s="11"/>
      <c r="AO963" s="11"/>
      <c r="AP963" s="11"/>
      <c r="AQ963" s="11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</row>
    <row r="964" spans="1:86" ht="17.25">
      <c r="A964" s="11"/>
      <c r="B964" s="11"/>
      <c r="C964" s="11"/>
      <c r="D964" s="11"/>
      <c r="E964" s="33"/>
      <c r="F964" s="11"/>
      <c r="G964" s="11"/>
      <c r="H964" s="11"/>
      <c r="I964" s="11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7"/>
      <c r="AK964" s="11"/>
      <c r="AL964" s="11"/>
      <c r="AM964" s="11"/>
      <c r="AN964" s="11"/>
      <c r="AO964" s="11"/>
      <c r="AP964" s="11"/>
      <c r="AQ964" s="11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</row>
    <row r="965" spans="1:86" ht="17.25">
      <c r="A965" s="11"/>
      <c r="B965" s="11"/>
      <c r="C965" s="11"/>
      <c r="D965" s="11"/>
      <c r="E965" s="33"/>
      <c r="F965" s="11"/>
      <c r="G965" s="11"/>
      <c r="H965" s="11"/>
      <c r="I965" s="11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7"/>
      <c r="AK965" s="11"/>
      <c r="AL965" s="11"/>
      <c r="AM965" s="11"/>
      <c r="AN965" s="11"/>
      <c r="AO965" s="11"/>
      <c r="AP965" s="11"/>
      <c r="AQ965" s="11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</row>
    <row r="966" spans="1:86" ht="17.25">
      <c r="A966" s="11"/>
      <c r="B966" s="11"/>
      <c r="C966" s="11"/>
      <c r="D966" s="11"/>
      <c r="E966" s="33"/>
      <c r="F966" s="11"/>
      <c r="G966" s="11"/>
      <c r="H966" s="11"/>
      <c r="I966" s="11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7"/>
      <c r="AK966" s="11"/>
      <c r="AL966" s="11"/>
      <c r="AM966" s="11"/>
      <c r="AN966" s="11"/>
      <c r="AO966" s="11"/>
      <c r="AP966" s="11"/>
      <c r="AQ966" s="11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</row>
    <row r="967" spans="1:86" ht="17.25">
      <c r="A967" s="11"/>
      <c r="B967" s="11"/>
      <c r="C967" s="11"/>
      <c r="D967" s="11"/>
      <c r="E967" s="33"/>
      <c r="F967" s="11"/>
      <c r="G967" s="11"/>
      <c r="H967" s="11"/>
      <c r="I967" s="11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7"/>
      <c r="AK967" s="11"/>
      <c r="AL967" s="11"/>
      <c r="AM967" s="11"/>
      <c r="AN967" s="11"/>
      <c r="AO967" s="11"/>
      <c r="AP967" s="11"/>
      <c r="AQ967" s="11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</row>
    <row r="968" spans="1:86" ht="17.25">
      <c r="A968" s="11"/>
      <c r="B968" s="11"/>
      <c r="C968" s="11"/>
      <c r="D968" s="11"/>
      <c r="E968" s="33"/>
      <c r="F968" s="11"/>
      <c r="G968" s="11"/>
      <c r="H968" s="11"/>
      <c r="I968" s="11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7"/>
      <c r="AK968" s="11"/>
      <c r="AL968" s="11"/>
      <c r="AM968" s="11"/>
      <c r="AN968" s="11"/>
      <c r="AO968" s="11"/>
      <c r="AP968" s="11"/>
      <c r="AQ968" s="11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</row>
    <row r="969" spans="1:86" ht="17.25">
      <c r="A969" s="11"/>
      <c r="B969" s="11"/>
      <c r="C969" s="11"/>
      <c r="D969" s="11"/>
      <c r="E969" s="33"/>
      <c r="F969" s="11"/>
      <c r="G969" s="11"/>
      <c r="H969" s="11"/>
      <c r="I969" s="11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7"/>
      <c r="AK969" s="11"/>
      <c r="AL969" s="11"/>
      <c r="AM969" s="11"/>
      <c r="AN969" s="11"/>
      <c r="AO969" s="11"/>
      <c r="AP969" s="11"/>
      <c r="AQ969" s="11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</row>
    <row r="970" spans="1:86" ht="17.25">
      <c r="A970" s="11"/>
      <c r="B970" s="11"/>
      <c r="C970" s="11"/>
      <c r="D970" s="11"/>
      <c r="E970" s="33"/>
      <c r="F970" s="11"/>
      <c r="G970" s="11"/>
      <c r="H970" s="11"/>
      <c r="I970" s="11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7"/>
      <c r="AK970" s="11"/>
      <c r="AL970" s="11"/>
      <c r="AM970" s="11"/>
      <c r="AN970" s="11"/>
      <c r="AO970" s="11"/>
      <c r="AP970" s="11"/>
      <c r="AQ970" s="11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</row>
    <row r="971" spans="1:86" ht="17.25">
      <c r="A971" s="11"/>
      <c r="B971" s="11"/>
      <c r="C971" s="11"/>
      <c r="D971" s="11"/>
      <c r="E971" s="33"/>
      <c r="F971" s="11"/>
      <c r="G971" s="11"/>
      <c r="H971" s="11"/>
      <c r="I971" s="11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7"/>
      <c r="AK971" s="11"/>
      <c r="AL971" s="11"/>
      <c r="AM971" s="11"/>
      <c r="AN971" s="11"/>
      <c r="AO971" s="11"/>
      <c r="AP971" s="11"/>
      <c r="AQ971" s="11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</row>
    <row r="972" spans="1:86" ht="17.25">
      <c r="A972" s="11"/>
      <c r="B972" s="11"/>
      <c r="C972" s="11"/>
      <c r="D972" s="11"/>
      <c r="E972" s="33"/>
      <c r="F972" s="11"/>
      <c r="G972" s="11"/>
      <c r="H972" s="11"/>
      <c r="I972" s="11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7"/>
      <c r="AK972" s="11"/>
      <c r="AL972" s="11"/>
      <c r="AM972" s="11"/>
      <c r="AN972" s="11"/>
      <c r="AO972" s="11"/>
      <c r="AP972" s="11"/>
      <c r="AQ972" s="11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</row>
    <row r="973" spans="1:86" ht="17.25">
      <c r="A973" s="11"/>
      <c r="B973" s="11"/>
      <c r="C973" s="11"/>
      <c r="D973" s="11"/>
      <c r="E973" s="33"/>
      <c r="F973" s="11"/>
      <c r="G973" s="11"/>
      <c r="H973" s="11"/>
      <c r="I973" s="11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7"/>
      <c r="AK973" s="11"/>
      <c r="AL973" s="11"/>
      <c r="AM973" s="11"/>
      <c r="AN973" s="11"/>
      <c r="AO973" s="11"/>
      <c r="AP973" s="11"/>
      <c r="AQ973" s="11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</row>
    <row r="974" spans="1:86" ht="17.25">
      <c r="A974" s="11"/>
      <c r="B974" s="11"/>
      <c r="C974" s="11"/>
      <c r="D974" s="11"/>
      <c r="E974" s="33"/>
      <c r="F974" s="11"/>
      <c r="G974" s="11"/>
      <c r="H974" s="11"/>
      <c r="I974" s="11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7"/>
      <c r="AK974" s="11"/>
      <c r="AL974" s="11"/>
      <c r="AM974" s="11"/>
      <c r="AN974" s="11"/>
      <c r="AO974" s="11"/>
      <c r="AP974" s="11"/>
      <c r="AQ974" s="11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</row>
    <row r="975" spans="1:86" ht="17.25">
      <c r="A975" s="11"/>
      <c r="B975" s="11"/>
      <c r="C975" s="11"/>
      <c r="D975" s="11"/>
      <c r="E975" s="33"/>
      <c r="F975" s="11"/>
      <c r="G975" s="11"/>
      <c r="H975" s="11"/>
      <c r="I975" s="11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7"/>
      <c r="AK975" s="11"/>
      <c r="AL975" s="11"/>
      <c r="AM975" s="11"/>
      <c r="AN975" s="11"/>
      <c r="AO975" s="11"/>
      <c r="AP975" s="11"/>
      <c r="AQ975" s="11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</row>
    <row r="976" spans="1:86" ht="17.25">
      <c r="A976" s="11"/>
      <c r="B976" s="11"/>
      <c r="C976" s="11"/>
      <c r="D976" s="11"/>
      <c r="E976" s="33"/>
      <c r="F976" s="11"/>
      <c r="G976" s="11"/>
      <c r="H976" s="11"/>
      <c r="I976" s="11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7"/>
      <c r="AK976" s="11"/>
      <c r="AL976" s="11"/>
      <c r="AM976" s="11"/>
      <c r="AN976" s="11"/>
      <c r="AO976" s="11"/>
      <c r="AP976" s="11"/>
      <c r="AQ976" s="11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</row>
    <row r="977" spans="1:86" ht="17.25">
      <c r="A977" s="11"/>
      <c r="B977" s="11"/>
      <c r="C977" s="11"/>
      <c r="D977" s="11"/>
      <c r="E977" s="33"/>
      <c r="F977" s="11"/>
      <c r="G977" s="11"/>
      <c r="H977" s="11"/>
      <c r="I977" s="11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7"/>
      <c r="AK977" s="11"/>
      <c r="AL977" s="11"/>
      <c r="AM977" s="11"/>
      <c r="AN977" s="11"/>
      <c r="AO977" s="11"/>
      <c r="AP977" s="11"/>
      <c r="AQ977" s="11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</row>
    <row r="978" spans="1:86" ht="17.25">
      <c r="A978" s="11"/>
      <c r="B978" s="11"/>
      <c r="C978" s="11"/>
      <c r="D978" s="11"/>
      <c r="E978" s="33"/>
      <c r="F978" s="11"/>
      <c r="G978" s="11"/>
      <c r="H978" s="11"/>
      <c r="I978" s="11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7"/>
      <c r="AK978" s="11"/>
      <c r="AL978" s="11"/>
      <c r="AM978" s="11"/>
      <c r="AN978" s="11"/>
      <c r="AO978" s="11"/>
      <c r="AP978" s="11"/>
      <c r="AQ978" s="11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</row>
    <row r="979" spans="1:86" ht="17.25">
      <c r="A979" s="11"/>
      <c r="B979" s="11"/>
      <c r="C979" s="11"/>
      <c r="D979" s="11"/>
      <c r="E979" s="33"/>
      <c r="F979" s="11"/>
      <c r="G979" s="11"/>
      <c r="H979" s="11"/>
      <c r="I979" s="11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7"/>
      <c r="AK979" s="11"/>
      <c r="AL979" s="11"/>
      <c r="AM979" s="11"/>
      <c r="AN979" s="11"/>
      <c r="AO979" s="11"/>
      <c r="AP979" s="11"/>
      <c r="AQ979" s="11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</row>
    <row r="980" spans="1:86" ht="17.25">
      <c r="A980" s="11"/>
      <c r="B980" s="11"/>
      <c r="C980" s="11"/>
      <c r="D980" s="11"/>
      <c r="E980" s="33"/>
      <c r="F980" s="11"/>
      <c r="G980" s="11"/>
      <c r="H980" s="11"/>
      <c r="I980" s="11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7"/>
      <c r="AK980" s="11"/>
      <c r="AL980" s="11"/>
      <c r="AM980" s="11"/>
      <c r="AN980" s="11"/>
      <c r="AO980" s="11"/>
      <c r="AP980" s="11"/>
      <c r="AQ980" s="11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</row>
    <row r="981" spans="1:86" ht="17.25">
      <c r="A981" s="11"/>
      <c r="B981" s="11"/>
      <c r="C981" s="11"/>
      <c r="D981" s="11"/>
      <c r="E981" s="33"/>
      <c r="F981" s="11"/>
      <c r="G981" s="11"/>
      <c r="H981" s="11"/>
      <c r="I981" s="11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7"/>
      <c r="AK981" s="11"/>
      <c r="AL981" s="11"/>
      <c r="AM981" s="11"/>
      <c r="AN981" s="11"/>
      <c r="AO981" s="11"/>
      <c r="AP981" s="11"/>
      <c r="AQ981" s="11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</row>
    <row r="982" spans="1:86" ht="17.25">
      <c r="A982" s="11"/>
      <c r="B982" s="11"/>
      <c r="C982" s="11"/>
      <c r="D982" s="11"/>
      <c r="E982" s="33"/>
      <c r="F982" s="11"/>
      <c r="G982" s="11"/>
      <c r="H982" s="11"/>
      <c r="I982" s="11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7"/>
      <c r="AK982" s="11"/>
      <c r="AL982" s="11"/>
      <c r="AM982" s="11"/>
      <c r="AN982" s="11"/>
      <c r="AO982" s="11"/>
      <c r="AP982" s="11"/>
      <c r="AQ982" s="11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</row>
    <row r="983" spans="1:86" ht="17.25">
      <c r="A983" s="11"/>
      <c r="B983" s="11"/>
      <c r="C983" s="11"/>
      <c r="D983" s="11"/>
      <c r="E983" s="33"/>
      <c r="F983" s="11"/>
      <c r="G983" s="11"/>
      <c r="H983" s="11"/>
      <c r="I983" s="11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7"/>
      <c r="AK983" s="11"/>
      <c r="AL983" s="11"/>
      <c r="AM983" s="11"/>
      <c r="AN983" s="11"/>
      <c r="AO983" s="11"/>
      <c r="AP983" s="11"/>
      <c r="AQ983" s="11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</row>
    <row r="984" spans="1:86" ht="17.25">
      <c r="A984" s="11"/>
      <c r="B984" s="11"/>
      <c r="C984" s="11"/>
      <c r="D984" s="11"/>
      <c r="E984" s="33"/>
      <c r="F984" s="11"/>
      <c r="G984" s="11"/>
      <c r="H984" s="11"/>
      <c r="I984" s="11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7"/>
      <c r="AK984" s="11"/>
      <c r="AL984" s="11"/>
      <c r="AM984" s="11"/>
      <c r="AN984" s="11"/>
      <c r="AO984" s="11"/>
      <c r="AP984" s="11"/>
      <c r="AQ984" s="11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</row>
    <row r="985" spans="1:86" ht="17.25">
      <c r="A985" s="11"/>
      <c r="B985" s="11"/>
      <c r="C985" s="11"/>
      <c r="D985" s="11"/>
      <c r="E985" s="33"/>
      <c r="F985" s="11"/>
      <c r="G985" s="11"/>
      <c r="H985" s="11"/>
      <c r="I985" s="11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7"/>
      <c r="AK985" s="11"/>
      <c r="AL985" s="11"/>
      <c r="AM985" s="11"/>
      <c r="AN985" s="11"/>
      <c r="AO985" s="11"/>
      <c r="AP985" s="11"/>
      <c r="AQ985" s="11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</row>
    <row r="986" spans="1:86" ht="17.25">
      <c r="A986" s="11"/>
      <c r="B986" s="11"/>
      <c r="C986" s="11"/>
      <c r="D986" s="11"/>
      <c r="E986" s="33"/>
      <c r="F986" s="11"/>
      <c r="G986" s="11"/>
      <c r="H986" s="11"/>
      <c r="I986" s="11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7"/>
      <c r="AK986" s="11"/>
      <c r="AL986" s="11"/>
      <c r="AM986" s="11"/>
      <c r="AN986" s="11"/>
      <c r="AO986" s="11"/>
      <c r="AP986" s="11"/>
      <c r="AQ986" s="11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</row>
    <row r="987" spans="1:86" ht="17.25">
      <c r="A987" s="11"/>
      <c r="B987" s="11"/>
      <c r="C987" s="11"/>
      <c r="D987" s="11"/>
      <c r="E987" s="33"/>
      <c r="F987" s="11"/>
      <c r="G987" s="11"/>
      <c r="H987" s="11"/>
      <c r="I987" s="11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7"/>
      <c r="AK987" s="11"/>
      <c r="AL987" s="11"/>
      <c r="AM987" s="11"/>
      <c r="AN987" s="11"/>
      <c r="AO987" s="11"/>
      <c r="AP987" s="11"/>
      <c r="AQ987" s="11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</row>
    <row r="988" spans="1:86" ht="17.25">
      <c r="A988" s="11"/>
      <c r="B988" s="11"/>
      <c r="C988" s="11"/>
      <c r="D988" s="11"/>
      <c r="E988" s="33"/>
      <c r="F988" s="11"/>
      <c r="G988" s="11"/>
      <c r="H988" s="11"/>
      <c r="I988" s="11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7"/>
      <c r="AK988" s="11"/>
      <c r="AL988" s="11"/>
      <c r="AM988" s="11"/>
      <c r="AN988" s="11"/>
      <c r="AO988" s="11"/>
      <c r="AP988" s="11"/>
      <c r="AQ988" s="11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</row>
    <row r="989" spans="1:86" ht="17.25">
      <c r="A989" s="11"/>
      <c r="B989" s="11"/>
      <c r="C989" s="11"/>
      <c r="D989" s="11"/>
      <c r="E989" s="33"/>
      <c r="F989" s="11"/>
      <c r="G989" s="11"/>
      <c r="H989" s="11"/>
      <c r="I989" s="11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7"/>
      <c r="AK989" s="11"/>
      <c r="AL989" s="11"/>
      <c r="AM989" s="11"/>
      <c r="AN989" s="11"/>
      <c r="AO989" s="11"/>
      <c r="AP989" s="11"/>
      <c r="AQ989" s="11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</row>
    <row r="990" spans="1:86" ht="17.25">
      <c r="A990" s="11"/>
      <c r="B990" s="11"/>
      <c r="C990" s="11"/>
      <c r="D990" s="11"/>
      <c r="E990" s="33"/>
      <c r="F990" s="11"/>
      <c r="G990" s="11"/>
      <c r="H990" s="11"/>
      <c r="I990" s="11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7"/>
      <c r="AK990" s="11"/>
      <c r="AL990" s="11"/>
      <c r="AM990" s="11"/>
      <c r="AN990" s="11"/>
      <c r="AO990" s="11"/>
      <c r="AP990" s="11"/>
      <c r="AQ990" s="11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</row>
    <row r="991" spans="1:86" ht="17.25">
      <c r="A991" s="11"/>
      <c r="B991" s="11"/>
      <c r="C991" s="11"/>
      <c r="D991" s="11"/>
      <c r="E991" s="33"/>
      <c r="F991" s="11"/>
      <c r="G991" s="11"/>
      <c r="H991" s="11"/>
      <c r="I991" s="11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7"/>
      <c r="AK991" s="11"/>
      <c r="AL991" s="11"/>
      <c r="AM991" s="11"/>
      <c r="AN991" s="11"/>
      <c r="AO991" s="11"/>
      <c r="AP991" s="11"/>
      <c r="AQ991" s="11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</row>
    <row r="992" spans="1:86" ht="17.25">
      <c r="A992" s="11"/>
      <c r="B992" s="11"/>
      <c r="C992" s="11"/>
      <c r="D992" s="11"/>
      <c r="E992" s="33"/>
      <c r="F992" s="11"/>
      <c r="G992" s="11"/>
      <c r="H992" s="11"/>
      <c r="I992" s="11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7"/>
      <c r="AK992" s="11"/>
      <c r="AL992" s="11"/>
      <c r="AM992" s="11"/>
      <c r="AN992" s="11"/>
      <c r="AO992" s="11"/>
      <c r="AP992" s="11"/>
      <c r="AQ992" s="11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</row>
    <row r="993" spans="1:86" ht="17.25">
      <c r="A993" s="11"/>
      <c r="B993" s="11"/>
      <c r="C993" s="11"/>
      <c r="D993" s="11"/>
      <c r="E993" s="33"/>
      <c r="F993" s="11"/>
      <c r="G993" s="11"/>
      <c r="H993" s="11"/>
      <c r="I993" s="11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7"/>
      <c r="AK993" s="11"/>
      <c r="AL993" s="11"/>
      <c r="AM993" s="11"/>
      <c r="AN993" s="11"/>
      <c r="AO993" s="11"/>
      <c r="AP993" s="11"/>
      <c r="AQ993" s="11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</row>
    <row r="994" spans="1:86" ht="17.25">
      <c r="A994" s="11"/>
      <c r="B994" s="11"/>
      <c r="C994" s="11"/>
      <c r="D994" s="11"/>
      <c r="E994" s="33"/>
      <c r="F994" s="11"/>
      <c r="G994" s="11"/>
      <c r="H994" s="11"/>
      <c r="I994" s="11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7"/>
      <c r="AK994" s="11"/>
      <c r="AL994" s="11"/>
      <c r="AM994" s="11"/>
      <c r="AN994" s="11"/>
      <c r="AO994" s="11"/>
      <c r="AP994" s="11"/>
      <c r="AQ994" s="11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</row>
    <row r="995" spans="1:86" ht="17.25">
      <c r="A995" s="11"/>
      <c r="B995" s="11"/>
      <c r="C995" s="11"/>
      <c r="D995" s="11"/>
      <c r="E995" s="33"/>
      <c r="F995" s="11"/>
      <c r="G995" s="11"/>
      <c r="H995" s="11"/>
      <c r="I995" s="11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7"/>
      <c r="AK995" s="11"/>
      <c r="AL995" s="11"/>
      <c r="AM995" s="11"/>
      <c r="AN995" s="11"/>
      <c r="AO995" s="11"/>
      <c r="AP995" s="11"/>
      <c r="AQ995" s="11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</row>
    <row r="996" spans="1:86" ht="17.25">
      <c r="A996" s="11"/>
      <c r="B996" s="11"/>
      <c r="C996" s="11"/>
      <c r="D996" s="11"/>
      <c r="E996" s="33"/>
      <c r="F996" s="11"/>
      <c r="G996" s="11"/>
      <c r="H996" s="11"/>
      <c r="I996" s="11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7"/>
      <c r="AK996" s="11"/>
      <c r="AL996" s="11"/>
      <c r="AM996" s="11"/>
      <c r="AN996" s="11"/>
      <c r="AO996" s="11"/>
      <c r="AP996" s="11"/>
      <c r="AQ996" s="11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</row>
    <row r="997" spans="1:86" ht="17.25">
      <c r="A997" s="11"/>
      <c r="B997" s="11"/>
      <c r="C997" s="11"/>
      <c r="D997" s="11"/>
      <c r="E997" s="33"/>
      <c r="F997" s="11"/>
      <c r="G997" s="11"/>
      <c r="H997" s="11"/>
      <c r="I997" s="11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7"/>
      <c r="AK997" s="11"/>
      <c r="AL997" s="11"/>
      <c r="AM997" s="11"/>
      <c r="AN997" s="11"/>
      <c r="AO997" s="11"/>
      <c r="AP997" s="11"/>
      <c r="AQ997" s="11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</row>
    <row r="998" spans="1:86" ht="17.25">
      <c r="A998" s="11"/>
      <c r="B998" s="11"/>
      <c r="C998" s="11"/>
      <c r="D998" s="11"/>
      <c r="E998" s="33"/>
      <c r="F998" s="11"/>
      <c r="G998" s="11"/>
      <c r="H998" s="11"/>
      <c r="I998" s="11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7"/>
      <c r="AK998" s="11"/>
      <c r="AL998" s="11"/>
      <c r="AM998" s="11"/>
      <c r="AN998" s="11"/>
      <c r="AO998" s="11"/>
      <c r="AP998" s="11"/>
      <c r="AQ998" s="11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</row>
    <row r="999" spans="1:86" ht="17.25">
      <c r="A999" s="11"/>
      <c r="B999" s="11"/>
      <c r="C999" s="11"/>
      <c r="D999" s="11"/>
      <c r="E999" s="33"/>
      <c r="F999" s="11"/>
      <c r="G999" s="11"/>
      <c r="H999" s="11"/>
      <c r="I999" s="11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7"/>
      <c r="AK999" s="11"/>
      <c r="AL999" s="11"/>
      <c r="AM999" s="11"/>
      <c r="AN999" s="11"/>
      <c r="AO999" s="11"/>
      <c r="AP999" s="11"/>
      <c r="AQ999" s="11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</row>
    <row r="1000" spans="1:86" ht="17.25">
      <c r="A1000" s="11"/>
      <c r="B1000" s="11"/>
      <c r="C1000" s="11"/>
      <c r="D1000" s="11"/>
      <c r="E1000" s="33"/>
      <c r="F1000" s="11"/>
      <c r="G1000" s="11"/>
      <c r="H1000" s="11"/>
      <c r="I1000" s="11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7"/>
      <c r="AK1000" s="11"/>
      <c r="AL1000" s="11"/>
      <c r="AM1000" s="11"/>
      <c r="AN1000" s="11"/>
      <c r="AO1000" s="11"/>
      <c r="AP1000" s="11"/>
      <c r="AQ1000" s="11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</row>
    <row r="1001" spans="1:86" ht="17.25">
      <c r="A1001" s="11"/>
      <c r="B1001" s="11"/>
      <c r="C1001" s="11"/>
      <c r="D1001" s="11"/>
      <c r="E1001" s="33"/>
      <c r="F1001" s="11"/>
      <c r="G1001" s="11"/>
      <c r="H1001" s="11"/>
      <c r="I1001" s="11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7"/>
      <c r="AK1001" s="11"/>
      <c r="AL1001" s="11"/>
      <c r="AM1001" s="11"/>
      <c r="AN1001" s="11"/>
      <c r="AO1001" s="11"/>
      <c r="AP1001" s="11"/>
      <c r="AQ1001" s="11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</row>
    <row r="1002" spans="1:86" ht="17.25">
      <c r="A1002" s="11"/>
      <c r="B1002" s="11"/>
      <c r="C1002" s="11"/>
      <c r="D1002" s="11"/>
      <c r="E1002" s="33"/>
      <c r="F1002" s="11"/>
      <c r="G1002" s="11"/>
      <c r="H1002" s="11"/>
      <c r="I1002" s="11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7"/>
      <c r="AK1002" s="11"/>
      <c r="AL1002" s="11"/>
      <c r="AM1002" s="11"/>
      <c r="AN1002" s="11"/>
      <c r="AO1002" s="11"/>
      <c r="AP1002" s="11"/>
      <c r="AQ1002" s="11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</row>
    <row r="1003" spans="1:86" ht="17.25">
      <c r="A1003" s="11"/>
      <c r="B1003" s="11"/>
      <c r="C1003" s="11"/>
      <c r="D1003" s="11"/>
      <c r="E1003" s="33"/>
      <c r="F1003" s="11"/>
      <c r="G1003" s="11"/>
      <c r="H1003" s="11"/>
      <c r="I1003" s="11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7"/>
      <c r="AK1003" s="11"/>
      <c r="AL1003" s="11"/>
      <c r="AM1003" s="11"/>
      <c r="AN1003" s="11"/>
      <c r="AO1003" s="11"/>
      <c r="AP1003" s="11"/>
      <c r="AQ1003" s="11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</row>
    <row r="1004" spans="1:86" ht="17.25">
      <c r="A1004" s="11"/>
      <c r="B1004" s="11"/>
      <c r="C1004" s="11"/>
      <c r="D1004" s="11"/>
      <c r="E1004" s="33"/>
      <c r="F1004" s="11"/>
      <c r="G1004" s="11"/>
      <c r="H1004" s="11"/>
      <c r="I1004" s="11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7"/>
      <c r="AK1004" s="11"/>
      <c r="AL1004" s="11"/>
      <c r="AM1004" s="11"/>
      <c r="AN1004" s="11"/>
      <c r="AO1004" s="11"/>
      <c r="AP1004" s="11"/>
      <c r="AQ1004" s="11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</row>
    <row r="1005" spans="1:86" ht="17.25">
      <c r="A1005" s="11"/>
      <c r="B1005" s="11"/>
      <c r="C1005" s="11"/>
      <c r="D1005" s="11"/>
      <c r="E1005" s="33"/>
      <c r="F1005" s="11"/>
      <c r="G1005" s="11"/>
      <c r="H1005" s="11"/>
      <c r="I1005" s="11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7"/>
      <c r="AK1005" s="11"/>
      <c r="AL1005" s="11"/>
      <c r="AM1005" s="11"/>
      <c r="AN1005" s="11"/>
      <c r="AO1005" s="11"/>
      <c r="AP1005" s="11"/>
      <c r="AQ1005" s="11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</row>
    <row r="1006" spans="1:86" ht="17.25">
      <c r="A1006" s="11"/>
      <c r="B1006" s="11"/>
      <c r="C1006" s="11"/>
      <c r="D1006" s="11"/>
      <c r="E1006" s="33"/>
      <c r="F1006" s="11"/>
      <c r="G1006" s="11"/>
      <c r="H1006" s="11"/>
      <c r="I1006" s="11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7"/>
      <c r="AK1006" s="11"/>
      <c r="AL1006" s="11"/>
      <c r="AM1006" s="11"/>
      <c r="AN1006" s="11"/>
      <c r="AO1006" s="11"/>
      <c r="AP1006" s="11"/>
      <c r="AQ1006" s="11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</row>
    <row r="1007" spans="1:86" ht="17.25">
      <c r="A1007" s="11"/>
      <c r="B1007" s="11"/>
      <c r="C1007" s="11"/>
      <c r="D1007" s="11"/>
      <c r="E1007" s="33"/>
      <c r="F1007" s="11"/>
      <c r="G1007" s="11"/>
      <c r="H1007" s="11"/>
      <c r="I1007" s="11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7"/>
      <c r="AK1007" s="11"/>
      <c r="AL1007" s="11"/>
      <c r="AM1007" s="11"/>
      <c r="AN1007" s="11"/>
      <c r="AO1007" s="11"/>
      <c r="AP1007" s="11"/>
      <c r="AQ1007" s="11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</row>
    <row r="1008" spans="1:86" ht="17.25">
      <c r="A1008" s="11"/>
      <c r="B1008" s="11"/>
      <c r="C1008" s="11"/>
      <c r="D1008" s="11"/>
      <c r="E1008" s="33"/>
      <c r="F1008" s="11"/>
      <c r="G1008" s="11"/>
      <c r="H1008" s="11"/>
      <c r="I1008" s="11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7"/>
      <c r="AK1008" s="11"/>
      <c r="AL1008" s="11"/>
      <c r="AM1008" s="11"/>
      <c r="AN1008" s="11"/>
      <c r="AO1008" s="11"/>
      <c r="AP1008" s="11"/>
      <c r="AQ1008" s="11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</row>
    <row r="1009" spans="1:86" ht="17.25">
      <c r="A1009" s="11"/>
      <c r="B1009" s="11"/>
      <c r="C1009" s="11"/>
      <c r="D1009" s="11"/>
      <c r="E1009" s="33"/>
      <c r="F1009" s="11"/>
      <c r="G1009" s="11"/>
      <c r="H1009" s="11"/>
      <c r="I1009" s="11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7"/>
      <c r="AK1009" s="11"/>
      <c r="AL1009" s="11"/>
      <c r="AM1009" s="11"/>
      <c r="AN1009" s="11"/>
      <c r="AO1009" s="11"/>
      <c r="AP1009" s="11"/>
      <c r="AQ1009" s="11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</row>
    <row r="1010" spans="1:86" ht="17.25">
      <c r="A1010" s="11"/>
      <c r="B1010" s="11"/>
      <c r="C1010" s="11"/>
      <c r="D1010" s="11"/>
      <c r="E1010" s="33"/>
      <c r="F1010" s="11"/>
      <c r="G1010" s="11"/>
      <c r="H1010" s="11"/>
      <c r="I1010" s="11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  <c r="AI1010" s="23"/>
      <c r="AJ1010" s="27"/>
      <c r="AK1010" s="11"/>
      <c r="AL1010" s="11"/>
      <c r="AM1010" s="11"/>
      <c r="AN1010" s="11"/>
      <c r="AO1010" s="11"/>
      <c r="AP1010" s="11"/>
      <c r="AQ1010" s="11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</row>
    <row r="1011" spans="1:86" ht="17.25">
      <c r="A1011" s="11"/>
      <c r="B1011" s="11"/>
      <c r="C1011" s="11"/>
      <c r="D1011" s="11"/>
      <c r="E1011" s="33"/>
      <c r="F1011" s="11"/>
      <c r="G1011" s="11"/>
      <c r="H1011" s="11"/>
      <c r="I1011" s="11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  <c r="AI1011" s="23"/>
      <c r="AJ1011" s="27"/>
      <c r="AK1011" s="11"/>
      <c r="AL1011" s="11"/>
      <c r="AM1011" s="11"/>
      <c r="AN1011" s="11"/>
      <c r="AO1011" s="11"/>
      <c r="AP1011" s="11"/>
      <c r="AQ1011" s="11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</row>
    <row r="1012" spans="1:86" ht="17.25">
      <c r="A1012" s="11"/>
      <c r="B1012" s="11"/>
      <c r="C1012" s="11"/>
      <c r="D1012" s="11"/>
      <c r="E1012" s="33"/>
      <c r="F1012" s="11"/>
      <c r="G1012" s="11"/>
      <c r="H1012" s="11"/>
      <c r="I1012" s="11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  <c r="AI1012" s="23"/>
      <c r="AJ1012" s="27"/>
      <c r="AK1012" s="11"/>
      <c r="AL1012" s="11"/>
      <c r="AM1012" s="11"/>
      <c r="AN1012" s="11"/>
      <c r="AO1012" s="11"/>
      <c r="AP1012" s="11"/>
      <c r="AQ1012" s="11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</row>
    <row r="1013" spans="1:86" ht="17.25">
      <c r="A1013" s="11"/>
      <c r="B1013" s="11"/>
      <c r="C1013" s="11"/>
      <c r="D1013" s="11"/>
      <c r="E1013" s="33"/>
      <c r="F1013" s="11"/>
      <c r="G1013" s="11"/>
      <c r="H1013" s="11"/>
      <c r="I1013" s="11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  <c r="AI1013" s="23"/>
      <c r="AJ1013" s="27"/>
      <c r="AK1013" s="11"/>
      <c r="AL1013" s="11"/>
      <c r="AM1013" s="11"/>
      <c r="AN1013" s="11"/>
      <c r="AO1013" s="11"/>
      <c r="AP1013" s="11"/>
      <c r="AQ1013" s="11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</row>
    <row r="1014" spans="1:86" ht="17.25">
      <c r="A1014" s="11"/>
      <c r="B1014" s="11"/>
      <c r="C1014" s="11"/>
      <c r="D1014" s="11"/>
      <c r="E1014" s="33"/>
      <c r="F1014" s="11"/>
      <c r="G1014" s="11"/>
      <c r="H1014" s="11"/>
      <c r="I1014" s="11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  <c r="AH1014" s="23"/>
      <c r="AI1014" s="23"/>
      <c r="AJ1014" s="27"/>
      <c r="AK1014" s="11"/>
      <c r="AL1014" s="11"/>
      <c r="AM1014" s="11"/>
      <c r="AN1014" s="11"/>
      <c r="AO1014" s="11"/>
      <c r="AP1014" s="11"/>
      <c r="AQ1014" s="11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</row>
    <row r="1015" spans="1:86" ht="17.25">
      <c r="A1015" s="11"/>
      <c r="B1015" s="11"/>
      <c r="C1015" s="11"/>
      <c r="D1015" s="11"/>
      <c r="E1015" s="33"/>
      <c r="F1015" s="11"/>
      <c r="G1015" s="11"/>
      <c r="H1015" s="11"/>
      <c r="I1015" s="11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  <c r="AH1015" s="23"/>
      <c r="AI1015" s="23"/>
      <c r="AJ1015" s="27"/>
      <c r="AK1015" s="11"/>
      <c r="AL1015" s="11"/>
      <c r="AM1015" s="11"/>
      <c r="AN1015" s="11"/>
      <c r="AO1015" s="11"/>
      <c r="AP1015" s="11"/>
      <c r="AQ1015" s="11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</row>
    <row r="1016" spans="1:86" ht="17.25">
      <c r="A1016" s="11"/>
      <c r="B1016" s="11"/>
      <c r="C1016" s="11"/>
      <c r="D1016" s="11"/>
      <c r="E1016" s="33"/>
      <c r="F1016" s="11"/>
      <c r="G1016" s="11"/>
      <c r="H1016" s="11"/>
      <c r="I1016" s="11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/>
      <c r="AH1016" s="23"/>
      <c r="AI1016" s="23"/>
      <c r="AJ1016" s="27"/>
      <c r="AK1016" s="11"/>
      <c r="AL1016" s="11"/>
      <c r="AM1016" s="11"/>
      <c r="AN1016" s="11"/>
      <c r="AO1016" s="11"/>
      <c r="AP1016" s="11"/>
      <c r="AQ1016" s="11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</row>
    <row r="1017" spans="1:86" ht="17.25">
      <c r="A1017" s="11"/>
      <c r="B1017" s="11"/>
      <c r="C1017" s="11"/>
      <c r="D1017" s="11"/>
      <c r="E1017" s="33"/>
      <c r="F1017" s="11"/>
      <c r="G1017" s="11"/>
      <c r="H1017" s="11"/>
      <c r="I1017" s="11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  <c r="AH1017" s="23"/>
      <c r="AI1017" s="23"/>
      <c r="AJ1017" s="27"/>
      <c r="AK1017" s="11"/>
      <c r="AL1017" s="11"/>
      <c r="AM1017" s="11"/>
      <c r="AN1017" s="11"/>
      <c r="AO1017" s="11"/>
      <c r="AP1017" s="11"/>
      <c r="AQ1017" s="11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</row>
    <row r="1018" spans="1:86" ht="17.25">
      <c r="A1018" s="11"/>
      <c r="B1018" s="11"/>
      <c r="C1018" s="11"/>
      <c r="D1018" s="11"/>
      <c r="E1018" s="33"/>
      <c r="F1018" s="11"/>
      <c r="G1018" s="11"/>
      <c r="H1018" s="11"/>
      <c r="I1018" s="11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  <c r="AH1018" s="23"/>
      <c r="AI1018" s="23"/>
      <c r="AJ1018" s="27"/>
      <c r="AK1018" s="11"/>
      <c r="AL1018" s="11"/>
      <c r="AM1018" s="11"/>
      <c r="AN1018" s="11"/>
      <c r="AO1018" s="11"/>
      <c r="AP1018" s="11"/>
      <c r="AQ1018" s="11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</row>
    <row r="1019" spans="1:86" ht="17.25">
      <c r="A1019" s="11"/>
      <c r="B1019" s="11"/>
      <c r="C1019" s="11"/>
      <c r="D1019" s="11"/>
      <c r="E1019" s="33"/>
      <c r="F1019" s="11"/>
      <c r="G1019" s="11"/>
      <c r="H1019" s="11"/>
      <c r="I1019" s="11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3"/>
      <c r="AI1019" s="23"/>
      <c r="AJ1019" s="27"/>
      <c r="AK1019" s="11"/>
      <c r="AL1019" s="11"/>
      <c r="AM1019" s="11"/>
      <c r="AN1019" s="11"/>
      <c r="AO1019" s="11"/>
      <c r="AP1019" s="11"/>
      <c r="AQ1019" s="11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</row>
    <row r="1020" spans="1:86" ht="17.25">
      <c r="A1020" s="11"/>
      <c r="B1020" s="11"/>
      <c r="C1020" s="11"/>
      <c r="D1020" s="11"/>
      <c r="E1020" s="33"/>
      <c r="F1020" s="11"/>
      <c r="G1020" s="11"/>
      <c r="H1020" s="11"/>
      <c r="I1020" s="11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3"/>
      <c r="AH1020" s="23"/>
      <c r="AI1020" s="23"/>
      <c r="AJ1020" s="27"/>
      <c r="AK1020" s="11"/>
      <c r="AL1020" s="11"/>
      <c r="AM1020" s="11"/>
      <c r="AN1020" s="11"/>
      <c r="AO1020" s="11"/>
      <c r="AP1020" s="11"/>
      <c r="AQ1020" s="11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</row>
    <row r="1021" spans="1:86" ht="17.25">
      <c r="A1021" s="11"/>
      <c r="B1021" s="11"/>
      <c r="C1021" s="11"/>
      <c r="D1021" s="11"/>
      <c r="E1021" s="33"/>
      <c r="F1021" s="11"/>
      <c r="G1021" s="11"/>
      <c r="H1021" s="11"/>
      <c r="I1021" s="11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  <c r="AH1021" s="23"/>
      <c r="AI1021" s="23"/>
      <c r="AJ1021" s="27"/>
      <c r="AK1021" s="11"/>
      <c r="AL1021" s="11"/>
      <c r="AM1021" s="11"/>
      <c r="AN1021" s="11"/>
      <c r="AO1021" s="11"/>
      <c r="AP1021" s="11"/>
      <c r="AQ1021" s="11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</row>
    <row r="1022" spans="1:86" ht="17.25">
      <c r="A1022" s="11"/>
      <c r="B1022" s="11"/>
      <c r="C1022" s="11"/>
      <c r="D1022" s="11"/>
      <c r="E1022" s="33"/>
      <c r="F1022" s="11"/>
      <c r="G1022" s="11"/>
      <c r="H1022" s="11"/>
      <c r="I1022" s="11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23"/>
      <c r="AH1022" s="23"/>
      <c r="AI1022" s="23"/>
      <c r="AJ1022" s="27"/>
      <c r="AK1022" s="11"/>
      <c r="AL1022" s="11"/>
      <c r="AM1022" s="11"/>
      <c r="AN1022" s="11"/>
      <c r="AO1022" s="11"/>
      <c r="AP1022" s="11"/>
      <c r="AQ1022" s="11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</row>
    <row r="1023" spans="1:86" ht="17.25">
      <c r="A1023" s="11"/>
      <c r="B1023" s="11"/>
      <c r="C1023" s="11"/>
      <c r="D1023" s="11"/>
      <c r="E1023" s="33"/>
      <c r="F1023" s="11"/>
      <c r="G1023" s="11"/>
      <c r="H1023" s="11"/>
      <c r="I1023" s="11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3"/>
      <c r="AH1023" s="23"/>
      <c r="AI1023" s="23"/>
      <c r="AJ1023" s="27"/>
      <c r="AK1023" s="11"/>
      <c r="AL1023" s="11"/>
      <c r="AM1023" s="11"/>
      <c r="AN1023" s="11"/>
      <c r="AO1023" s="11"/>
      <c r="AP1023" s="11"/>
      <c r="AQ1023" s="11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</row>
    <row r="1024" spans="1:86" ht="17.25">
      <c r="A1024" s="11"/>
      <c r="B1024" s="11"/>
      <c r="C1024" s="11"/>
      <c r="D1024" s="11"/>
      <c r="E1024" s="33"/>
      <c r="F1024" s="11"/>
      <c r="G1024" s="11"/>
      <c r="H1024" s="11"/>
      <c r="I1024" s="11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3"/>
      <c r="AH1024" s="23"/>
      <c r="AI1024" s="23"/>
      <c r="AJ1024" s="27"/>
      <c r="AK1024" s="11"/>
      <c r="AL1024" s="11"/>
      <c r="AM1024" s="11"/>
      <c r="AN1024" s="11"/>
      <c r="AO1024" s="11"/>
      <c r="AP1024" s="11"/>
      <c r="AQ1024" s="11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</row>
    <row r="1025" spans="1:86" ht="17.25">
      <c r="A1025" s="11"/>
      <c r="B1025" s="11"/>
      <c r="C1025" s="11"/>
      <c r="D1025" s="11"/>
      <c r="E1025" s="33"/>
      <c r="F1025" s="11"/>
      <c r="G1025" s="11"/>
      <c r="H1025" s="11"/>
      <c r="I1025" s="11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  <c r="AH1025" s="23"/>
      <c r="AI1025" s="23"/>
      <c r="AJ1025" s="27"/>
      <c r="AK1025" s="11"/>
      <c r="AL1025" s="11"/>
      <c r="AM1025" s="11"/>
      <c r="AN1025" s="11"/>
      <c r="AO1025" s="11"/>
      <c r="AP1025" s="11"/>
      <c r="AQ1025" s="11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</row>
    <row r="1026" spans="1:86" ht="17.25">
      <c r="A1026" s="11"/>
      <c r="B1026" s="11"/>
      <c r="C1026" s="11"/>
      <c r="D1026" s="11"/>
      <c r="E1026" s="33"/>
      <c r="F1026" s="11"/>
      <c r="G1026" s="11"/>
      <c r="H1026" s="11"/>
      <c r="I1026" s="11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23"/>
      <c r="AH1026" s="23"/>
      <c r="AI1026" s="23"/>
      <c r="AJ1026" s="27"/>
      <c r="AK1026" s="11"/>
      <c r="AL1026" s="11"/>
      <c r="AM1026" s="11"/>
      <c r="AN1026" s="11"/>
      <c r="AO1026" s="11"/>
      <c r="AP1026" s="11"/>
      <c r="AQ1026" s="11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</row>
    <row r="1027" spans="1:86" ht="17.25">
      <c r="A1027" s="11"/>
      <c r="B1027" s="11"/>
      <c r="C1027" s="11"/>
      <c r="D1027" s="11"/>
      <c r="E1027" s="33"/>
      <c r="F1027" s="11"/>
      <c r="G1027" s="11"/>
      <c r="H1027" s="11"/>
      <c r="I1027" s="11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3"/>
      <c r="AH1027" s="23"/>
      <c r="AI1027" s="23"/>
      <c r="AJ1027" s="27"/>
      <c r="AK1027" s="11"/>
      <c r="AL1027" s="11"/>
      <c r="AM1027" s="11"/>
      <c r="AN1027" s="11"/>
      <c r="AO1027" s="11"/>
      <c r="AP1027" s="11"/>
      <c r="AQ1027" s="11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</row>
    <row r="1028" spans="1:86" ht="17.25">
      <c r="A1028" s="11"/>
      <c r="B1028" s="11"/>
      <c r="C1028" s="11"/>
      <c r="D1028" s="11"/>
      <c r="E1028" s="33"/>
      <c r="F1028" s="11"/>
      <c r="G1028" s="11"/>
      <c r="H1028" s="11"/>
      <c r="I1028" s="11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3"/>
      <c r="AG1028" s="23"/>
      <c r="AH1028" s="23"/>
      <c r="AI1028" s="23"/>
      <c r="AJ1028" s="27"/>
      <c r="AK1028" s="11"/>
      <c r="AL1028" s="11"/>
      <c r="AM1028" s="11"/>
      <c r="AN1028" s="11"/>
      <c r="AO1028" s="11"/>
      <c r="AP1028" s="11"/>
      <c r="AQ1028" s="11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</row>
    <row r="1029" spans="1:86" ht="17.25">
      <c r="A1029" s="11"/>
      <c r="B1029" s="11"/>
      <c r="C1029" s="11"/>
      <c r="D1029" s="11"/>
      <c r="E1029" s="33"/>
      <c r="F1029" s="11"/>
      <c r="G1029" s="11"/>
      <c r="H1029" s="11"/>
      <c r="I1029" s="11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  <c r="AF1029" s="23"/>
      <c r="AG1029" s="23"/>
      <c r="AH1029" s="23"/>
      <c r="AI1029" s="23"/>
      <c r="AJ1029" s="27"/>
      <c r="AK1029" s="11"/>
      <c r="AL1029" s="11"/>
      <c r="AM1029" s="11"/>
      <c r="AN1029" s="11"/>
      <c r="AO1029" s="11"/>
      <c r="AP1029" s="11"/>
      <c r="AQ1029" s="11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</row>
    <row r="1030" spans="1:86" ht="17.25">
      <c r="A1030" s="11"/>
      <c r="B1030" s="11"/>
      <c r="C1030" s="11"/>
      <c r="D1030" s="11"/>
      <c r="E1030" s="33"/>
      <c r="F1030" s="11"/>
      <c r="G1030" s="11"/>
      <c r="H1030" s="11"/>
      <c r="I1030" s="11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  <c r="AF1030" s="23"/>
      <c r="AG1030" s="23"/>
      <c r="AH1030" s="23"/>
      <c r="AI1030" s="23"/>
      <c r="AJ1030" s="27"/>
      <c r="AK1030" s="11"/>
      <c r="AL1030" s="11"/>
      <c r="AM1030" s="11"/>
      <c r="AN1030" s="11"/>
      <c r="AO1030" s="11"/>
      <c r="AP1030" s="11"/>
      <c r="AQ1030" s="11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</row>
    <row r="1031" spans="1:86" ht="17.25">
      <c r="A1031" s="11"/>
      <c r="B1031" s="11"/>
      <c r="C1031" s="11"/>
      <c r="D1031" s="11"/>
      <c r="E1031" s="33"/>
      <c r="F1031" s="11"/>
      <c r="G1031" s="11"/>
      <c r="H1031" s="11"/>
      <c r="I1031" s="11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  <c r="AF1031" s="23"/>
      <c r="AG1031" s="23"/>
      <c r="AH1031" s="23"/>
      <c r="AI1031" s="23"/>
      <c r="AJ1031" s="27"/>
      <c r="AK1031" s="11"/>
      <c r="AL1031" s="11"/>
      <c r="AM1031" s="11"/>
      <c r="AN1031" s="11"/>
      <c r="AO1031" s="11"/>
      <c r="AP1031" s="11"/>
      <c r="AQ1031" s="11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</row>
    <row r="1032" spans="1:86" ht="17.25">
      <c r="A1032" s="11"/>
      <c r="B1032" s="11"/>
      <c r="C1032" s="11"/>
      <c r="D1032" s="11"/>
      <c r="E1032" s="33"/>
      <c r="F1032" s="11"/>
      <c r="G1032" s="11"/>
      <c r="H1032" s="11"/>
      <c r="I1032" s="11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3"/>
      <c r="AG1032" s="23"/>
      <c r="AH1032" s="23"/>
      <c r="AI1032" s="23"/>
      <c r="AJ1032" s="27"/>
      <c r="AK1032" s="11"/>
      <c r="AL1032" s="11"/>
      <c r="AM1032" s="11"/>
      <c r="AN1032" s="11"/>
      <c r="AO1032" s="11"/>
      <c r="AP1032" s="11"/>
      <c r="AQ1032" s="11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</row>
    <row r="1033" spans="1:86" ht="17.25">
      <c r="A1033" s="11"/>
      <c r="B1033" s="11"/>
      <c r="C1033" s="11"/>
      <c r="D1033" s="11"/>
      <c r="E1033" s="33"/>
      <c r="F1033" s="11"/>
      <c r="G1033" s="11"/>
      <c r="H1033" s="11"/>
      <c r="I1033" s="11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3"/>
      <c r="AG1033" s="23"/>
      <c r="AH1033" s="23"/>
      <c r="AI1033" s="23"/>
      <c r="AJ1033" s="27"/>
      <c r="AK1033" s="11"/>
      <c r="AL1033" s="11"/>
      <c r="AM1033" s="11"/>
      <c r="AN1033" s="11"/>
      <c r="AO1033" s="11"/>
      <c r="AP1033" s="11"/>
      <c r="AQ1033" s="11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</row>
    <row r="1034" spans="1:86" ht="17.25">
      <c r="A1034" s="11"/>
      <c r="B1034" s="11"/>
      <c r="C1034" s="11"/>
      <c r="D1034" s="11"/>
      <c r="E1034" s="33"/>
      <c r="F1034" s="11"/>
      <c r="G1034" s="11"/>
      <c r="H1034" s="11"/>
      <c r="I1034" s="11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  <c r="AG1034" s="23"/>
      <c r="AH1034" s="23"/>
      <c r="AI1034" s="23"/>
      <c r="AJ1034" s="27"/>
      <c r="AK1034" s="11"/>
      <c r="AL1034" s="11"/>
      <c r="AM1034" s="11"/>
      <c r="AN1034" s="11"/>
      <c r="AO1034" s="11"/>
      <c r="AP1034" s="11"/>
      <c r="AQ1034" s="11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</row>
    <row r="1035" spans="1:86" ht="17.25">
      <c r="A1035" s="11"/>
      <c r="B1035" s="11"/>
      <c r="C1035" s="11"/>
      <c r="D1035" s="11"/>
      <c r="E1035" s="33"/>
      <c r="F1035" s="11"/>
      <c r="G1035" s="11"/>
      <c r="H1035" s="11"/>
      <c r="I1035" s="11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  <c r="AF1035" s="23"/>
      <c r="AG1035" s="23"/>
      <c r="AH1035" s="23"/>
      <c r="AI1035" s="23"/>
      <c r="AJ1035" s="27"/>
      <c r="AK1035" s="11"/>
      <c r="AL1035" s="11"/>
      <c r="AM1035" s="11"/>
      <c r="AN1035" s="11"/>
      <c r="AO1035" s="11"/>
      <c r="AP1035" s="11"/>
      <c r="AQ1035" s="11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</row>
    <row r="1036" spans="1:86" ht="17.25">
      <c r="A1036" s="11"/>
      <c r="B1036" s="11"/>
      <c r="C1036" s="11"/>
      <c r="D1036" s="11"/>
      <c r="E1036" s="33"/>
      <c r="F1036" s="11"/>
      <c r="G1036" s="11"/>
      <c r="H1036" s="11"/>
      <c r="I1036" s="11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23"/>
      <c r="AH1036" s="23"/>
      <c r="AI1036" s="23"/>
      <c r="AJ1036" s="27"/>
      <c r="AK1036" s="11"/>
      <c r="AL1036" s="11"/>
      <c r="AM1036" s="11"/>
      <c r="AN1036" s="11"/>
      <c r="AO1036" s="11"/>
      <c r="AP1036" s="11"/>
      <c r="AQ1036" s="11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</row>
    <row r="1037" spans="1:86" ht="17.25">
      <c r="A1037" s="11"/>
      <c r="B1037" s="11"/>
      <c r="C1037" s="11"/>
      <c r="D1037" s="11"/>
      <c r="E1037" s="33"/>
      <c r="F1037" s="11"/>
      <c r="G1037" s="11"/>
      <c r="H1037" s="11"/>
      <c r="I1037" s="11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3"/>
      <c r="AG1037" s="23"/>
      <c r="AH1037" s="23"/>
      <c r="AI1037" s="23"/>
      <c r="AJ1037" s="27"/>
      <c r="AK1037" s="11"/>
      <c r="AL1037" s="11"/>
      <c r="AM1037" s="11"/>
      <c r="AN1037" s="11"/>
      <c r="AO1037" s="11"/>
      <c r="AP1037" s="11"/>
      <c r="AQ1037" s="11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</row>
    <row r="1038" spans="1:86" ht="17.25">
      <c r="A1038" s="11"/>
      <c r="B1038" s="11"/>
      <c r="C1038" s="11"/>
      <c r="D1038" s="11"/>
      <c r="E1038" s="33"/>
      <c r="F1038" s="11"/>
      <c r="G1038" s="11"/>
      <c r="H1038" s="11"/>
      <c r="I1038" s="11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23"/>
      <c r="AH1038" s="23"/>
      <c r="AI1038" s="23"/>
      <c r="AJ1038" s="27"/>
      <c r="AK1038" s="11"/>
      <c r="AL1038" s="11"/>
      <c r="AM1038" s="11"/>
      <c r="AN1038" s="11"/>
      <c r="AO1038" s="11"/>
      <c r="AP1038" s="11"/>
      <c r="AQ1038" s="11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</row>
    <row r="1039" spans="1:86" ht="17.25">
      <c r="A1039" s="11"/>
      <c r="B1039" s="11"/>
      <c r="C1039" s="11"/>
      <c r="D1039" s="11"/>
      <c r="E1039" s="33"/>
      <c r="F1039" s="11"/>
      <c r="G1039" s="11"/>
      <c r="H1039" s="11"/>
      <c r="I1039" s="11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3"/>
      <c r="AG1039" s="23"/>
      <c r="AH1039" s="23"/>
      <c r="AI1039" s="23"/>
      <c r="AJ1039" s="27"/>
      <c r="AK1039" s="11"/>
      <c r="AL1039" s="11"/>
      <c r="AM1039" s="11"/>
      <c r="AN1039" s="11"/>
      <c r="AO1039" s="11"/>
      <c r="AP1039" s="11"/>
      <c r="AQ1039" s="11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</row>
    <row r="1040" spans="1:86" ht="17.25">
      <c r="A1040" s="11"/>
      <c r="B1040" s="11"/>
      <c r="C1040" s="11"/>
      <c r="D1040" s="11"/>
      <c r="E1040" s="33"/>
      <c r="F1040" s="11"/>
      <c r="G1040" s="11"/>
      <c r="H1040" s="11"/>
      <c r="I1040" s="11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23"/>
      <c r="AH1040" s="23"/>
      <c r="AI1040" s="23"/>
      <c r="AJ1040" s="27"/>
      <c r="AK1040" s="11"/>
      <c r="AL1040" s="11"/>
      <c r="AM1040" s="11"/>
      <c r="AN1040" s="11"/>
      <c r="AO1040" s="11"/>
      <c r="AP1040" s="11"/>
      <c r="AQ1040" s="11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</row>
    <row r="1041" spans="1:86" ht="17.25">
      <c r="A1041" s="11"/>
      <c r="B1041" s="11"/>
      <c r="C1041" s="11"/>
      <c r="D1041" s="11"/>
      <c r="E1041" s="33"/>
      <c r="F1041" s="11"/>
      <c r="G1041" s="11"/>
      <c r="H1041" s="11"/>
      <c r="I1041" s="11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  <c r="AF1041" s="23"/>
      <c r="AG1041" s="23"/>
      <c r="AH1041" s="23"/>
      <c r="AI1041" s="23"/>
      <c r="AJ1041" s="27"/>
      <c r="AK1041" s="11"/>
      <c r="AL1041" s="11"/>
      <c r="AM1041" s="11"/>
      <c r="AN1041" s="11"/>
      <c r="AO1041" s="11"/>
      <c r="AP1041" s="11"/>
      <c r="AQ1041" s="11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</row>
    <row r="1042" spans="1:86" ht="17.25">
      <c r="A1042" s="11"/>
      <c r="B1042" s="11"/>
      <c r="C1042" s="11"/>
      <c r="D1042" s="11"/>
      <c r="E1042" s="33"/>
      <c r="F1042" s="11"/>
      <c r="G1042" s="11"/>
      <c r="H1042" s="11"/>
      <c r="I1042" s="11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23"/>
      <c r="AH1042" s="23"/>
      <c r="AI1042" s="23"/>
      <c r="AJ1042" s="27"/>
      <c r="AK1042" s="11"/>
      <c r="AL1042" s="11"/>
      <c r="AM1042" s="11"/>
      <c r="AN1042" s="11"/>
      <c r="AO1042" s="11"/>
      <c r="AP1042" s="11"/>
      <c r="AQ1042" s="11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</row>
    <row r="1043" spans="1:86" ht="17.25">
      <c r="A1043" s="11"/>
      <c r="B1043" s="11"/>
      <c r="C1043" s="11"/>
      <c r="D1043" s="11"/>
      <c r="E1043" s="33"/>
      <c r="F1043" s="11"/>
      <c r="G1043" s="11"/>
      <c r="H1043" s="11"/>
      <c r="I1043" s="11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3"/>
      <c r="AH1043" s="23"/>
      <c r="AI1043" s="23"/>
      <c r="AJ1043" s="27"/>
      <c r="AK1043" s="11"/>
      <c r="AL1043" s="11"/>
      <c r="AM1043" s="11"/>
      <c r="AN1043" s="11"/>
      <c r="AO1043" s="11"/>
      <c r="AP1043" s="11"/>
      <c r="AQ1043" s="11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</row>
    <row r="1044" spans="1:86" ht="17.25">
      <c r="A1044" s="11"/>
      <c r="B1044" s="11"/>
      <c r="C1044" s="11"/>
      <c r="D1044" s="11"/>
      <c r="E1044" s="33"/>
      <c r="F1044" s="11"/>
      <c r="G1044" s="11"/>
      <c r="H1044" s="11"/>
      <c r="I1044" s="11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23"/>
      <c r="AH1044" s="23"/>
      <c r="AI1044" s="23"/>
      <c r="AJ1044" s="27"/>
      <c r="AK1044" s="11"/>
      <c r="AL1044" s="11"/>
      <c r="AM1044" s="11"/>
      <c r="AN1044" s="11"/>
      <c r="AO1044" s="11"/>
      <c r="AP1044" s="11"/>
      <c r="AQ1044" s="11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</row>
    <row r="1045" spans="1:86" ht="17.25">
      <c r="A1045" s="11"/>
      <c r="B1045" s="11"/>
      <c r="C1045" s="11"/>
      <c r="D1045" s="11"/>
      <c r="E1045" s="33"/>
      <c r="F1045" s="11"/>
      <c r="G1045" s="11"/>
      <c r="H1045" s="11"/>
      <c r="I1045" s="11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  <c r="AG1045" s="23"/>
      <c r="AH1045" s="23"/>
      <c r="AI1045" s="23"/>
      <c r="AJ1045" s="27"/>
      <c r="AK1045" s="11"/>
      <c r="AL1045" s="11"/>
      <c r="AM1045" s="11"/>
      <c r="AN1045" s="11"/>
      <c r="AO1045" s="11"/>
      <c r="AP1045" s="11"/>
      <c r="AQ1045" s="11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</row>
    <row r="1046" spans="1:86" ht="17.25">
      <c r="A1046" s="11"/>
      <c r="B1046" s="11"/>
      <c r="C1046" s="11"/>
      <c r="D1046" s="11"/>
      <c r="E1046" s="33"/>
      <c r="F1046" s="11"/>
      <c r="G1046" s="11"/>
      <c r="H1046" s="11"/>
      <c r="I1046" s="11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  <c r="AG1046" s="23"/>
      <c r="AH1046" s="23"/>
      <c r="AI1046" s="23"/>
      <c r="AJ1046" s="27"/>
      <c r="AK1046" s="11"/>
      <c r="AL1046" s="11"/>
      <c r="AM1046" s="11"/>
      <c r="AN1046" s="11"/>
      <c r="AO1046" s="11"/>
      <c r="AP1046" s="11"/>
      <c r="AQ1046" s="11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</row>
    <row r="1047" spans="1:86" ht="17.25">
      <c r="A1047" s="11"/>
      <c r="B1047" s="11"/>
      <c r="C1047" s="11"/>
      <c r="D1047" s="11"/>
      <c r="E1047" s="33"/>
      <c r="F1047" s="11"/>
      <c r="G1047" s="11"/>
      <c r="H1047" s="11"/>
      <c r="I1047" s="11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  <c r="AG1047" s="23"/>
      <c r="AH1047" s="23"/>
      <c r="AI1047" s="23"/>
      <c r="AJ1047" s="27"/>
      <c r="AK1047" s="11"/>
      <c r="AL1047" s="11"/>
      <c r="AM1047" s="11"/>
      <c r="AN1047" s="11"/>
      <c r="AO1047" s="11"/>
      <c r="AP1047" s="11"/>
      <c r="AQ1047" s="11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</row>
    <row r="1048" spans="1:86" ht="17.25">
      <c r="A1048" s="11"/>
      <c r="B1048" s="11"/>
      <c r="C1048" s="11"/>
      <c r="D1048" s="11"/>
      <c r="E1048" s="33"/>
      <c r="F1048" s="11"/>
      <c r="G1048" s="11"/>
      <c r="H1048" s="11"/>
      <c r="I1048" s="11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23"/>
      <c r="AH1048" s="23"/>
      <c r="AI1048" s="23"/>
      <c r="AJ1048" s="27"/>
      <c r="AK1048" s="11"/>
      <c r="AL1048" s="11"/>
      <c r="AM1048" s="11"/>
      <c r="AN1048" s="11"/>
      <c r="AO1048" s="11"/>
      <c r="AP1048" s="11"/>
      <c r="AQ1048" s="11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</row>
    <row r="1049" spans="1:86" ht="17.25">
      <c r="A1049" s="11"/>
      <c r="B1049" s="11"/>
      <c r="C1049" s="11"/>
      <c r="D1049" s="11"/>
      <c r="E1049" s="33"/>
      <c r="F1049" s="11"/>
      <c r="G1049" s="11"/>
      <c r="H1049" s="11"/>
      <c r="I1049" s="11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3"/>
      <c r="AG1049" s="23"/>
      <c r="AH1049" s="23"/>
      <c r="AI1049" s="23"/>
      <c r="AJ1049" s="27"/>
      <c r="AK1049" s="11"/>
      <c r="AL1049" s="11"/>
      <c r="AM1049" s="11"/>
      <c r="AN1049" s="11"/>
      <c r="AO1049" s="11"/>
      <c r="AP1049" s="11"/>
      <c r="AQ1049" s="11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</row>
    <row r="1050" spans="1:86" ht="17.25">
      <c r="A1050" s="11"/>
      <c r="B1050" s="11"/>
      <c r="C1050" s="11"/>
      <c r="D1050" s="11"/>
      <c r="E1050" s="33"/>
      <c r="F1050" s="11"/>
      <c r="G1050" s="11"/>
      <c r="H1050" s="11"/>
      <c r="I1050" s="11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3"/>
      <c r="AH1050" s="23"/>
      <c r="AI1050" s="23"/>
      <c r="AJ1050" s="27"/>
      <c r="AK1050" s="11"/>
      <c r="AL1050" s="11"/>
      <c r="AM1050" s="11"/>
      <c r="AN1050" s="11"/>
      <c r="AO1050" s="11"/>
      <c r="AP1050" s="11"/>
      <c r="AQ1050" s="11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</row>
    <row r="1051" spans="1:86" ht="17.25">
      <c r="A1051" s="11"/>
      <c r="B1051" s="11"/>
      <c r="C1051" s="11"/>
      <c r="D1051" s="11"/>
      <c r="E1051" s="33"/>
      <c r="F1051" s="11"/>
      <c r="G1051" s="11"/>
      <c r="H1051" s="11"/>
      <c r="I1051" s="11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  <c r="AG1051" s="23"/>
      <c r="AH1051" s="23"/>
      <c r="AI1051" s="23"/>
      <c r="AJ1051" s="27"/>
      <c r="AK1051" s="11"/>
      <c r="AL1051" s="11"/>
      <c r="AM1051" s="11"/>
      <c r="AN1051" s="11"/>
      <c r="AO1051" s="11"/>
      <c r="AP1051" s="11"/>
      <c r="AQ1051" s="11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</row>
    <row r="1052" spans="1:86" ht="17.25">
      <c r="A1052" s="11"/>
      <c r="B1052" s="11"/>
      <c r="C1052" s="11"/>
      <c r="D1052" s="11"/>
      <c r="E1052" s="33"/>
      <c r="F1052" s="11"/>
      <c r="G1052" s="11"/>
      <c r="H1052" s="11"/>
      <c r="I1052" s="11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3"/>
      <c r="AH1052" s="23"/>
      <c r="AI1052" s="23"/>
      <c r="AJ1052" s="27"/>
      <c r="AK1052" s="11"/>
      <c r="AL1052" s="11"/>
      <c r="AM1052" s="11"/>
      <c r="AN1052" s="11"/>
      <c r="AO1052" s="11"/>
      <c r="AP1052" s="11"/>
      <c r="AQ1052" s="11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</row>
    <row r="1053" spans="1:86" ht="17.25">
      <c r="A1053" s="11"/>
      <c r="B1053" s="11"/>
      <c r="C1053" s="11"/>
      <c r="D1053" s="11"/>
      <c r="E1053" s="33"/>
      <c r="F1053" s="11"/>
      <c r="G1053" s="11"/>
      <c r="H1053" s="11"/>
      <c r="I1053" s="11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3"/>
      <c r="AG1053" s="23"/>
      <c r="AH1053" s="23"/>
      <c r="AI1053" s="23"/>
      <c r="AJ1053" s="27"/>
      <c r="AK1053" s="11"/>
      <c r="AL1053" s="11"/>
      <c r="AM1053" s="11"/>
      <c r="AN1053" s="11"/>
      <c r="AO1053" s="11"/>
      <c r="AP1053" s="11"/>
      <c r="AQ1053" s="11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</row>
    <row r="1054" spans="1:86" ht="17.25">
      <c r="A1054" s="11"/>
      <c r="B1054" s="11"/>
      <c r="C1054" s="11"/>
      <c r="D1054" s="11"/>
      <c r="E1054" s="33"/>
      <c r="F1054" s="11"/>
      <c r="G1054" s="11"/>
      <c r="H1054" s="11"/>
      <c r="I1054" s="11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23"/>
      <c r="AH1054" s="23"/>
      <c r="AI1054" s="23"/>
      <c r="AJ1054" s="27"/>
      <c r="AK1054" s="11"/>
      <c r="AL1054" s="11"/>
      <c r="AM1054" s="11"/>
      <c r="AN1054" s="11"/>
      <c r="AO1054" s="11"/>
      <c r="AP1054" s="11"/>
      <c r="AQ1054" s="11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</row>
    <row r="1055" spans="1:86" ht="17.25">
      <c r="A1055" s="11"/>
      <c r="B1055" s="11"/>
      <c r="C1055" s="11"/>
      <c r="D1055" s="11"/>
      <c r="E1055" s="33"/>
      <c r="F1055" s="11"/>
      <c r="G1055" s="11"/>
      <c r="H1055" s="11"/>
      <c r="I1055" s="11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23"/>
      <c r="AH1055" s="23"/>
      <c r="AI1055" s="23"/>
      <c r="AJ1055" s="27"/>
      <c r="AK1055" s="11"/>
      <c r="AL1055" s="11"/>
      <c r="AM1055" s="11"/>
      <c r="AN1055" s="11"/>
      <c r="AO1055" s="11"/>
      <c r="AP1055" s="11"/>
      <c r="AQ1055" s="11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</row>
    <row r="1056" spans="1:86" ht="17.25">
      <c r="A1056" s="11"/>
      <c r="B1056" s="11"/>
      <c r="C1056" s="11"/>
      <c r="D1056" s="11"/>
      <c r="E1056" s="33"/>
      <c r="F1056" s="11"/>
      <c r="G1056" s="11"/>
      <c r="H1056" s="11"/>
      <c r="I1056" s="11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23"/>
      <c r="AH1056" s="23"/>
      <c r="AI1056" s="23"/>
      <c r="AJ1056" s="27"/>
      <c r="AK1056" s="11"/>
      <c r="AL1056" s="11"/>
      <c r="AM1056" s="11"/>
      <c r="AN1056" s="11"/>
      <c r="AO1056" s="11"/>
      <c r="AP1056" s="11"/>
      <c r="AQ1056" s="11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</row>
    <row r="1057" spans="1:86" ht="17.25">
      <c r="A1057" s="11"/>
      <c r="B1057" s="11"/>
      <c r="C1057" s="11"/>
      <c r="D1057" s="11"/>
      <c r="E1057" s="33"/>
      <c r="F1057" s="11"/>
      <c r="G1057" s="11"/>
      <c r="H1057" s="11"/>
      <c r="I1057" s="11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  <c r="AG1057" s="23"/>
      <c r="AH1057" s="23"/>
      <c r="AI1057" s="23"/>
      <c r="AJ1057" s="27"/>
      <c r="AK1057" s="11"/>
      <c r="AL1057" s="11"/>
      <c r="AM1057" s="11"/>
      <c r="AN1057" s="11"/>
      <c r="AO1057" s="11"/>
      <c r="AP1057" s="11"/>
      <c r="AQ1057" s="11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</row>
    <row r="1058" spans="1:86" ht="17.25">
      <c r="A1058" s="11"/>
      <c r="B1058" s="11"/>
      <c r="C1058" s="11"/>
      <c r="D1058" s="11"/>
      <c r="E1058" s="33"/>
      <c r="F1058" s="11"/>
      <c r="G1058" s="11"/>
      <c r="H1058" s="11"/>
      <c r="I1058" s="11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3"/>
      <c r="AH1058" s="23"/>
      <c r="AI1058" s="23"/>
      <c r="AJ1058" s="27"/>
      <c r="AK1058" s="11"/>
      <c r="AL1058" s="11"/>
      <c r="AM1058" s="11"/>
      <c r="AN1058" s="11"/>
      <c r="AO1058" s="11"/>
      <c r="AP1058" s="11"/>
      <c r="AQ1058" s="11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</row>
    <row r="1059" spans="1:86" ht="17.25">
      <c r="A1059" s="11"/>
      <c r="B1059" s="11"/>
      <c r="C1059" s="11"/>
      <c r="D1059" s="11"/>
      <c r="E1059" s="33"/>
      <c r="F1059" s="11"/>
      <c r="G1059" s="11"/>
      <c r="H1059" s="11"/>
      <c r="I1059" s="11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  <c r="AG1059" s="23"/>
      <c r="AH1059" s="23"/>
      <c r="AI1059" s="23"/>
      <c r="AJ1059" s="27"/>
      <c r="AK1059" s="11"/>
      <c r="AL1059" s="11"/>
      <c r="AM1059" s="11"/>
      <c r="AN1059" s="11"/>
      <c r="AO1059" s="11"/>
      <c r="AP1059" s="11"/>
      <c r="AQ1059" s="11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3"/>
      <c r="BX1059" s="13"/>
      <c r="BY1059" s="13"/>
      <c r="BZ1059" s="13"/>
      <c r="CA1059" s="13"/>
      <c r="CB1059" s="13"/>
      <c r="CC1059" s="13"/>
      <c r="CD1059" s="13"/>
      <c r="CE1059" s="13"/>
      <c r="CF1059" s="13"/>
      <c r="CG1059" s="13"/>
      <c r="CH1059" s="13"/>
    </row>
    <row r="1060" spans="1:86" ht="17.25">
      <c r="A1060" s="11"/>
      <c r="B1060" s="11"/>
      <c r="C1060" s="11"/>
      <c r="D1060" s="11"/>
      <c r="E1060" s="33"/>
      <c r="F1060" s="11"/>
      <c r="G1060" s="11"/>
      <c r="H1060" s="11"/>
      <c r="I1060" s="11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  <c r="AF1060" s="23"/>
      <c r="AG1060" s="23"/>
      <c r="AH1060" s="23"/>
      <c r="AI1060" s="23"/>
      <c r="AJ1060" s="27"/>
      <c r="AK1060" s="11"/>
      <c r="AL1060" s="11"/>
      <c r="AM1060" s="11"/>
      <c r="AN1060" s="11"/>
      <c r="AO1060" s="11"/>
      <c r="AP1060" s="11"/>
      <c r="AQ1060" s="11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</row>
    <row r="1061" spans="1:86" ht="17.25">
      <c r="A1061" s="11"/>
      <c r="B1061" s="11"/>
      <c r="C1061" s="11"/>
      <c r="D1061" s="11"/>
      <c r="E1061" s="33"/>
      <c r="F1061" s="11"/>
      <c r="G1061" s="11"/>
      <c r="H1061" s="11"/>
      <c r="I1061" s="11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3"/>
      <c r="AG1061" s="23"/>
      <c r="AH1061" s="23"/>
      <c r="AI1061" s="23"/>
      <c r="AJ1061" s="27"/>
      <c r="AK1061" s="11"/>
      <c r="AL1061" s="11"/>
      <c r="AM1061" s="11"/>
      <c r="AN1061" s="11"/>
      <c r="AO1061" s="11"/>
      <c r="AP1061" s="11"/>
      <c r="AQ1061" s="11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</row>
    <row r="1062" spans="1:86" ht="17.25">
      <c r="A1062" s="11"/>
      <c r="B1062" s="11"/>
      <c r="C1062" s="11"/>
      <c r="D1062" s="11"/>
      <c r="E1062" s="33"/>
      <c r="F1062" s="11"/>
      <c r="G1062" s="11"/>
      <c r="H1062" s="11"/>
      <c r="I1062" s="11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23"/>
      <c r="AH1062" s="23"/>
      <c r="AI1062" s="23"/>
      <c r="AJ1062" s="27"/>
      <c r="AK1062" s="11"/>
      <c r="AL1062" s="11"/>
      <c r="AM1062" s="11"/>
      <c r="AN1062" s="11"/>
      <c r="AO1062" s="11"/>
      <c r="AP1062" s="11"/>
      <c r="AQ1062" s="11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</row>
    <row r="1063" spans="1:86" ht="17.25">
      <c r="A1063" s="11"/>
      <c r="B1063" s="11"/>
      <c r="C1063" s="11"/>
      <c r="D1063" s="11"/>
      <c r="E1063" s="33"/>
      <c r="F1063" s="11"/>
      <c r="G1063" s="11"/>
      <c r="H1063" s="11"/>
      <c r="I1063" s="11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  <c r="AE1063" s="23"/>
      <c r="AF1063" s="23"/>
      <c r="AG1063" s="23"/>
      <c r="AH1063" s="23"/>
      <c r="AI1063" s="23"/>
      <c r="AJ1063" s="27"/>
      <c r="AK1063" s="11"/>
      <c r="AL1063" s="11"/>
      <c r="AM1063" s="11"/>
      <c r="AN1063" s="11"/>
      <c r="AO1063" s="11"/>
      <c r="AP1063" s="11"/>
      <c r="AQ1063" s="11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</row>
    <row r="1064" spans="1:86" ht="17.25">
      <c r="A1064" s="11"/>
      <c r="B1064" s="11"/>
      <c r="C1064" s="11"/>
      <c r="D1064" s="11"/>
      <c r="E1064" s="33"/>
      <c r="F1064" s="11"/>
      <c r="G1064" s="11"/>
      <c r="H1064" s="11"/>
      <c r="I1064" s="11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  <c r="AG1064" s="23"/>
      <c r="AH1064" s="23"/>
      <c r="AI1064" s="23"/>
      <c r="AJ1064" s="27"/>
      <c r="AK1064" s="11"/>
      <c r="AL1064" s="11"/>
      <c r="AM1064" s="11"/>
      <c r="AN1064" s="11"/>
      <c r="AO1064" s="11"/>
      <c r="AP1064" s="11"/>
      <c r="AQ1064" s="11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  <c r="BW1064" s="13"/>
      <c r="BX1064" s="13"/>
      <c r="BY1064" s="13"/>
      <c r="BZ1064" s="13"/>
      <c r="CA1064" s="13"/>
      <c r="CB1064" s="13"/>
      <c r="CC1064" s="13"/>
      <c r="CD1064" s="13"/>
      <c r="CE1064" s="13"/>
      <c r="CF1064" s="13"/>
      <c r="CG1064" s="13"/>
      <c r="CH1064" s="13"/>
    </row>
    <row r="1065" spans="1:86" ht="17.25">
      <c r="A1065" s="11"/>
      <c r="B1065" s="11"/>
      <c r="C1065" s="11"/>
      <c r="D1065" s="11"/>
      <c r="E1065" s="33"/>
      <c r="F1065" s="11"/>
      <c r="G1065" s="11"/>
      <c r="H1065" s="11"/>
      <c r="I1065" s="11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  <c r="AE1065" s="23"/>
      <c r="AF1065" s="23"/>
      <c r="AG1065" s="23"/>
      <c r="AH1065" s="23"/>
      <c r="AI1065" s="23"/>
      <c r="AJ1065" s="27"/>
      <c r="AK1065" s="11"/>
      <c r="AL1065" s="11"/>
      <c r="AM1065" s="11"/>
      <c r="AN1065" s="11"/>
      <c r="AO1065" s="11"/>
      <c r="AP1065" s="11"/>
      <c r="AQ1065" s="11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</row>
    <row r="1066" spans="1:86" ht="17.25">
      <c r="A1066" s="11"/>
      <c r="B1066" s="11"/>
      <c r="C1066" s="11"/>
      <c r="D1066" s="11"/>
      <c r="E1066" s="33"/>
      <c r="F1066" s="11"/>
      <c r="G1066" s="11"/>
      <c r="H1066" s="11"/>
      <c r="I1066" s="11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3"/>
      <c r="AG1066" s="23"/>
      <c r="AH1066" s="23"/>
      <c r="AI1066" s="23"/>
      <c r="AJ1066" s="27"/>
      <c r="AK1066" s="11"/>
      <c r="AL1066" s="11"/>
      <c r="AM1066" s="11"/>
      <c r="AN1066" s="11"/>
      <c r="AO1066" s="11"/>
      <c r="AP1066" s="11"/>
      <c r="AQ1066" s="11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</row>
    <row r="1067" spans="1:86" ht="17.25">
      <c r="A1067" s="11"/>
      <c r="B1067" s="11"/>
      <c r="C1067" s="11"/>
      <c r="D1067" s="11"/>
      <c r="E1067" s="33"/>
      <c r="F1067" s="11"/>
      <c r="G1067" s="11"/>
      <c r="H1067" s="11"/>
      <c r="I1067" s="11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  <c r="AG1067" s="23"/>
      <c r="AH1067" s="23"/>
      <c r="AI1067" s="23"/>
      <c r="AJ1067" s="27"/>
      <c r="AK1067" s="11"/>
      <c r="AL1067" s="11"/>
      <c r="AM1067" s="11"/>
      <c r="AN1067" s="11"/>
      <c r="AO1067" s="11"/>
      <c r="AP1067" s="11"/>
      <c r="AQ1067" s="11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</row>
    <row r="1068" spans="1:86" ht="17.25">
      <c r="A1068" s="11"/>
      <c r="B1068" s="11"/>
      <c r="C1068" s="11"/>
      <c r="D1068" s="11"/>
      <c r="E1068" s="33"/>
      <c r="F1068" s="11"/>
      <c r="G1068" s="11"/>
      <c r="H1068" s="11"/>
      <c r="I1068" s="11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3"/>
      <c r="AG1068" s="23"/>
      <c r="AH1068" s="23"/>
      <c r="AI1068" s="23"/>
      <c r="AJ1068" s="27"/>
      <c r="AK1068" s="11"/>
      <c r="AL1068" s="11"/>
      <c r="AM1068" s="11"/>
      <c r="AN1068" s="11"/>
      <c r="AO1068" s="11"/>
      <c r="AP1068" s="11"/>
      <c r="AQ1068" s="11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</row>
    <row r="1069" spans="1:86" ht="17.25">
      <c r="A1069" s="11"/>
      <c r="B1069" s="11"/>
      <c r="C1069" s="11"/>
      <c r="D1069" s="11"/>
      <c r="E1069" s="33"/>
      <c r="F1069" s="11"/>
      <c r="G1069" s="11"/>
      <c r="H1069" s="11"/>
      <c r="I1069" s="11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3"/>
      <c r="AG1069" s="23"/>
      <c r="AH1069" s="23"/>
      <c r="AI1069" s="23"/>
      <c r="AJ1069" s="27"/>
      <c r="AK1069" s="11"/>
      <c r="AL1069" s="11"/>
      <c r="AM1069" s="11"/>
      <c r="AN1069" s="11"/>
      <c r="AO1069" s="11"/>
      <c r="AP1069" s="11"/>
      <c r="AQ1069" s="11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</row>
    <row r="1070" spans="1:86" ht="17.25">
      <c r="A1070" s="11"/>
      <c r="B1070" s="11"/>
      <c r="C1070" s="11"/>
      <c r="D1070" s="11"/>
      <c r="E1070" s="33"/>
      <c r="F1070" s="11"/>
      <c r="G1070" s="11"/>
      <c r="H1070" s="11"/>
      <c r="I1070" s="11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  <c r="AE1070" s="23"/>
      <c r="AF1070" s="23"/>
      <c r="AG1070" s="23"/>
      <c r="AH1070" s="23"/>
      <c r="AI1070" s="23"/>
      <c r="AJ1070" s="27"/>
      <c r="AK1070" s="11"/>
      <c r="AL1070" s="11"/>
      <c r="AM1070" s="11"/>
      <c r="AN1070" s="11"/>
      <c r="AO1070" s="11"/>
      <c r="AP1070" s="11"/>
      <c r="AQ1070" s="11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</row>
    <row r="1071" spans="1:86" ht="17.25">
      <c r="A1071" s="11"/>
      <c r="B1071" s="11"/>
      <c r="C1071" s="11"/>
      <c r="D1071" s="11"/>
      <c r="E1071" s="33"/>
      <c r="F1071" s="11"/>
      <c r="G1071" s="11"/>
      <c r="H1071" s="11"/>
      <c r="I1071" s="11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  <c r="AE1071" s="23"/>
      <c r="AF1071" s="23"/>
      <c r="AG1071" s="23"/>
      <c r="AH1071" s="23"/>
      <c r="AI1071" s="23"/>
      <c r="AJ1071" s="27"/>
      <c r="AK1071" s="11"/>
      <c r="AL1071" s="11"/>
      <c r="AM1071" s="11"/>
      <c r="AN1071" s="11"/>
      <c r="AO1071" s="11"/>
      <c r="AP1071" s="11"/>
      <c r="AQ1071" s="11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</row>
    <row r="1072" spans="1:86" ht="17.25">
      <c r="A1072" s="11"/>
      <c r="B1072" s="11"/>
      <c r="C1072" s="11"/>
      <c r="D1072" s="11"/>
      <c r="E1072" s="33"/>
      <c r="F1072" s="11"/>
      <c r="G1072" s="11"/>
      <c r="H1072" s="11"/>
      <c r="I1072" s="11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  <c r="AE1072" s="23"/>
      <c r="AF1072" s="23"/>
      <c r="AG1072" s="23"/>
      <c r="AH1072" s="23"/>
      <c r="AI1072" s="23"/>
      <c r="AJ1072" s="27"/>
      <c r="AK1072" s="11"/>
      <c r="AL1072" s="11"/>
      <c r="AM1072" s="11"/>
      <c r="AN1072" s="11"/>
      <c r="AO1072" s="11"/>
      <c r="AP1072" s="11"/>
      <c r="AQ1072" s="11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</row>
    <row r="1073" spans="1:86" ht="17.25">
      <c r="A1073" s="11"/>
      <c r="B1073" s="11"/>
      <c r="C1073" s="11"/>
      <c r="D1073" s="11"/>
      <c r="E1073" s="33"/>
      <c r="F1073" s="11"/>
      <c r="G1073" s="11"/>
      <c r="H1073" s="11"/>
      <c r="I1073" s="11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  <c r="AE1073" s="23"/>
      <c r="AF1073" s="23"/>
      <c r="AG1073" s="23"/>
      <c r="AH1073" s="23"/>
      <c r="AI1073" s="23"/>
      <c r="AJ1073" s="27"/>
      <c r="AK1073" s="11"/>
      <c r="AL1073" s="11"/>
      <c r="AM1073" s="11"/>
      <c r="AN1073" s="11"/>
      <c r="AO1073" s="11"/>
      <c r="AP1073" s="11"/>
      <c r="AQ1073" s="11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</row>
    <row r="1074" spans="1:86" ht="17.25">
      <c r="A1074" s="11"/>
      <c r="B1074" s="11"/>
      <c r="C1074" s="11"/>
      <c r="D1074" s="11"/>
      <c r="E1074" s="33"/>
      <c r="F1074" s="11"/>
      <c r="G1074" s="11"/>
      <c r="H1074" s="11"/>
      <c r="I1074" s="11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3"/>
      <c r="AG1074" s="23"/>
      <c r="AH1074" s="23"/>
      <c r="AI1074" s="23"/>
      <c r="AJ1074" s="27"/>
      <c r="AK1074" s="11"/>
      <c r="AL1074" s="11"/>
      <c r="AM1074" s="11"/>
      <c r="AN1074" s="11"/>
      <c r="AO1074" s="11"/>
      <c r="AP1074" s="11"/>
      <c r="AQ1074" s="11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</row>
    <row r="1075" spans="1:86" ht="17.25">
      <c r="A1075" s="11"/>
      <c r="B1075" s="11"/>
      <c r="C1075" s="11"/>
      <c r="D1075" s="11"/>
      <c r="E1075" s="33"/>
      <c r="F1075" s="11"/>
      <c r="G1075" s="11"/>
      <c r="H1075" s="11"/>
      <c r="I1075" s="11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  <c r="AG1075" s="23"/>
      <c r="AH1075" s="23"/>
      <c r="AI1075" s="23"/>
      <c r="AJ1075" s="27"/>
      <c r="AK1075" s="11"/>
      <c r="AL1075" s="11"/>
      <c r="AM1075" s="11"/>
      <c r="AN1075" s="11"/>
      <c r="AO1075" s="11"/>
      <c r="AP1075" s="11"/>
      <c r="AQ1075" s="11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</row>
    <row r="1076" spans="1:86" ht="17.25">
      <c r="A1076" s="11"/>
      <c r="B1076" s="11"/>
      <c r="C1076" s="11"/>
      <c r="D1076" s="11"/>
      <c r="E1076" s="33"/>
      <c r="F1076" s="11"/>
      <c r="G1076" s="11"/>
      <c r="H1076" s="11"/>
      <c r="I1076" s="11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  <c r="AE1076" s="23"/>
      <c r="AF1076" s="23"/>
      <c r="AG1076" s="23"/>
      <c r="AH1076" s="23"/>
      <c r="AI1076" s="23"/>
      <c r="AJ1076" s="27"/>
      <c r="AK1076" s="11"/>
      <c r="AL1076" s="11"/>
      <c r="AM1076" s="11"/>
      <c r="AN1076" s="11"/>
      <c r="AO1076" s="11"/>
      <c r="AP1076" s="11"/>
      <c r="AQ1076" s="11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</row>
    <row r="1077" spans="1:86" ht="17.25">
      <c r="A1077" s="11"/>
      <c r="B1077" s="11"/>
      <c r="C1077" s="11"/>
      <c r="D1077" s="11"/>
      <c r="E1077" s="33"/>
      <c r="F1077" s="11"/>
      <c r="G1077" s="11"/>
      <c r="H1077" s="11"/>
      <c r="I1077" s="11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  <c r="AE1077" s="23"/>
      <c r="AF1077" s="23"/>
      <c r="AG1077" s="23"/>
      <c r="AH1077" s="23"/>
      <c r="AI1077" s="23"/>
      <c r="AJ1077" s="27"/>
      <c r="AK1077" s="11"/>
      <c r="AL1077" s="11"/>
      <c r="AM1077" s="11"/>
      <c r="AN1077" s="11"/>
      <c r="AO1077" s="11"/>
      <c r="AP1077" s="11"/>
      <c r="AQ1077" s="11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</row>
    <row r="1078" spans="1:86" ht="17.25">
      <c r="A1078" s="11"/>
      <c r="B1078" s="11"/>
      <c r="C1078" s="11"/>
      <c r="D1078" s="11"/>
      <c r="E1078" s="33"/>
      <c r="F1078" s="11"/>
      <c r="G1078" s="11"/>
      <c r="H1078" s="11"/>
      <c r="I1078" s="11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23"/>
      <c r="AF1078" s="23"/>
      <c r="AG1078" s="23"/>
      <c r="AH1078" s="23"/>
      <c r="AI1078" s="23"/>
      <c r="AJ1078" s="27"/>
      <c r="AK1078" s="11"/>
      <c r="AL1078" s="11"/>
      <c r="AM1078" s="11"/>
      <c r="AN1078" s="11"/>
      <c r="AO1078" s="11"/>
      <c r="AP1078" s="11"/>
      <c r="AQ1078" s="11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</row>
    <row r="1079" spans="1:86" ht="17.25">
      <c r="A1079" s="11"/>
      <c r="B1079" s="11"/>
      <c r="C1079" s="11"/>
      <c r="D1079" s="11"/>
      <c r="E1079" s="33"/>
      <c r="F1079" s="11"/>
      <c r="G1079" s="11"/>
      <c r="H1079" s="11"/>
      <c r="I1079" s="11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  <c r="AE1079" s="23"/>
      <c r="AF1079" s="23"/>
      <c r="AG1079" s="23"/>
      <c r="AH1079" s="23"/>
      <c r="AI1079" s="23"/>
      <c r="AJ1079" s="27"/>
      <c r="AK1079" s="11"/>
      <c r="AL1079" s="11"/>
      <c r="AM1079" s="11"/>
      <c r="AN1079" s="11"/>
      <c r="AO1079" s="11"/>
      <c r="AP1079" s="11"/>
      <c r="AQ1079" s="11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</row>
    <row r="1080" spans="1:86" ht="17.25">
      <c r="A1080" s="11"/>
      <c r="B1080" s="11"/>
      <c r="C1080" s="11"/>
      <c r="D1080" s="11"/>
      <c r="E1080" s="33"/>
      <c r="F1080" s="11"/>
      <c r="G1080" s="11"/>
      <c r="H1080" s="11"/>
      <c r="I1080" s="11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  <c r="AE1080" s="23"/>
      <c r="AF1080" s="23"/>
      <c r="AG1080" s="23"/>
      <c r="AH1080" s="23"/>
      <c r="AI1080" s="23"/>
      <c r="AJ1080" s="27"/>
      <c r="AK1080" s="11"/>
      <c r="AL1080" s="11"/>
      <c r="AM1080" s="11"/>
      <c r="AN1080" s="11"/>
      <c r="AO1080" s="11"/>
      <c r="AP1080" s="11"/>
      <c r="AQ1080" s="11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</row>
    <row r="1081" spans="1:86" ht="17.25">
      <c r="A1081" s="11"/>
      <c r="B1081" s="11"/>
      <c r="C1081" s="11"/>
      <c r="D1081" s="11"/>
      <c r="E1081" s="33"/>
      <c r="F1081" s="11"/>
      <c r="G1081" s="11"/>
      <c r="H1081" s="11"/>
      <c r="I1081" s="11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  <c r="AE1081" s="23"/>
      <c r="AF1081" s="23"/>
      <c r="AG1081" s="23"/>
      <c r="AH1081" s="23"/>
      <c r="AI1081" s="23"/>
      <c r="AJ1081" s="27"/>
      <c r="AK1081" s="11"/>
      <c r="AL1081" s="11"/>
      <c r="AM1081" s="11"/>
      <c r="AN1081" s="11"/>
      <c r="AO1081" s="11"/>
      <c r="AP1081" s="11"/>
      <c r="AQ1081" s="11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</row>
    <row r="1082" spans="1:86" ht="17.25">
      <c r="A1082" s="11"/>
      <c r="B1082" s="11"/>
      <c r="C1082" s="11"/>
      <c r="D1082" s="11"/>
      <c r="E1082" s="33"/>
      <c r="F1082" s="11"/>
      <c r="G1082" s="11"/>
      <c r="H1082" s="11"/>
      <c r="I1082" s="11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  <c r="AE1082" s="23"/>
      <c r="AF1082" s="23"/>
      <c r="AG1082" s="23"/>
      <c r="AH1082" s="23"/>
      <c r="AI1082" s="23"/>
      <c r="AJ1082" s="27"/>
      <c r="AK1082" s="11"/>
      <c r="AL1082" s="11"/>
      <c r="AM1082" s="11"/>
      <c r="AN1082" s="11"/>
      <c r="AO1082" s="11"/>
      <c r="AP1082" s="11"/>
      <c r="AQ1082" s="11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</row>
    <row r="1083" spans="1:86" ht="17.25">
      <c r="A1083" s="11"/>
      <c r="B1083" s="11"/>
      <c r="C1083" s="11"/>
      <c r="D1083" s="11"/>
      <c r="E1083" s="33"/>
      <c r="F1083" s="11"/>
      <c r="G1083" s="11"/>
      <c r="H1083" s="11"/>
      <c r="I1083" s="11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  <c r="AG1083" s="23"/>
      <c r="AH1083" s="23"/>
      <c r="AI1083" s="23"/>
      <c r="AJ1083" s="27"/>
      <c r="AK1083" s="11"/>
      <c r="AL1083" s="11"/>
      <c r="AM1083" s="11"/>
      <c r="AN1083" s="11"/>
      <c r="AO1083" s="11"/>
      <c r="AP1083" s="11"/>
      <c r="AQ1083" s="11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</row>
    <row r="1084" spans="1:86" ht="17.25">
      <c r="A1084" s="11"/>
      <c r="B1084" s="11"/>
      <c r="C1084" s="11"/>
      <c r="D1084" s="11"/>
      <c r="E1084" s="33"/>
      <c r="F1084" s="11"/>
      <c r="G1084" s="11"/>
      <c r="H1084" s="11"/>
      <c r="I1084" s="11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  <c r="AE1084" s="23"/>
      <c r="AF1084" s="23"/>
      <c r="AG1084" s="23"/>
      <c r="AH1084" s="23"/>
      <c r="AI1084" s="23"/>
      <c r="AJ1084" s="27"/>
      <c r="AK1084" s="11"/>
      <c r="AL1084" s="11"/>
      <c r="AM1084" s="11"/>
      <c r="AN1084" s="11"/>
      <c r="AO1084" s="11"/>
      <c r="AP1084" s="11"/>
      <c r="AQ1084" s="11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</row>
    <row r="1085" spans="1:86" ht="17.25">
      <c r="A1085" s="11"/>
      <c r="B1085" s="11"/>
      <c r="C1085" s="11"/>
      <c r="D1085" s="11"/>
      <c r="E1085" s="33"/>
      <c r="F1085" s="11"/>
      <c r="G1085" s="11"/>
      <c r="H1085" s="11"/>
      <c r="I1085" s="11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3"/>
      <c r="AG1085" s="23"/>
      <c r="AH1085" s="23"/>
      <c r="AI1085" s="23"/>
      <c r="AJ1085" s="27"/>
      <c r="AK1085" s="11"/>
      <c r="AL1085" s="11"/>
      <c r="AM1085" s="11"/>
      <c r="AN1085" s="11"/>
      <c r="AO1085" s="11"/>
      <c r="AP1085" s="11"/>
      <c r="AQ1085" s="11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</row>
    <row r="1086" spans="1:86" ht="17.25">
      <c r="A1086" s="11"/>
      <c r="B1086" s="11"/>
      <c r="C1086" s="11"/>
      <c r="D1086" s="11"/>
      <c r="E1086" s="33"/>
      <c r="F1086" s="11"/>
      <c r="G1086" s="11"/>
      <c r="H1086" s="11"/>
      <c r="I1086" s="11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  <c r="AE1086" s="23"/>
      <c r="AF1086" s="23"/>
      <c r="AG1086" s="23"/>
      <c r="AH1086" s="23"/>
      <c r="AI1086" s="23"/>
      <c r="AJ1086" s="27"/>
      <c r="AK1086" s="11"/>
      <c r="AL1086" s="11"/>
      <c r="AM1086" s="11"/>
      <c r="AN1086" s="11"/>
      <c r="AO1086" s="11"/>
      <c r="AP1086" s="11"/>
      <c r="AQ1086" s="11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</row>
    <row r="1087" spans="1:86" ht="17.25">
      <c r="A1087" s="11"/>
      <c r="B1087" s="11"/>
      <c r="C1087" s="11"/>
      <c r="D1087" s="11"/>
      <c r="E1087" s="33"/>
      <c r="F1087" s="11"/>
      <c r="G1087" s="11"/>
      <c r="H1087" s="11"/>
      <c r="I1087" s="11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  <c r="AE1087" s="23"/>
      <c r="AF1087" s="23"/>
      <c r="AG1087" s="23"/>
      <c r="AH1087" s="23"/>
      <c r="AI1087" s="23"/>
      <c r="AJ1087" s="27"/>
      <c r="AK1087" s="11"/>
      <c r="AL1087" s="11"/>
      <c r="AM1087" s="11"/>
      <c r="AN1087" s="11"/>
      <c r="AO1087" s="11"/>
      <c r="AP1087" s="11"/>
      <c r="AQ1087" s="11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</row>
    <row r="1088" spans="1:86" ht="17.25">
      <c r="A1088" s="11"/>
      <c r="B1088" s="11"/>
      <c r="C1088" s="11"/>
      <c r="D1088" s="11"/>
      <c r="E1088" s="33"/>
      <c r="F1088" s="11"/>
      <c r="G1088" s="11"/>
      <c r="H1088" s="11"/>
      <c r="I1088" s="11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3"/>
      <c r="AG1088" s="23"/>
      <c r="AH1088" s="23"/>
      <c r="AI1088" s="23"/>
      <c r="AJ1088" s="27"/>
      <c r="AK1088" s="11"/>
      <c r="AL1088" s="11"/>
      <c r="AM1088" s="11"/>
      <c r="AN1088" s="11"/>
      <c r="AO1088" s="11"/>
      <c r="AP1088" s="11"/>
      <c r="AQ1088" s="11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</row>
    <row r="1089" spans="1:86" ht="17.25">
      <c r="A1089" s="11"/>
      <c r="B1089" s="11"/>
      <c r="C1089" s="11"/>
      <c r="D1089" s="11"/>
      <c r="E1089" s="33"/>
      <c r="F1089" s="11"/>
      <c r="G1089" s="11"/>
      <c r="H1089" s="11"/>
      <c r="I1089" s="11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23"/>
      <c r="AD1089" s="23"/>
      <c r="AE1089" s="23"/>
      <c r="AF1089" s="23"/>
      <c r="AG1089" s="23"/>
      <c r="AH1089" s="23"/>
      <c r="AI1089" s="23"/>
      <c r="AJ1089" s="27"/>
      <c r="AK1089" s="11"/>
      <c r="AL1089" s="11"/>
      <c r="AM1089" s="11"/>
      <c r="AN1089" s="11"/>
      <c r="AO1089" s="11"/>
      <c r="AP1089" s="11"/>
      <c r="AQ1089" s="11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</row>
    <row r="1090" spans="1:86" ht="17.25">
      <c r="A1090" s="11"/>
      <c r="B1090" s="11"/>
      <c r="C1090" s="11"/>
      <c r="D1090" s="11"/>
      <c r="E1090" s="33"/>
      <c r="F1090" s="11"/>
      <c r="G1090" s="11"/>
      <c r="H1090" s="11"/>
      <c r="I1090" s="11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23"/>
      <c r="AD1090" s="23"/>
      <c r="AE1090" s="23"/>
      <c r="AF1090" s="23"/>
      <c r="AG1090" s="23"/>
      <c r="AH1090" s="23"/>
      <c r="AI1090" s="23"/>
      <c r="AJ1090" s="27"/>
      <c r="AK1090" s="11"/>
      <c r="AL1090" s="11"/>
      <c r="AM1090" s="11"/>
      <c r="AN1090" s="11"/>
      <c r="AO1090" s="11"/>
      <c r="AP1090" s="11"/>
      <c r="AQ1090" s="11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</row>
    <row r="1091" spans="1:86" ht="17.25">
      <c r="A1091" s="11"/>
      <c r="B1091" s="11"/>
      <c r="C1091" s="11"/>
      <c r="D1091" s="11"/>
      <c r="E1091" s="33"/>
      <c r="F1091" s="11"/>
      <c r="G1091" s="11"/>
      <c r="H1091" s="11"/>
      <c r="I1091" s="11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23"/>
      <c r="AD1091" s="23"/>
      <c r="AE1091" s="23"/>
      <c r="AF1091" s="23"/>
      <c r="AG1091" s="23"/>
      <c r="AH1091" s="23"/>
      <c r="AI1091" s="23"/>
      <c r="AJ1091" s="27"/>
      <c r="AK1091" s="11"/>
      <c r="AL1091" s="11"/>
      <c r="AM1091" s="11"/>
      <c r="AN1091" s="11"/>
      <c r="AO1091" s="11"/>
      <c r="AP1091" s="11"/>
      <c r="AQ1091" s="11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</row>
    <row r="1092" spans="1:86" ht="17.25">
      <c r="A1092" s="11"/>
      <c r="B1092" s="11"/>
      <c r="C1092" s="11"/>
      <c r="D1092" s="11"/>
      <c r="E1092" s="33"/>
      <c r="F1092" s="11"/>
      <c r="G1092" s="11"/>
      <c r="H1092" s="11"/>
      <c r="I1092" s="11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23"/>
      <c r="AD1092" s="23"/>
      <c r="AE1092" s="23"/>
      <c r="AF1092" s="23"/>
      <c r="AG1092" s="23"/>
      <c r="AH1092" s="23"/>
      <c r="AI1092" s="23"/>
      <c r="AJ1092" s="27"/>
      <c r="AK1092" s="11"/>
      <c r="AL1092" s="11"/>
      <c r="AM1092" s="11"/>
      <c r="AN1092" s="11"/>
      <c r="AO1092" s="11"/>
      <c r="AP1092" s="11"/>
      <c r="AQ1092" s="11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</row>
    <row r="1093" spans="1:86" ht="17.25">
      <c r="A1093" s="11"/>
      <c r="B1093" s="11"/>
      <c r="C1093" s="11"/>
      <c r="D1093" s="11"/>
      <c r="E1093" s="33"/>
      <c r="F1093" s="11"/>
      <c r="G1093" s="11"/>
      <c r="H1093" s="11"/>
      <c r="I1093" s="11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23"/>
      <c r="AD1093" s="23"/>
      <c r="AE1093" s="23"/>
      <c r="AF1093" s="23"/>
      <c r="AG1093" s="23"/>
      <c r="AH1093" s="23"/>
      <c r="AI1093" s="23"/>
      <c r="AJ1093" s="27"/>
      <c r="AK1093" s="11"/>
      <c r="AL1093" s="11"/>
      <c r="AM1093" s="11"/>
      <c r="AN1093" s="11"/>
      <c r="AO1093" s="11"/>
      <c r="AP1093" s="11"/>
      <c r="AQ1093" s="11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</row>
    <row r="1094" spans="1:86" ht="17.25">
      <c r="A1094" s="11"/>
      <c r="B1094" s="11"/>
      <c r="C1094" s="11"/>
      <c r="D1094" s="11"/>
      <c r="E1094" s="33"/>
      <c r="F1094" s="11"/>
      <c r="G1094" s="11"/>
      <c r="H1094" s="11"/>
      <c r="I1094" s="11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  <c r="AE1094" s="23"/>
      <c r="AF1094" s="23"/>
      <c r="AG1094" s="23"/>
      <c r="AH1094" s="23"/>
      <c r="AI1094" s="23"/>
      <c r="AJ1094" s="27"/>
      <c r="AK1094" s="11"/>
      <c r="AL1094" s="11"/>
      <c r="AM1094" s="11"/>
      <c r="AN1094" s="11"/>
      <c r="AO1094" s="11"/>
      <c r="AP1094" s="11"/>
      <c r="AQ1094" s="11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</row>
    <row r="1095" spans="1:86" ht="17.25">
      <c r="A1095" s="11"/>
      <c r="B1095" s="11"/>
      <c r="C1095" s="11"/>
      <c r="D1095" s="11"/>
      <c r="E1095" s="33"/>
      <c r="F1095" s="11"/>
      <c r="G1095" s="11"/>
      <c r="H1095" s="11"/>
      <c r="I1095" s="11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  <c r="AD1095" s="23"/>
      <c r="AE1095" s="23"/>
      <c r="AF1095" s="23"/>
      <c r="AG1095" s="23"/>
      <c r="AH1095" s="23"/>
      <c r="AI1095" s="23"/>
      <c r="AJ1095" s="27"/>
      <c r="AK1095" s="11"/>
      <c r="AL1095" s="11"/>
      <c r="AM1095" s="11"/>
      <c r="AN1095" s="11"/>
      <c r="AO1095" s="11"/>
      <c r="AP1095" s="11"/>
      <c r="AQ1095" s="11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</row>
    <row r="1096" spans="1:86" ht="17.25">
      <c r="A1096" s="11"/>
      <c r="B1096" s="11"/>
      <c r="C1096" s="11"/>
      <c r="D1096" s="11"/>
      <c r="E1096" s="33"/>
      <c r="F1096" s="11"/>
      <c r="G1096" s="11"/>
      <c r="H1096" s="11"/>
      <c r="I1096" s="11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3"/>
      <c r="AD1096" s="23"/>
      <c r="AE1096" s="23"/>
      <c r="AF1096" s="23"/>
      <c r="AG1096" s="23"/>
      <c r="AH1096" s="23"/>
      <c r="AI1096" s="23"/>
      <c r="AJ1096" s="27"/>
      <c r="AK1096" s="11"/>
      <c r="AL1096" s="11"/>
      <c r="AM1096" s="11"/>
      <c r="AN1096" s="11"/>
      <c r="AO1096" s="11"/>
      <c r="AP1096" s="11"/>
      <c r="AQ1096" s="11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</row>
    <row r="1097" spans="1:86" ht="17.25">
      <c r="A1097" s="11"/>
      <c r="B1097" s="11"/>
      <c r="C1097" s="11"/>
      <c r="D1097" s="11"/>
      <c r="E1097" s="33"/>
      <c r="F1097" s="11"/>
      <c r="G1097" s="11"/>
      <c r="H1097" s="11"/>
      <c r="I1097" s="11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23"/>
      <c r="AD1097" s="23"/>
      <c r="AE1097" s="23"/>
      <c r="AF1097" s="23"/>
      <c r="AG1097" s="23"/>
      <c r="AH1097" s="23"/>
      <c r="AI1097" s="23"/>
      <c r="AJ1097" s="27"/>
      <c r="AK1097" s="11"/>
      <c r="AL1097" s="11"/>
      <c r="AM1097" s="11"/>
      <c r="AN1097" s="11"/>
      <c r="AO1097" s="11"/>
      <c r="AP1097" s="11"/>
      <c r="AQ1097" s="11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</row>
    <row r="1098" spans="1:86" ht="17.25">
      <c r="A1098" s="11"/>
      <c r="B1098" s="11"/>
      <c r="C1098" s="11"/>
      <c r="D1098" s="11"/>
      <c r="E1098" s="33"/>
      <c r="F1098" s="11"/>
      <c r="G1098" s="11"/>
      <c r="H1098" s="11"/>
      <c r="I1098" s="11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23"/>
      <c r="AD1098" s="23"/>
      <c r="AE1098" s="23"/>
      <c r="AF1098" s="23"/>
      <c r="AG1098" s="23"/>
      <c r="AH1098" s="23"/>
      <c r="AI1098" s="23"/>
      <c r="AJ1098" s="27"/>
      <c r="AK1098" s="11"/>
      <c r="AL1098" s="11"/>
      <c r="AM1098" s="11"/>
      <c r="AN1098" s="11"/>
      <c r="AO1098" s="11"/>
      <c r="AP1098" s="11"/>
      <c r="AQ1098" s="11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</row>
    <row r="1099" spans="1:86" ht="17.25">
      <c r="A1099" s="11"/>
      <c r="B1099" s="11"/>
      <c r="C1099" s="11"/>
      <c r="D1099" s="11"/>
      <c r="E1099" s="33"/>
      <c r="F1099" s="11"/>
      <c r="G1099" s="11"/>
      <c r="H1099" s="11"/>
      <c r="I1099" s="11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23"/>
      <c r="AD1099" s="23"/>
      <c r="AE1099" s="23"/>
      <c r="AF1099" s="23"/>
      <c r="AG1099" s="23"/>
      <c r="AH1099" s="23"/>
      <c r="AI1099" s="23"/>
      <c r="AJ1099" s="27"/>
      <c r="AK1099" s="11"/>
      <c r="AL1099" s="11"/>
      <c r="AM1099" s="11"/>
      <c r="AN1099" s="11"/>
      <c r="AO1099" s="11"/>
      <c r="AP1099" s="11"/>
      <c r="AQ1099" s="11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</row>
    <row r="1100" spans="1:86" ht="17.25">
      <c r="A1100" s="11"/>
      <c r="B1100" s="11"/>
      <c r="C1100" s="11"/>
      <c r="D1100" s="11"/>
      <c r="E1100" s="33"/>
      <c r="F1100" s="11"/>
      <c r="G1100" s="11"/>
      <c r="H1100" s="11"/>
      <c r="I1100" s="11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23"/>
      <c r="AD1100" s="23"/>
      <c r="AE1100" s="23"/>
      <c r="AF1100" s="23"/>
      <c r="AG1100" s="23"/>
      <c r="AH1100" s="23"/>
      <c r="AI1100" s="23"/>
      <c r="AJ1100" s="27"/>
      <c r="AK1100" s="11"/>
      <c r="AL1100" s="11"/>
      <c r="AM1100" s="11"/>
      <c r="AN1100" s="11"/>
      <c r="AO1100" s="11"/>
      <c r="AP1100" s="11"/>
      <c r="AQ1100" s="11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</row>
    <row r="1101" spans="1:86" ht="17.25">
      <c r="A1101" s="11"/>
      <c r="B1101" s="11"/>
      <c r="C1101" s="11"/>
      <c r="D1101" s="11"/>
      <c r="E1101" s="33"/>
      <c r="F1101" s="11"/>
      <c r="G1101" s="11"/>
      <c r="H1101" s="11"/>
      <c r="I1101" s="11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23"/>
      <c r="AD1101" s="23"/>
      <c r="AE1101" s="23"/>
      <c r="AF1101" s="23"/>
      <c r="AG1101" s="23"/>
      <c r="AH1101" s="23"/>
      <c r="AI1101" s="23"/>
      <c r="AJ1101" s="27"/>
      <c r="AK1101" s="11"/>
      <c r="AL1101" s="11"/>
      <c r="AM1101" s="11"/>
      <c r="AN1101" s="11"/>
      <c r="AO1101" s="11"/>
      <c r="AP1101" s="11"/>
      <c r="AQ1101" s="11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</row>
    <row r="1102" spans="1:86" ht="17.25">
      <c r="A1102" s="11"/>
      <c r="B1102" s="11"/>
      <c r="C1102" s="11"/>
      <c r="D1102" s="11"/>
      <c r="E1102" s="33"/>
      <c r="F1102" s="11"/>
      <c r="G1102" s="11"/>
      <c r="H1102" s="11"/>
      <c r="I1102" s="11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  <c r="AD1102" s="23"/>
      <c r="AE1102" s="23"/>
      <c r="AF1102" s="23"/>
      <c r="AG1102" s="23"/>
      <c r="AH1102" s="23"/>
      <c r="AI1102" s="23"/>
      <c r="AJ1102" s="27"/>
      <c r="AK1102" s="11"/>
      <c r="AL1102" s="11"/>
      <c r="AM1102" s="11"/>
      <c r="AN1102" s="11"/>
      <c r="AO1102" s="11"/>
      <c r="AP1102" s="11"/>
      <c r="AQ1102" s="11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</row>
    <row r="1103" spans="1:86" ht="17.25">
      <c r="A1103" s="11"/>
      <c r="B1103" s="11"/>
      <c r="C1103" s="11"/>
      <c r="D1103" s="11"/>
      <c r="E1103" s="33"/>
      <c r="F1103" s="11"/>
      <c r="G1103" s="11"/>
      <c r="H1103" s="11"/>
      <c r="I1103" s="11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  <c r="AD1103" s="23"/>
      <c r="AE1103" s="23"/>
      <c r="AF1103" s="23"/>
      <c r="AG1103" s="23"/>
      <c r="AH1103" s="23"/>
      <c r="AI1103" s="23"/>
      <c r="AJ1103" s="27"/>
      <c r="AK1103" s="11"/>
      <c r="AL1103" s="11"/>
      <c r="AM1103" s="11"/>
      <c r="AN1103" s="11"/>
      <c r="AO1103" s="11"/>
      <c r="AP1103" s="11"/>
      <c r="AQ1103" s="11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</row>
    <row r="1104" spans="1:86" ht="17.25">
      <c r="A1104" s="11"/>
      <c r="B1104" s="11"/>
      <c r="C1104" s="11"/>
      <c r="D1104" s="11"/>
      <c r="E1104" s="33"/>
      <c r="F1104" s="11"/>
      <c r="G1104" s="11"/>
      <c r="H1104" s="11"/>
      <c r="I1104" s="11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23"/>
      <c r="AD1104" s="23"/>
      <c r="AE1104" s="23"/>
      <c r="AF1104" s="23"/>
      <c r="AG1104" s="23"/>
      <c r="AH1104" s="23"/>
      <c r="AI1104" s="23"/>
      <c r="AJ1104" s="27"/>
      <c r="AK1104" s="11"/>
      <c r="AL1104" s="11"/>
      <c r="AM1104" s="11"/>
      <c r="AN1104" s="11"/>
      <c r="AO1104" s="11"/>
      <c r="AP1104" s="11"/>
      <c r="AQ1104" s="11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</row>
    <row r="1105" spans="1:86" ht="17.25">
      <c r="A1105" s="11"/>
      <c r="B1105" s="11"/>
      <c r="C1105" s="11"/>
      <c r="D1105" s="11"/>
      <c r="E1105" s="33"/>
      <c r="F1105" s="11"/>
      <c r="G1105" s="11"/>
      <c r="H1105" s="11"/>
      <c r="I1105" s="11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23"/>
      <c r="AD1105" s="23"/>
      <c r="AE1105" s="23"/>
      <c r="AF1105" s="23"/>
      <c r="AG1105" s="23"/>
      <c r="AH1105" s="23"/>
      <c r="AI1105" s="23"/>
      <c r="AJ1105" s="27"/>
      <c r="AK1105" s="11"/>
      <c r="AL1105" s="11"/>
      <c r="AM1105" s="11"/>
      <c r="AN1105" s="11"/>
      <c r="AO1105" s="11"/>
      <c r="AP1105" s="11"/>
      <c r="AQ1105" s="11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</row>
    <row r="1106" spans="1:86" ht="17.25">
      <c r="A1106" s="11"/>
      <c r="B1106" s="11"/>
      <c r="C1106" s="11"/>
      <c r="D1106" s="11"/>
      <c r="E1106" s="33"/>
      <c r="F1106" s="11"/>
      <c r="G1106" s="11"/>
      <c r="H1106" s="11"/>
      <c r="I1106" s="11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23"/>
      <c r="AD1106" s="23"/>
      <c r="AE1106" s="23"/>
      <c r="AF1106" s="23"/>
      <c r="AG1106" s="23"/>
      <c r="AH1106" s="23"/>
      <c r="AI1106" s="23"/>
      <c r="AJ1106" s="27"/>
      <c r="AK1106" s="11"/>
      <c r="AL1106" s="11"/>
      <c r="AM1106" s="11"/>
      <c r="AN1106" s="11"/>
      <c r="AO1106" s="11"/>
      <c r="AP1106" s="11"/>
      <c r="AQ1106" s="11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</row>
    <row r="1107" spans="1:86" ht="17.25">
      <c r="A1107" s="11"/>
      <c r="B1107" s="11"/>
      <c r="C1107" s="11"/>
      <c r="D1107" s="11"/>
      <c r="E1107" s="33"/>
      <c r="F1107" s="11"/>
      <c r="G1107" s="11"/>
      <c r="H1107" s="11"/>
      <c r="I1107" s="11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23"/>
      <c r="AD1107" s="23"/>
      <c r="AE1107" s="23"/>
      <c r="AF1107" s="23"/>
      <c r="AG1107" s="23"/>
      <c r="AH1107" s="23"/>
      <c r="AI1107" s="23"/>
      <c r="AJ1107" s="27"/>
      <c r="AK1107" s="11"/>
      <c r="AL1107" s="11"/>
      <c r="AM1107" s="11"/>
      <c r="AN1107" s="11"/>
      <c r="AO1107" s="11"/>
      <c r="AP1107" s="11"/>
      <c r="AQ1107" s="11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</row>
    <row r="1108" spans="1:86" ht="17.25">
      <c r="A1108" s="11"/>
      <c r="B1108" s="11"/>
      <c r="C1108" s="11"/>
      <c r="D1108" s="11"/>
      <c r="E1108" s="33"/>
      <c r="F1108" s="11"/>
      <c r="G1108" s="11"/>
      <c r="H1108" s="11"/>
      <c r="I1108" s="11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23"/>
      <c r="AD1108" s="23"/>
      <c r="AE1108" s="23"/>
      <c r="AF1108" s="23"/>
      <c r="AG1108" s="23"/>
      <c r="AH1108" s="23"/>
      <c r="AI1108" s="23"/>
      <c r="AJ1108" s="27"/>
      <c r="AK1108" s="11"/>
      <c r="AL1108" s="11"/>
      <c r="AM1108" s="11"/>
      <c r="AN1108" s="11"/>
      <c r="AO1108" s="11"/>
      <c r="AP1108" s="11"/>
      <c r="AQ1108" s="11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</row>
    <row r="1109" spans="1:86" ht="17.25">
      <c r="A1109" s="11"/>
      <c r="B1109" s="11"/>
      <c r="C1109" s="11"/>
      <c r="D1109" s="11"/>
      <c r="E1109" s="33"/>
      <c r="F1109" s="11"/>
      <c r="G1109" s="11"/>
      <c r="H1109" s="11"/>
      <c r="I1109" s="11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23"/>
      <c r="AD1109" s="23"/>
      <c r="AE1109" s="23"/>
      <c r="AF1109" s="23"/>
      <c r="AG1109" s="23"/>
      <c r="AH1109" s="23"/>
      <c r="AI1109" s="23"/>
      <c r="AJ1109" s="27"/>
      <c r="AK1109" s="11"/>
      <c r="AL1109" s="11"/>
      <c r="AM1109" s="11"/>
      <c r="AN1109" s="11"/>
      <c r="AO1109" s="11"/>
      <c r="AP1109" s="11"/>
      <c r="AQ1109" s="11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</row>
    <row r="1110" spans="1:86" ht="17.25">
      <c r="A1110" s="11"/>
      <c r="B1110" s="11"/>
      <c r="C1110" s="11"/>
      <c r="D1110" s="11"/>
      <c r="E1110" s="33"/>
      <c r="F1110" s="11"/>
      <c r="G1110" s="11"/>
      <c r="H1110" s="11"/>
      <c r="I1110" s="11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23"/>
      <c r="AD1110" s="23"/>
      <c r="AE1110" s="23"/>
      <c r="AF1110" s="23"/>
      <c r="AG1110" s="23"/>
      <c r="AH1110" s="23"/>
      <c r="AI1110" s="23"/>
      <c r="AJ1110" s="27"/>
      <c r="AK1110" s="11"/>
      <c r="AL1110" s="11"/>
      <c r="AM1110" s="11"/>
      <c r="AN1110" s="11"/>
      <c r="AO1110" s="11"/>
      <c r="AP1110" s="11"/>
      <c r="AQ1110" s="11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</row>
    <row r="1111" spans="1:86" ht="17.25">
      <c r="A1111" s="11"/>
      <c r="B1111" s="11"/>
      <c r="C1111" s="11"/>
      <c r="D1111" s="11"/>
      <c r="E1111" s="33"/>
      <c r="F1111" s="11"/>
      <c r="G1111" s="11"/>
      <c r="H1111" s="11"/>
      <c r="I1111" s="11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  <c r="AE1111" s="23"/>
      <c r="AF1111" s="23"/>
      <c r="AG1111" s="23"/>
      <c r="AH1111" s="23"/>
      <c r="AI1111" s="23"/>
      <c r="AJ1111" s="27"/>
      <c r="AK1111" s="11"/>
      <c r="AL1111" s="11"/>
      <c r="AM1111" s="11"/>
      <c r="AN1111" s="11"/>
      <c r="AO1111" s="11"/>
      <c r="AP1111" s="11"/>
      <c r="AQ1111" s="11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</row>
    <row r="1112" spans="1:86" ht="17.25">
      <c r="A1112" s="11"/>
      <c r="B1112" s="11"/>
      <c r="C1112" s="11"/>
      <c r="D1112" s="11"/>
      <c r="E1112" s="33"/>
      <c r="F1112" s="11"/>
      <c r="G1112" s="11"/>
      <c r="H1112" s="11"/>
      <c r="I1112" s="11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23"/>
      <c r="AE1112" s="23"/>
      <c r="AF1112" s="23"/>
      <c r="AG1112" s="23"/>
      <c r="AH1112" s="23"/>
      <c r="AI1112" s="23"/>
      <c r="AJ1112" s="27"/>
      <c r="AK1112" s="11"/>
      <c r="AL1112" s="11"/>
      <c r="AM1112" s="11"/>
      <c r="AN1112" s="11"/>
      <c r="AO1112" s="11"/>
      <c r="AP1112" s="11"/>
      <c r="AQ1112" s="11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</row>
    <row r="1113" spans="1:86" ht="17.25">
      <c r="A1113" s="11"/>
      <c r="B1113" s="11"/>
      <c r="C1113" s="11"/>
      <c r="D1113" s="11"/>
      <c r="E1113" s="33"/>
      <c r="F1113" s="11"/>
      <c r="G1113" s="11"/>
      <c r="H1113" s="11"/>
      <c r="I1113" s="11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23"/>
      <c r="AD1113" s="23"/>
      <c r="AE1113" s="23"/>
      <c r="AF1113" s="23"/>
      <c r="AG1113" s="23"/>
      <c r="AH1113" s="23"/>
      <c r="AI1113" s="23"/>
      <c r="AJ1113" s="27"/>
      <c r="AK1113" s="11"/>
      <c r="AL1113" s="11"/>
      <c r="AM1113" s="11"/>
      <c r="AN1113" s="11"/>
      <c r="AO1113" s="11"/>
      <c r="AP1113" s="11"/>
      <c r="AQ1113" s="11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</row>
    <row r="1114" spans="1:86" ht="17.25">
      <c r="A1114" s="11"/>
      <c r="B1114" s="11"/>
      <c r="C1114" s="11"/>
      <c r="D1114" s="11"/>
      <c r="E1114" s="33"/>
      <c r="F1114" s="11"/>
      <c r="G1114" s="11"/>
      <c r="H1114" s="11"/>
      <c r="I1114" s="11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23"/>
      <c r="AB1114" s="23"/>
      <c r="AC1114" s="23"/>
      <c r="AD1114" s="23"/>
      <c r="AE1114" s="23"/>
      <c r="AF1114" s="23"/>
      <c r="AG1114" s="23"/>
      <c r="AH1114" s="23"/>
      <c r="AI1114" s="23"/>
      <c r="AJ1114" s="27"/>
      <c r="AK1114" s="11"/>
      <c r="AL1114" s="11"/>
      <c r="AM1114" s="11"/>
      <c r="AN1114" s="11"/>
      <c r="AO1114" s="11"/>
      <c r="AP1114" s="11"/>
      <c r="AQ1114" s="11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</row>
    <row r="1115" spans="1:86" ht="17.25">
      <c r="A1115" s="11"/>
      <c r="B1115" s="11"/>
      <c r="C1115" s="11"/>
      <c r="D1115" s="11"/>
      <c r="E1115" s="33"/>
      <c r="F1115" s="11"/>
      <c r="G1115" s="11"/>
      <c r="H1115" s="11"/>
      <c r="I1115" s="11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  <c r="AA1115" s="23"/>
      <c r="AB1115" s="23"/>
      <c r="AC1115" s="23"/>
      <c r="AD1115" s="23"/>
      <c r="AE1115" s="23"/>
      <c r="AF1115" s="23"/>
      <c r="AG1115" s="23"/>
      <c r="AH1115" s="23"/>
      <c r="AI1115" s="23"/>
      <c r="AJ1115" s="27"/>
      <c r="AK1115" s="11"/>
      <c r="AL1115" s="11"/>
      <c r="AM1115" s="11"/>
      <c r="AN1115" s="11"/>
      <c r="AO1115" s="11"/>
      <c r="AP1115" s="11"/>
      <c r="AQ1115" s="11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</row>
    <row r="1116" spans="1:86" ht="17.25">
      <c r="A1116" s="11"/>
      <c r="B1116" s="11"/>
      <c r="C1116" s="11"/>
      <c r="D1116" s="11"/>
      <c r="E1116" s="33"/>
      <c r="F1116" s="11"/>
      <c r="G1116" s="11"/>
      <c r="H1116" s="11"/>
      <c r="I1116" s="11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23"/>
      <c r="AD1116" s="23"/>
      <c r="AE1116" s="23"/>
      <c r="AF1116" s="23"/>
      <c r="AG1116" s="23"/>
      <c r="AH1116" s="23"/>
      <c r="AI1116" s="23"/>
      <c r="AJ1116" s="27"/>
      <c r="AK1116" s="11"/>
      <c r="AL1116" s="11"/>
      <c r="AM1116" s="11"/>
      <c r="AN1116" s="11"/>
      <c r="AO1116" s="11"/>
      <c r="AP1116" s="11"/>
      <c r="AQ1116" s="11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</row>
    <row r="1117" spans="1:86" ht="17.25">
      <c r="A1117" s="11"/>
      <c r="B1117" s="11"/>
      <c r="C1117" s="11"/>
      <c r="D1117" s="11"/>
      <c r="E1117" s="33"/>
      <c r="F1117" s="11"/>
      <c r="G1117" s="11"/>
      <c r="H1117" s="11"/>
      <c r="I1117" s="11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23"/>
      <c r="AD1117" s="23"/>
      <c r="AE1117" s="23"/>
      <c r="AF1117" s="23"/>
      <c r="AG1117" s="23"/>
      <c r="AH1117" s="23"/>
      <c r="AI1117" s="23"/>
      <c r="AJ1117" s="27"/>
      <c r="AK1117" s="11"/>
      <c r="AL1117" s="11"/>
      <c r="AM1117" s="11"/>
      <c r="AN1117" s="11"/>
      <c r="AO1117" s="11"/>
      <c r="AP1117" s="11"/>
      <c r="AQ1117" s="11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</row>
    <row r="1118" spans="1:86" ht="17.25">
      <c r="A1118" s="11"/>
      <c r="B1118" s="11"/>
      <c r="C1118" s="11"/>
      <c r="D1118" s="11"/>
      <c r="E1118" s="33"/>
      <c r="F1118" s="11"/>
      <c r="G1118" s="11"/>
      <c r="H1118" s="11"/>
      <c r="I1118" s="11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23"/>
      <c r="AD1118" s="23"/>
      <c r="AE1118" s="23"/>
      <c r="AF1118" s="23"/>
      <c r="AG1118" s="23"/>
      <c r="AH1118" s="23"/>
      <c r="AI1118" s="23"/>
      <c r="AJ1118" s="27"/>
      <c r="AK1118" s="11"/>
      <c r="AL1118" s="11"/>
      <c r="AM1118" s="11"/>
      <c r="AN1118" s="11"/>
      <c r="AO1118" s="11"/>
      <c r="AP1118" s="11"/>
      <c r="AQ1118" s="11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</row>
    <row r="1119" spans="1:86" ht="17.25">
      <c r="A1119" s="11"/>
      <c r="B1119" s="11"/>
      <c r="C1119" s="11"/>
      <c r="D1119" s="11"/>
      <c r="E1119" s="33"/>
      <c r="F1119" s="11"/>
      <c r="G1119" s="11"/>
      <c r="H1119" s="11"/>
      <c r="I1119" s="11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  <c r="AE1119" s="23"/>
      <c r="AF1119" s="23"/>
      <c r="AG1119" s="23"/>
      <c r="AH1119" s="23"/>
      <c r="AI1119" s="23"/>
      <c r="AJ1119" s="27"/>
      <c r="AK1119" s="11"/>
      <c r="AL1119" s="11"/>
      <c r="AM1119" s="11"/>
      <c r="AN1119" s="11"/>
      <c r="AO1119" s="11"/>
      <c r="AP1119" s="11"/>
      <c r="AQ1119" s="11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</row>
    <row r="1120" spans="1:86" ht="17.25">
      <c r="A1120" s="11"/>
      <c r="B1120" s="11"/>
      <c r="C1120" s="11"/>
      <c r="D1120" s="11"/>
      <c r="E1120" s="33"/>
      <c r="F1120" s="11"/>
      <c r="G1120" s="11"/>
      <c r="H1120" s="11"/>
      <c r="I1120" s="11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23"/>
      <c r="AD1120" s="23"/>
      <c r="AE1120" s="23"/>
      <c r="AF1120" s="23"/>
      <c r="AG1120" s="23"/>
      <c r="AH1120" s="23"/>
      <c r="AI1120" s="23"/>
      <c r="AJ1120" s="27"/>
      <c r="AK1120" s="11"/>
      <c r="AL1120" s="11"/>
      <c r="AM1120" s="11"/>
      <c r="AN1120" s="11"/>
      <c r="AO1120" s="11"/>
      <c r="AP1120" s="11"/>
      <c r="AQ1120" s="11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</row>
    <row r="1121" spans="1:86" ht="17.25">
      <c r="A1121" s="11"/>
      <c r="B1121" s="11"/>
      <c r="C1121" s="11"/>
      <c r="D1121" s="11"/>
      <c r="E1121" s="33"/>
      <c r="F1121" s="11"/>
      <c r="G1121" s="11"/>
      <c r="H1121" s="11"/>
      <c r="I1121" s="11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23"/>
      <c r="AD1121" s="23"/>
      <c r="AE1121" s="23"/>
      <c r="AF1121" s="23"/>
      <c r="AG1121" s="23"/>
      <c r="AH1121" s="23"/>
      <c r="AI1121" s="23"/>
      <c r="AJ1121" s="27"/>
      <c r="AK1121" s="11"/>
      <c r="AL1121" s="11"/>
      <c r="AM1121" s="11"/>
      <c r="AN1121" s="11"/>
      <c r="AO1121" s="11"/>
      <c r="AP1121" s="11"/>
      <c r="AQ1121" s="11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</row>
    <row r="1122" spans="1:86" ht="17.25">
      <c r="A1122" s="11"/>
      <c r="B1122" s="11"/>
      <c r="C1122" s="11"/>
      <c r="D1122" s="11"/>
      <c r="E1122" s="33"/>
      <c r="F1122" s="11"/>
      <c r="G1122" s="11"/>
      <c r="H1122" s="11"/>
      <c r="I1122" s="11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  <c r="AD1122" s="23"/>
      <c r="AE1122" s="23"/>
      <c r="AF1122" s="23"/>
      <c r="AG1122" s="23"/>
      <c r="AH1122" s="23"/>
      <c r="AI1122" s="23"/>
      <c r="AJ1122" s="27"/>
      <c r="AK1122" s="11"/>
      <c r="AL1122" s="11"/>
      <c r="AM1122" s="11"/>
      <c r="AN1122" s="11"/>
      <c r="AO1122" s="11"/>
      <c r="AP1122" s="11"/>
      <c r="AQ1122" s="11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</row>
    <row r="1123" spans="1:86" ht="17.25">
      <c r="A1123" s="11"/>
      <c r="B1123" s="11"/>
      <c r="C1123" s="11"/>
      <c r="D1123" s="11"/>
      <c r="E1123" s="33"/>
      <c r="F1123" s="11"/>
      <c r="G1123" s="11"/>
      <c r="H1123" s="11"/>
      <c r="I1123" s="11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23"/>
      <c r="AD1123" s="23"/>
      <c r="AE1123" s="23"/>
      <c r="AF1123" s="23"/>
      <c r="AG1123" s="23"/>
      <c r="AH1123" s="23"/>
      <c r="AI1123" s="23"/>
      <c r="AJ1123" s="27"/>
      <c r="AK1123" s="11"/>
      <c r="AL1123" s="11"/>
      <c r="AM1123" s="11"/>
      <c r="AN1123" s="11"/>
      <c r="AO1123" s="11"/>
      <c r="AP1123" s="11"/>
      <c r="AQ1123" s="11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</row>
    <row r="1124" spans="1:86" ht="17.25">
      <c r="A1124" s="11"/>
      <c r="B1124" s="11"/>
      <c r="C1124" s="11"/>
      <c r="D1124" s="11"/>
      <c r="E1124" s="33"/>
      <c r="F1124" s="11"/>
      <c r="G1124" s="11"/>
      <c r="H1124" s="11"/>
      <c r="I1124" s="11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  <c r="AD1124" s="23"/>
      <c r="AE1124" s="23"/>
      <c r="AF1124" s="23"/>
      <c r="AG1124" s="23"/>
      <c r="AH1124" s="23"/>
      <c r="AI1124" s="23"/>
      <c r="AJ1124" s="27"/>
      <c r="AK1124" s="11"/>
      <c r="AL1124" s="11"/>
      <c r="AM1124" s="11"/>
      <c r="AN1124" s="11"/>
      <c r="AO1124" s="11"/>
      <c r="AP1124" s="11"/>
      <c r="AQ1124" s="11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</row>
    <row r="1125" spans="1:86" ht="17.25">
      <c r="A1125" s="11"/>
      <c r="B1125" s="11"/>
      <c r="C1125" s="11"/>
      <c r="D1125" s="11"/>
      <c r="E1125" s="33"/>
      <c r="F1125" s="11"/>
      <c r="G1125" s="11"/>
      <c r="H1125" s="11"/>
      <c r="I1125" s="11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  <c r="AA1125" s="23"/>
      <c r="AB1125" s="23"/>
      <c r="AC1125" s="23"/>
      <c r="AD1125" s="23"/>
      <c r="AE1125" s="23"/>
      <c r="AF1125" s="23"/>
      <c r="AG1125" s="23"/>
      <c r="AH1125" s="23"/>
      <c r="AI1125" s="23"/>
      <c r="AJ1125" s="27"/>
      <c r="AK1125" s="11"/>
      <c r="AL1125" s="11"/>
      <c r="AM1125" s="11"/>
      <c r="AN1125" s="11"/>
      <c r="AO1125" s="11"/>
      <c r="AP1125" s="11"/>
      <c r="AQ1125" s="11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</row>
    <row r="1126" spans="1:86" ht="17.25">
      <c r="A1126" s="11"/>
      <c r="B1126" s="11"/>
      <c r="C1126" s="11"/>
      <c r="D1126" s="11"/>
      <c r="E1126" s="33"/>
      <c r="F1126" s="11"/>
      <c r="G1126" s="11"/>
      <c r="H1126" s="11"/>
      <c r="I1126" s="11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23"/>
      <c r="AD1126" s="23"/>
      <c r="AE1126" s="23"/>
      <c r="AF1126" s="23"/>
      <c r="AG1126" s="23"/>
      <c r="AH1126" s="23"/>
      <c r="AI1126" s="23"/>
      <c r="AJ1126" s="27"/>
      <c r="AK1126" s="11"/>
      <c r="AL1126" s="11"/>
      <c r="AM1126" s="11"/>
      <c r="AN1126" s="11"/>
      <c r="AO1126" s="11"/>
      <c r="AP1126" s="11"/>
      <c r="AQ1126" s="11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</row>
    <row r="1127" spans="1:86" ht="17.25">
      <c r="A1127" s="11"/>
      <c r="B1127" s="11"/>
      <c r="C1127" s="11"/>
      <c r="D1127" s="11"/>
      <c r="E1127" s="33"/>
      <c r="F1127" s="11"/>
      <c r="G1127" s="11"/>
      <c r="H1127" s="11"/>
      <c r="I1127" s="11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  <c r="AA1127" s="23"/>
      <c r="AB1127" s="23"/>
      <c r="AC1127" s="23"/>
      <c r="AD1127" s="23"/>
      <c r="AE1127" s="23"/>
      <c r="AF1127" s="23"/>
      <c r="AG1127" s="23"/>
      <c r="AH1127" s="23"/>
      <c r="AI1127" s="23"/>
      <c r="AJ1127" s="27"/>
      <c r="AK1127" s="11"/>
      <c r="AL1127" s="11"/>
      <c r="AM1127" s="11"/>
      <c r="AN1127" s="11"/>
      <c r="AO1127" s="11"/>
      <c r="AP1127" s="11"/>
      <c r="AQ1127" s="11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</row>
    <row r="1128" spans="1:86" ht="17.25">
      <c r="A1128" s="11"/>
      <c r="B1128" s="11"/>
      <c r="C1128" s="11"/>
      <c r="D1128" s="11"/>
      <c r="E1128" s="33"/>
      <c r="F1128" s="11"/>
      <c r="G1128" s="11"/>
      <c r="H1128" s="11"/>
      <c r="I1128" s="11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23"/>
      <c r="AD1128" s="23"/>
      <c r="AE1128" s="23"/>
      <c r="AF1128" s="23"/>
      <c r="AG1128" s="23"/>
      <c r="AH1128" s="23"/>
      <c r="AI1128" s="23"/>
      <c r="AJ1128" s="27"/>
      <c r="AK1128" s="11"/>
      <c r="AL1128" s="11"/>
      <c r="AM1128" s="11"/>
      <c r="AN1128" s="11"/>
      <c r="AO1128" s="11"/>
      <c r="AP1128" s="11"/>
      <c r="AQ1128" s="11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</row>
    <row r="1129" spans="1:86" ht="17.25">
      <c r="A1129" s="11"/>
      <c r="B1129" s="11"/>
      <c r="C1129" s="11"/>
      <c r="D1129" s="11"/>
      <c r="E1129" s="33"/>
      <c r="F1129" s="11"/>
      <c r="G1129" s="11"/>
      <c r="H1129" s="11"/>
      <c r="I1129" s="11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  <c r="AA1129" s="23"/>
      <c r="AB1129" s="23"/>
      <c r="AC1129" s="23"/>
      <c r="AD1129" s="23"/>
      <c r="AE1129" s="23"/>
      <c r="AF1129" s="23"/>
      <c r="AG1129" s="23"/>
      <c r="AH1129" s="23"/>
      <c r="AI1129" s="23"/>
      <c r="AJ1129" s="27"/>
      <c r="AK1129" s="11"/>
      <c r="AL1129" s="11"/>
      <c r="AM1129" s="11"/>
      <c r="AN1129" s="11"/>
      <c r="AO1129" s="11"/>
      <c r="AP1129" s="11"/>
      <c r="AQ1129" s="11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</row>
    <row r="1130" spans="1:86" ht="17.25">
      <c r="A1130" s="11"/>
      <c r="B1130" s="11"/>
      <c r="C1130" s="11"/>
      <c r="D1130" s="11"/>
      <c r="E1130" s="33"/>
      <c r="F1130" s="11"/>
      <c r="G1130" s="11"/>
      <c r="H1130" s="11"/>
      <c r="I1130" s="11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23"/>
      <c r="AD1130" s="23"/>
      <c r="AE1130" s="23"/>
      <c r="AF1130" s="23"/>
      <c r="AG1130" s="23"/>
      <c r="AH1130" s="23"/>
      <c r="AI1130" s="23"/>
      <c r="AJ1130" s="27"/>
      <c r="AK1130" s="11"/>
      <c r="AL1130" s="11"/>
      <c r="AM1130" s="11"/>
      <c r="AN1130" s="11"/>
      <c r="AO1130" s="11"/>
      <c r="AP1130" s="11"/>
      <c r="AQ1130" s="11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</row>
    <row r="1131" spans="1:86" ht="17.25">
      <c r="A1131" s="11"/>
      <c r="B1131" s="11"/>
      <c r="C1131" s="11"/>
      <c r="D1131" s="11"/>
      <c r="E1131" s="33"/>
      <c r="F1131" s="11"/>
      <c r="G1131" s="11"/>
      <c r="H1131" s="11"/>
      <c r="I1131" s="11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23"/>
      <c r="AD1131" s="23"/>
      <c r="AE1131" s="23"/>
      <c r="AF1131" s="23"/>
      <c r="AG1131" s="23"/>
      <c r="AH1131" s="23"/>
      <c r="AI1131" s="23"/>
      <c r="AJ1131" s="27"/>
      <c r="AK1131" s="11"/>
      <c r="AL1131" s="11"/>
      <c r="AM1131" s="11"/>
      <c r="AN1131" s="11"/>
      <c r="AO1131" s="11"/>
      <c r="AP1131" s="11"/>
      <c r="AQ1131" s="11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</row>
    <row r="1132" spans="1:86" ht="17.25">
      <c r="A1132" s="11"/>
      <c r="B1132" s="11"/>
      <c r="C1132" s="11"/>
      <c r="D1132" s="11"/>
      <c r="E1132" s="33"/>
      <c r="F1132" s="11"/>
      <c r="G1132" s="11"/>
      <c r="H1132" s="11"/>
      <c r="I1132" s="11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23"/>
      <c r="AD1132" s="23"/>
      <c r="AE1132" s="23"/>
      <c r="AF1132" s="23"/>
      <c r="AG1132" s="23"/>
      <c r="AH1132" s="23"/>
      <c r="AI1132" s="23"/>
      <c r="AJ1132" s="27"/>
      <c r="AK1132" s="11"/>
      <c r="AL1132" s="11"/>
      <c r="AM1132" s="11"/>
      <c r="AN1132" s="11"/>
      <c r="AO1132" s="11"/>
      <c r="AP1132" s="11"/>
      <c r="AQ1132" s="11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</row>
    <row r="1133" spans="1:86" ht="17.25">
      <c r="A1133" s="11"/>
      <c r="B1133" s="11"/>
      <c r="C1133" s="11"/>
      <c r="D1133" s="11"/>
      <c r="E1133" s="33"/>
      <c r="F1133" s="11"/>
      <c r="G1133" s="11"/>
      <c r="H1133" s="11"/>
      <c r="I1133" s="11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23"/>
      <c r="AD1133" s="23"/>
      <c r="AE1133" s="23"/>
      <c r="AF1133" s="23"/>
      <c r="AG1133" s="23"/>
      <c r="AH1133" s="23"/>
      <c r="AI1133" s="23"/>
      <c r="AJ1133" s="27"/>
      <c r="AK1133" s="11"/>
      <c r="AL1133" s="11"/>
      <c r="AM1133" s="11"/>
      <c r="AN1133" s="11"/>
      <c r="AO1133" s="11"/>
      <c r="AP1133" s="11"/>
      <c r="AQ1133" s="11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</row>
    <row r="1134" spans="1:86" ht="17.25">
      <c r="A1134" s="11"/>
      <c r="B1134" s="11"/>
      <c r="C1134" s="11"/>
      <c r="D1134" s="11"/>
      <c r="E1134" s="33"/>
      <c r="F1134" s="11"/>
      <c r="G1134" s="11"/>
      <c r="H1134" s="11"/>
      <c r="I1134" s="11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23"/>
      <c r="AD1134" s="23"/>
      <c r="AE1134" s="23"/>
      <c r="AF1134" s="23"/>
      <c r="AG1134" s="23"/>
      <c r="AH1134" s="23"/>
      <c r="AI1134" s="23"/>
      <c r="AJ1134" s="27"/>
      <c r="AK1134" s="11"/>
      <c r="AL1134" s="11"/>
      <c r="AM1134" s="11"/>
      <c r="AN1134" s="11"/>
      <c r="AO1134" s="11"/>
      <c r="AP1134" s="11"/>
      <c r="AQ1134" s="11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</row>
    <row r="1135" spans="1:86" ht="17.25">
      <c r="A1135" s="11"/>
      <c r="B1135" s="11"/>
      <c r="C1135" s="11"/>
      <c r="D1135" s="11"/>
      <c r="E1135" s="33"/>
      <c r="F1135" s="11"/>
      <c r="G1135" s="11"/>
      <c r="H1135" s="11"/>
      <c r="I1135" s="11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  <c r="AA1135" s="23"/>
      <c r="AB1135" s="23"/>
      <c r="AC1135" s="23"/>
      <c r="AD1135" s="23"/>
      <c r="AE1135" s="23"/>
      <c r="AF1135" s="23"/>
      <c r="AG1135" s="23"/>
      <c r="AH1135" s="23"/>
      <c r="AI1135" s="23"/>
      <c r="AJ1135" s="27"/>
      <c r="AK1135" s="11"/>
      <c r="AL1135" s="11"/>
      <c r="AM1135" s="11"/>
      <c r="AN1135" s="11"/>
      <c r="AO1135" s="11"/>
      <c r="AP1135" s="11"/>
      <c r="AQ1135" s="11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</row>
    <row r="1136" spans="1:86" ht="17.25">
      <c r="A1136" s="11"/>
      <c r="B1136" s="11"/>
      <c r="C1136" s="11"/>
      <c r="D1136" s="11"/>
      <c r="E1136" s="33"/>
      <c r="F1136" s="11"/>
      <c r="G1136" s="11"/>
      <c r="H1136" s="11"/>
      <c r="I1136" s="11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23"/>
      <c r="AD1136" s="23"/>
      <c r="AE1136" s="23"/>
      <c r="AF1136" s="23"/>
      <c r="AG1136" s="23"/>
      <c r="AH1136" s="23"/>
      <c r="AI1136" s="23"/>
      <c r="AJ1136" s="27"/>
      <c r="AK1136" s="11"/>
      <c r="AL1136" s="11"/>
      <c r="AM1136" s="11"/>
      <c r="AN1136" s="11"/>
      <c r="AO1136" s="11"/>
      <c r="AP1136" s="11"/>
      <c r="AQ1136" s="11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</row>
    <row r="1137" spans="1:86" ht="17.25">
      <c r="A1137" s="11"/>
      <c r="B1137" s="11"/>
      <c r="C1137" s="11"/>
      <c r="D1137" s="11"/>
      <c r="E1137" s="33"/>
      <c r="F1137" s="11"/>
      <c r="G1137" s="11"/>
      <c r="H1137" s="11"/>
      <c r="I1137" s="11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23"/>
      <c r="AD1137" s="23"/>
      <c r="AE1137" s="23"/>
      <c r="AF1137" s="23"/>
      <c r="AG1137" s="23"/>
      <c r="AH1137" s="23"/>
      <c r="AI1137" s="23"/>
      <c r="AJ1137" s="27"/>
      <c r="AK1137" s="11"/>
      <c r="AL1137" s="11"/>
      <c r="AM1137" s="11"/>
      <c r="AN1137" s="11"/>
      <c r="AO1137" s="11"/>
      <c r="AP1137" s="11"/>
      <c r="AQ1137" s="11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</row>
    <row r="1138" spans="1:86" ht="17.25">
      <c r="A1138" s="11"/>
      <c r="B1138" s="11"/>
      <c r="C1138" s="11"/>
      <c r="D1138" s="11"/>
      <c r="E1138" s="33"/>
      <c r="F1138" s="11"/>
      <c r="G1138" s="11"/>
      <c r="H1138" s="11"/>
      <c r="I1138" s="11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23"/>
      <c r="AE1138" s="23"/>
      <c r="AF1138" s="23"/>
      <c r="AG1138" s="23"/>
      <c r="AH1138" s="23"/>
      <c r="AI1138" s="23"/>
      <c r="AJ1138" s="27"/>
      <c r="AK1138" s="11"/>
      <c r="AL1138" s="11"/>
      <c r="AM1138" s="11"/>
      <c r="AN1138" s="11"/>
      <c r="AO1138" s="11"/>
      <c r="AP1138" s="11"/>
      <c r="AQ1138" s="11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</row>
    <row r="1139" spans="1:86" ht="17.25">
      <c r="A1139" s="11"/>
      <c r="B1139" s="11"/>
      <c r="C1139" s="11"/>
      <c r="D1139" s="11"/>
      <c r="E1139" s="33"/>
      <c r="F1139" s="11"/>
      <c r="G1139" s="11"/>
      <c r="H1139" s="11"/>
      <c r="I1139" s="11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23"/>
      <c r="AD1139" s="23"/>
      <c r="AE1139" s="23"/>
      <c r="AF1139" s="23"/>
      <c r="AG1139" s="23"/>
      <c r="AH1139" s="23"/>
      <c r="AI1139" s="23"/>
      <c r="AJ1139" s="27"/>
      <c r="AK1139" s="11"/>
      <c r="AL1139" s="11"/>
      <c r="AM1139" s="11"/>
      <c r="AN1139" s="11"/>
      <c r="AO1139" s="11"/>
      <c r="AP1139" s="11"/>
      <c r="AQ1139" s="11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</row>
    <row r="1140" spans="1:86" ht="17.25">
      <c r="A1140" s="11"/>
      <c r="B1140" s="11"/>
      <c r="C1140" s="11"/>
      <c r="D1140" s="11"/>
      <c r="E1140" s="33"/>
      <c r="F1140" s="11"/>
      <c r="G1140" s="11"/>
      <c r="H1140" s="11"/>
      <c r="I1140" s="11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23"/>
      <c r="AD1140" s="23"/>
      <c r="AE1140" s="23"/>
      <c r="AF1140" s="23"/>
      <c r="AG1140" s="23"/>
      <c r="AH1140" s="23"/>
      <c r="AI1140" s="23"/>
      <c r="AJ1140" s="27"/>
      <c r="AK1140" s="11"/>
      <c r="AL1140" s="11"/>
      <c r="AM1140" s="11"/>
      <c r="AN1140" s="11"/>
      <c r="AO1140" s="11"/>
      <c r="AP1140" s="11"/>
      <c r="AQ1140" s="11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</row>
    <row r="1141" spans="1:86" ht="17.25">
      <c r="A1141" s="11"/>
      <c r="B1141" s="11"/>
      <c r="C1141" s="11"/>
      <c r="D1141" s="11"/>
      <c r="E1141" s="33"/>
      <c r="F1141" s="11"/>
      <c r="G1141" s="11"/>
      <c r="H1141" s="11"/>
      <c r="I1141" s="11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  <c r="AA1141" s="23"/>
      <c r="AB1141" s="23"/>
      <c r="AC1141" s="23"/>
      <c r="AD1141" s="23"/>
      <c r="AE1141" s="23"/>
      <c r="AF1141" s="23"/>
      <c r="AG1141" s="23"/>
      <c r="AH1141" s="23"/>
      <c r="AI1141" s="23"/>
      <c r="AJ1141" s="27"/>
      <c r="AK1141" s="11"/>
      <c r="AL1141" s="11"/>
      <c r="AM1141" s="11"/>
      <c r="AN1141" s="11"/>
      <c r="AO1141" s="11"/>
      <c r="AP1141" s="11"/>
      <c r="AQ1141" s="11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</row>
    <row r="1142" spans="1:86" ht="17.25">
      <c r="A1142" s="11"/>
      <c r="B1142" s="11"/>
      <c r="C1142" s="11"/>
      <c r="D1142" s="11"/>
      <c r="E1142" s="33"/>
      <c r="F1142" s="11"/>
      <c r="G1142" s="11"/>
      <c r="H1142" s="11"/>
      <c r="I1142" s="11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  <c r="AD1142" s="23"/>
      <c r="AE1142" s="23"/>
      <c r="AF1142" s="23"/>
      <c r="AG1142" s="23"/>
      <c r="AH1142" s="23"/>
      <c r="AI1142" s="23"/>
      <c r="AJ1142" s="27"/>
      <c r="AK1142" s="11"/>
      <c r="AL1142" s="11"/>
      <c r="AM1142" s="11"/>
      <c r="AN1142" s="11"/>
      <c r="AO1142" s="11"/>
      <c r="AP1142" s="11"/>
      <c r="AQ1142" s="11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</row>
    <row r="1143" spans="1:86" ht="17.25">
      <c r="A1143" s="11"/>
      <c r="B1143" s="11"/>
      <c r="C1143" s="11"/>
      <c r="D1143" s="11"/>
      <c r="E1143" s="33"/>
      <c r="F1143" s="11"/>
      <c r="G1143" s="11"/>
      <c r="H1143" s="11"/>
      <c r="I1143" s="11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23"/>
      <c r="AD1143" s="23"/>
      <c r="AE1143" s="23"/>
      <c r="AF1143" s="23"/>
      <c r="AG1143" s="23"/>
      <c r="AH1143" s="23"/>
      <c r="AI1143" s="23"/>
      <c r="AJ1143" s="27"/>
      <c r="AK1143" s="11"/>
      <c r="AL1143" s="11"/>
      <c r="AM1143" s="11"/>
      <c r="AN1143" s="11"/>
      <c r="AO1143" s="11"/>
      <c r="AP1143" s="11"/>
      <c r="AQ1143" s="11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</row>
    <row r="1144" spans="1:86" ht="17.25">
      <c r="A1144" s="11"/>
      <c r="B1144" s="11"/>
      <c r="C1144" s="11"/>
      <c r="D1144" s="11"/>
      <c r="E1144" s="33"/>
      <c r="F1144" s="11"/>
      <c r="G1144" s="11"/>
      <c r="H1144" s="11"/>
      <c r="I1144" s="11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  <c r="AD1144" s="23"/>
      <c r="AE1144" s="23"/>
      <c r="AF1144" s="23"/>
      <c r="AG1144" s="23"/>
      <c r="AH1144" s="23"/>
      <c r="AI1144" s="23"/>
      <c r="AJ1144" s="27"/>
      <c r="AK1144" s="11"/>
      <c r="AL1144" s="11"/>
      <c r="AM1144" s="11"/>
      <c r="AN1144" s="11"/>
      <c r="AO1144" s="11"/>
      <c r="AP1144" s="11"/>
      <c r="AQ1144" s="11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</row>
    <row r="1145" spans="1:86" ht="17.25">
      <c r="A1145" s="11"/>
      <c r="B1145" s="11"/>
      <c r="C1145" s="11"/>
      <c r="D1145" s="11"/>
      <c r="E1145" s="33"/>
      <c r="F1145" s="11"/>
      <c r="G1145" s="11"/>
      <c r="H1145" s="11"/>
      <c r="I1145" s="11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23"/>
      <c r="AD1145" s="23"/>
      <c r="AE1145" s="23"/>
      <c r="AF1145" s="23"/>
      <c r="AG1145" s="23"/>
      <c r="AH1145" s="23"/>
      <c r="AI1145" s="23"/>
      <c r="AJ1145" s="27"/>
      <c r="AK1145" s="11"/>
      <c r="AL1145" s="11"/>
      <c r="AM1145" s="11"/>
      <c r="AN1145" s="11"/>
      <c r="AO1145" s="11"/>
      <c r="AP1145" s="11"/>
      <c r="AQ1145" s="11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</row>
    <row r="1146" spans="1:86" ht="17.25">
      <c r="A1146" s="11"/>
      <c r="B1146" s="11"/>
      <c r="C1146" s="11"/>
      <c r="D1146" s="11"/>
      <c r="E1146" s="33"/>
      <c r="F1146" s="11"/>
      <c r="G1146" s="11"/>
      <c r="H1146" s="11"/>
      <c r="I1146" s="11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  <c r="AA1146" s="23"/>
      <c r="AB1146" s="23"/>
      <c r="AC1146" s="23"/>
      <c r="AD1146" s="23"/>
      <c r="AE1146" s="23"/>
      <c r="AF1146" s="23"/>
      <c r="AG1146" s="23"/>
      <c r="AH1146" s="23"/>
      <c r="AI1146" s="23"/>
      <c r="AJ1146" s="27"/>
      <c r="AK1146" s="11"/>
      <c r="AL1146" s="11"/>
      <c r="AM1146" s="11"/>
      <c r="AN1146" s="11"/>
      <c r="AO1146" s="11"/>
      <c r="AP1146" s="11"/>
      <c r="AQ1146" s="11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</row>
    <row r="1147" spans="1:86" ht="17.25">
      <c r="A1147" s="11"/>
      <c r="B1147" s="11"/>
      <c r="C1147" s="11"/>
      <c r="D1147" s="11"/>
      <c r="E1147" s="33"/>
      <c r="F1147" s="11"/>
      <c r="G1147" s="11"/>
      <c r="H1147" s="11"/>
      <c r="I1147" s="11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/>
      <c r="AB1147" s="23"/>
      <c r="AC1147" s="23"/>
      <c r="AD1147" s="23"/>
      <c r="AE1147" s="23"/>
      <c r="AF1147" s="23"/>
      <c r="AG1147" s="23"/>
      <c r="AH1147" s="23"/>
      <c r="AI1147" s="23"/>
      <c r="AJ1147" s="27"/>
      <c r="AK1147" s="11"/>
      <c r="AL1147" s="11"/>
      <c r="AM1147" s="11"/>
      <c r="AN1147" s="11"/>
      <c r="AO1147" s="11"/>
      <c r="AP1147" s="11"/>
      <c r="AQ1147" s="11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</row>
    <row r="1148" spans="1:86" ht="17.25">
      <c r="A1148" s="11"/>
      <c r="B1148" s="11"/>
      <c r="C1148" s="11"/>
      <c r="D1148" s="11"/>
      <c r="E1148" s="33"/>
      <c r="F1148" s="11"/>
      <c r="G1148" s="11"/>
      <c r="H1148" s="11"/>
      <c r="I1148" s="11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  <c r="AA1148" s="23"/>
      <c r="AB1148" s="23"/>
      <c r="AC1148" s="23"/>
      <c r="AD1148" s="23"/>
      <c r="AE1148" s="23"/>
      <c r="AF1148" s="23"/>
      <c r="AG1148" s="23"/>
      <c r="AH1148" s="23"/>
      <c r="AI1148" s="23"/>
      <c r="AJ1148" s="27"/>
      <c r="AK1148" s="11"/>
      <c r="AL1148" s="11"/>
      <c r="AM1148" s="11"/>
      <c r="AN1148" s="11"/>
      <c r="AO1148" s="11"/>
      <c r="AP1148" s="11"/>
      <c r="AQ1148" s="11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</row>
    <row r="1149" spans="1:86" ht="17.25">
      <c r="A1149" s="11"/>
      <c r="B1149" s="11"/>
      <c r="C1149" s="11"/>
      <c r="D1149" s="11"/>
      <c r="E1149" s="33"/>
      <c r="F1149" s="11"/>
      <c r="G1149" s="11"/>
      <c r="H1149" s="11"/>
      <c r="I1149" s="11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23"/>
      <c r="AD1149" s="23"/>
      <c r="AE1149" s="23"/>
      <c r="AF1149" s="23"/>
      <c r="AG1149" s="23"/>
      <c r="AH1149" s="23"/>
      <c r="AI1149" s="23"/>
      <c r="AJ1149" s="27"/>
      <c r="AK1149" s="11"/>
      <c r="AL1149" s="11"/>
      <c r="AM1149" s="11"/>
      <c r="AN1149" s="11"/>
      <c r="AO1149" s="11"/>
      <c r="AP1149" s="11"/>
      <c r="AQ1149" s="11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</row>
    <row r="1150" spans="1:86" ht="17.25">
      <c r="A1150" s="11"/>
      <c r="B1150" s="11"/>
      <c r="C1150" s="11"/>
      <c r="D1150" s="11"/>
      <c r="E1150" s="33"/>
      <c r="F1150" s="11"/>
      <c r="G1150" s="11"/>
      <c r="H1150" s="11"/>
      <c r="I1150" s="11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  <c r="AA1150" s="23"/>
      <c r="AB1150" s="23"/>
      <c r="AC1150" s="23"/>
      <c r="AD1150" s="23"/>
      <c r="AE1150" s="23"/>
      <c r="AF1150" s="23"/>
      <c r="AG1150" s="23"/>
      <c r="AH1150" s="23"/>
      <c r="AI1150" s="23"/>
      <c r="AJ1150" s="27"/>
      <c r="AK1150" s="11"/>
      <c r="AL1150" s="11"/>
      <c r="AM1150" s="11"/>
      <c r="AN1150" s="11"/>
      <c r="AO1150" s="11"/>
      <c r="AP1150" s="11"/>
      <c r="AQ1150" s="11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</row>
    <row r="1151" spans="1:86" ht="17.25">
      <c r="A1151" s="11"/>
      <c r="B1151" s="11"/>
      <c r="C1151" s="11"/>
      <c r="D1151" s="11"/>
      <c r="E1151" s="33"/>
      <c r="F1151" s="11"/>
      <c r="G1151" s="11"/>
      <c r="H1151" s="11"/>
      <c r="I1151" s="11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23"/>
      <c r="AD1151" s="23"/>
      <c r="AE1151" s="23"/>
      <c r="AF1151" s="23"/>
      <c r="AG1151" s="23"/>
      <c r="AH1151" s="23"/>
      <c r="AI1151" s="23"/>
      <c r="AJ1151" s="27"/>
      <c r="AK1151" s="11"/>
      <c r="AL1151" s="11"/>
      <c r="AM1151" s="11"/>
      <c r="AN1151" s="11"/>
      <c r="AO1151" s="11"/>
      <c r="AP1151" s="11"/>
      <c r="AQ1151" s="11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</row>
    <row r="1152" spans="1:86" ht="17.25">
      <c r="A1152" s="11"/>
      <c r="B1152" s="11"/>
      <c r="C1152" s="11"/>
      <c r="D1152" s="11"/>
      <c r="E1152" s="33"/>
      <c r="F1152" s="11"/>
      <c r="G1152" s="11"/>
      <c r="H1152" s="11"/>
      <c r="I1152" s="11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  <c r="AA1152" s="23"/>
      <c r="AB1152" s="23"/>
      <c r="AC1152" s="23"/>
      <c r="AD1152" s="23"/>
      <c r="AE1152" s="23"/>
      <c r="AF1152" s="23"/>
      <c r="AG1152" s="23"/>
      <c r="AH1152" s="23"/>
      <c r="AI1152" s="23"/>
      <c r="AJ1152" s="27"/>
      <c r="AK1152" s="11"/>
      <c r="AL1152" s="11"/>
      <c r="AM1152" s="11"/>
      <c r="AN1152" s="11"/>
      <c r="AO1152" s="11"/>
      <c r="AP1152" s="11"/>
      <c r="AQ1152" s="11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</row>
    <row r="1153" spans="1:86" ht="17.25">
      <c r="A1153" s="11"/>
      <c r="B1153" s="11"/>
      <c r="C1153" s="11"/>
      <c r="D1153" s="11"/>
      <c r="E1153" s="33"/>
      <c r="F1153" s="11"/>
      <c r="G1153" s="11"/>
      <c r="H1153" s="11"/>
      <c r="I1153" s="11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  <c r="AA1153" s="23"/>
      <c r="AB1153" s="23"/>
      <c r="AC1153" s="23"/>
      <c r="AD1153" s="23"/>
      <c r="AE1153" s="23"/>
      <c r="AF1153" s="23"/>
      <c r="AG1153" s="23"/>
      <c r="AH1153" s="23"/>
      <c r="AI1153" s="23"/>
      <c r="AJ1153" s="27"/>
      <c r="AK1153" s="11"/>
      <c r="AL1153" s="11"/>
      <c r="AM1153" s="11"/>
      <c r="AN1153" s="11"/>
      <c r="AO1153" s="11"/>
      <c r="AP1153" s="11"/>
      <c r="AQ1153" s="11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</row>
    <row r="1154" spans="1:86" ht="17.25">
      <c r="A1154" s="11"/>
      <c r="B1154" s="11"/>
      <c r="C1154" s="11"/>
      <c r="D1154" s="11"/>
      <c r="E1154" s="33"/>
      <c r="F1154" s="11"/>
      <c r="G1154" s="11"/>
      <c r="H1154" s="11"/>
      <c r="I1154" s="11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  <c r="AA1154" s="23"/>
      <c r="AB1154" s="23"/>
      <c r="AC1154" s="23"/>
      <c r="AD1154" s="23"/>
      <c r="AE1154" s="23"/>
      <c r="AF1154" s="23"/>
      <c r="AG1154" s="23"/>
      <c r="AH1154" s="23"/>
      <c r="AI1154" s="23"/>
      <c r="AJ1154" s="27"/>
      <c r="AK1154" s="11"/>
      <c r="AL1154" s="11"/>
      <c r="AM1154" s="11"/>
      <c r="AN1154" s="11"/>
      <c r="AO1154" s="11"/>
      <c r="AP1154" s="11"/>
      <c r="AQ1154" s="11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</row>
    <row r="1155" spans="1:86" ht="17.25">
      <c r="A1155" s="11"/>
      <c r="B1155" s="11"/>
      <c r="C1155" s="11"/>
      <c r="D1155" s="11"/>
      <c r="E1155" s="33"/>
      <c r="F1155" s="11"/>
      <c r="G1155" s="11"/>
      <c r="H1155" s="11"/>
      <c r="I1155" s="11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23"/>
      <c r="AD1155" s="23"/>
      <c r="AE1155" s="23"/>
      <c r="AF1155" s="23"/>
      <c r="AG1155" s="23"/>
      <c r="AH1155" s="23"/>
      <c r="AI1155" s="23"/>
      <c r="AJ1155" s="27"/>
      <c r="AK1155" s="11"/>
      <c r="AL1155" s="11"/>
      <c r="AM1155" s="11"/>
      <c r="AN1155" s="11"/>
      <c r="AO1155" s="11"/>
      <c r="AP1155" s="11"/>
      <c r="AQ1155" s="11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</row>
    <row r="1156" spans="1:86" ht="17.25">
      <c r="A1156" s="11"/>
      <c r="B1156" s="11"/>
      <c r="C1156" s="11"/>
      <c r="D1156" s="11"/>
      <c r="E1156" s="33"/>
      <c r="F1156" s="11"/>
      <c r="G1156" s="11"/>
      <c r="H1156" s="11"/>
      <c r="I1156" s="11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23"/>
      <c r="AD1156" s="23"/>
      <c r="AE1156" s="23"/>
      <c r="AF1156" s="23"/>
      <c r="AG1156" s="23"/>
      <c r="AH1156" s="23"/>
      <c r="AI1156" s="23"/>
      <c r="AJ1156" s="27"/>
      <c r="AK1156" s="11"/>
      <c r="AL1156" s="11"/>
      <c r="AM1156" s="11"/>
      <c r="AN1156" s="11"/>
      <c r="AO1156" s="11"/>
      <c r="AP1156" s="11"/>
      <c r="AQ1156" s="11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</row>
    <row r="1157" spans="1:86" ht="17.25">
      <c r="A1157" s="11"/>
      <c r="B1157" s="11"/>
      <c r="C1157" s="11"/>
      <c r="D1157" s="11"/>
      <c r="E1157" s="33"/>
      <c r="F1157" s="11"/>
      <c r="G1157" s="11"/>
      <c r="H1157" s="11"/>
      <c r="I1157" s="11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23"/>
      <c r="AD1157" s="23"/>
      <c r="AE1157" s="23"/>
      <c r="AF1157" s="23"/>
      <c r="AG1157" s="23"/>
      <c r="AH1157" s="23"/>
      <c r="AI1157" s="23"/>
      <c r="AJ1157" s="27"/>
      <c r="AK1157" s="11"/>
      <c r="AL1157" s="11"/>
      <c r="AM1157" s="11"/>
      <c r="AN1157" s="11"/>
      <c r="AO1157" s="11"/>
      <c r="AP1157" s="11"/>
      <c r="AQ1157" s="11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</row>
    <row r="1158" spans="1:86" ht="17.25">
      <c r="A1158" s="11"/>
      <c r="B1158" s="11"/>
      <c r="C1158" s="11"/>
      <c r="D1158" s="11"/>
      <c r="E1158" s="33"/>
      <c r="F1158" s="11"/>
      <c r="G1158" s="11"/>
      <c r="H1158" s="11"/>
      <c r="I1158" s="11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23"/>
      <c r="AD1158" s="23"/>
      <c r="AE1158" s="23"/>
      <c r="AF1158" s="23"/>
      <c r="AG1158" s="23"/>
      <c r="AH1158" s="23"/>
      <c r="AI1158" s="23"/>
      <c r="AJ1158" s="27"/>
      <c r="AK1158" s="11"/>
      <c r="AL1158" s="11"/>
      <c r="AM1158" s="11"/>
      <c r="AN1158" s="11"/>
      <c r="AO1158" s="11"/>
      <c r="AP1158" s="11"/>
      <c r="AQ1158" s="11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</row>
    <row r="1159" spans="1:86" ht="17.25">
      <c r="A1159" s="11"/>
      <c r="B1159" s="11"/>
      <c r="C1159" s="11"/>
      <c r="D1159" s="11"/>
      <c r="E1159" s="33"/>
      <c r="F1159" s="11"/>
      <c r="G1159" s="11"/>
      <c r="H1159" s="11"/>
      <c r="I1159" s="11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23"/>
      <c r="AD1159" s="23"/>
      <c r="AE1159" s="23"/>
      <c r="AF1159" s="23"/>
      <c r="AG1159" s="23"/>
      <c r="AH1159" s="23"/>
      <c r="AI1159" s="23"/>
      <c r="AJ1159" s="27"/>
      <c r="AK1159" s="11"/>
      <c r="AL1159" s="11"/>
      <c r="AM1159" s="11"/>
      <c r="AN1159" s="11"/>
      <c r="AO1159" s="11"/>
      <c r="AP1159" s="11"/>
      <c r="AQ1159" s="11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</row>
    <row r="1160" spans="1:86" ht="17.25">
      <c r="A1160" s="11"/>
      <c r="B1160" s="11"/>
      <c r="C1160" s="11"/>
      <c r="D1160" s="11"/>
      <c r="E1160" s="33"/>
      <c r="F1160" s="11"/>
      <c r="G1160" s="11"/>
      <c r="H1160" s="11"/>
      <c r="I1160" s="11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23"/>
      <c r="AD1160" s="23"/>
      <c r="AE1160" s="23"/>
      <c r="AF1160" s="23"/>
      <c r="AG1160" s="23"/>
      <c r="AH1160" s="23"/>
      <c r="AI1160" s="23"/>
      <c r="AJ1160" s="27"/>
      <c r="AK1160" s="11"/>
      <c r="AL1160" s="11"/>
      <c r="AM1160" s="11"/>
      <c r="AN1160" s="11"/>
      <c r="AO1160" s="11"/>
      <c r="AP1160" s="11"/>
      <c r="AQ1160" s="11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</row>
    <row r="1161" spans="1:86" ht="17.25">
      <c r="A1161" s="11"/>
      <c r="B1161" s="11"/>
      <c r="C1161" s="11"/>
      <c r="D1161" s="11"/>
      <c r="E1161" s="33"/>
      <c r="F1161" s="11"/>
      <c r="G1161" s="11"/>
      <c r="H1161" s="11"/>
      <c r="I1161" s="11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  <c r="AD1161" s="23"/>
      <c r="AE1161" s="23"/>
      <c r="AF1161" s="23"/>
      <c r="AG1161" s="23"/>
      <c r="AH1161" s="23"/>
      <c r="AI1161" s="23"/>
      <c r="AJ1161" s="27"/>
      <c r="AK1161" s="11"/>
      <c r="AL1161" s="11"/>
      <c r="AM1161" s="11"/>
      <c r="AN1161" s="11"/>
      <c r="AO1161" s="11"/>
      <c r="AP1161" s="11"/>
      <c r="AQ1161" s="11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</row>
    <row r="1162" spans="1:86" ht="17.25">
      <c r="A1162" s="11"/>
      <c r="B1162" s="11"/>
      <c r="C1162" s="11"/>
      <c r="D1162" s="11"/>
      <c r="E1162" s="33"/>
      <c r="F1162" s="11"/>
      <c r="G1162" s="11"/>
      <c r="H1162" s="11"/>
      <c r="I1162" s="11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  <c r="AE1162" s="23"/>
      <c r="AF1162" s="23"/>
      <c r="AG1162" s="23"/>
      <c r="AH1162" s="23"/>
      <c r="AI1162" s="23"/>
      <c r="AJ1162" s="27"/>
      <c r="AK1162" s="11"/>
      <c r="AL1162" s="11"/>
      <c r="AM1162" s="11"/>
      <c r="AN1162" s="11"/>
      <c r="AO1162" s="11"/>
      <c r="AP1162" s="11"/>
      <c r="AQ1162" s="11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</row>
    <row r="1163" spans="1:86" ht="17.25">
      <c r="A1163" s="11"/>
      <c r="B1163" s="11"/>
      <c r="C1163" s="11"/>
      <c r="D1163" s="11"/>
      <c r="E1163" s="33"/>
      <c r="F1163" s="11"/>
      <c r="G1163" s="11"/>
      <c r="H1163" s="11"/>
      <c r="I1163" s="11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  <c r="AD1163" s="23"/>
      <c r="AE1163" s="23"/>
      <c r="AF1163" s="23"/>
      <c r="AG1163" s="23"/>
      <c r="AH1163" s="23"/>
      <c r="AI1163" s="23"/>
      <c r="AJ1163" s="27"/>
      <c r="AK1163" s="11"/>
      <c r="AL1163" s="11"/>
      <c r="AM1163" s="11"/>
      <c r="AN1163" s="11"/>
      <c r="AO1163" s="11"/>
      <c r="AP1163" s="11"/>
      <c r="AQ1163" s="11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</row>
    <row r="1164" spans="1:86" ht="17.25">
      <c r="A1164" s="11"/>
      <c r="B1164" s="11"/>
      <c r="C1164" s="11"/>
      <c r="D1164" s="11"/>
      <c r="E1164" s="33"/>
      <c r="F1164" s="11"/>
      <c r="G1164" s="11"/>
      <c r="H1164" s="11"/>
      <c r="I1164" s="11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23"/>
      <c r="AD1164" s="23"/>
      <c r="AE1164" s="23"/>
      <c r="AF1164" s="23"/>
      <c r="AG1164" s="23"/>
      <c r="AH1164" s="23"/>
      <c r="AI1164" s="23"/>
      <c r="AJ1164" s="27"/>
      <c r="AK1164" s="11"/>
      <c r="AL1164" s="11"/>
      <c r="AM1164" s="11"/>
      <c r="AN1164" s="11"/>
      <c r="AO1164" s="11"/>
      <c r="AP1164" s="11"/>
      <c r="AQ1164" s="11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</row>
    <row r="1165" spans="1:86" ht="17.25">
      <c r="A1165" s="11"/>
      <c r="B1165" s="11"/>
      <c r="C1165" s="11"/>
      <c r="D1165" s="11"/>
      <c r="E1165" s="33"/>
      <c r="F1165" s="11"/>
      <c r="G1165" s="11"/>
      <c r="H1165" s="11"/>
      <c r="I1165" s="11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23"/>
      <c r="AD1165" s="23"/>
      <c r="AE1165" s="23"/>
      <c r="AF1165" s="23"/>
      <c r="AG1165" s="23"/>
      <c r="AH1165" s="23"/>
      <c r="AI1165" s="23"/>
      <c r="AJ1165" s="27"/>
      <c r="AK1165" s="11"/>
      <c r="AL1165" s="11"/>
      <c r="AM1165" s="11"/>
      <c r="AN1165" s="11"/>
      <c r="AO1165" s="11"/>
      <c r="AP1165" s="11"/>
      <c r="AQ1165" s="11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</row>
    <row r="1166" spans="1:86" ht="17.25">
      <c r="A1166" s="11"/>
      <c r="B1166" s="11"/>
      <c r="C1166" s="11"/>
      <c r="D1166" s="11"/>
      <c r="E1166" s="33"/>
      <c r="F1166" s="11"/>
      <c r="G1166" s="11"/>
      <c r="H1166" s="11"/>
      <c r="I1166" s="11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23"/>
      <c r="AD1166" s="23"/>
      <c r="AE1166" s="23"/>
      <c r="AF1166" s="23"/>
      <c r="AG1166" s="23"/>
      <c r="AH1166" s="23"/>
      <c r="AI1166" s="23"/>
      <c r="AJ1166" s="27"/>
      <c r="AK1166" s="11"/>
      <c r="AL1166" s="11"/>
      <c r="AM1166" s="11"/>
      <c r="AN1166" s="11"/>
      <c r="AO1166" s="11"/>
      <c r="AP1166" s="11"/>
      <c r="AQ1166" s="11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</row>
    <row r="1167" spans="1:86" ht="17.25">
      <c r="A1167" s="11"/>
      <c r="B1167" s="11"/>
      <c r="C1167" s="11"/>
      <c r="D1167" s="11"/>
      <c r="E1167" s="33"/>
      <c r="F1167" s="11"/>
      <c r="G1167" s="11"/>
      <c r="H1167" s="11"/>
      <c r="I1167" s="11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23"/>
      <c r="AD1167" s="23"/>
      <c r="AE1167" s="23"/>
      <c r="AF1167" s="23"/>
      <c r="AG1167" s="23"/>
      <c r="AH1167" s="23"/>
      <c r="AI1167" s="23"/>
      <c r="AJ1167" s="27"/>
      <c r="AK1167" s="11"/>
      <c r="AL1167" s="11"/>
      <c r="AM1167" s="11"/>
      <c r="AN1167" s="11"/>
      <c r="AO1167" s="11"/>
      <c r="AP1167" s="11"/>
      <c r="AQ1167" s="11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</row>
    <row r="1168" spans="1:86" ht="17.25">
      <c r="A1168" s="11"/>
      <c r="B1168" s="11"/>
      <c r="C1168" s="11"/>
      <c r="D1168" s="11"/>
      <c r="E1168" s="33"/>
      <c r="F1168" s="11"/>
      <c r="G1168" s="11"/>
      <c r="H1168" s="11"/>
      <c r="I1168" s="11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  <c r="AA1168" s="23"/>
      <c r="AB1168" s="23"/>
      <c r="AC1168" s="23"/>
      <c r="AD1168" s="23"/>
      <c r="AE1168" s="23"/>
      <c r="AF1168" s="23"/>
      <c r="AG1168" s="23"/>
      <c r="AH1168" s="23"/>
      <c r="AI1168" s="23"/>
      <c r="AJ1168" s="27"/>
      <c r="AK1168" s="11"/>
      <c r="AL1168" s="11"/>
      <c r="AM1168" s="11"/>
      <c r="AN1168" s="11"/>
      <c r="AO1168" s="11"/>
      <c r="AP1168" s="11"/>
      <c r="AQ1168" s="11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</row>
    <row r="1169" spans="1:86" ht="17.25">
      <c r="A1169" s="11"/>
      <c r="B1169" s="11"/>
      <c r="C1169" s="11"/>
      <c r="D1169" s="11"/>
      <c r="E1169" s="33"/>
      <c r="F1169" s="11"/>
      <c r="G1169" s="11"/>
      <c r="H1169" s="11"/>
      <c r="I1169" s="11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  <c r="AA1169" s="23"/>
      <c r="AB1169" s="23"/>
      <c r="AC1169" s="23"/>
      <c r="AD1169" s="23"/>
      <c r="AE1169" s="23"/>
      <c r="AF1169" s="23"/>
      <c r="AG1169" s="23"/>
      <c r="AH1169" s="23"/>
      <c r="AI1169" s="23"/>
      <c r="AJ1169" s="27"/>
      <c r="AK1169" s="11"/>
      <c r="AL1169" s="11"/>
      <c r="AM1169" s="11"/>
      <c r="AN1169" s="11"/>
      <c r="AO1169" s="11"/>
      <c r="AP1169" s="11"/>
      <c r="AQ1169" s="11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</row>
    <row r="1170" spans="1:86" ht="17.25">
      <c r="A1170" s="11"/>
      <c r="B1170" s="11"/>
      <c r="C1170" s="11"/>
      <c r="D1170" s="11"/>
      <c r="E1170" s="33"/>
      <c r="F1170" s="11"/>
      <c r="G1170" s="11"/>
      <c r="H1170" s="11"/>
      <c r="I1170" s="11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23"/>
      <c r="AD1170" s="23"/>
      <c r="AE1170" s="23"/>
      <c r="AF1170" s="23"/>
      <c r="AG1170" s="23"/>
      <c r="AH1170" s="23"/>
      <c r="AI1170" s="23"/>
      <c r="AJ1170" s="27"/>
      <c r="AK1170" s="11"/>
      <c r="AL1170" s="11"/>
      <c r="AM1170" s="11"/>
      <c r="AN1170" s="11"/>
      <c r="AO1170" s="11"/>
      <c r="AP1170" s="11"/>
      <c r="AQ1170" s="11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</row>
    <row r="1171" spans="1:86" ht="17.25">
      <c r="A1171" s="11"/>
      <c r="B1171" s="11"/>
      <c r="C1171" s="11"/>
      <c r="D1171" s="11"/>
      <c r="E1171" s="33"/>
      <c r="F1171" s="11"/>
      <c r="G1171" s="11"/>
      <c r="H1171" s="11"/>
      <c r="I1171" s="11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  <c r="AA1171" s="23"/>
      <c r="AB1171" s="23"/>
      <c r="AC1171" s="23"/>
      <c r="AD1171" s="23"/>
      <c r="AE1171" s="23"/>
      <c r="AF1171" s="23"/>
      <c r="AG1171" s="23"/>
      <c r="AH1171" s="23"/>
      <c r="AI1171" s="23"/>
      <c r="AJ1171" s="27"/>
      <c r="AK1171" s="11"/>
      <c r="AL1171" s="11"/>
      <c r="AM1171" s="11"/>
      <c r="AN1171" s="11"/>
      <c r="AO1171" s="11"/>
      <c r="AP1171" s="11"/>
      <c r="AQ1171" s="11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</row>
    <row r="1172" spans="1:86" ht="17.25">
      <c r="A1172" s="11"/>
      <c r="B1172" s="11"/>
      <c r="C1172" s="11"/>
      <c r="D1172" s="11"/>
      <c r="E1172" s="33"/>
      <c r="F1172" s="11"/>
      <c r="G1172" s="11"/>
      <c r="H1172" s="11"/>
      <c r="I1172" s="11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  <c r="AA1172" s="23"/>
      <c r="AB1172" s="23"/>
      <c r="AC1172" s="23"/>
      <c r="AD1172" s="23"/>
      <c r="AE1172" s="23"/>
      <c r="AF1172" s="23"/>
      <c r="AG1172" s="23"/>
      <c r="AH1172" s="23"/>
      <c r="AI1172" s="23"/>
      <c r="AJ1172" s="27"/>
      <c r="AK1172" s="11"/>
      <c r="AL1172" s="11"/>
      <c r="AM1172" s="11"/>
      <c r="AN1172" s="11"/>
      <c r="AO1172" s="11"/>
      <c r="AP1172" s="11"/>
      <c r="AQ1172" s="11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</row>
    <row r="1173" spans="1:86" ht="17.25">
      <c r="A1173" s="11"/>
      <c r="B1173" s="11"/>
      <c r="C1173" s="11"/>
      <c r="D1173" s="11"/>
      <c r="E1173" s="33"/>
      <c r="F1173" s="11"/>
      <c r="G1173" s="11"/>
      <c r="H1173" s="11"/>
      <c r="I1173" s="11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  <c r="AA1173" s="23"/>
      <c r="AB1173" s="23"/>
      <c r="AC1173" s="23"/>
      <c r="AD1173" s="23"/>
      <c r="AE1173" s="23"/>
      <c r="AF1173" s="23"/>
      <c r="AG1173" s="23"/>
      <c r="AH1173" s="23"/>
      <c r="AI1173" s="23"/>
      <c r="AJ1173" s="27"/>
      <c r="AK1173" s="11"/>
      <c r="AL1173" s="11"/>
      <c r="AM1173" s="11"/>
      <c r="AN1173" s="11"/>
      <c r="AO1173" s="11"/>
      <c r="AP1173" s="11"/>
      <c r="AQ1173" s="11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</row>
    <row r="1174" spans="1:86" ht="17.25">
      <c r="A1174" s="11"/>
      <c r="B1174" s="11"/>
      <c r="C1174" s="11"/>
      <c r="D1174" s="11"/>
      <c r="E1174" s="33"/>
      <c r="F1174" s="11"/>
      <c r="G1174" s="11"/>
      <c r="H1174" s="11"/>
      <c r="I1174" s="11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  <c r="AA1174" s="23"/>
      <c r="AB1174" s="23"/>
      <c r="AC1174" s="23"/>
      <c r="AD1174" s="23"/>
      <c r="AE1174" s="23"/>
      <c r="AF1174" s="23"/>
      <c r="AG1174" s="23"/>
      <c r="AH1174" s="23"/>
      <c r="AI1174" s="23"/>
      <c r="AJ1174" s="27"/>
      <c r="AK1174" s="11"/>
      <c r="AL1174" s="11"/>
      <c r="AM1174" s="11"/>
      <c r="AN1174" s="11"/>
      <c r="AO1174" s="11"/>
      <c r="AP1174" s="11"/>
      <c r="AQ1174" s="11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</row>
    <row r="1175" spans="1:86" ht="17.25">
      <c r="A1175" s="11"/>
      <c r="B1175" s="11"/>
      <c r="C1175" s="11"/>
      <c r="D1175" s="11"/>
      <c r="E1175" s="33"/>
      <c r="F1175" s="11"/>
      <c r="G1175" s="11"/>
      <c r="H1175" s="11"/>
      <c r="I1175" s="11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  <c r="AA1175" s="23"/>
      <c r="AB1175" s="23"/>
      <c r="AC1175" s="23"/>
      <c r="AD1175" s="23"/>
      <c r="AE1175" s="23"/>
      <c r="AF1175" s="23"/>
      <c r="AG1175" s="23"/>
      <c r="AH1175" s="23"/>
      <c r="AI1175" s="23"/>
      <c r="AJ1175" s="27"/>
      <c r="AK1175" s="11"/>
      <c r="AL1175" s="11"/>
      <c r="AM1175" s="11"/>
      <c r="AN1175" s="11"/>
      <c r="AO1175" s="11"/>
      <c r="AP1175" s="11"/>
      <c r="AQ1175" s="11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</row>
    <row r="1176" spans="1:86" ht="17.25">
      <c r="A1176" s="11"/>
      <c r="B1176" s="11"/>
      <c r="C1176" s="11"/>
      <c r="D1176" s="11"/>
      <c r="E1176" s="33"/>
      <c r="F1176" s="11"/>
      <c r="G1176" s="11"/>
      <c r="H1176" s="11"/>
      <c r="I1176" s="11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23"/>
      <c r="AD1176" s="23"/>
      <c r="AE1176" s="23"/>
      <c r="AF1176" s="23"/>
      <c r="AG1176" s="23"/>
      <c r="AH1176" s="23"/>
      <c r="AI1176" s="23"/>
      <c r="AJ1176" s="27"/>
      <c r="AK1176" s="11"/>
      <c r="AL1176" s="11"/>
      <c r="AM1176" s="11"/>
      <c r="AN1176" s="11"/>
      <c r="AO1176" s="11"/>
      <c r="AP1176" s="11"/>
      <c r="AQ1176" s="11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</row>
    <row r="1177" spans="1:86" ht="17.25">
      <c r="A1177" s="11"/>
      <c r="B1177" s="11"/>
      <c r="C1177" s="11"/>
      <c r="D1177" s="11"/>
      <c r="E1177" s="33"/>
      <c r="F1177" s="11"/>
      <c r="G1177" s="11"/>
      <c r="H1177" s="11"/>
      <c r="I1177" s="11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  <c r="AA1177" s="23"/>
      <c r="AB1177" s="23"/>
      <c r="AC1177" s="23"/>
      <c r="AD1177" s="23"/>
      <c r="AE1177" s="23"/>
      <c r="AF1177" s="23"/>
      <c r="AG1177" s="23"/>
      <c r="AH1177" s="23"/>
      <c r="AI1177" s="23"/>
      <c r="AJ1177" s="27"/>
      <c r="AK1177" s="11"/>
      <c r="AL1177" s="11"/>
      <c r="AM1177" s="11"/>
      <c r="AN1177" s="11"/>
      <c r="AO1177" s="11"/>
      <c r="AP1177" s="11"/>
      <c r="AQ1177" s="11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</row>
    <row r="1178" spans="1:86" ht="17.25">
      <c r="A1178" s="11"/>
      <c r="B1178" s="11"/>
      <c r="C1178" s="11"/>
      <c r="D1178" s="11"/>
      <c r="E1178" s="33"/>
      <c r="F1178" s="11"/>
      <c r="G1178" s="11"/>
      <c r="H1178" s="11"/>
      <c r="I1178" s="11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23"/>
      <c r="AD1178" s="23"/>
      <c r="AE1178" s="23"/>
      <c r="AF1178" s="23"/>
      <c r="AG1178" s="23"/>
      <c r="AH1178" s="23"/>
      <c r="AI1178" s="23"/>
      <c r="AJ1178" s="27"/>
      <c r="AK1178" s="11"/>
      <c r="AL1178" s="11"/>
      <c r="AM1178" s="11"/>
      <c r="AN1178" s="11"/>
      <c r="AO1178" s="11"/>
      <c r="AP1178" s="11"/>
      <c r="AQ1178" s="11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</row>
    <row r="1179" spans="1:86" ht="17.25">
      <c r="A1179" s="11"/>
      <c r="B1179" s="11"/>
      <c r="C1179" s="11"/>
      <c r="D1179" s="11"/>
      <c r="E1179" s="33"/>
      <c r="F1179" s="11"/>
      <c r="G1179" s="11"/>
      <c r="H1179" s="11"/>
      <c r="I1179" s="11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  <c r="AA1179" s="23"/>
      <c r="AB1179" s="23"/>
      <c r="AC1179" s="23"/>
      <c r="AD1179" s="23"/>
      <c r="AE1179" s="23"/>
      <c r="AF1179" s="23"/>
      <c r="AG1179" s="23"/>
      <c r="AH1179" s="23"/>
      <c r="AI1179" s="23"/>
      <c r="AJ1179" s="27"/>
      <c r="AK1179" s="11"/>
      <c r="AL1179" s="11"/>
      <c r="AM1179" s="11"/>
      <c r="AN1179" s="11"/>
      <c r="AO1179" s="11"/>
      <c r="AP1179" s="11"/>
      <c r="AQ1179" s="11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</row>
    <row r="1180" spans="1:86" ht="17.25">
      <c r="A1180" s="11"/>
      <c r="B1180" s="11"/>
      <c r="C1180" s="11"/>
      <c r="D1180" s="11"/>
      <c r="E1180" s="33"/>
      <c r="F1180" s="11"/>
      <c r="G1180" s="11"/>
      <c r="H1180" s="11"/>
      <c r="I1180" s="11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  <c r="AA1180" s="23"/>
      <c r="AB1180" s="23"/>
      <c r="AC1180" s="23"/>
      <c r="AD1180" s="23"/>
      <c r="AE1180" s="23"/>
      <c r="AF1180" s="23"/>
      <c r="AG1180" s="23"/>
      <c r="AH1180" s="23"/>
      <c r="AI1180" s="23"/>
      <c r="AJ1180" s="27"/>
      <c r="AK1180" s="11"/>
      <c r="AL1180" s="11"/>
      <c r="AM1180" s="11"/>
      <c r="AN1180" s="11"/>
      <c r="AO1180" s="11"/>
      <c r="AP1180" s="11"/>
      <c r="AQ1180" s="11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</row>
    <row r="1181" spans="1:86" ht="17.25">
      <c r="A1181" s="11"/>
      <c r="B1181" s="11"/>
      <c r="C1181" s="11"/>
      <c r="D1181" s="11"/>
      <c r="E1181" s="33"/>
      <c r="F1181" s="11"/>
      <c r="G1181" s="11"/>
      <c r="H1181" s="11"/>
      <c r="I1181" s="11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  <c r="AA1181" s="23"/>
      <c r="AB1181" s="23"/>
      <c r="AC1181" s="23"/>
      <c r="AD1181" s="23"/>
      <c r="AE1181" s="23"/>
      <c r="AF1181" s="23"/>
      <c r="AG1181" s="23"/>
      <c r="AH1181" s="23"/>
      <c r="AI1181" s="23"/>
      <c r="AJ1181" s="27"/>
      <c r="AK1181" s="11"/>
      <c r="AL1181" s="11"/>
      <c r="AM1181" s="11"/>
      <c r="AN1181" s="11"/>
      <c r="AO1181" s="11"/>
      <c r="AP1181" s="11"/>
      <c r="AQ1181" s="11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</row>
    <row r="1182" spans="1:86" ht="17.25">
      <c r="A1182" s="11"/>
      <c r="B1182" s="11"/>
      <c r="C1182" s="11"/>
      <c r="D1182" s="11"/>
      <c r="E1182" s="33"/>
      <c r="F1182" s="11"/>
      <c r="G1182" s="11"/>
      <c r="H1182" s="11"/>
      <c r="I1182" s="11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  <c r="AA1182" s="23"/>
      <c r="AB1182" s="23"/>
      <c r="AC1182" s="23"/>
      <c r="AD1182" s="23"/>
      <c r="AE1182" s="23"/>
      <c r="AF1182" s="23"/>
      <c r="AG1182" s="23"/>
      <c r="AH1182" s="23"/>
      <c r="AI1182" s="23"/>
      <c r="AJ1182" s="27"/>
      <c r="AK1182" s="11"/>
      <c r="AL1182" s="11"/>
      <c r="AM1182" s="11"/>
      <c r="AN1182" s="11"/>
      <c r="AO1182" s="11"/>
      <c r="AP1182" s="11"/>
      <c r="AQ1182" s="11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</row>
    <row r="1183" spans="1:86" ht="17.25">
      <c r="A1183" s="11"/>
      <c r="B1183" s="11"/>
      <c r="C1183" s="11"/>
      <c r="D1183" s="11"/>
      <c r="E1183" s="33"/>
      <c r="F1183" s="11"/>
      <c r="G1183" s="11"/>
      <c r="H1183" s="11"/>
      <c r="I1183" s="11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  <c r="AA1183" s="23"/>
      <c r="AB1183" s="23"/>
      <c r="AC1183" s="23"/>
      <c r="AD1183" s="23"/>
      <c r="AE1183" s="23"/>
      <c r="AF1183" s="23"/>
      <c r="AG1183" s="23"/>
      <c r="AH1183" s="23"/>
      <c r="AI1183" s="23"/>
      <c r="AJ1183" s="27"/>
      <c r="AK1183" s="11"/>
      <c r="AL1183" s="11"/>
      <c r="AM1183" s="11"/>
      <c r="AN1183" s="11"/>
      <c r="AO1183" s="11"/>
      <c r="AP1183" s="11"/>
      <c r="AQ1183" s="11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</row>
    <row r="1184" spans="1:86" ht="17.25">
      <c r="A1184" s="11"/>
      <c r="B1184" s="11"/>
      <c r="C1184" s="11"/>
      <c r="D1184" s="11"/>
      <c r="E1184" s="33"/>
      <c r="F1184" s="11"/>
      <c r="G1184" s="11"/>
      <c r="H1184" s="11"/>
      <c r="I1184" s="11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/>
      <c r="AB1184" s="23"/>
      <c r="AC1184" s="23"/>
      <c r="AD1184" s="23"/>
      <c r="AE1184" s="23"/>
      <c r="AF1184" s="23"/>
      <c r="AG1184" s="23"/>
      <c r="AH1184" s="23"/>
      <c r="AI1184" s="23"/>
      <c r="AJ1184" s="27"/>
      <c r="AK1184" s="11"/>
      <c r="AL1184" s="11"/>
      <c r="AM1184" s="11"/>
      <c r="AN1184" s="11"/>
      <c r="AO1184" s="11"/>
      <c r="AP1184" s="11"/>
      <c r="AQ1184" s="11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</row>
    <row r="1185" spans="1:86" ht="17.25">
      <c r="A1185" s="11"/>
      <c r="B1185" s="11"/>
      <c r="C1185" s="11"/>
      <c r="D1185" s="11"/>
      <c r="E1185" s="33"/>
      <c r="F1185" s="11"/>
      <c r="G1185" s="11"/>
      <c r="H1185" s="11"/>
      <c r="I1185" s="11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  <c r="AD1185" s="23"/>
      <c r="AE1185" s="23"/>
      <c r="AF1185" s="23"/>
      <c r="AG1185" s="23"/>
      <c r="AH1185" s="23"/>
      <c r="AI1185" s="23"/>
      <c r="AJ1185" s="27"/>
      <c r="AK1185" s="11"/>
      <c r="AL1185" s="11"/>
      <c r="AM1185" s="11"/>
      <c r="AN1185" s="11"/>
      <c r="AO1185" s="11"/>
      <c r="AP1185" s="11"/>
      <c r="AQ1185" s="11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</row>
    <row r="1186" spans="1:86" ht="17.25">
      <c r="A1186" s="11"/>
      <c r="B1186" s="11"/>
      <c r="C1186" s="11"/>
      <c r="D1186" s="11"/>
      <c r="E1186" s="33"/>
      <c r="F1186" s="11"/>
      <c r="G1186" s="11"/>
      <c r="H1186" s="11"/>
      <c r="I1186" s="11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  <c r="AA1186" s="23"/>
      <c r="AB1186" s="23"/>
      <c r="AC1186" s="23"/>
      <c r="AD1186" s="23"/>
      <c r="AE1186" s="23"/>
      <c r="AF1186" s="23"/>
      <c r="AG1186" s="23"/>
      <c r="AH1186" s="23"/>
      <c r="AI1186" s="23"/>
      <c r="AJ1186" s="27"/>
      <c r="AK1186" s="11"/>
      <c r="AL1186" s="11"/>
      <c r="AM1186" s="11"/>
      <c r="AN1186" s="11"/>
      <c r="AO1186" s="11"/>
      <c r="AP1186" s="11"/>
      <c r="AQ1186" s="11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</row>
    <row r="1187" spans="1:86" ht="17.25">
      <c r="A1187" s="11"/>
      <c r="B1187" s="11"/>
      <c r="C1187" s="11"/>
      <c r="D1187" s="11"/>
      <c r="E1187" s="33"/>
      <c r="F1187" s="11"/>
      <c r="G1187" s="11"/>
      <c r="H1187" s="11"/>
      <c r="I1187" s="11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/>
      <c r="AB1187" s="23"/>
      <c r="AC1187" s="23"/>
      <c r="AD1187" s="23"/>
      <c r="AE1187" s="23"/>
      <c r="AF1187" s="23"/>
      <c r="AG1187" s="23"/>
      <c r="AH1187" s="23"/>
      <c r="AI1187" s="23"/>
      <c r="AJ1187" s="27"/>
      <c r="AK1187" s="11"/>
      <c r="AL1187" s="11"/>
      <c r="AM1187" s="11"/>
      <c r="AN1187" s="11"/>
      <c r="AO1187" s="11"/>
      <c r="AP1187" s="11"/>
      <c r="AQ1187" s="11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</row>
    <row r="1188" spans="1:86" ht="17.25">
      <c r="A1188" s="11"/>
      <c r="B1188" s="11"/>
      <c r="C1188" s="11"/>
      <c r="D1188" s="11"/>
      <c r="E1188" s="33"/>
      <c r="F1188" s="11"/>
      <c r="G1188" s="11"/>
      <c r="H1188" s="11"/>
      <c r="I1188" s="11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  <c r="AA1188" s="23"/>
      <c r="AB1188" s="23"/>
      <c r="AC1188" s="23"/>
      <c r="AD1188" s="23"/>
      <c r="AE1188" s="23"/>
      <c r="AF1188" s="23"/>
      <c r="AG1188" s="23"/>
      <c r="AH1188" s="23"/>
      <c r="AI1188" s="23"/>
      <c r="AJ1188" s="27"/>
      <c r="AK1188" s="11"/>
      <c r="AL1188" s="11"/>
      <c r="AM1188" s="11"/>
      <c r="AN1188" s="11"/>
      <c r="AO1188" s="11"/>
      <c r="AP1188" s="11"/>
      <c r="AQ1188" s="11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</row>
    <row r="1189" spans="1:86" ht="17.25">
      <c r="A1189" s="11"/>
      <c r="B1189" s="11"/>
      <c r="C1189" s="11"/>
      <c r="D1189" s="11"/>
      <c r="E1189" s="33"/>
      <c r="F1189" s="11"/>
      <c r="G1189" s="11"/>
      <c r="H1189" s="11"/>
      <c r="I1189" s="11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  <c r="AA1189" s="23"/>
      <c r="AB1189" s="23"/>
      <c r="AC1189" s="23"/>
      <c r="AD1189" s="23"/>
      <c r="AE1189" s="23"/>
      <c r="AF1189" s="23"/>
      <c r="AG1189" s="23"/>
      <c r="AH1189" s="23"/>
      <c r="AI1189" s="23"/>
      <c r="AJ1189" s="27"/>
      <c r="AK1189" s="11"/>
      <c r="AL1189" s="11"/>
      <c r="AM1189" s="11"/>
      <c r="AN1189" s="11"/>
      <c r="AO1189" s="11"/>
      <c r="AP1189" s="11"/>
      <c r="AQ1189" s="11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</row>
    <row r="1190" spans="1:86" ht="17.25">
      <c r="A1190" s="11"/>
      <c r="B1190" s="11"/>
      <c r="C1190" s="11"/>
      <c r="D1190" s="11"/>
      <c r="E1190" s="33"/>
      <c r="F1190" s="11"/>
      <c r="G1190" s="11"/>
      <c r="H1190" s="11"/>
      <c r="I1190" s="11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  <c r="AA1190" s="23"/>
      <c r="AB1190" s="23"/>
      <c r="AC1190" s="23"/>
      <c r="AD1190" s="23"/>
      <c r="AE1190" s="23"/>
      <c r="AF1190" s="23"/>
      <c r="AG1190" s="23"/>
      <c r="AH1190" s="23"/>
      <c r="AI1190" s="23"/>
      <c r="AJ1190" s="27"/>
      <c r="AK1190" s="11"/>
      <c r="AL1190" s="11"/>
      <c r="AM1190" s="11"/>
      <c r="AN1190" s="11"/>
      <c r="AO1190" s="11"/>
      <c r="AP1190" s="11"/>
      <c r="AQ1190" s="11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</row>
    <row r="1191" spans="1:86" ht="17.25">
      <c r="A1191" s="11"/>
      <c r="B1191" s="11"/>
      <c r="C1191" s="11"/>
      <c r="D1191" s="11"/>
      <c r="E1191" s="33"/>
      <c r="F1191" s="11"/>
      <c r="G1191" s="11"/>
      <c r="H1191" s="11"/>
      <c r="I1191" s="11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  <c r="AA1191" s="23"/>
      <c r="AB1191" s="23"/>
      <c r="AC1191" s="23"/>
      <c r="AD1191" s="23"/>
      <c r="AE1191" s="23"/>
      <c r="AF1191" s="23"/>
      <c r="AG1191" s="23"/>
      <c r="AH1191" s="23"/>
      <c r="AI1191" s="23"/>
      <c r="AJ1191" s="27"/>
      <c r="AK1191" s="11"/>
      <c r="AL1191" s="11"/>
      <c r="AM1191" s="11"/>
      <c r="AN1191" s="11"/>
      <c r="AO1191" s="11"/>
      <c r="AP1191" s="11"/>
      <c r="AQ1191" s="11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</row>
    <row r="1192" spans="1:86" ht="17.25">
      <c r="A1192" s="11"/>
      <c r="B1192" s="11"/>
      <c r="C1192" s="11"/>
      <c r="D1192" s="11"/>
      <c r="E1192" s="33"/>
      <c r="F1192" s="11"/>
      <c r="G1192" s="11"/>
      <c r="H1192" s="11"/>
      <c r="I1192" s="11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23"/>
      <c r="AD1192" s="23"/>
      <c r="AE1192" s="23"/>
      <c r="AF1192" s="23"/>
      <c r="AG1192" s="23"/>
      <c r="AH1192" s="23"/>
      <c r="AI1192" s="23"/>
      <c r="AJ1192" s="27"/>
      <c r="AK1192" s="11"/>
      <c r="AL1192" s="11"/>
      <c r="AM1192" s="11"/>
      <c r="AN1192" s="11"/>
      <c r="AO1192" s="11"/>
      <c r="AP1192" s="11"/>
      <c r="AQ1192" s="11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</row>
    <row r="1193" spans="1:86" ht="17.25">
      <c r="A1193" s="11"/>
      <c r="B1193" s="11"/>
      <c r="C1193" s="11"/>
      <c r="D1193" s="11"/>
      <c r="E1193" s="33"/>
      <c r="F1193" s="11"/>
      <c r="G1193" s="11"/>
      <c r="H1193" s="11"/>
      <c r="I1193" s="11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  <c r="AA1193" s="23"/>
      <c r="AB1193" s="23"/>
      <c r="AC1193" s="23"/>
      <c r="AD1193" s="23"/>
      <c r="AE1193" s="23"/>
      <c r="AF1193" s="23"/>
      <c r="AG1193" s="23"/>
      <c r="AH1193" s="23"/>
      <c r="AI1193" s="23"/>
      <c r="AJ1193" s="27"/>
      <c r="AK1193" s="11"/>
      <c r="AL1193" s="11"/>
      <c r="AM1193" s="11"/>
      <c r="AN1193" s="11"/>
      <c r="AO1193" s="11"/>
      <c r="AP1193" s="11"/>
      <c r="AQ1193" s="11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</row>
    <row r="1194" spans="1:86" ht="17.25">
      <c r="A1194" s="11"/>
      <c r="B1194" s="11"/>
      <c r="C1194" s="11"/>
      <c r="D1194" s="11"/>
      <c r="E1194" s="33"/>
      <c r="F1194" s="11"/>
      <c r="G1194" s="11"/>
      <c r="H1194" s="11"/>
      <c r="I1194" s="11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  <c r="AA1194" s="23"/>
      <c r="AB1194" s="23"/>
      <c r="AC1194" s="23"/>
      <c r="AD1194" s="23"/>
      <c r="AE1194" s="23"/>
      <c r="AF1194" s="23"/>
      <c r="AG1194" s="23"/>
      <c r="AH1194" s="23"/>
      <c r="AI1194" s="23"/>
      <c r="AJ1194" s="27"/>
      <c r="AK1194" s="11"/>
      <c r="AL1194" s="11"/>
      <c r="AM1194" s="11"/>
      <c r="AN1194" s="11"/>
      <c r="AO1194" s="11"/>
      <c r="AP1194" s="11"/>
      <c r="AQ1194" s="11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</row>
    <row r="1195" spans="1:86" ht="17.25">
      <c r="A1195" s="11"/>
      <c r="B1195" s="11"/>
      <c r="C1195" s="11"/>
      <c r="D1195" s="11"/>
      <c r="E1195" s="33"/>
      <c r="F1195" s="11"/>
      <c r="G1195" s="11"/>
      <c r="H1195" s="11"/>
      <c r="I1195" s="11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23"/>
      <c r="AD1195" s="23"/>
      <c r="AE1195" s="23"/>
      <c r="AF1195" s="23"/>
      <c r="AG1195" s="23"/>
      <c r="AH1195" s="23"/>
      <c r="AI1195" s="23"/>
      <c r="AJ1195" s="27"/>
      <c r="AK1195" s="11"/>
      <c r="AL1195" s="11"/>
      <c r="AM1195" s="11"/>
      <c r="AN1195" s="11"/>
      <c r="AO1195" s="11"/>
      <c r="AP1195" s="11"/>
      <c r="AQ1195" s="11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</row>
    <row r="1196" spans="1:86" ht="17.25">
      <c r="A1196" s="11"/>
      <c r="B1196" s="11"/>
      <c r="C1196" s="11"/>
      <c r="D1196" s="11"/>
      <c r="E1196" s="33"/>
      <c r="F1196" s="11"/>
      <c r="G1196" s="11"/>
      <c r="H1196" s="11"/>
      <c r="I1196" s="11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  <c r="AA1196" s="23"/>
      <c r="AB1196" s="23"/>
      <c r="AC1196" s="23"/>
      <c r="AD1196" s="23"/>
      <c r="AE1196" s="23"/>
      <c r="AF1196" s="23"/>
      <c r="AG1196" s="23"/>
      <c r="AH1196" s="23"/>
      <c r="AI1196" s="23"/>
      <c r="AJ1196" s="27"/>
      <c r="AK1196" s="11"/>
      <c r="AL1196" s="11"/>
      <c r="AM1196" s="11"/>
      <c r="AN1196" s="11"/>
      <c r="AO1196" s="11"/>
      <c r="AP1196" s="11"/>
      <c r="AQ1196" s="11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</row>
    <row r="1197" spans="1:86" ht="17.25">
      <c r="A1197" s="11"/>
      <c r="B1197" s="11"/>
      <c r="C1197" s="11"/>
      <c r="D1197" s="11"/>
      <c r="E1197" s="33"/>
      <c r="F1197" s="11"/>
      <c r="G1197" s="11"/>
      <c r="H1197" s="11"/>
      <c r="I1197" s="11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  <c r="AA1197" s="23"/>
      <c r="AB1197" s="23"/>
      <c r="AC1197" s="23"/>
      <c r="AD1197" s="23"/>
      <c r="AE1197" s="23"/>
      <c r="AF1197" s="23"/>
      <c r="AG1197" s="23"/>
      <c r="AH1197" s="23"/>
      <c r="AI1197" s="23"/>
      <c r="AJ1197" s="27"/>
      <c r="AK1197" s="11"/>
      <c r="AL1197" s="11"/>
      <c r="AM1197" s="11"/>
      <c r="AN1197" s="11"/>
      <c r="AO1197" s="11"/>
      <c r="AP1197" s="11"/>
      <c r="AQ1197" s="11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</row>
    <row r="1198" spans="1:86" ht="17.25">
      <c r="A1198" s="11"/>
      <c r="B1198" s="11"/>
      <c r="C1198" s="11"/>
      <c r="D1198" s="11"/>
      <c r="E1198" s="33"/>
      <c r="F1198" s="11"/>
      <c r="G1198" s="11"/>
      <c r="H1198" s="11"/>
      <c r="I1198" s="11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  <c r="AA1198" s="23"/>
      <c r="AB1198" s="23"/>
      <c r="AC1198" s="23"/>
      <c r="AD1198" s="23"/>
      <c r="AE1198" s="23"/>
      <c r="AF1198" s="23"/>
      <c r="AG1198" s="23"/>
      <c r="AH1198" s="23"/>
      <c r="AI1198" s="23"/>
      <c r="AJ1198" s="27"/>
      <c r="AK1198" s="11"/>
      <c r="AL1198" s="11"/>
      <c r="AM1198" s="11"/>
      <c r="AN1198" s="11"/>
      <c r="AO1198" s="11"/>
      <c r="AP1198" s="11"/>
      <c r="AQ1198" s="11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</row>
    <row r="1199" spans="1:86" ht="17.25">
      <c r="A1199" s="11"/>
      <c r="B1199" s="11"/>
      <c r="C1199" s="11"/>
      <c r="D1199" s="11"/>
      <c r="E1199" s="33"/>
      <c r="F1199" s="11"/>
      <c r="G1199" s="11"/>
      <c r="H1199" s="11"/>
      <c r="I1199" s="11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  <c r="AA1199" s="23"/>
      <c r="AB1199" s="23"/>
      <c r="AC1199" s="23"/>
      <c r="AD1199" s="23"/>
      <c r="AE1199" s="23"/>
      <c r="AF1199" s="23"/>
      <c r="AG1199" s="23"/>
      <c r="AH1199" s="23"/>
      <c r="AI1199" s="23"/>
      <c r="AJ1199" s="27"/>
      <c r="AK1199" s="11"/>
      <c r="AL1199" s="11"/>
      <c r="AM1199" s="11"/>
      <c r="AN1199" s="11"/>
      <c r="AO1199" s="11"/>
      <c r="AP1199" s="11"/>
      <c r="AQ1199" s="11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</row>
    <row r="1200" spans="1:86" ht="17.25">
      <c r="A1200" s="11"/>
      <c r="B1200" s="11"/>
      <c r="C1200" s="11"/>
      <c r="D1200" s="11"/>
      <c r="E1200" s="33"/>
      <c r="F1200" s="11"/>
      <c r="G1200" s="11"/>
      <c r="H1200" s="11"/>
      <c r="I1200" s="11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  <c r="AA1200" s="23"/>
      <c r="AB1200" s="23"/>
      <c r="AC1200" s="23"/>
      <c r="AD1200" s="23"/>
      <c r="AE1200" s="23"/>
      <c r="AF1200" s="23"/>
      <c r="AG1200" s="23"/>
      <c r="AH1200" s="23"/>
      <c r="AI1200" s="23"/>
      <c r="AJ1200" s="27"/>
      <c r="AK1200" s="11"/>
      <c r="AL1200" s="11"/>
      <c r="AM1200" s="11"/>
      <c r="AN1200" s="11"/>
      <c r="AO1200" s="11"/>
      <c r="AP1200" s="11"/>
      <c r="AQ1200" s="11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</row>
    <row r="1201" spans="1:86" ht="17.25">
      <c r="A1201" s="11"/>
      <c r="B1201" s="11"/>
      <c r="C1201" s="11"/>
      <c r="D1201" s="11"/>
      <c r="E1201" s="33"/>
      <c r="F1201" s="11"/>
      <c r="G1201" s="11"/>
      <c r="H1201" s="11"/>
      <c r="I1201" s="11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23"/>
      <c r="AD1201" s="23"/>
      <c r="AE1201" s="23"/>
      <c r="AF1201" s="23"/>
      <c r="AG1201" s="23"/>
      <c r="AH1201" s="23"/>
      <c r="AI1201" s="23"/>
      <c r="AJ1201" s="27"/>
      <c r="AK1201" s="11"/>
      <c r="AL1201" s="11"/>
      <c r="AM1201" s="11"/>
      <c r="AN1201" s="11"/>
      <c r="AO1201" s="11"/>
      <c r="AP1201" s="11"/>
      <c r="AQ1201" s="11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</row>
    <row r="1202" spans="1:86" ht="17.25">
      <c r="A1202" s="11"/>
      <c r="B1202" s="11"/>
      <c r="C1202" s="11"/>
      <c r="D1202" s="11"/>
      <c r="E1202" s="33"/>
      <c r="F1202" s="11"/>
      <c r="G1202" s="11"/>
      <c r="H1202" s="11"/>
      <c r="I1202" s="11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  <c r="AA1202" s="23"/>
      <c r="AB1202" s="23"/>
      <c r="AC1202" s="23"/>
      <c r="AD1202" s="23"/>
      <c r="AE1202" s="23"/>
      <c r="AF1202" s="23"/>
      <c r="AG1202" s="23"/>
      <c r="AH1202" s="23"/>
      <c r="AI1202" s="23"/>
      <c r="AJ1202" s="27"/>
      <c r="AK1202" s="11"/>
      <c r="AL1202" s="11"/>
      <c r="AM1202" s="11"/>
      <c r="AN1202" s="11"/>
      <c r="AO1202" s="11"/>
      <c r="AP1202" s="11"/>
      <c r="AQ1202" s="11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</row>
    <row r="1203" spans="1:86" ht="17.25">
      <c r="A1203" s="11"/>
      <c r="B1203" s="11"/>
      <c r="C1203" s="11"/>
      <c r="D1203" s="11"/>
      <c r="E1203" s="33"/>
      <c r="F1203" s="11"/>
      <c r="G1203" s="11"/>
      <c r="H1203" s="11"/>
      <c r="I1203" s="11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  <c r="AA1203" s="23"/>
      <c r="AB1203" s="23"/>
      <c r="AC1203" s="23"/>
      <c r="AD1203" s="23"/>
      <c r="AE1203" s="23"/>
      <c r="AF1203" s="23"/>
      <c r="AG1203" s="23"/>
      <c r="AH1203" s="23"/>
      <c r="AI1203" s="23"/>
      <c r="AJ1203" s="27"/>
      <c r="AK1203" s="11"/>
      <c r="AL1203" s="11"/>
      <c r="AM1203" s="11"/>
      <c r="AN1203" s="11"/>
      <c r="AO1203" s="11"/>
      <c r="AP1203" s="11"/>
      <c r="AQ1203" s="11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</row>
    <row r="1204" spans="1:86" ht="17.25">
      <c r="A1204" s="11"/>
      <c r="B1204" s="11"/>
      <c r="C1204" s="11"/>
      <c r="D1204" s="11"/>
      <c r="E1204" s="33"/>
      <c r="F1204" s="11"/>
      <c r="G1204" s="11"/>
      <c r="H1204" s="11"/>
      <c r="I1204" s="11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7"/>
      <c r="AK1204" s="11"/>
      <c r="AL1204" s="11"/>
      <c r="AM1204" s="11"/>
      <c r="AN1204" s="11"/>
      <c r="AO1204" s="11"/>
      <c r="AP1204" s="11"/>
      <c r="AQ1204" s="11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</row>
    <row r="1205" spans="1:86" ht="17.25">
      <c r="A1205" s="11"/>
      <c r="B1205" s="11"/>
      <c r="C1205" s="11"/>
      <c r="D1205" s="11"/>
      <c r="E1205" s="33"/>
      <c r="F1205" s="11"/>
      <c r="G1205" s="11"/>
      <c r="H1205" s="11"/>
      <c r="I1205" s="11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  <c r="AA1205" s="23"/>
      <c r="AB1205" s="23"/>
      <c r="AC1205" s="23"/>
      <c r="AD1205" s="23"/>
      <c r="AE1205" s="23"/>
      <c r="AF1205" s="23"/>
      <c r="AG1205" s="23"/>
      <c r="AH1205" s="23"/>
      <c r="AI1205" s="23"/>
      <c r="AJ1205" s="27"/>
      <c r="AK1205" s="11"/>
      <c r="AL1205" s="11"/>
      <c r="AM1205" s="11"/>
      <c r="AN1205" s="11"/>
      <c r="AO1205" s="11"/>
      <c r="AP1205" s="11"/>
      <c r="AQ1205" s="11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</row>
    <row r="1206" spans="1:86" ht="17.25">
      <c r="A1206" s="11"/>
      <c r="B1206" s="11"/>
      <c r="C1206" s="11"/>
      <c r="D1206" s="11"/>
      <c r="E1206" s="33"/>
      <c r="F1206" s="11"/>
      <c r="G1206" s="11"/>
      <c r="H1206" s="11"/>
      <c r="I1206" s="11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  <c r="AA1206" s="23"/>
      <c r="AB1206" s="23"/>
      <c r="AC1206" s="23"/>
      <c r="AD1206" s="23"/>
      <c r="AE1206" s="23"/>
      <c r="AF1206" s="23"/>
      <c r="AG1206" s="23"/>
      <c r="AH1206" s="23"/>
      <c r="AI1206" s="23"/>
      <c r="AJ1206" s="27"/>
      <c r="AK1206" s="11"/>
      <c r="AL1206" s="11"/>
      <c r="AM1206" s="11"/>
      <c r="AN1206" s="11"/>
      <c r="AO1206" s="11"/>
      <c r="AP1206" s="11"/>
      <c r="AQ1206" s="11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</row>
    <row r="1207" spans="1:86" ht="17.25">
      <c r="A1207" s="11"/>
      <c r="B1207" s="11"/>
      <c r="C1207" s="11"/>
      <c r="D1207" s="11"/>
      <c r="E1207" s="33"/>
      <c r="F1207" s="11"/>
      <c r="G1207" s="11"/>
      <c r="H1207" s="11"/>
      <c r="I1207" s="11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23"/>
      <c r="AD1207" s="23"/>
      <c r="AE1207" s="23"/>
      <c r="AF1207" s="23"/>
      <c r="AG1207" s="23"/>
      <c r="AH1207" s="23"/>
      <c r="AI1207" s="23"/>
      <c r="AJ1207" s="27"/>
      <c r="AK1207" s="11"/>
      <c r="AL1207" s="11"/>
      <c r="AM1207" s="11"/>
      <c r="AN1207" s="11"/>
      <c r="AO1207" s="11"/>
      <c r="AP1207" s="11"/>
      <c r="AQ1207" s="11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</row>
    <row r="1208" spans="1:86" ht="17.25">
      <c r="A1208" s="11"/>
      <c r="B1208" s="11"/>
      <c r="C1208" s="11"/>
      <c r="D1208" s="11"/>
      <c r="E1208" s="33"/>
      <c r="F1208" s="11"/>
      <c r="G1208" s="11"/>
      <c r="H1208" s="11"/>
      <c r="I1208" s="11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23"/>
      <c r="AD1208" s="23"/>
      <c r="AE1208" s="23"/>
      <c r="AF1208" s="23"/>
      <c r="AG1208" s="23"/>
      <c r="AH1208" s="23"/>
      <c r="AI1208" s="23"/>
      <c r="AJ1208" s="27"/>
      <c r="AK1208" s="11"/>
      <c r="AL1208" s="11"/>
      <c r="AM1208" s="11"/>
      <c r="AN1208" s="11"/>
      <c r="AO1208" s="11"/>
      <c r="AP1208" s="11"/>
      <c r="AQ1208" s="11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</row>
    <row r="1209" spans="1:86" ht="17.25">
      <c r="A1209" s="11"/>
      <c r="B1209" s="11"/>
      <c r="C1209" s="11"/>
      <c r="D1209" s="11"/>
      <c r="E1209" s="33"/>
      <c r="F1209" s="11"/>
      <c r="G1209" s="11"/>
      <c r="H1209" s="11"/>
      <c r="I1209" s="11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23"/>
      <c r="AD1209" s="23"/>
      <c r="AE1209" s="23"/>
      <c r="AF1209" s="23"/>
      <c r="AG1209" s="23"/>
      <c r="AH1209" s="23"/>
      <c r="AI1209" s="23"/>
      <c r="AJ1209" s="27"/>
      <c r="AK1209" s="11"/>
      <c r="AL1209" s="11"/>
      <c r="AM1209" s="11"/>
      <c r="AN1209" s="11"/>
      <c r="AO1209" s="11"/>
      <c r="AP1209" s="11"/>
      <c r="AQ1209" s="11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</row>
    <row r="1210" spans="1:86" ht="17.25">
      <c r="A1210" s="11"/>
      <c r="B1210" s="11"/>
      <c r="C1210" s="11"/>
      <c r="D1210" s="11"/>
      <c r="E1210" s="33"/>
      <c r="F1210" s="11"/>
      <c r="G1210" s="11"/>
      <c r="H1210" s="11"/>
      <c r="I1210" s="11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23"/>
      <c r="AD1210" s="23"/>
      <c r="AE1210" s="23"/>
      <c r="AF1210" s="23"/>
      <c r="AG1210" s="23"/>
      <c r="AH1210" s="23"/>
      <c r="AI1210" s="23"/>
      <c r="AJ1210" s="27"/>
      <c r="AK1210" s="11"/>
      <c r="AL1210" s="11"/>
      <c r="AM1210" s="11"/>
      <c r="AN1210" s="11"/>
      <c r="AO1210" s="11"/>
      <c r="AP1210" s="11"/>
      <c r="AQ1210" s="11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</row>
    <row r="1211" spans="1:86" ht="17.25">
      <c r="A1211" s="11"/>
      <c r="B1211" s="11"/>
      <c r="C1211" s="11"/>
      <c r="D1211" s="11"/>
      <c r="E1211" s="33"/>
      <c r="F1211" s="11"/>
      <c r="G1211" s="11"/>
      <c r="H1211" s="11"/>
      <c r="I1211" s="11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23"/>
      <c r="AD1211" s="23"/>
      <c r="AE1211" s="23"/>
      <c r="AF1211" s="23"/>
      <c r="AG1211" s="23"/>
      <c r="AH1211" s="23"/>
      <c r="AI1211" s="23"/>
      <c r="AJ1211" s="27"/>
      <c r="AK1211" s="11"/>
      <c r="AL1211" s="11"/>
      <c r="AM1211" s="11"/>
      <c r="AN1211" s="11"/>
      <c r="AO1211" s="11"/>
      <c r="AP1211" s="11"/>
      <c r="AQ1211" s="11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</row>
    <row r="1212" spans="1:86" ht="17.25">
      <c r="A1212" s="11"/>
      <c r="B1212" s="11"/>
      <c r="C1212" s="11"/>
      <c r="D1212" s="11"/>
      <c r="E1212" s="33"/>
      <c r="F1212" s="11"/>
      <c r="G1212" s="11"/>
      <c r="H1212" s="11"/>
      <c r="I1212" s="11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  <c r="AA1212" s="23"/>
      <c r="AB1212" s="23"/>
      <c r="AC1212" s="23"/>
      <c r="AD1212" s="23"/>
      <c r="AE1212" s="23"/>
      <c r="AF1212" s="23"/>
      <c r="AG1212" s="23"/>
      <c r="AH1212" s="23"/>
      <c r="AI1212" s="23"/>
      <c r="AJ1212" s="27"/>
      <c r="AK1212" s="11"/>
      <c r="AL1212" s="11"/>
      <c r="AM1212" s="11"/>
      <c r="AN1212" s="11"/>
      <c r="AO1212" s="11"/>
      <c r="AP1212" s="11"/>
      <c r="AQ1212" s="11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</row>
    <row r="1213" spans="1:86" ht="17.25">
      <c r="A1213" s="11"/>
      <c r="B1213" s="11"/>
      <c r="C1213" s="11"/>
      <c r="D1213" s="11"/>
      <c r="E1213" s="33"/>
      <c r="F1213" s="11"/>
      <c r="G1213" s="11"/>
      <c r="H1213" s="11"/>
      <c r="I1213" s="11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  <c r="AA1213" s="23"/>
      <c r="AB1213" s="23"/>
      <c r="AC1213" s="23"/>
      <c r="AD1213" s="23"/>
      <c r="AE1213" s="23"/>
      <c r="AF1213" s="23"/>
      <c r="AG1213" s="23"/>
      <c r="AH1213" s="23"/>
      <c r="AI1213" s="23"/>
      <c r="AJ1213" s="27"/>
      <c r="AK1213" s="11"/>
      <c r="AL1213" s="11"/>
      <c r="AM1213" s="11"/>
      <c r="AN1213" s="11"/>
      <c r="AO1213" s="11"/>
      <c r="AP1213" s="11"/>
      <c r="AQ1213" s="11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</row>
    <row r="1214" spans="1:86" ht="17.25">
      <c r="A1214" s="11"/>
      <c r="B1214" s="11"/>
      <c r="C1214" s="11"/>
      <c r="D1214" s="11"/>
      <c r="E1214" s="33"/>
      <c r="F1214" s="11"/>
      <c r="G1214" s="11"/>
      <c r="H1214" s="11"/>
      <c r="I1214" s="11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  <c r="AA1214" s="23"/>
      <c r="AB1214" s="23"/>
      <c r="AC1214" s="23"/>
      <c r="AD1214" s="23"/>
      <c r="AE1214" s="23"/>
      <c r="AF1214" s="23"/>
      <c r="AG1214" s="23"/>
      <c r="AH1214" s="23"/>
      <c r="AI1214" s="23"/>
      <c r="AJ1214" s="27"/>
      <c r="AK1214" s="11"/>
      <c r="AL1214" s="11"/>
      <c r="AM1214" s="11"/>
      <c r="AN1214" s="11"/>
      <c r="AO1214" s="11"/>
      <c r="AP1214" s="11"/>
      <c r="AQ1214" s="11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</row>
    <row r="1215" spans="1:86" ht="17.25">
      <c r="A1215" s="11"/>
      <c r="B1215" s="11"/>
      <c r="C1215" s="11"/>
      <c r="D1215" s="11"/>
      <c r="E1215" s="33"/>
      <c r="F1215" s="11"/>
      <c r="G1215" s="11"/>
      <c r="H1215" s="11"/>
      <c r="I1215" s="11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  <c r="AA1215" s="23"/>
      <c r="AB1215" s="23"/>
      <c r="AC1215" s="23"/>
      <c r="AD1215" s="23"/>
      <c r="AE1215" s="23"/>
      <c r="AF1215" s="23"/>
      <c r="AG1215" s="23"/>
      <c r="AH1215" s="23"/>
      <c r="AI1215" s="23"/>
      <c r="AJ1215" s="27"/>
      <c r="AK1215" s="11"/>
      <c r="AL1215" s="11"/>
      <c r="AM1215" s="11"/>
      <c r="AN1215" s="11"/>
      <c r="AO1215" s="11"/>
      <c r="AP1215" s="11"/>
      <c r="AQ1215" s="11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</row>
    <row r="1216" spans="1:86" ht="17.25">
      <c r="A1216" s="11"/>
      <c r="B1216" s="11"/>
      <c r="C1216" s="11"/>
      <c r="D1216" s="11"/>
      <c r="E1216" s="33"/>
      <c r="F1216" s="11"/>
      <c r="G1216" s="11"/>
      <c r="H1216" s="11"/>
      <c r="I1216" s="11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  <c r="AA1216" s="23"/>
      <c r="AB1216" s="23"/>
      <c r="AC1216" s="23"/>
      <c r="AD1216" s="23"/>
      <c r="AE1216" s="23"/>
      <c r="AF1216" s="23"/>
      <c r="AG1216" s="23"/>
      <c r="AH1216" s="23"/>
      <c r="AI1216" s="23"/>
      <c r="AJ1216" s="27"/>
      <c r="AK1216" s="11"/>
      <c r="AL1216" s="11"/>
      <c r="AM1216" s="11"/>
      <c r="AN1216" s="11"/>
      <c r="AO1216" s="11"/>
      <c r="AP1216" s="11"/>
      <c r="AQ1216" s="11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</row>
    <row r="1217" spans="1:86" ht="17.25">
      <c r="A1217" s="11"/>
      <c r="B1217" s="11"/>
      <c r="C1217" s="11"/>
      <c r="D1217" s="11"/>
      <c r="E1217" s="33"/>
      <c r="F1217" s="11"/>
      <c r="G1217" s="11"/>
      <c r="H1217" s="11"/>
      <c r="I1217" s="11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  <c r="AA1217" s="23"/>
      <c r="AB1217" s="23"/>
      <c r="AC1217" s="23"/>
      <c r="AD1217" s="23"/>
      <c r="AE1217" s="23"/>
      <c r="AF1217" s="23"/>
      <c r="AG1217" s="23"/>
      <c r="AH1217" s="23"/>
      <c r="AI1217" s="23"/>
      <c r="AJ1217" s="27"/>
      <c r="AK1217" s="11"/>
      <c r="AL1217" s="11"/>
      <c r="AM1217" s="11"/>
      <c r="AN1217" s="11"/>
      <c r="AO1217" s="11"/>
      <c r="AP1217" s="11"/>
      <c r="AQ1217" s="11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</row>
    <row r="1218" spans="1:86" ht="17.25">
      <c r="A1218" s="11"/>
      <c r="B1218" s="11"/>
      <c r="C1218" s="11"/>
      <c r="D1218" s="11"/>
      <c r="E1218" s="33"/>
      <c r="F1218" s="11"/>
      <c r="G1218" s="11"/>
      <c r="H1218" s="11"/>
      <c r="I1218" s="11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  <c r="AA1218" s="23"/>
      <c r="AB1218" s="23"/>
      <c r="AC1218" s="23"/>
      <c r="AD1218" s="23"/>
      <c r="AE1218" s="23"/>
      <c r="AF1218" s="23"/>
      <c r="AG1218" s="23"/>
      <c r="AH1218" s="23"/>
      <c r="AI1218" s="23"/>
      <c r="AJ1218" s="27"/>
      <c r="AK1218" s="11"/>
      <c r="AL1218" s="11"/>
      <c r="AM1218" s="11"/>
      <c r="AN1218" s="11"/>
      <c r="AO1218" s="11"/>
      <c r="AP1218" s="11"/>
      <c r="AQ1218" s="11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</row>
    <row r="1219" spans="1:86" ht="17.25">
      <c r="A1219" s="11"/>
      <c r="B1219" s="11"/>
      <c r="C1219" s="11"/>
      <c r="D1219" s="11"/>
      <c r="E1219" s="33"/>
      <c r="F1219" s="11"/>
      <c r="G1219" s="11"/>
      <c r="H1219" s="11"/>
      <c r="I1219" s="11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  <c r="AA1219" s="23"/>
      <c r="AB1219" s="23"/>
      <c r="AC1219" s="23"/>
      <c r="AD1219" s="23"/>
      <c r="AE1219" s="23"/>
      <c r="AF1219" s="23"/>
      <c r="AG1219" s="23"/>
      <c r="AH1219" s="23"/>
      <c r="AI1219" s="23"/>
      <c r="AJ1219" s="27"/>
      <c r="AK1219" s="11"/>
      <c r="AL1219" s="11"/>
      <c r="AM1219" s="11"/>
      <c r="AN1219" s="11"/>
      <c r="AO1219" s="11"/>
      <c r="AP1219" s="11"/>
      <c r="AQ1219" s="11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</row>
    <row r="1220" spans="1:86" ht="17.25">
      <c r="A1220" s="11"/>
      <c r="B1220" s="11"/>
      <c r="C1220" s="11"/>
      <c r="D1220" s="11"/>
      <c r="E1220" s="33"/>
      <c r="F1220" s="11"/>
      <c r="G1220" s="11"/>
      <c r="H1220" s="11"/>
      <c r="I1220" s="11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  <c r="AA1220" s="23"/>
      <c r="AB1220" s="23"/>
      <c r="AC1220" s="23"/>
      <c r="AD1220" s="23"/>
      <c r="AE1220" s="23"/>
      <c r="AF1220" s="23"/>
      <c r="AG1220" s="23"/>
      <c r="AH1220" s="23"/>
      <c r="AI1220" s="23"/>
      <c r="AJ1220" s="27"/>
      <c r="AK1220" s="11"/>
      <c r="AL1220" s="11"/>
      <c r="AM1220" s="11"/>
      <c r="AN1220" s="11"/>
      <c r="AO1220" s="11"/>
      <c r="AP1220" s="11"/>
      <c r="AQ1220" s="11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</row>
    <row r="1221" spans="1:86" ht="17.25">
      <c r="A1221" s="11"/>
      <c r="B1221" s="11"/>
      <c r="C1221" s="11"/>
      <c r="D1221" s="11"/>
      <c r="E1221" s="33"/>
      <c r="F1221" s="11"/>
      <c r="G1221" s="11"/>
      <c r="H1221" s="11"/>
      <c r="I1221" s="11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23"/>
      <c r="AD1221" s="23"/>
      <c r="AE1221" s="23"/>
      <c r="AF1221" s="23"/>
      <c r="AG1221" s="23"/>
      <c r="AH1221" s="23"/>
      <c r="AI1221" s="23"/>
      <c r="AJ1221" s="27"/>
      <c r="AK1221" s="11"/>
      <c r="AL1221" s="11"/>
      <c r="AM1221" s="11"/>
      <c r="AN1221" s="11"/>
      <c r="AO1221" s="11"/>
      <c r="AP1221" s="11"/>
      <c r="AQ1221" s="11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</row>
    <row r="1222" spans="1:86" ht="17.25">
      <c r="A1222" s="11"/>
      <c r="B1222" s="11"/>
      <c r="C1222" s="11"/>
      <c r="D1222" s="11"/>
      <c r="E1222" s="33"/>
      <c r="F1222" s="11"/>
      <c r="G1222" s="11"/>
      <c r="H1222" s="11"/>
      <c r="I1222" s="11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  <c r="AA1222" s="23"/>
      <c r="AB1222" s="23"/>
      <c r="AC1222" s="23"/>
      <c r="AD1222" s="23"/>
      <c r="AE1222" s="23"/>
      <c r="AF1222" s="23"/>
      <c r="AG1222" s="23"/>
      <c r="AH1222" s="23"/>
      <c r="AI1222" s="23"/>
      <c r="AJ1222" s="27"/>
      <c r="AK1222" s="11"/>
      <c r="AL1222" s="11"/>
      <c r="AM1222" s="11"/>
      <c r="AN1222" s="11"/>
      <c r="AO1222" s="11"/>
      <c r="AP1222" s="11"/>
      <c r="AQ1222" s="11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</row>
    <row r="1223" spans="1:86" ht="17.25">
      <c r="A1223" s="11"/>
      <c r="B1223" s="11"/>
      <c r="C1223" s="11"/>
      <c r="D1223" s="11"/>
      <c r="E1223" s="33"/>
      <c r="F1223" s="11"/>
      <c r="G1223" s="11"/>
      <c r="H1223" s="11"/>
      <c r="I1223" s="11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  <c r="AA1223" s="23"/>
      <c r="AB1223" s="23"/>
      <c r="AC1223" s="23"/>
      <c r="AD1223" s="23"/>
      <c r="AE1223" s="23"/>
      <c r="AF1223" s="23"/>
      <c r="AG1223" s="23"/>
      <c r="AH1223" s="23"/>
      <c r="AI1223" s="23"/>
      <c r="AJ1223" s="27"/>
      <c r="AK1223" s="11"/>
      <c r="AL1223" s="11"/>
      <c r="AM1223" s="11"/>
      <c r="AN1223" s="11"/>
      <c r="AO1223" s="11"/>
      <c r="AP1223" s="11"/>
      <c r="AQ1223" s="11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</row>
    <row r="1224" spans="1:86" ht="17.25">
      <c r="A1224" s="11"/>
      <c r="B1224" s="11"/>
      <c r="C1224" s="11"/>
      <c r="D1224" s="11"/>
      <c r="E1224" s="33"/>
      <c r="F1224" s="11"/>
      <c r="G1224" s="11"/>
      <c r="H1224" s="11"/>
      <c r="I1224" s="11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/>
      <c r="AB1224" s="23"/>
      <c r="AC1224" s="23"/>
      <c r="AD1224" s="23"/>
      <c r="AE1224" s="23"/>
      <c r="AF1224" s="23"/>
      <c r="AG1224" s="23"/>
      <c r="AH1224" s="23"/>
      <c r="AI1224" s="23"/>
      <c r="AJ1224" s="27"/>
      <c r="AK1224" s="11"/>
      <c r="AL1224" s="11"/>
      <c r="AM1224" s="11"/>
      <c r="AN1224" s="11"/>
      <c r="AO1224" s="11"/>
      <c r="AP1224" s="11"/>
      <c r="AQ1224" s="11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</row>
    <row r="1225" spans="1:86" ht="17.25">
      <c r="A1225" s="11"/>
      <c r="B1225" s="11"/>
      <c r="C1225" s="11"/>
      <c r="D1225" s="11"/>
      <c r="E1225" s="33"/>
      <c r="F1225" s="11"/>
      <c r="G1225" s="11"/>
      <c r="H1225" s="11"/>
      <c r="I1225" s="11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/>
      <c r="AB1225" s="23"/>
      <c r="AC1225" s="23"/>
      <c r="AD1225" s="23"/>
      <c r="AE1225" s="23"/>
      <c r="AF1225" s="23"/>
      <c r="AG1225" s="23"/>
      <c r="AH1225" s="23"/>
      <c r="AI1225" s="23"/>
      <c r="AJ1225" s="27"/>
      <c r="AK1225" s="11"/>
      <c r="AL1225" s="11"/>
      <c r="AM1225" s="11"/>
      <c r="AN1225" s="11"/>
      <c r="AO1225" s="11"/>
      <c r="AP1225" s="11"/>
      <c r="AQ1225" s="11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</row>
    <row r="1226" spans="1:86" ht="17.25">
      <c r="A1226" s="11"/>
      <c r="B1226" s="11"/>
      <c r="C1226" s="11"/>
      <c r="D1226" s="11"/>
      <c r="E1226" s="33"/>
      <c r="F1226" s="11"/>
      <c r="G1226" s="11"/>
      <c r="H1226" s="11"/>
      <c r="I1226" s="11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  <c r="AA1226" s="23"/>
      <c r="AB1226" s="23"/>
      <c r="AC1226" s="23"/>
      <c r="AD1226" s="23"/>
      <c r="AE1226" s="23"/>
      <c r="AF1226" s="23"/>
      <c r="AG1226" s="23"/>
      <c r="AH1226" s="23"/>
      <c r="AI1226" s="23"/>
      <c r="AJ1226" s="27"/>
      <c r="AK1226" s="11"/>
      <c r="AL1226" s="11"/>
      <c r="AM1226" s="11"/>
      <c r="AN1226" s="11"/>
      <c r="AO1226" s="11"/>
      <c r="AP1226" s="11"/>
      <c r="AQ1226" s="11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</row>
    <row r="1227" spans="1:86" ht="17.25">
      <c r="A1227" s="11"/>
      <c r="B1227" s="11"/>
      <c r="C1227" s="11"/>
      <c r="D1227" s="11"/>
      <c r="E1227" s="33"/>
      <c r="F1227" s="11"/>
      <c r="G1227" s="11"/>
      <c r="H1227" s="11"/>
      <c r="I1227" s="11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/>
      <c r="AB1227" s="23"/>
      <c r="AC1227" s="23"/>
      <c r="AD1227" s="23"/>
      <c r="AE1227" s="23"/>
      <c r="AF1227" s="23"/>
      <c r="AG1227" s="23"/>
      <c r="AH1227" s="23"/>
      <c r="AI1227" s="23"/>
      <c r="AJ1227" s="27"/>
      <c r="AK1227" s="11"/>
      <c r="AL1227" s="11"/>
      <c r="AM1227" s="11"/>
      <c r="AN1227" s="11"/>
      <c r="AO1227" s="11"/>
      <c r="AP1227" s="11"/>
      <c r="AQ1227" s="11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</row>
    <row r="1228" spans="1:86" ht="17.25">
      <c r="A1228" s="11"/>
      <c r="B1228" s="11"/>
      <c r="C1228" s="11"/>
      <c r="D1228" s="11"/>
      <c r="E1228" s="33"/>
      <c r="F1228" s="11"/>
      <c r="G1228" s="11"/>
      <c r="H1228" s="11"/>
      <c r="I1228" s="11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  <c r="AA1228" s="23"/>
      <c r="AB1228" s="23"/>
      <c r="AC1228" s="23"/>
      <c r="AD1228" s="23"/>
      <c r="AE1228" s="23"/>
      <c r="AF1228" s="23"/>
      <c r="AG1228" s="23"/>
      <c r="AH1228" s="23"/>
      <c r="AI1228" s="23"/>
      <c r="AJ1228" s="27"/>
      <c r="AK1228" s="11"/>
      <c r="AL1228" s="11"/>
      <c r="AM1228" s="11"/>
      <c r="AN1228" s="11"/>
      <c r="AO1228" s="11"/>
      <c r="AP1228" s="11"/>
      <c r="AQ1228" s="11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</row>
    <row r="1229" spans="1:86" ht="17.25">
      <c r="A1229" s="11"/>
      <c r="B1229" s="11"/>
      <c r="C1229" s="11"/>
      <c r="D1229" s="11"/>
      <c r="E1229" s="33"/>
      <c r="F1229" s="11"/>
      <c r="G1229" s="11"/>
      <c r="H1229" s="11"/>
      <c r="I1229" s="11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  <c r="AA1229" s="23"/>
      <c r="AB1229" s="23"/>
      <c r="AC1229" s="23"/>
      <c r="AD1229" s="23"/>
      <c r="AE1229" s="23"/>
      <c r="AF1229" s="23"/>
      <c r="AG1229" s="23"/>
      <c r="AH1229" s="23"/>
      <c r="AI1229" s="23"/>
      <c r="AJ1229" s="27"/>
      <c r="AK1229" s="11"/>
      <c r="AL1229" s="11"/>
      <c r="AM1229" s="11"/>
      <c r="AN1229" s="11"/>
      <c r="AO1229" s="11"/>
      <c r="AP1229" s="11"/>
      <c r="AQ1229" s="11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</row>
    <row r="1230" spans="1:86" ht="17.25">
      <c r="A1230" s="11"/>
      <c r="B1230" s="11"/>
      <c r="C1230" s="11"/>
      <c r="D1230" s="11"/>
      <c r="E1230" s="33"/>
      <c r="F1230" s="11"/>
      <c r="G1230" s="11"/>
      <c r="H1230" s="11"/>
      <c r="I1230" s="11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  <c r="AA1230" s="23"/>
      <c r="AB1230" s="23"/>
      <c r="AC1230" s="23"/>
      <c r="AD1230" s="23"/>
      <c r="AE1230" s="23"/>
      <c r="AF1230" s="23"/>
      <c r="AG1230" s="23"/>
      <c r="AH1230" s="23"/>
      <c r="AI1230" s="23"/>
      <c r="AJ1230" s="27"/>
      <c r="AK1230" s="11"/>
      <c r="AL1230" s="11"/>
      <c r="AM1230" s="11"/>
      <c r="AN1230" s="11"/>
      <c r="AO1230" s="11"/>
      <c r="AP1230" s="11"/>
      <c r="AQ1230" s="11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</row>
    <row r="1231" spans="1:86" ht="17.25">
      <c r="A1231" s="11"/>
      <c r="B1231" s="11"/>
      <c r="C1231" s="11"/>
      <c r="D1231" s="11"/>
      <c r="E1231" s="33"/>
      <c r="F1231" s="11"/>
      <c r="G1231" s="11"/>
      <c r="H1231" s="11"/>
      <c r="I1231" s="11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  <c r="AA1231" s="23"/>
      <c r="AB1231" s="23"/>
      <c r="AC1231" s="23"/>
      <c r="AD1231" s="23"/>
      <c r="AE1231" s="23"/>
      <c r="AF1231" s="23"/>
      <c r="AG1231" s="23"/>
      <c r="AH1231" s="23"/>
      <c r="AI1231" s="23"/>
      <c r="AJ1231" s="27"/>
      <c r="AK1231" s="11"/>
      <c r="AL1231" s="11"/>
      <c r="AM1231" s="11"/>
      <c r="AN1231" s="11"/>
      <c r="AO1231" s="11"/>
      <c r="AP1231" s="11"/>
      <c r="AQ1231" s="11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</row>
    <row r="1232" spans="1:86" ht="17.25">
      <c r="A1232" s="11"/>
      <c r="B1232" s="11"/>
      <c r="C1232" s="11"/>
      <c r="D1232" s="11"/>
      <c r="E1232" s="33"/>
      <c r="F1232" s="11"/>
      <c r="G1232" s="11"/>
      <c r="H1232" s="11"/>
      <c r="I1232" s="11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  <c r="AA1232" s="23"/>
      <c r="AB1232" s="23"/>
      <c r="AC1232" s="23"/>
      <c r="AD1232" s="23"/>
      <c r="AE1232" s="23"/>
      <c r="AF1232" s="23"/>
      <c r="AG1232" s="23"/>
      <c r="AH1232" s="23"/>
      <c r="AI1232" s="23"/>
      <c r="AJ1232" s="27"/>
      <c r="AK1232" s="11"/>
      <c r="AL1232" s="11"/>
      <c r="AM1232" s="11"/>
      <c r="AN1232" s="11"/>
      <c r="AO1232" s="11"/>
      <c r="AP1232" s="11"/>
      <c r="AQ1232" s="11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</row>
    <row r="1233" spans="1:86" ht="17.25">
      <c r="A1233" s="11"/>
      <c r="B1233" s="11"/>
      <c r="C1233" s="11"/>
      <c r="D1233" s="11"/>
      <c r="E1233" s="33"/>
      <c r="F1233" s="11"/>
      <c r="G1233" s="11"/>
      <c r="H1233" s="11"/>
      <c r="I1233" s="11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  <c r="AA1233" s="23"/>
      <c r="AB1233" s="23"/>
      <c r="AC1233" s="23"/>
      <c r="AD1233" s="23"/>
      <c r="AE1233" s="23"/>
      <c r="AF1233" s="23"/>
      <c r="AG1233" s="23"/>
      <c r="AH1233" s="23"/>
      <c r="AI1233" s="23"/>
      <c r="AJ1233" s="27"/>
      <c r="AK1233" s="11"/>
      <c r="AL1233" s="11"/>
      <c r="AM1233" s="11"/>
      <c r="AN1233" s="11"/>
      <c r="AO1233" s="11"/>
      <c r="AP1233" s="11"/>
      <c r="AQ1233" s="11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</row>
    <row r="1234" spans="1:86" ht="17.25">
      <c r="A1234" s="11"/>
      <c r="B1234" s="11"/>
      <c r="C1234" s="11"/>
      <c r="D1234" s="11"/>
      <c r="E1234" s="33"/>
      <c r="F1234" s="11"/>
      <c r="G1234" s="11"/>
      <c r="H1234" s="11"/>
      <c r="I1234" s="11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  <c r="AA1234" s="23"/>
      <c r="AB1234" s="23"/>
      <c r="AC1234" s="23"/>
      <c r="AD1234" s="23"/>
      <c r="AE1234" s="23"/>
      <c r="AF1234" s="23"/>
      <c r="AG1234" s="23"/>
      <c r="AH1234" s="23"/>
      <c r="AI1234" s="23"/>
      <c r="AJ1234" s="27"/>
      <c r="AK1234" s="11"/>
      <c r="AL1234" s="11"/>
      <c r="AM1234" s="11"/>
      <c r="AN1234" s="11"/>
      <c r="AO1234" s="11"/>
      <c r="AP1234" s="11"/>
      <c r="AQ1234" s="11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</row>
    <row r="1235" spans="1:86" ht="17.25">
      <c r="A1235" s="11"/>
      <c r="B1235" s="11"/>
      <c r="C1235" s="11"/>
      <c r="D1235" s="11"/>
      <c r="E1235" s="33"/>
      <c r="F1235" s="11"/>
      <c r="G1235" s="11"/>
      <c r="H1235" s="11"/>
      <c r="I1235" s="11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  <c r="AA1235" s="23"/>
      <c r="AB1235" s="23"/>
      <c r="AC1235" s="23"/>
      <c r="AD1235" s="23"/>
      <c r="AE1235" s="23"/>
      <c r="AF1235" s="23"/>
      <c r="AG1235" s="23"/>
      <c r="AH1235" s="23"/>
      <c r="AI1235" s="23"/>
      <c r="AJ1235" s="27"/>
      <c r="AK1235" s="11"/>
      <c r="AL1235" s="11"/>
      <c r="AM1235" s="11"/>
      <c r="AN1235" s="11"/>
      <c r="AO1235" s="11"/>
      <c r="AP1235" s="11"/>
      <c r="AQ1235" s="11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</row>
    <row r="1236" spans="1:86" ht="17.25">
      <c r="A1236" s="11"/>
      <c r="B1236" s="11"/>
      <c r="C1236" s="11"/>
      <c r="D1236" s="11"/>
      <c r="E1236" s="33"/>
      <c r="F1236" s="11"/>
      <c r="G1236" s="11"/>
      <c r="H1236" s="11"/>
      <c r="I1236" s="11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  <c r="AA1236" s="23"/>
      <c r="AB1236" s="23"/>
      <c r="AC1236" s="23"/>
      <c r="AD1236" s="23"/>
      <c r="AE1236" s="23"/>
      <c r="AF1236" s="23"/>
      <c r="AG1236" s="23"/>
      <c r="AH1236" s="23"/>
      <c r="AI1236" s="23"/>
      <c r="AJ1236" s="27"/>
      <c r="AK1236" s="11"/>
      <c r="AL1236" s="11"/>
      <c r="AM1236" s="11"/>
      <c r="AN1236" s="11"/>
      <c r="AO1236" s="11"/>
      <c r="AP1236" s="11"/>
      <c r="AQ1236" s="11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</row>
    <row r="1237" spans="1:86" ht="17.25">
      <c r="A1237" s="11"/>
      <c r="B1237" s="11"/>
      <c r="C1237" s="11"/>
      <c r="D1237" s="11"/>
      <c r="E1237" s="33"/>
      <c r="F1237" s="11"/>
      <c r="G1237" s="11"/>
      <c r="H1237" s="11"/>
      <c r="I1237" s="11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  <c r="AA1237" s="23"/>
      <c r="AB1237" s="23"/>
      <c r="AC1237" s="23"/>
      <c r="AD1237" s="23"/>
      <c r="AE1237" s="23"/>
      <c r="AF1237" s="23"/>
      <c r="AG1237" s="23"/>
      <c r="AH1237" s="23"/>
      <c r="AI1237" s="23"/>
      <c r="AJ1237" s="27"/>
      <c r="AK1237" s="11"/>
      <c r="AL1237" s="11"/>
      <c r="AM1237" s="11"/>
      <c r="AN1237" s="11"/>
      <c r="AO1237" s="11"/>
      <c r="AP1237" s="11"/>
      <c r="AQ1237" s="11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</row>
    <row r="1238" spans="1:86" ht="17.25">
      <c r="A1238" s="11"/>
      <c r="B1238" s="11"/>
      <c r="C1238" s="11"/>
      <c r="D1238" s="11"/>
      <c r="E1238" s="33"/>
      <c r="F1238" s="11"/>
      <c r="G1238" s="11"/>
      <c r="H1238" s="11"/>
      <c r="I1238" s="11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  <c r="AA1238" s="23"/>
      <c r="AB1238" s="23"/>
      <c r="AC1238" s="23"/>
      <c r="AD1238" s="23"/>
      <c r="AE1238" s="23"/>
      <c r="AF1238" s="23"/>
      <c r="AG1238" s="23"/>
      <c r="AH1238" s="23"/>
      <c r="AI1238" s="23"/>
      <c r="AJ1238" s="27"/>
      <c r="AK1238" s="11"/>
      <c r="AL1238" s="11"/>
      <c r="AM1238" s="11"/>
      <c r="AN1238" s="11"/>
      <c r="AO1238" s="11"/>
      <c r="AP1238" s="11"/>
      <c r="AQ1238" s="11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</row>
    <row r="1239" spans="1:86" ht="17.25">
      <c r="A1239" s="11"/>
      <c r="B1239" s="11"/>
      <c r="C1239" s="11"/>
      <c r="D1239" s="11"/>
      <c r="E1239" s="33"/>
      <c r="F1239" s="11"/>
      <c r="G1239" s="11"/>
      <c r="H1239" s="11"/>
      <c r="I1239" s="11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  <c r="AA1239" s="23"/>
      <c r="AB1239" s="23"/>
      <c r="AC1239" s="23"/>
      <c r="AD1239" s="23"/>
      <c r="AE1239" s="23"/>
      <c r="AF1239" s="23"/>
      <c r="AG1239" s="23"/>
      <c r="AH1239" s="23"/>
      <c r="AI1239" s="23"/>
      <c r="AJ1239" s="27"/>
      <c r="AK1239" s="11"/>
      <c r="AL1239" s="11"/>
      <c r="AM1239" s="11"/>
      <c r="AN1239" s="11"/>
      <c r="AO1239" s="11"/>
      <c r="AP1239" s="11"/>
      <c r="AQ1239" s="11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</row>
    <row r="1240" spans="1:86" ht="17.25">
      <c r="A1240" s="11"/>
      <c r="B1240" s="11"/>
      <c r="C1240" s="11"/>
      <c r="D1240" s="11"/>
      <c r="E1240" s="33"/>
      <c r="F1240" s="11"/>
      <c r="G1240" s="11"/>
      <c r="H1240" s="11"/>
      <c r="I1240" s="11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  <c r="AA1240" s="23"/>
      <c r="AB1240" s="23"/>
      <c r="AC1240" s="23"/>
      <c r="AD1240" s="23"/>
      <c r="AE1240" s="23"/>
      <c r="AF1240" s="23"/>
      <c r="AG1240" s="23"/>
      <c r="AH1240" s="23"/>
      <c r="AI1240" s="23"/>
      <c r="AJ1240" s="27"/>
      <c r="AK1240" s="11"/>
      <c r="AL1240" s="11"/>
      <c r="AM1240" s="11"/>
      <c r="AN1240" s="11"/>
      <c r="AO1240" s="11"/>
      <c r="AP1240" s="11"/>
      <c r="AQ1240" s="11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</row>
    <row r="1241" spans="1:86" ht="17.25">
      <c r="A1241" s="11"/>
      <c r="B1241" s="11"/>
      <c r="C1241" s="11"/>
      <c r="D1241" s="11"/>
      <c r="E1241" s="33"/>
      <c r="F1241" s="11"/>
      <c r="G1241" s="11"/>
      <c r="H1241" s="11"/>
      <c r="I1241" s="11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23"/>
      <c r="AD1241" s="23"/>
      <c r="AE1241" s="23"/>
      <c r="AF1241" s="23"/>
      <c r="AG1241" s="23"/>
      <c r="AH1241" s="23"/>
      <c r="AI1241" s="23"/>
      <c r="AJ1241" s="27"/>
      <c r="AK1241" s="11"/>
      <c r="AL1241" s="11"/>
      <c r="AM1241" s="11"/>
      <c r="AN1241" s="11"/>
      <c r="AO1241" s="11"/>
      <c r="AP1241" s="11"/>
      <c r="AQ1241" s="11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</row>
    <row r="1242" spans="1:86" ht="17.25">
      <c r="A1242" s="11"/>
      <c r="B1242" s="11"/>
      <c r="C1242" s="11"/>
      <c r="D1242" s="11"/>
      <c r="E1242" s="33"/>
      <c r="F1242" s="11"/>
      <c r="G1242" s="11"/>
      <c r="H1242" s="11"/>
      <c r="I1242" s="11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23"/>
      <c r="AD1242" s="23"/>
      <c r="AE1242" s="23"/>
      <c r="AF1242" s="23"/>
      <c r="AG1242" s="23"/>
      <c r="AH1242" s="23"/>
      <c r="AI1242" s="23"/>
      <c r="AJ1242" s="27"/>
      <c r="AK1242" s="11"/>
      <c r="AL1242" s="11"/>
      <c r="AM1242" s="11"/>
      <c r="AN1242" s="11"/>
      <c r="AO1242" s="11"/>
      <c r="AP1242" s="11"/>
      <c r="AQ1242" s="11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</row>
    <row r="1243" spans="1:86" ht="17.25">
      <c r="A1243" s="11"/>
      <c r="B1243" s="11"/>
      <c r="C1243" s="11"/>
      <c r="D1243" s="11"/>
      <c r="E1243" s="33"/>
      <c r="F1243" s="11"/>
      <c r="G1243" s="11"/>
      <c r="H1243" s="11"/>
      <c r="I1243" s="11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23"/>
      <c r="AD1243" s="23"/>
      <c r="AE1243" s="23"/>
      <c r="AF1243" s="23"/>
      <c r="AG1243" s="23"/>
      <c r="AH1243" s="23"/>
      <c r="AI1243" s="23"/>
      <c r="AJ1243" s="27"/>
      <c r="AK1243" s="11"/>
      <c r="AL1243" s="11"/>
      <c r="AM1243" s="11"/>
      <c r="AN1243" s="11"/>
      <c r="AO1243" s="11"/>
      <c r="AP1243" s="11"/>
      <c r="AQ1243" s="11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</row>
    <row r="1244" spans="1:86" ht="17.25">
      <c r="A1244" s="11"/>
      <c r="B1244" s="11"/>
      <c r="C1244" s="11"/>
      <c r="D1244" s="11"/>
      <c r="E1244" s="33"/>
      <c r="F1244" s="11"/>
      <c r="G1244" s="11"/>
      <c r="H1244" s="11"/>
      <c r="I1244" s="11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23"/>
      <c r="AD1244" s="23"/>
      <c r="AE1244" s="23"/>
      <c r="AF1244" s="23"/>
      <c r="AG1244" s="23"/>
      <c r="AH1244" s="23"/>
      <c r="AI1244" s="23"/>
      <c r="AJ1244" s="27"/>
      <c r="AK1244" s="11"/>
      <c r="AL1244" s="11"/>
      <c r="AM1244" s="11"/>
      <c r="AN1244" s="11"/>
      <c r="AO1244" s="11"/>
      <c r="AP1244" s="11"/>
      <c r="AQ1244" s="11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</row>
    <row r="1245" spans="1:86" ht="17.25">
      <c r="A1245" s="11"/>
      <c r="B1245" s="11"/>
      <c r="C1245" s="11"/>
      <c r="D1245" s="11"/>
      <c r="E1245" s="33"/>
      <c r="F1245" s="11"/>
      <c r="G1245" s="11"/>
      <c r="H1245" s="11"/>
      <c r="I1245" s="11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  <c r="AA1245" s="23"/>
      <c r="AB1245" s="23"/>
      <c r="AC1245" s="23"/>
      <c r="AD1245" s="23"/>
      <c r="AE1245" s="23"/>
      <c r="AF1245" s="23"/>
      <c r="AG1245" s="23"/>
      <c r="AH1245" s="23"/>
      <c r="AI1245" s="23"/>
      <c r="AJ1245" s="27"/>
      <c r="AK1245" s="11"/>
      <c r="AL1245" s="11"/>
      <c r="AM1245" s="11"/>
      <c r="AN1245" s="11"/>
      <c r="AO1245" s="11"/>
      <c r="AP1245" s="11"/>
      <c r="AQ1245" s="11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</row>
    <row r="1246" spans="1:86" ht="17.25">
      <c r="A1246" s="11"/>
      <c r="B1246" s="11"/>
      <c r="C1246" s="11"/>
      <c r="D1246" s="11"/>
      <c r="E1246" s="33"/>
      <c r="F1246" s="11"/>
      <c r="G1246" s="11"/>
      <c r="H1246" s="11"/>
      <c r="I1246" s="11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  <c r="AA1246" s="23"/>
      <c r="AB1246" s="23"/>
      <c r="AC1246" s="23"/>
      <c r="AD1246" s="23"/>
      <c r="AE1246" s="23"/>
      <c r="AF1246" s="23"/>
      <c r="AG1246" s="23"/>
      <c r="AH1246" s="23"/>
      <c r="AI1246" s="23"/>
      <c r="AJ1246" s="27"/>
      <c r="AK1246" s="11"/>
      <c r="AL1246" s="11"/>
      <c r="AM1246" s="11"/>
      <c r="AN1246" s="11"/>
      <c r="AO1246" s="11"/>
      <c r="AP1246" s="11"/>
      <c r="AQ1246" s="11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</row>
    <row r="1247" spans="1:86" ht="17.25">
      <c r="A1247" s="11"/>
      <c r="B1247" s="11"/>
      <c r="C1247" s="11"/>
      <c r="D1247" s="11"/>
      <c r="E1247" s="33"/>
      <c r="F1247" s="11"/>
      <c r="G1247" s="11"/>
      <c r="H1247" s="11"/>
      <c r="I1247" s="11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  <c r="AA1247" s="23"/>
      <c r="AB1247" s="23"/>
      <c r="AC1247" s="23"/>
      <c r="AD1247" s="23"/>
      <c r="AE1247" s="23"/>
      <c r="AF1247" s="23"/>
      <c r="AG1247" s="23"/>
      <c r="AH1247" s="23"/>
      <c r="AI1247" s="23"/>
      <c r="AJ1247" s="27"/>
      <c r="AK1247" s="11"/>
      <c r="AL1247" s="11"/>
      <c r="AM1247" s="11"/>
      <c r="AN1247" s="11"/>
      <c r="AO1247" s="11"/>
      <c r="AP1247" s="11"/>
      <c r="AQ1247" s="11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</row>
    <row r="1248" spans="1:86" ht="17.25">
      <c r="A1248" s="11"/>
      <c r="B1248" s="11"/>
      <c r="C1248" s="11"/>
      <c r="D1248" s="11"/>
      <c r="E1248" s="33"/>
      <c r="F1248" s="11"/>
      <c r="G1248" s="11"/>
      <c r="H1248" s="11"/>
      <c r="I1248" s="11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  <c r="AA1248" s="23"/>
      <c r="AB1248" s="23"/>
      <c r="AC1248" s="23"/>
      <c r="AD1248" s="23"/>
      <c r="AE1248" s="23"/>
      <c r="AF1248" s="23"/>
      <c r="AG1248" s="23"/>
      <c r="AH1248" s="23"/>
      <c r="AI1248" s="23"/>
      <c r="AJ1248" s="27"/>
      <c r="AK1248" s="11"/>
      <c r="AL1248" s="11"/>
      <c r="AM1248" s="11"/>
      <c r="AN1248" s="11"/>
      <c r="AO1248" s="11"/>
      <c r="AP1248" s="11"/>
      <c r="AQ1248" s="11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</row>
    <row r="1249" spans="1:86" ht="17.25">
      <c r="A1249" s="11"/>
      <c r="B1249" s="11"/>
      <c r="C1249" s="11"/>
      <c r="D1249" s="11"/>
      <c r="E1249" s="33"/>
      <c r="F1249" s="11"/>
      <c r="G1249" s="11"/>
      <c r="H1249" s="11"/>
      <c r="I1249" s="11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  <c r="AA1249" s="23"/>
      <c r="AB1249" s="23"/>
      <c r="AC1249" s="23"/>
      <c r="AD1249" s="23"/>
      <c r="AE1249" s="23"/>
      <c r="AF1249" s="23"/>
      <c r="AG1249" s="23"/>
      <c r="AH1249" s="23"/>
      <c r="AI1249" s="23"/>
      <c r="AJ1249" s="27"/>
      <c r="AK1249" s="11"/>
      <c r="AL1249" s="11"/>
      <c r="AM1249" s="11"/>
      <c r="AN1249" s="11"/>
      <c r="AO1249" s="11"/>
      <c r="AP1249" s="11"/>
      <c r="AQ1249" s="11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</row>
    <row r="1250" spans="1:86" ht="17.25">
      <c r="A1250" s="11"/>
      <c r="B1250" s="11"/>
      <c r="C1250" s="11"/>
      <c r="D1250" s="11"/>
      <c r="E1250" s="33"/>
      <c r="F1250" s="11"/>
      <c r="G1250" s="11"/>
      <c r="H1250" s="11"/>
      <c r="I1250" s="11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  <c r="AA1250" s="23"/>
      <c r="AB1250" s="23"/>
      <c r="AC1250" s="23"/>
      <c r="AD1250" s="23"/>
      <c r="AE1250" s="23"/>
      <c r="AF1250" s="23"/>
      <c r="AG1250" s="23"/>
      <c r="AH1250" s="23"/>
      <c r="AI1250" s="23"/>
      <c r="AJ1250" s="27"/>
      <c r="AK1250" s="11"/>
      <c r="AL1250" s="11"/>
      <c r="AM1250" s="11"/>
      <c r="AN1250" s="11"/>
      <c r="AO1250" s="11"/>
      <c r="AP1250" s="11"/>
      <c r="AQ1250" s="11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</row>
    <row r="1251" spans="1:86" ht="17.25">
      <c r="A1251" s="11"/>
      <c r="B1251" s="11"/>
      <c r="C1251" s="11"/>
      <c r="D1251" s="11"/>
      <c r="E1251" s="33"/>
      <c r="F1251" s="11"/>
      <c r="G1251" s="11"/>
      <c r="H1251" s="11"/>
      <c r="I1251" s="11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  <c r="AA1251" s="23"/>
      <c r="AB1251" s="23"/>
      <c r="AC1251" s="23"/>
      <c r="AD1251" s="23"/>
      <c r="AE1251" s="23"/>
      <c r="AF1251" s="23"/>
      <c r="AG1251" s="23"/>
      <c r="AH1251" s="23"/>
      <c r="AI1251" s="23"/>
      <c r="AJ1251" s="27"/>
      <c r="AK1251" s="11"/>
      <c r="AL1251" s="11"/>
      <c r="AM1251" s="11"/>
      <c r="AN1251" s="11"/>
      <c r="AO1251" s="11"/>
      <c r="AP1251" s="11"/>
      <c r="AQ1251" s="11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</row>
    <row r="1252" spans="1:86" ht="17.25">
      <c r="A1252" s="11"/>
      <c r="B1252" s="11"/>
      <c r="C1252" s="11"/>
      <c r="D1252" s="11"/>
      <c r="E1252" s="33"/>
      <c r="F1252" s="11"/>
      <c r="G1252" s="11"/>
      <c r="H1252" s="11"/>
      <c r="I1252" s="11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23"/>
      <c r="AD1252" s="23"/>
      <c r="AE1252" s="23"/>
      <c r="AF1252" s="23"/>
      <c r="AG1252" s="23"/>
      <c r="AH1252" s="23"/>
      <c r="AI1252" s="23"/>
      <c r="AJ1252" s="27"/>
      <c r="AK1252" s="11"/>
      <c r="AL1252" s="11"/>
      <c r="AM1252" s="11"/>
      <c r="AN1252" s="11"/>
      <c r="AO1252" s="11"/>
      <c r="AP1252" s="11"/>
      <c r="AQ1252" s="11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</row>
    <row r="1253" spans="1:86" ht="17.25">
      <c r="A1253" s="11"/>
      <c r="B1253" s="11"/>
      <c r="C1253" s="11"/>
      <c r="D1253" s="11"/>
      <c r="E1253" s="33"/>
      <c r="F1253" s="11"/>
      <c r="G1253" s="11"/>
      <c r="H1253" s="11"/>
      <c r="I1253" s="11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23"/>
      <c r="AD1253" s="23"/>
      <c r="AE1253" s="23"/>
      <c r="AF1253" s="23"/>
      <c r="AG1253" s="23"/>
      <c r="AH1253" s="23"/>
      <c r="AI1253" s="23"/>
      <c r="AJ1253" s="27"/>
      <c r="AK1253" s="11"/>
      <c r="AL1253" s="11"/>
      <c r="AM1253" s="11"/>
      <c r="AN1253" s="11"/>
      <c r="AO1253" s="11"/>
      <c r="AP1253" s="11"/>
      <c r="AQ1253" s="11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</row>
    <row r="1254" spans="1:86" ht="17.25">
      <c r="A1254" s="11"/>
      <c r="B1254" s="11"/>
      <c r="C1254" s="11"/>
      <c r="D1254" s="11"/>
      <c r="E1254" s="33"/>
      <c r="F1254" s="11"/>
      <c r="G1254" s="11"/>
      <c r="H1254" s="11"/>
      <c r="I1254" s="11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23"/>
      <c r="AD1254" s="23"/>
      <c r="AE1254" s="23"/>
      <c r="AF1254" s="23"/>
      <c r="AG1254" s="23"/>
      <c r="AH1254" s="23"/>
      <c r="AI1254" s="23"/>
      <c r="AJ1254" s="27"/>
      <c r="AK1254" s="11"/>
      <c r="AL1254" s="11"/>
      <c r="AM1254" s="11"/>
      <c r="AN1254" s="11"/>
      <c r="AO1254" s="11"/>
      <c r="AP1254" s="11"/>
      <c r="AQ1254" s="11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</row>
    <row r="1255" spans="1:86" ht="17.25">
      <c r="A1255" s="11"/>
      <c r="B1255" s="11"/>
      <c r="C1255" s="11"/>
      <c r="D1255" s="11"/>
      <c r="E1255" s="33"/>
      <c r="F1255" s="11"/>
      <c r="G1255" s="11"/>
      <c r="H1255" s="11"/>
      <c r="I1255" s="11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  <c r="AA1255" s="23"/>
      <c r="AB1255" s="23"/>
      <c r="AC1255" s="23"/>
      <c r="AD1255" s="23"/>
      <c r="AE1255" s="23"/>
      <c r="AF1255" s="23"/>
      <c r="AG1255" s="23"/>
      <c r="AH1255" s="23"/>
      <c r="AI1255" s="23"/>
      <c r="AJ1255" s="27"/>
      <c r="AK1255" s="11"/>
      <c r="AL1255" s="11"/>
      <c r="AM1255" s="11"/>
      <c r="AN1255" s="11"/>
      <c r="AO1255" s="11"/>
      <c r="AP1255" s="11"/>
      <c r="AQ1255" s="11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</row>
    <row r="1256" spans="1:86" ht="17.25">
      <c r="A1256" s="11"/>
      <c r="B1256" s="11"/>
      <c r="C1256" s="11"/>
      <c r="D1256" s="11"/>
      <c r="E1256" s="33"/>
      <c r="F1256" s="11"/>
      <c r="G1256" s="11"/>
      <c r="H1256" s="11"/>
      <c r="I1256" s="11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  <c r="AA1256" s="23"/>
      <c r="AB1256" s="23"/>
      <c r="AC1256" s="23"/>
      <c r="AD1256" s="23"/>
      <c r="AE1256" s="23"/>
      <c r="AF1256" s="23"/>
      <c r="AG1256" s="23"/>
      <c r="AH1256" s="23"/>
      <c r="AI1256" s="23"/>
      <c r="AJ1256" s="27"/>
      <c r="AK1256" s="11"/>
      <c r="AL1256" s="11"/>
      <c r="AM1256" s="11"/>
      <c r="AN1256" s="11"/>
      <c r="AO1256" s="11"/>
      <c r="AP1256" s="11"/>
      <c r="AQ1256" s="11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</row>
    <row r="1257" spans="1:86" ht="17.25">
      <c r="A1257" s="11"/>
      <c r="B1257" s="11"/>
      <c r="C1257" s="11"/>
      <c r="D1257" s="11"/>
      <c r="E1257" s="33"/>
      <c r="F1257" s="11"/>
      <c r="G1257" s="11"/>
      <c r="H1257" s="11"/>
      <c r="I1257" s="11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23"/>
      <c r="AD1257" s="23"/>
      <c r="AE1257" s="23"/>
      <c r="AF1257" s="23"/>
      <c r="AG1257" s="23"/>
      <c r="AH1257" s="23"/>
      <c r="AI1257" s="23"/>
      <c r="AJ1257" s="27"/>
      <c r="AK1257" s="11"/>
      <c r="AL1257" s="11"/>
      <c r="AM1257" s="11"/>
      <c r="AN1257" s="11"/>
      <c r="AO1257" s="11"/>
      <c r="AP1257" s="11"/>
      <c r="AQ1257" s="11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</row>
    <row r="1258" spans="1:86" ht="17.25">
      <c r="A1258" s="11"/>
      <c r="B1258" s="11"/>
      <c r="C1258" s="11"/>
      <c r="D1258" s="11"/>
      <c r="E1258" s="33"/>
      <c r="F1258" s="11"/>
      <c r="G1258" s="11"/>
      <c r="H1258" s="11"/>
      <c r="I1258" s="11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  <c r="AA1258" s="23"/>
      <c r="AB1258" s="23"/>
      <c r="AC1258" s="23"/>
      <c r="AD1258" s="23"/>
      <c r="AE1258" s="23"/>
      <c r="AF1258" s="23"/>
      <c r="AG1258" s="23"/>
      <c r="AH1258" s="23"/>
      <c r="AI1258" s="23"/>
      <c r="AJ1258" s="27"/>
      <c r="AK1258" s="11"/>
      <c r="AL1258" s="11"/>
      <c r="AM1258" s="11"/>
      <c r="AN1258" s="11"/>
      <c r="AO1258" s="11"/>
      <c r="AP1258" s="11"/>
      <c r="AQ1258" s="11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</row>
    <row r="1259" spans="1:86" ht="17.25">
      <c r="A1259" s="11"/>
      <c r="B1259" s="11"/>
      <c r="C1259" s="11"/>
      <c r="D1259" s="11"/>
      <c r="E1259" s="33"/>
      <c r="F1259" s="11"/>
      <c r="G1259" s="11"/>
      <c r="H1259" s="11"/>
      <c r="I1259" s="11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  <c r="AA1259" s="23"/>
      <c r="AB1259" s="23"/>
      <c r="AC1259" s="23"/>
      <c r="AD1259" s="23"/>
      <c r="AE1259" s="23"/>
      <c r="AF1259" s="23"/>
      <c r="AG1259" s="23"/>
      <c r="AH1259" s="23"/>
      <c r="AI1259" s="23"/>
      <c r="AJ1259" s="27"/>
      <c r="AK1259" s="11"/>
      <c r="AL1259" s="11"/>
      <c r="AM1259" s="11"/>
      <c r="AN1259" s="11"/>
      <c r="AO1259" s="11"/>
      <c r="AP1259" s="11"/>
      <c r="AQ1259" s="11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</row>
    <row r="1260" spans="1:86" ht="17.25">
      <c r="A1260" s="11"/>
      <c r="B1260" s="11"/>
      <c r="C1260" s="11"/>
      <c r="D1260" s="11"/>
      <c r="E1260" s="33"/>
      <c r="F1260" s="11"/>
      <c r="G1260" s="11"/>
      <c r="H1260" s="11"/>
      <c r="I1260" s="11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  <c r="AA1260" s="23"/>
      <c r="AB1260" s="23"/>
      <c r="AC1260" s="23"/>
      <c r="AD1260" s="23"/>
      <c r="AE1260" s="23"/>
      <c r="AF1260" s="23"/>
      <c r="AG1260" s="23"/>
      <c r="AH1260" s="23"/>
      <c r="AI1260" s="23"/>
      <c r="AJ1260" s="27"/>
      <c r="AK1260" s="11"/>
      <c r="AL1260" s="11"/>
      <c r="AM1260" s="11"/>
      <c r="AN1260" s="11"/>
      <c r="AO1260" s="11"/>
      <c r="AP1260" s="11"/>
      <c r="AQ1260" s="11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</row>
    <row r="1261" spans="1:86" ht="17.25">
      <c r="A1261" s="11"/>
      <c r="B1261" s="11"/>
      <c r="C1261" s="11"/>
      <c r="D1261" s="11"/>
      <c r="E1261" s="33"/>
      <c r="F1261" s="11"/>
      <c r="G1261" s="11"/>
      <c r="H1261" s="11"/>
      <c r="I1261" s="11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  <c r="AA1261" s="23"/>
      <c r="AB1261" s="23"/>
      <c r="AC1261" s="23"/>
      <c r="AD1261" s="23"/>
      <c r="AE1261" s="23"/>
      <c r="AF1261" s="23"/>
      <c r="AG1261" s="23"/>
      <c r="AH1261" s="23"/>
      <c r="AI1261" s="23"/>
      <c r="AJ1261" s="27"/>
      <c r="AK1261" s="11"/>
      <c r="AL1261" s="11"/>
      <c r="AM1261" s="11"/>
      <c r="AN1261" s="11"/>
      <c r="AO1261" s="11"/>
      <c r="AP1261" s="11"/>
      <c r="AQ1261" s="11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</row>
    <row r="1262" spans="1:86" ht="17.25">
      <c r="A1262" s="11"/>
      <c r="B1262" s="11"/>
      <c r="C1262" s="11"/>
      <c r="D1262" s="11"/>
      <c r="E1262" s="33"/>
      <c r="F1262" s="11"/>
      <c r="G1262" s="11"/>
      <c r="H1262" s="11"/>
      <c r="I1262" s="11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  <c r="AA1262" s="23"/>
      <c r="AB1262" s="23"/>
      <c r="AC1262" s="23"/>
      <c r="AD1262" s="23"/>
      <c r="AE1262" s="23"/>
      <c r="AF1262" s="23"/>
      <c r="AG1262" s="23"/>
      <c r="AH1262" s="23"/>
      <c r="AI1262" s="23"/>
      <c r="AJ1262" s="27"/>
      <c r="AK1262" s="11"/>
      <c r="AL1262" s="11"/>
      <c r="AM1262" s="11"/>
      <c r="AN1262" s="11"/>
      <c r="AO1262" s="11"/>
      <c r="AP1262" s="11"/>
      <c r="AQ1262" s="11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</row>
    <row r="1263" spans="1:86" ht="17.25">
      <c r="A1263" s="11"/>
      <c r="B1263" s="11"/>
      <c r="C1263" s="11"/>
      <c r="D1263" s="11"/>
      <c r="E1263" s="33"/>
      <c r="F1263" s="11"/>
      <c r="G1263" s="11"/>
      <c r="H1263" s="11"/>
      <c r="I1263" s="11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23"/>
      <c r="AD1263" s="23"/>
      <c r="AE1263" s="23"/>
      <c r="AF1263" s="23"/>
      <c r="AG1263" s="23"/>
      <c r="AH1263" s="23"/>
      <c r="AI1263" s="23"/>
      <c r="AJ1263" s="27"/>
      <c r="AK1263" s="11"/>
      <c r="AL1263" s="11"/>
      <c r="AM1263" s="11"/>
      <c r="AN1263" s="11"/>
      <c r="AO1263" s="11"/>
      <c r="AP1263" s="11"/>
      <c r="AQ1263" s="11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</row>
    <row r="1264" spans="1:86" ht="17.25">
      <c r="A1264" s="11"/>
      <c r="B1264" s="11"/>
      <c r="C1264" s="11"/>
      <c r="D1264" s="11"/>
      <c r="E1264" s="33"/>
      <c r="F1264" s="11"/>
      <c r="G1264" s="11"/>
      <c r="H1264" s="11"/>
      <c r="I1264" s="11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/>
      <c r="AB1264" s="23"/>
      <c r="AC1264" s="23"/>
      <c r="AD1264" s="23"/>
      <c r="AE1264" s="23"/>
      <c r="AF1264" s="23"/>
      <c r="AG1264" s="23"/>
      <c r="AH1264" s="23"/>
      <c r="AI1264" s="23"/>
      <c r="AJ1264" s="27"/>
      <c r="AK1264" s="11"/>
      <c r="AL1264" s="11"/>
      <c r="AM1264" s="11"/>
      <c r="AN1264" s="11"/>
      <c r="AO1264" s="11"/>
      <c r="AP1264" s="11"/>
      <c r="AQ1264" s="11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</row>
    <row r="1265" spans="1:86" ht="17.25">
      <c r="A1265" s="11"/>
      <c r="B1265" s="11"/>
      <c r="C1265" s="11"/>
      <c r="D1265" s="11"/>
      <c r="E1265" s="33"/>
      <c r="F1265" s="11"/>
      <c r="G1265" s="11"/>
      <c r="H1265" s="11"/>
      <c r="I1265" s="11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/>
      <c r="AB1265" s="23"/>
      <c r="AC1265" s="23"/>
      <c r="AD1265" s="23"/>
      <c r="AE1265" s="23"/>
      <c r="AF1265" s="23"/>
      <c r="AG1265" s="23"/>
      <c r="AH1265" s="23"/>
      <c r="AI1265" s="23"/>
      <c r="AJ1265" s="27"/>
      <c r="AK1265" s="11"/>
      <c r="AL1265" s="11"/>
      <c r="AM1265" s="11"/>
      <c r="AN1265" s="11"/>
      <c r="AO1265" s="11"/>
      <c r="AP1265" s="11"/>
      <c r="AQ1265" s="11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</row>
    <row r="1266" spans="1:86" ht="17.25">
      <c r="A1266" s="11"/>
      <c r="B1266" s="11"/>
      <c r="C1266" s="11"/>
      <c r="D1266" s="11"/>
      <c r="E1266" s="33"/>
      <c r="F1266" s="11"/>
      <c r="G1266" s="11"/>
      <c r="H1266" s="11"/>
      <c r="I1266" s="11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3"/>
      <c r="AB1266" s="23"/>
      <c r="AC1266" s="23"/>
      <c r="AD1266" s="23"/>
      <c r="AE1266" s="23"/>
      <c r="AF1266" s="23"/>
      <c r="AG1266" s="23"/>
      <c r="AH1266" s="23"/>
      <c r="AI1266" s="23"/>
      <c r="AJ1266" s="27"/>
      <c r="AK1266" s="11"/>
      <c r="AL1266" s="11"/>
      <c r="AM1266" s="11"/>
      <c r="AN1266" s="11"/>
      <c r="AO1266" s="11"/>
      <c r="AP1266" s="11"/>
      <c r="AQ1266" s="11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</row>
    <row r="1267" spans="1:86" ht="17.25">
      <c r="A1267" s="11"/>
      <c r="B1267" s="11"/>
      <c r="C1267" s="11"/>
      <c r="D1267" s="11"/>
      <c r="E1267" s="33"/>
      <c r="F1267" s="11"/>
      <c r="G1267" s="11"/>
      <c r="H1267" s="11"/>
      <c r="I1267" s="11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23"/>
      <c r="AD1267" s="23"/>
      <c r="AE1267" s="23"/>
      <c r="AF1267" s="23"/>
      <c r="AG1267" s="23"/>
      <c r="AH1267" s="23"/>
      <c r="AI1267" s="23"/>
      <c r="AJ1267" s="27"/>
      <c r="AK1267" s="11"/>
      <c r="AL1267" s="11"/>
      <c r="AM1267" s="11"/>
      <c r="AN1267" s="11"/>
      <c r="AO1267" s="11"/>
      <c r="AP1267" s="11"/>
      <c r="AQ1267" s="11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</row>
    <row r="1268" spans="1:86" ht="17.25">
      <c r="A1268" s="11"/>
      <c r="B1268" s="11"/>
      <c r="C1268" s="11"/>
      <c r="D1268" s="11"/>
      <c r="E1268" s="33"/>
      <c r="F1268" s="11"/>
      <c r="G1268" s="11"/>
      <c r="H1268" s="11"/>
      <c r="I1268" s="11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  <c r="AA1268" s="23"/>
      <c r="AB1268" s="23"/>
      <c r="AC1268" s="23"/>
      <c r="AD1268" s="23"/>
      <c r="AE1268" s="23"/>
      <c r="AF1268" s="23"/>
      <c r="AG1268" s="23"/>
      <c r="AH1268" s="23"/>
      <c r="AI1268" s="23"/>
      <c r="AJ1268" s="27"/>
      <c r="AK1268" s="11"/>
      <c r="AL1268" s="11"/>
      <c r="AM1268" s="11"/>
      <c r="AN1268" s="11"/>
      <c r="AO1268" s="11"/>
      <c r="AP1268" s="11"/>
      <c r="AQ1268" s="11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</row>
    <row r="1269" spans="1:86" ht="17.25">
      <c r="A1269" s="11"/>
      <c r="B1269" s="11"/>
      <c r="C1269" s="11"/>
      <c r="D1269" s="11"/>
      <c r="E1269" s="33"/>
      <c r="F1269" s="11"/>
      <c r="G1269" s="11"/>
      <c r="H1269" s="11"/>
      <c r="I1269" s="11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3"/>
      <c r="AB1269" s="23"/>
      <c r="AC1269" s="23"/>
      <c r="AD1269" s="23"/>
      <c r="AE1269" s="23"/>
      <c r="AF1269" s="23"/>
      <c r="AG1269" s="23"/>
      <c r="AH1269" s="23"/>
      <c r="AI1269" s="23"/>
      <c r="AJ1269" s="27"/>
      <c r="AK1269" s="11"/>
      <c r="AL1269" s="11"/>
      <c r="AM1269" s="11"/>
      <c r="AN1269" s="11"/>
      <c r="AO1269" s="11"/>
      <c r="AP1269" s="11"/>
      <c r="AQ1269" s="11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</row>
    <row r="1270" spans="1:86" ht="17.25">
      <c r="A1270" s="11"/>
      <c r="B1270" s="11"/>
      <c r="C1270" s="11"/>
      <c r="D1270" s="11"/>
      <c r="E1270" s="33"/>
      <c r="F1270" s="11"/>
      <c r="G1270" s="11"/>
      <c r="H1270" s="11"/>
      <c r="I1270" s="11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  <c r="AA1270" s="23"/>
      <c r="AB1270" s="23"/>
      <c r="AC1270" s="23"/>
      <c r="AD1270" s="23"/>
      <c r="AE1270" s="23"/>
      <c r="AF1270" s="23"/>
      <c r="AG1270" s="23"/>
      <c r="AH1270" s="23"/>
      <c r="AI1270" s="23"/>
      <c r="AJ1270" s="27"/>
      <c r="AK1270" s="11"/>
      <c r="AL1270" s="11"/>
      <c r="AM1270" s="11"/>
      <c r="AN1270" s="11"/>
      <c r="AO1270" s="11"/>
      <c r="AP1270" s="11"/>
      <c r="AQ1270" s="11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</row>
    <row r="1271" spans="1:86" ht="17.25">
      <c r="A1271" s="11"/>
      <c r="B1271" s="11"/>
      <c r="C1271" s="11"/>
      <c r="D1271" s="11"/>
      <c r="E1271" s="33"/>
      <c r="F1271" s="11"/>
      <c r="G1271" s="11"/>
      <c r="H1271" s="11"/>
      <c r="I1271" s="11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  <c r="AA1271" s="23"/>
      <c r="AB1271" s="23"/>
      <c r="AC1271" s="23"/>
      <c r="AD1271" s="23"/>
      <c r="AE1271" s="23"/>
      <c r="AF1271" s="23"/>
      <c r="AG1271" s="23"/>
      <c r="AH1271" s="23"/>
      <c r="AI1271" s="23"/>
      <c r="AJ1271" s="27"/>
      <c r="AK1271" s="11"/>
      <c r="AL1271" s="11"/>
      <c r="AM1271" s="11"/>
      <c r="AN1271" s="11"/>
      <c r="AO1271" s="11"/>
      <c r="AP1271" s="11"/>
      <c r="AQ1271" s="11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</row>
    <row r="1272" spans="1:86" ht="17.25">
      <c r="A1272" s="11"/>
      <c r="B1272" s="11"/>
      <c r="C1272" s="11"/>
      <c r="D1272" s="11"/>
      <c r="E1272" s="33"/>
      <c r="F1272" s="11"/>
      <c r="G1272" s="11"/>
      <c r="H1272" s="11"/>
      <c r="I1272" s="11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3"/>
      <c r="AB1272" s="23"/>
      <c r="AC1272" s="23"/>
      <c r="AD1272" s="23"/>
      <c r="AE1272" s="23"/>
      <c r="AF1272" s="23"/>
      <c r="AG1272" s="23"/>
      <c r="AH1272" s="23"/>
      <c r="AI1272" s="23"/>
      <c r="AJ1272" s="27"/>
      <c r="AK1272" s="11"/>
      <c r="AL1272" s="11"/>
      <c r="AM1272" s="11"/>
      <c r="AN1272" s="11"/>
      <c r="AO1272" s="11"/>
      <c r="AP1272" s="11"/>
      <c r="AQ1272" s="11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</row>
    <row r="1273" spans="1:86" ht="17.25">
      <c r="A1273" s="11"/>
      <c r="B1273" s="11"/>
      <c r="C1273" s="11"/>
      <c r="D1273" s="11"/>
      <c r="E1273" s="33"/>
      <c r="F1273" s="11"/>
      <c r="G1273" s="11"/>
      <c r="H1273" s="11"/>
      <c r="I1273" s="11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23"/>
      <c r="AD1273" s="23"/>
      <c r="AE1273" s="23"/>
      <c r="AF1273" s="23"/>
      <c r="AG1273" s="23"/>
      <c r="AH1273" s="23"/>
      <c r="AI1273" s="23"/>
      <c r="AJ1273" s="27"/>
      <c r="AK1273" s="11"/>
      <c r="AL1273" s="11"/>
      <c r="AM1273" s="11"/>
      <c r="AN1273" s="11"/>
      <c r="AO1273" s="11"/>
      <c r="AP1273" s="11"/>
      <c r="AQ1273" s="11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</row>
    <row r="1274" spans="1:86" ht="17.25">
      <c r="A1274" s="11"/>
      <c r="B1274" s="11"/>
      <c r="C1274" s="11"/>
      <c r="D1274" s="11"/>
      <c r="E1274" s="33"/>
      <c r="F1274" s="11"/>
      <c r="G1274" s="11"/>
      <c r="H1274" s="11"/>
      <c r="I1274" s="11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3"/>
      <c r="AB1274" s="23"/>
      <c r="AC1274" s="23"/>
      <c r="AD1274" s="23"/>
      <c r="AE1274" s="23"/>
      <c r="AF1274" s="23"/>
      <c r="AG1274" s="23"/>
      <c r="AH1274" s="23"/>
      <c r="AI1274" s="23"/>
      <c r="AJ1274" s="27"/>
      <c r="AK1274" s="11"/>
      <c r="AL1274" s="11"/>
      <c r="AM1274" s="11"/>
      <c r="AN1274" s="11"/>
      <c r="AO1274" s="11"/>
      <c r="AP1274" s="11"/>
      <c r="AQ1274" s="11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</row>
    <row r="1275" spans="1:86" ht="17.25">
      <c r="A1275" s="11"/>
      <c r="B1275" s="11"/>
      <c r="C1275" s="11"/>
      <c r="D1275" s="11"/>
      <c r="E1275" s="33"/>
      <c r="F1275" s="11"/>
      <c r="G1275" s="11"/>
      <c r="H1275" s="11"/>
      <c r="I1275" s="11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  <c r="AA1275" s="23"/>
      <c r="AB1275" s="23"/>
      <c r="AC1275" s="23"/>
      <c r="AD1275" s="23"/>
      <c r="AE1275" s="23"/>
      <c r="AF1275" s="23"/>
      <c r="AG1275" s="23"/>
      <c r="AH1275" s="23"/>
      <c r="AI1275" s="23"/>
      <c r="AJ1275" s="27"/>
      <c r="AK1275" s="11"/>
      <c r="AL1275" s="11"/>
      <c r="AM1275" s="11"/>
      <c r="AN1275" s="11"/>
      <c r="AO1275" s="11"/>
      <c r="AP1275" s="11"/>
      <c r="AQ1275" s="11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</row>
    <row r="1276" spans="1:86" ht="17.25">
      <c r="A1276" s="11"/>
      <c r="B1276" s="11"/>
      <c r="C1276" s="11"/>
      <c r="D1276" s="11"/>
      <c r="E1276" s="33"/>
      <c r="F1276" s="11"/>
      <c r="G1276" s="11"/>
      <c r="H1276" s="11"/>
      <c r="I1276" s="11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  <c r="AA1276" s="23"/>
      <c r="AB1276" s="23"/>
      <c r="AC1276" s="23"/>
      <c r="AD1276" s="23"/>
      <c r="AE1276" s="23"/>
      <c r="AF1276" s="23"/>
      <c r="AG1276" s="23"/>
      <c r="AH1276" s="23"/>
      <c r="AI1276" s="23"/>
      <c r="AJ1276" s="27"/>
      <c r="AK1276" s="11"/>
      <c r="AL1276" s="11"/>
      <c r="AM1276" s="11"/>
      <c r="AN1276" s="11"/>
      <c r="AO1276" s="11"/>
      <c r="AP1276" s="11"/>
      <c r="AQ1276" s="11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</row>
    <row r="1277" spans="1:86" ht="17.25">
      <c r="A1277" s="11"/>
      <c r="B1277" s="11"/>
      <c r="C1277" s="11"/>
      <c r="D1277" s="11"/>
      <c r="E1277" s="33"/>
      <c r="F1277" s="11"/>
      <c r="G1277" s="11"/>
      <c r="H1277" s="11"/>
      <c r="I1277" s="11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  <c r="AA1277" s="23"/>
      <c r="AB1277" s="23"/>
      <c r="AC1277" s="23"/>
      <c r="AD1277" s="23"/>
      <c r="AE1277" s="23"/>
      <c r="AF1277" s="23"/>
      <c r="AG1277" s="23"/>
      <c r="AH1277" s="23"/>
      <c r="AI1277" s="23"/>
      <c r="AJ1277" s="27"/>
      <c r="AK1277" s="11"/>
      <c r="AL1277" s="11"/>
      <c r="AM1277" s="11"/>
      <c r="AN1277" s="11"/>
      <c r="AO1277" s="11"/>
      <c r="AP1277" s="11"/>
      <c r="AQ1277" s="11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</row>
    <row r="1278" spans="1:86" ht="17.25">
      <c r="A1278" s="11"/>
      <c r="B1278" s="11"/>
      <c r="C1278" s="11"/>
      <c r="D1278" s="11"/>
      <c r="E1278" s="33"/>
      <c r="F1278" s="11"/>
      <c r="G1278" s="11"/>
      <c r="H1278" s="11"/>
      <c r="I1278" s="11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  <c r="AA1278" s="23"/>
      <c r="AB1278" s="23"/>
      <c r="AC1278" s="23"/>
      <c r="AD1278" s="23"/>
      <c r="AE1278" s="23"/>
      <c r="AF1278" s="23"/>
      <c r="AG1278" s="23"/>
      <c r="AH1278" s="23"/>
      <c r="AI1278" s="23"/>
      <c r="AJ1278" s="27"/>
      <c r="AK1278" s="11"/>
      <c r="AL1278" s="11"/>
      <c r="AM1278" s="11"/>
      <c r="AN1278" s="11"/>
      <c r="AO1278" s="11"/>
      <c r="AP1278" s="11"/>
      <c r="AQ1278" s="11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</row>
    <row r="1279" spans="1:86" ht="17.25">
      <c r="A1279" s="11"/>
      <c r="B1279" s="11"/>
      <c r="C1279" s="11"/>
      <c r="D1279" s="11"/>
      <c r="E1279" s="33"/>
      <c r="F1279" s="11"/>
      <c r="G1279" s="11"/>
      <c r="H1279" s="11"/>
      <c r="I1279" s="11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3"/>
      <c r="AB1279" s="23"/>
      <c r="AC1279" s="23"/>
      <c r="AD1279" s="23"/>
      <c r="AE1279" s="23"/>
      <c r="AF1279" s="23"/>
      <c r="AG1279" s="23"/>
      <c r="AH1279" s="23"/>
      <c r="AI1279" s="23"/>
      <c r="AJ1279" s="27"/>
      <c r="AK1279" s="11"/>
      <c r="AL1279" s="11"/>
      <c r="AM1279" s="11"/>
      <c r="AN1279" s="11"/>
      <c r="AO1279" s="11"/>
      <c r="AP1279" s="11"/>
      <c r="AQ1279" s="11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</row>
    <row r="1280" spans="1:86" ht="17.25">
      <c r="A1280" s="11"/>
      <c r="B1280" s="11"/>
      <c r="C1280" s="11"/>
      <c r="D1280" s="11"/>
      <c r="E1280" s="33"/>
      <c r="F1280" s="11"/>
      <c r="G1280" s="11"/>
      <c r="H1280" s="11"/>
      <c r="I1280" s="11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3"/>
      <c r="AB1280" s="23"/>
      <c r="AC1280" s="23"/>
      <c r="AD1280" s="23"/>
      <c r="AE1280" s="23"/>
      <c r="AF1280" s="23"/>
      <c r="AG1280" s="23"/>
      <c r="AH1280" s="23"/>
      <c r="AI1280" s="23"/>
      <c r="AJ1280" s="27"/>
      <c r="AK1280" s="11"/>
      <c r="AL1280" s="11"/>
      <c r="AM1280" s="11"/>
      <c r="AN1280" s="11"/>
      <c r="AO1280" s="11"/>
      <c r="AP1280" s="11"/>
      <c r="AQ1280" s="11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</row>
    <row r="1281" spans="1:86" ht="17.25">
      <c r="A1281" s="11"/>
      <c r="B1281" s="11"/>
      <c r="C1281" s="11"/>
      <c r="D1281" s="11"/>
      <c r="E1281" s="33"/>
      <c r="F1281" s="11"/>
      <c r="G1281" s="11"/>
      <c r="H1281" s="11"/>
      <c r="I1281" s="11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23"/>
      <c r="AD1281" s="23"/>
      <c r="AE1281" s="23"/>
      <c r="AF1281" s="23"/>
      <c r="AG1281" s="23"/>
      <c r="AH1281" s="23"/>
      <c r="AI1281" s="23"/>
      <c r="AJ1281" s="27"/>
      <c r="AK1281" s="11"/>
      <c r="AL1281" s="11"/>
      <c r="AM1281" s="11"/>
      <c r="AN1281" s="11"/>
      <c r="AO1281" s="11"/>
      <c r="AP1281" s="11"/>
      <c r="AQ1281" s="11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</row>
    <row r="1282" spans="1:86" ht="17.25">
      <c r="A1282" s="11"/>
      <c r="B1282" s="11"/>
      <c r="C1282" s="11"/>
      <c r="D1282" s="11"/>
      <c r="E1282" s="33"/>
      <c r="F1282" s="11"/>
      <c r="G1282" s="11"/>
      <c r="H1282" s="11"/>
      <c r="I1282" s="11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23"/>
      <c r="AB1282" s="23"/>
      <c r="AC1282" s="23"/>
      <c r="AD1282" s="23"/>
      <c r="AE1282" s="23"/>
      <c r="AF1282" s="23"/>
      <c r="AG1282" s="23"/>
      <c r="AH1282" s="23"/>
      <c r="AI1282" s="23"/>
      <c r="AJ1282" s="27"/>
      <c r="AK1282" s="11"/>
      <c r="AL1282" s="11"/>
      <c r="AM1282" s="11"/>
      <c r="AN1282" s="11"/>
      <c r="AO1282" s="11"/>
      <c r="AP1282" s="11"/>
      <c r="AQ1282" s="11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</row>
    <row r="1283" spans="1:86" ht="17.25">
      <c r="A1283" s="11"/>
      <c r="B1283" s="11"/>
      <c r="C1283" s="11"/>
      <c r="D1283" s="11"/>
      <c r="E1283" s="33"/>
      <c r="F1283" s="11"/>
      <c r="G1283" s="11"/>
      <c r="H1283" s="11"/>
      <c r="I1283" s="11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  <c r="AA1283" s="23"/>
      <c r="AB1283" s="23"/>
      <c r="AC1283" s="23"/>
      <c r="AD1283" s="23"/>
      <c r="AE1283" s="23"/>
      <c r="AF1283" s="23"/>
      <c r="AG1283" s="23"/>
      <c r="AH1283" s="23"/>
      <c r="AI1283" s="23"/>
      <c r="AJ1283" s="27"/>
      <c r="AK1283" s="11"/>
      <c r="AL1283" s="11"/>
      <c r="AM1283" s="11"/>
      <c r="AN1283" s="11"/>
      <c r="AO1283" s="11"/>
      <c r="AP1283" s="11"/>
      <c r="AQ1283" s="11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</row>
    <row r="1284" spans="1:86" ht="17.25">
      <c r="A1284" s="11"/>
      <c r="B1284" s="11"/>
      <c r="C1284" s="11"/>
      <c r="D1284" s="11"/>
      <c r="E1284" s="33"/>
      <c r="F1284" s="11"/>
      <c r="G1284" s="11"/>
      <c r="H1284" s="11"/>
      <c r="I1284" s="11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3"/>
      <c r="AB1284" s="23"/>
      <c r="AC1284" s="23"/>
      <c r="AD1284" s="23"/>
      <c r="AE1284" s="23"/>
      <c r="AF1284" s="23"/>
      <c r="AG1284" s="23"/>
      <c r="AH1284" s="23"/>
      <c r="AI1284" s="23"/>
      <c r="AJ1284" s="27"/>
      <c r="AK1284" s="11"/>
      <c r="AL1284" s="11"/>
      <c r="AM1284" s="11"/>
      <c r="AN1284" s="11"/>
      <c r="AO1284" s="11"/>
      <c r="AP1284" s="11"/>
      <c r="AQ1284" s="11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</row>
    <row r="1285" spans="1:86" ht="17.25">
      <c r="A1285" s="11"/>
      <c r="B1285" s="11"/>
      <c r="C1285" s="11"/>
      <c r="D1285" s="11"/>
      <c r="E1285" s="33"/>
      <c r="F1285" s="11"/>
      <c r="G1285" s="11"/>
      <c r="H1285" s="11"/>
      <c r="I1285" s="11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  <c r="AA1285" s="23"/>
      <c r="AB1285" s="23"/>
      <c r="AC1285" s="23"/>
      <c r="AD1285" s="23"/>
      <c r="AE1285" s="23"/>
      <c r="AF1285" s="23"/>
      <c r="AG1285" s="23"/>
      <c r="AH1285" s="23"/>
      <c r="AI1285" s="23"/>
      <c r="AJ1285" s="27"/>
      <c r="AK1285" s="11"/>
      <c r="AL1285" s="11"/>
      <c r="AM1285" s="11"/>
      <c r="AN1285" s="11"/>
      <c r="AO1285" s="11"/>
      <c r="AP1285" s="11"/>
      <c r="AQ1285" s="11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</row>
    <row r="1286" spans="1:86" ht="17.25">
      <c r="A1286" s="11"/>
      <c r="B1286" s="11"/>
      <c r="C1286" s="11"/>
      <c r="D1286" s="11"/>
      <c r="E1286" s="33"/>
      <c r="F1286" s="11"/>
      <c r="G1286" s="11"/>
      <c r="H1286" s="11"/>
      <c r="I1286" s="11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3"/>
      <c r="AB1286" s="23"/>
      <c r="AC1286" s="23"/>
      <c r="AD1286" s="23"/>
      <c r="AE1286" s="23"/>
      <c r="AF1286" s="23"/>
      <c r="AG1286" s="23"/>
      <c r="AH1286" s="23"/>
      <c r="AI1286" s="23"/>
      <c r="AJ1286" s="27"/>
      <c r="AK1286" s="11"/>
      <c r="AL1286" s="11"/>
      <c r="AM1286" s="11"/>
      <c r="AN1286" s="11"/>
      <c r="AO1286" s="11"/>
      <c r="AP1286" s="11"/>
      <c r="AQ1286" s="11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</row>
    <row r="1287" spans="1:86" ht="17.25">
      <c r="A1287" s="11"/>
      <c r="B1287" s="11"/>
      <c r="C1287" s="11"/>
      <c r="D1287" s="11"/>
      <c r="E1287" s="33"/>
      <c r="F1287" s="11"/>
      <c r="G1287" s="11"/>
      <c r="H1287" s="11"/>
      <c r="I1287" s="11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23"/>
      <c r="AB1287" s="23"/>
      <c r="AC1287" s="23"/>
      <c r="AD1287" s="23"/>
      <c r="AE1287" s="23"/>
      <c r="AF1287" s="23"/>
      <c r="AG1287" s="23"/>
      <c r="AH1287" s="23"/>
      <c r="AI1287" s="23"/>
      <c r="AJ1287" s="27"/>
      <c r="AK1287" s="11"/>
      <c r="AL1287" s="11"/>
      <c r="AM1287" s="11"/>
      <c r="AN1287" s="11"/>
      <c r="AO1287" s="11"/>
      <c r="AP1287" s="11"/>
      <c r="AQ1287" s="11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</row>
    <row r="1288" spans="1:86" ht="17.25">
      <c r="A1288" s="11"/>
      <c r="B1288" s="11"/>
      <c r="C1288" s="11"/>
      <c r="D1288" s="11"/>
      <c r="E1288" s="33"/>
      <c r="F1288" s="11"/>
      <c r="G1288" s="11"/>
      <c r="H1288" s="11"/>
      <c r="I1288" s="11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  <c r="AA1288" s="23"/>
      <c r="AB1288" s="23"/>
      <c r="AC1288" s="23"/>
      <c r="AD1288" s="23"/>
      <c r="AE1288" s="23"/>
      <c r="AF1288" s="23"/>
      <c r="AG1288" s="23"/>
      <c r="AH1288" s="23"/>
      <c r="AI1288" s="23"/>
      <c r="AJ1288" s="27"/>
      <c r="AK1288" s="11"/>
      <c r="AL1288" s="11"/>
      <c r="AM1288" s="11"/>
      <c r="AN1288" s="11"/>
      <c r="AO1288" s="11"/>
      <c r="AP1288" s="11"/>
      <c r="AQ1288" s="11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</row>
    <row r="1289" spans="1:86" ht="17.25">
      <c r="A1289" s="11"/>
      <c r="B1289" s="11"/>
      <c r="C1289" s="11"/>
      <c r="D1289" s="11"/>
      <c r="E1289" s="33"/>
      <c r="F1289" s="11"/>
      <c r="G1289" s="11"/>
      <c r="H1289" s="11"/>
      <c r="I1289" s="11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  <c r="AA1289" s="23"/>
      <c r="AB1289" s="23"/>
      <c r="AC1289" s="23"/>
      <c r="AD1289" s="23"/>
      <c r="AE1289" s="23"/>
      <c r="AF1289" s="23"/>
      <c r="AG1289" s="23"/>
      <c r="AH1289" s="23"/>
      <c r="AI1289" s="23"/>
      <c r="AJ1289" s="27"/>
      <c r="AK1289" s="11"/>
      <c r="AL1289" s="11"/>
      <c r="AM1289" s="11"/>
      <c r="AN1289" s="11"/>
      <c r="AO1289" s="11"/>
      <c r="AP1289" s="11"/>
      <c r="AQ1289" s="11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</row>
    <row r="1290" spans="1:86" ht="17.25">
      <c r="A1290" s="11"/>
      <c r="B1290" s="11"/>
      <c r="C1290" s="11"/>
      <c r="D1290" s="11"/>
      <c r="E1290" s="33"/>
      <c r="F1290" s="11"/>
      <c r="G1290" s="11"/>
      <c r="H1290" s="11"/>
      <c r="I1290" s="11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  <c r="AA1290" s="23"/>
      <c r="AB1290" s="23"/>
      <c r="AC1290" s="23"/>
      <c r="AD1290" s="23"/>
      <c r="AE1290" s="23"/>
      <c r="AF1290" s="23"/>
      <c r="AG1290" s="23"/>
      <c r="AH1290" s="23"/>
      <c r="AI1290" s="23"/>
      <c r="AJ1290" s="27"/>
      <c r="AK1290" s="11"/>
      <c r="AL1290" s="11"/>
      <c r="AM1290" s="11"/>
      <c r="AN1290" s="11"/>
      <c r="AO1290" s="11"/>
      <c r="AP1290" s="11"/>
      <c r="AQ1290" s="11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</row>
    <row r="1291" spans="1:86" ht="17.25">
      <c r="A1291" s="11"/>
      <c r="B1291" s="11"/>
      <c r="C1291" s="11"/>
      <c r="D1291" s="11"/>
      <c r="E1291" s="33"/>
      <c r="F1291" s="11"/>
      <c r="G1291" s="11"/>
      <c r="H1291" s="11"/>
      <c r="I1291" s="11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  <c r="AA1291" s="23"/>
      <c r="AB1291" s="23"/>
      <c r="AC1291" s="23"/>
      <c r="AD1291" s="23"/>
      <c r="AE1291" s="23"/>
      <c r="AF1291" s="23"/>
      <c r="AG1291" s="23"/>
      <c r="AH1291" s="23"/>
      <c r="AI1291" s="23"/>
      <c r="AJ1291" s="27"/>
      <c r="AK1291" s="11"/>
      <c r="AL1291" s="11"/>
      <c r="AM1291" s="11"/>
      <c r="AN1291" s="11"/>
      <c r="AO1291" s="11"/>
      <c r="AP1291" s="11"/>
      <c r="AQ1291" s="11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</row>
    <row r="1292" spans="1:86" ht="17.25">
      <c r="A1292" s="11"/>
      <c r="B1292" s="11"/>
      <c r="C1292" s="11"/>
      <c r="D1292" s="11"/>
      <c r="E1292" s="33"/>
      <c r="F1292" s="11"/>
      <c r="G1292" s="11"/>
      <c r="H1292" s="11"/>
      <c r="I1292" s="11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  <c r="AA1292" s="23"/>
      <c r="AB1292" s="23"/>
      <c r="AC1292" s="23"/>
      <c r="AD1292" s="23"/>
      <c r="AE1292" s="23"/>
      <c r="AF1292" s="23"/>
      <c r="AG1292" s="23"/>
      <c r="AH1292" s="23"/>
      <c r="AI1292" s="23"/>
      <c r="AJ1292" s="27"/>
      <c r="AK1292" s="11"/>
      <c r="AL1292" s="11"/>
      <c r="AM1292" s="11"/>
      <c r="AN1292" s="11"/>
      <c r="AO1292" s="11"/>
      <c r="AP1292" s="11"/>
      <c r="AQ1292" s="11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</row>
    <row r="1293" spans="1:86" ht="17.25">
      <c r="A1293" s="11"/>
      <c r="B1293" s="11"/>
      <c r="C1293" s="11"/>
      <c r="D1293" s="11"/>
      <c r="E1293" s="33"/>
      <c r="F1293" s="11"/>
      <c r="G1293" s="11"/>
      <c r="H1293" s="11"/>
      <c r="I1293" s="11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3"/>
      <c r="AB1293" s="23"/>
      <c r="AC1293" s="23"/>
      <c r="AD1293" s="23"/>
      <c r="AE1293" s="23"/>
      <c r="AF1293" s="23"/>
      <c r="AG1293" s="23"/>
      <c r="AH1293" s="23"/>
      <c r="AI1293" s="23"/>
      <c r="AJ1293" s="27"/>
      <c r="AK1293" s="11"/>
      <c r="AL1293" s="11"/>
      <c r="AM1293" s="11"/>
      <c r="AN1293" s="11"/>
      <c r="AO1293" s="11"/>
      <c r="AP1293" s="11"/>
      <c r="AQ1293" s="11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</row>
    <row r="1294" spans="1:86" ht="17.25">
      <c r="A1294" s="11"/>
      <c r="B1294" s="11"/>
      <c r="C1294" s="11"/>
      <c r="D1294" s="11"/>
      <c r="E1294" s="33"/>
      <c r="F1294" s="11"/>
      <c r="G1294" s="11"/>
      <c r="H1294" s="11"/>
      <c r="I1294" s="11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  <c r="AA1294" s="23"/>
      <c r="AB1294" s="23"/>
      <c r="AC1294" s="23"/>
      <c r="AD1294" s="23"/>
      <c r="AE1294" s="23"/>
      <c r="AF1294" s="23"/>
      <c r="AG1294" s="23"/>
      <c r="AH1294" s="23"/>
      <c r="AI1294" s="23"/>
      <c r="AJ1294" s="27"/>
      <c r="AK1294" s="11"/>
      <c r="AL1294" s="11"/>
      <c r="AM1294" s="11"/>
      <c r="AN1294" s="11"/>
      <c r="AO1294" s="11"/>
      <c r="AP1294" s="11"/>
      <c r="AQ1294" s="11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</row>
    <row r="1295" spans="1:86" ht="17.25">
      <c r="A1295" s="11"/>
      <c r="B1295" s="11"/>
      <c r="C1295" s="11"/>
      <c r="D1295" s="11"/>
      <c r="E1295" s="33"/>
      <c r="F1295" s="11"/>
      <c r="G1295" s="11"/>
      <c r="H1295" s="11"/>
      <c r="I1295" s="11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  <c r="AA1295" s="23"/>
      <c r="AB1295" s="23"/>
      <c r="AC1295" s="23"/>
      <c r="AD1295" s="23"/>
      <c r="AE1295" s="23"/>
      <c r="AF1295" s="23"/>
      <c r="AG1295" s="23"/>
      <c r="AH1295" s="23"/>
      <c r="AI1295" s="23"/>
      <c r="AJ1295" s="27"/>
      <c r="AK1295" s="11"/>
      <c r="AL1295" s="11"/>
      <c r="AM1295" s="11"/>
      <c r="AN1295" s="11"/>
      <c r="AO1295" s="11"/>
      <c r="AP1295" s="11"/>
      <c r="AQ1295" s="11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</row>
    <row r="1296" spans="1:86" ht="17.25">
      <c r="A1296" s="11"/>
      <c r="B1296" s="11"/>
      <c r="C1296" s="11"/>
      <c r="D1296" s="11"/>
      <c r="E1296" s="33"/>
      <c r="F1296" s="11"/>
      <c r="G1296" s="11"/>
      <c r="H1296" s="11"/>
      <c r="I1296" s="11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  <c r="AA1296" s="23"/>
      <c r="AB1296" s="23"/>
      <c r="AC1296" s="23"/>
      <c r="AD1296" s="23"/>
      <c r="AE1296" s="23"/>
      <c r="AF1296" s="23"/>
      <c r="AG1296" s="23"/>
      <c r="AH1296" s="23"/>
      <c r="AI1296" s="23"/>
      <c r="AJ1296" s="27"/>
      <c r="AK1296" s="11"/>
      <c r="AL1296" s="11"/>
      <c r="AM1296" s="11"/>
      <c r="AN1296" s="11"/>
      <c r="AO1296" s="11"/>
      <c r="AP1296" s="11"/>
      <c r="AQ1296" s="11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</row>
    <row r="1297" spans="1:86" ht="17.25">
      <c r="A1297" s="11"/>
      <c r="B1297" s="11"/>
      <c r="C1297" s="11"/>
      <c r="D1297" s="11"/>
      <c r="E1297" s="33"/>
      <c r="F1297" s="11"/>
      <c r="G1297" s="11"/>
      <c r="H1297" s="11"/>
      <c r="I1297" s="11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  <c r="AA1297" s="23"/>
      <c r="AB1297" s="23"/>
      <c r="AC1297" s="23"/>
      <c r="AD1297" s="23"/>
      <c r="AE1297" s="23"/>
      <c r="AF1297" s="23"/>
      <c r="AG1297" s="23"/>
      <c r="AH1297" s="23"/>
      <c r="AI1297" s="23"/>
      <c r="AJ1297" s="27"/>
      <c r="AK1297" s="11"/>
      <c r="AL1297" s="11"/>
      <c r="AM1297" s="11"/>
      <c r="AN1297" s="11"/>
      <c r="AO1297" s="11"/>
      <c r="AP1297" s="11"/>
      <c r="AQ1297" s="11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</row>
    <row r="1298" spans="1:86" ht="17.25">
      <c r="A1298" s="11"/>
      <c r="B1298" s="11"/>
      <c r="C1298" s="11"/>
      <c r="D1298" s="11"/>
      <c r="E1298" s="33"/>
      <c r="F1298" s="11"/>
      <c r="G1298" s="11"/>
      <c r="H1298" s="11"/>
      <c r="I1298" s="11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  <c r="AA1298" s="23"/>
      <c r="AB1298" s="23"/>
      <c r="AC1298" s="23"/>
      <c r="AD1298" s="23"/>
      <c r="AE1298" s="23"/>
      <c r="AF1298" s="23"/>
      <c r="AG1298" s="23"/>
      <c r="AH1298" s="23"/>
      <c r="AI1298" s="23"/>
      <c r="AJ1298" s="27"/>
      <c r="AK1298" s="11"/>
      <c r="AL1298" s="11"/>
      <c r="AM1298" s="11"/>
      <c r="AN1298" s="11"/>
      <c r="AO1298" s="11"/>
      <c r="AP1298" s="11"/>
      <c r="AQ1298" s="11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</row>
    <row r="1299" spans="1:86" ht="17.25">
      <c r="A1299" s="11"/>
      <c r="B1299" s="11"/>
      <c r="C1299" s="11"/>
      <c r="D1299" s="11"/>
      <c r="E1299" s="33"/>
      <c r="F1299" s="11"/>
      <c r="G1299" s="11"/>
      <c r="H1299" s="11"/>
      <c r="I1299" s="11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3"/>
      <c r="AB1299" s="23"/>
      <c r="AC1299" s="23"/>
      <c r="AD1299" s="23"/>
      <c r="AE1299" s="23"/>
      <c r="AF1299" s="23"/>
      <c r="AG1299" s="23"/>
      <c r="AH1299" s="23"/>
      <c r="AI1299" s="23"/>
      <c r="AJ1299" s="27"/>
      <c r="AK1299" s="11"/>
      <c r="AL1299" s="11"/>
      <c r="AM1299" s="11"/>
      <c r="AN1299" s="11"/>
      <c r="AO1299" s="11"/>
      <c r="AP1299" s="11"/>
      <c r="AQ1299" s="11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</row>
    <row r="1300" spans="1:86" ht="17.25">
      <c r="A1300" s="11"/>
      <c r="B1300" s="11"/>
      <c r="C1300" s="11"/>
      <c r="D1300" s="11"/>
      <c r="E1300" s="33"/>
      <c r="F1300" s="11"/>
      <c r="G1300" s="11"/>
      <c r="H1300" s="11"/>
      <c r="I1300" s="11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3"/>
      <c r="AB1300" s="23"/>
      <c r="AC1300" s="23"/>
      <c r="AD1300" s="23"/>
      <c r="AE1300" s="23"/>
      <c r="AF1300" s="23"/>
      <c r="AG1300" s="23"/>
      <c r="AH1300" s="23"/>
      <c r="AI1300" s="23"/>
      <c r="AJ1300" s="27"/>
      <c r="AK1300" s="11"/>
      <c r="AL1300" s="11"/>
      <c r="AM1300" s="11"/>
      <c r="AN1300" s="11"/>
      <c r="AO1300" s="11"/>
      <c r="AP1300" s="11"/>
      <c r="AQ1300" s="11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</row>
    <row r="1301" spans="1:86" ht="17.25">
      <c r="A1301" s="11"/>
      <c r="B1301" s="11"/>
      <c r="C1301" s="11"/>
      <c r="D1301" s="11"/>
      <c r="E1301" s="33"/>
      <c r="F1301" s="11"/>
      <c r="G1301" s="11"/>
      <c r="H1301" s="11"/>
      <c r="I1301" s="11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3"/>
      <c r="AB1301" s="23"/>
      <c r="AC1301" s="23"/>
      <c r="AD1301" s="23"/>
      <c r="AE1301" s="23"/>
      <c r="AF1301" s="23"/>
      <c r="AG1301" s="23"/>
      <c r="AH1301" s="23"/>
      <c r="AI1301" s="23"/>
      <c r="AJ1301" s="27"/>
      <c r="AK1301" s="11"/>
      <c r="AL1301" s="11"/>
      <c r="AM1301" s="11"/>
      <c r="AN1301" s="11"/>
      <c r="AO1301" s="11"/>
      <c r="AP1301" s="11"/>
      <c r="AQ1301" s="11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</row>
    <row r="1302" spans="1:86" ht="17.25">
      <c r="A1302" s="11"/>
      <c r="B1302" s="11"/>
      <c r="C1302" s="11"/>
      <c r="D1302" s="11"/>
      <c r="E1302" s="33"/>
      <c r="F1302" s="11"/>
      <c r="G1302" s="11"/>
      <c r="H1302" s="11"/>
      <c r="I1302" s="11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  <c r="AA1302" s="23"/>
      <c r="AB1302" s="23"/>
      <c r="AC1302" s="23"/>
      <c r="AD1302" s="23"/>
      <c r="AE1302" s="23"/>
      <c r="AF1302" s="23"/>
      <c r="AG1302" s="23"/>
      <c r="AH1302" s="23"/>
      <c r="AI1302" s="23"/>
      <c r="AJ1302" s="27"/>
      <c r="AK1302" s="11"/>
      <c r="AL1302" s="11"/>
      <c r="AM1302" s="11"/>
      <c r="AN1302" s="11"/>
      <c r="AO1302" s="11"/>
      <c r="AP1302" s="11"/>
      <c r="AQ1302" s="11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</row>
    <row r="1303" spans="1:86" ht="17.25">
      <c r="A1303" s="11"/>
      <c r="B1303" s="11"/>
      <c r="C1303" s="11"/>
      <c r="D1303" s="11"/>
      <c r="E1303" s="33"/>
      <c r="F1303" s="11"/>
      <c r="G1303" s="11"/>
      <c r="H1303" s="11"/>
      <c r="I1303" s="11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3"/>
      <c r="AB1303" s="23"/>
      <c r="AC1303" s="23"/>
      <c r="AD1303" s="23"/>
      <c r="AE1303" s="23"/>
      <c r="AF1303" s="23"/>
      <c r="AG1303" s="23"/>
      <c r="AH1303" s="23"/>
      <c r="AI1303" s="23"/>
      <c r="AJ1303" s="27"/>
      <c r="AK1303" s="11"/>
      <c r="AL1303" s="11"/>
      <c r="AM1303" s="11"/>
      <c r="AN1303" s="11"/>
      <c r="AO1303" s="11"/>
      <c r="AP1303" s="11"/>
      <c r="AQ1303" s="11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</row>
    <row r="1304" spans="1:86" ht="17.25">
      <c r="A1304" s="11"/>
      <c r="B1304" s="11"/>
      <c r="C1304" s="11"/>
      <c r="D1304" s="11"/>
      <c r="E1304" s="33"/>
      <c r="F1304" s="11"/>
      <c r="G1304" s="11"/>
      <c r="H1304" s="11"/>
      <c r="I1304" s="11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/>
      <c r="AB1304" s="23"/>
      <c r="AC1304" s="23"/>
      <c r="AD1304" s="23"/>
      <c r="AE1304" s="23"/>
      <c r="AF1304" s="23"/>
      <c r="AG1304" s="23"/>
      <c r="AH1304" s="23"/>
      <c r="AI1304" s="23"/>
      <c r="AJ1304" s="27"/>
      <c r="AK1304" s="11"/>
      <c r="AL1304" s="11"/>
      <c r="AM1304" s="11"/>
      <c r="AN1304" s="11"/>
      <c r="AO1304" s="11"/>
      <c r="AP1304" s="11"/>
      <c r="AQ1304" s="11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</row>
    <row r="1305" spans="1:86" ht="17.25">
      <c r="A1305" s="11"/>
      <c r="B1305" s="11"/>
      <c r="C1305" s="11"/>
      <c r="D1305" s="11"/>
      <c r="E1305" s="33"/>
      <c r="F1305" s="11"/>
      <c r="G1305" s="11"/>
      <c r="H1305" s="11"/>
      <c r="I1305" s="11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/>
      <c r="AB1305" s="23"/>
      <c r="AC1305" s="23"/>
      <c r="AD1305" s="23"/>
      <c r="AE1305" s="23"/>
      <c r="AF1305" s="23"/>
      <c r="AG1305" s="23"/>
      <c r="AH1305" s="23"/>
      <c r="AI1305" s="23"/>
      <c r="AJ1305" s="27"/>
      <c r="AK1305" s="11"/>
      <c r="AL1305" s="11"/>
      <c r="AM1305" s="11"/>
      <c r="AN1305" s="11"/>
      <c r="AO1305" s="11"/>
      <c r="AP1305" s="11"/>
      <c r="AQ1305" s="11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</row>
    <row r="1306" spans="1:86" ht="17.25">
      <c r="A1306" s="11"/>
      <c r="B1306" s="11"/>
      <c r="C1306" s="11"/>
      <c r="D1306" s="11"/>
      <c r="E1306" s="33"/>
      <c r="F1306" s="11"/>
      <c r="G1306" s="11"/>
      <c r="H1306" s="11"/>
      <c r="I1306" s="11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3"/>
      <c r="AB1306" s="23"/>
      <c r="AC1306" s="23"/>
      <c r="AD1306" s="23"/>
      <c r="AE1306" s="23"/>
      <c r="AF1306" s="23"/>
      <c r="AG1306" s="23"/>
      <c r="AH1306" s="23"/>
      <c r="AI1306" s="23"/>
      <c r="AJ1306" s="27"/>
      <c r="AK1306" s="11"/>
      <c r="AL1306" s="11"/>
      <c r="AM1306" s="11"/>
      <c r="AN1306" s="11"/>
      <c r="AO1306" s="11"/>
      <c r="AP1306" s="11"/>
      <c r="AQ1306" s="11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</row>
    <row r="1307" spans="1:86" ht="17.25">
      <c r="A1307" s="11"/>
      <c r="B1307" s="11"/>
      <c r="C1307" s="11"/>
      <c r="D1307" s="11"/>
      <c r="E1307" s="33"/>
      <c r="F1307" s="11"/>
      <c r="G1307" s="11"/>
      <c r="H1307" s="11"/>
      <c r="I1307" s="11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/>
      <c r="AB1307" s="23"/>
      <c r="AC1307" s="23"/>
      <c r="AD1307" s="23"/>
      <c r="AE1307" s="23"/>
      <c r="AF1307" s="23"/>
      <c r="AG1307" s="23"/>
      <c r="AH1307" s="23"/>
      <c r="AI1307" s="23"/>
      <c r="AJ1307" s="27"/>
      <c r="AK1307" s="11"/>
      <c r="AL1307" s="11"/>
      <c r="AM1307" s="11"/>
      <c r="AN1307" s="11"/>
      <c r="AO1307" s="11"/>
      <c r="AP1307" s="11"/>
      <c r="AQ1307" s="11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</row>
    <row r="1308" spans="1:86" ht="17.25">
      <c r="A1308" s="11"/>
      <c r="B1308" s="11"/>
      <c r="C1308" s="11"/>
      <c r="D1308" s="11"/>
      <c r="E1308" s="33"/>
      <c r="F1308" s="11"/>
      <c r="G1308" s="11"/>
      <c r="H1308" s="11"/>
      <c r="I1308" s="11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  <c r="AA1308" s="23"/>
      <c r="AB1308" s="23"/>
      <c r="AC1308" s="23"/>
      <c r="AD1308" s="23"/>
      <c r="AE1308" s="23"/>
      <c r="AF1308" s="23"/>
      <c r="AG1308" s="23"/>
      <c r="AH1308" s="23"/>
      <c r="AI1308" s="23"/>
      <c r="AJ1308" s="27"/>
      <c r="AK1308" s="11"/>
      <c r="AL1308" s="11"/>
      <c r="AM1308" s="11"/>
      <c r="AN1308" s="11"/>
      <c r="AO1308" s="11"/>
      <c r="AP1308" s="11"/>
      <c r="AQ1308" s="11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</row>
    <row r="1309" spans="1:86" ht="17.25">
      <c r="A1309" s="11"/>
      <c r="B1309" s="11"/>
      <c r="C1309" s="11"/>
      <c r="D1309" s="11"/>
      <c r="E1309" s="33"/>
      <c r="F1309" s="11"/>
      <c r="G1309" s="11"/>
      <c r="H1309" s="11"/>
      <c r="I1309" s="11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  <c r="AA1309" s="23"/>
      <c r="AB1309" s="23"/>
      <c r="AC1309" s="23"/>
      <c r="AD1309" s="23"/>
      <c r="AE1309" s="23"/>
      <c r="AF1309" s="23"/>
      <c r="AG1309" s="23"/>
      <c r="AH1309" s="23"/>
      <c r="AI1309" s="23"/>
      <c r="AJ1309" s="27"/>
      <c r="AK1309" s="11"/>
      <c r="AL1309" s="11"/>
      <c r="AM1309" s="11"/>
      <c r="AN1309" s="11"/>
      <c r="AO1309" s="11"/>
      <c r="AP1309" s="11"/>
      <c r="AQ1309" s="11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</row>
    <row r="1310" spans="1:86" ht="17.25">
      <c r="A1310" s="11"/>
      <c r="B1310" s="11"/>
      <c r="C1310" s="11"/>
      <c r="D1310" s="11"/>
      <c r="E1310" s="33"/>
      <c r="F1310" s="11"/>
      <c r="G1310" s="11"/>
      <c r="H1310" s="11"/>
      <c r="I1310" s="11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  <c r="AA1310" s="23"/>
      <c r="AB1310" s="23"/>
      <c r="AC1310" s="23"/>
      <c r="AD1310" s="23"/>
      <c r="AE1310" s="23"/>
      <c r="AF1310" s="23"/>
      <c r="AG1310" s="23"/>
      <c r="AH1310" s="23"/>
      <c r="AI1310" s="23"/>
      <c r="AJ1310" s="27"/>
      <c r="AK1310" s="11"/>
      <c r="AL1310" s="11"/>
      <c r="AM1310" s="11"/>
      <c r="AN1310" s="11"/>
      <c r="AO1310" s="11"/>
      <c r="AP1310" s="11"/>
      <c r="AQ1310" s="11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</row>
    <row r="1311" spans="1:86" ht="17.25">
      <c r="A1311" s="11"/>
      <c r="B1311" s="11"/>
      <c r="C1311" s="11"/>
      <c r="D1311" s="11"/>
      <c r="E1311" s="33"/>
      <c r="F1311" s="11"/>
      <c r="G1311" s="11"/>
      <c r="H1311" s="11"/>
      <c r="I1311" s="11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3"/>
      <c r="AB1311" s="23"/>
      <c r="AC1311" s="23"/>
      <c r="AD1311" s="23"/>
      <c r="AE1311" s="23"/>
      <c r="AF1311" s="23"/>
      <c r="AG1311" s="23"/>
      <c r="AH1311" s="23"/>
      <c r="AI1311" s="23"/>
      <c r="AJ1311" s="27"/>
      <c r="AK1311" s="11"/>
      <c r="AL1311" s="11"/>
      <c r="AM1311" s="11"/>
      <c r="AN1311" s="11"/>
      <c r="AO1311" s="11"/>
      <c r="AP1311" s="11"/>
      <c r="AQ1311" s="11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</row>
    <row r="1312" spans="1:86" ht="17.25">
      <c r="A1312" s="11"/>
      <c r="B1312" s="11"/>
      <c r="C1312" s="11"/>
      <c r="D1312" s="11"/>
      <c r="E1312" s="33"/>
      <c r="F1312" s="11"/>
      <c r="G1312" s="11"/>
      <c r="H1312" s="11"/>
      <c r="I1312" s="11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3"/>
      <c r="AB1312" s="23"/>
      <c r="AC1312" s="23"/>
      <c r="AD1312" s="23"/>
      <c r="AE1312" s="23"/>
      <c r="AF1312" s="23"/>
      <c r="AG1312" s="23"/>
      <c r="AH1312" s="23"/>
      <c r="AI1312" s="23"/>
      <c r="AJ1312" s="27"/>
      <c r="AK1312" s="11"/>
      <c r="AL1312" s="11"/>
      <c r="AM1312" s="11"/>
      <c r="AN1312" s="11"/>
      <c r="AO1312" s="11"/>
      <c r="AP1312" s="11"/>
      <c r="AQ1312" s="11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</row>
    <row r="1313" spans="1:86" ht="17.25">
      <c r="A1313" s="11"/>
      <c r="B1313" s="11"/>
      <c r="C1313" s="11"/>
      <c r="D1313" s="11"/>
      <c r="E1313" s="33"/>
      <c r="F1313" s="11"/>
      <c r="G1313" s="11"/>
      <c r="H1313" s="11"/>
      <c r="I1313" s="11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3"/>
      <c r="AB1313" s="23"/>
      <c r="AC1313" s="23"/>
      <c r="AD1313" s="23"/>
      <c r="AE1313" s="23"/>
      <c r="AF1313" s="23"/>
      <c r="AG1313" s="23"/>
      <c r="AH1313" s="23"/>
      <c r="AI1313" s="23"/>
      <c r="AJ1313" s="27"/>
      <c r="AK1313" s="11"/>
      <c r="AL1313" s="11"/>
      <c r="AM1313" s="11"/>
      <c r="AN1313" s="11"/>
      <c r="AO1313" s="11"/>
      <c r="AP1313" s="11"/>
      <c r="AQ1313" s="11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</row>
    <row r="1314" spans="1:86" ht="17.25">
      <c r="A1314" s="11"/>
      <c r="B1314" s="11"/>
      <c r="C1314" s="11"/>
      <c r="D1314" s="11"/>
      <c r="E1314" s="33"/>
      <c r="F1314" s="11"/>
      <c r="G1314" s="11"/>
      <c r="H1314" s="11"/>
      <c r="I1314" s="11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  <c r="AA1314" s="23"/>
      <c r="AB1314" s="23"/>
      <c r="AC1314" s="23"/>
      <c r="AD1314" s="23"/>
      <c r="AE1314" s="23"/>
      <c r="AF1314" s="23"/>
      <c r="AG1314" s="23"/>
      <c r="AH1314" s="23"/>
      <c r="AI1314" s="23"/>
      <c r="AJ1314" s="27"/>
      <c r="AK1314" s="11"/>
      <c r="AL1314" s="11"/>
      <c r="AM1314" s="11"/>
      <c r="AN1314" s="11"/>
      <c r="AO1314" s="11"/>
      <c r="AP1314" s="11"/>
      <c r="AQ1314" s="11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</row>
    <row r="1315" spans="1:86" ht="17.25">
      <c r="A1315" s="11"/>
      <c r="B1315" s="11"/>
      <c r="C1315" s="11"/>
      <c r="D1315" s="11"/>
      <c r="E1315" s="33"/>
      <c r="F1315" s="11"/>
      <c r="G1315" s="11"/>
      <c r="H1315" s="11"/>
      <c r="I1315" s="11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  <c r="AA1315" s="23"/>
      <c r="AB1315" s="23"/>
      <c r="AC1315" s="23"/>
      <c r="AD1315" s="23"/>
      <c r="AE1315" s="23"/>
      <c r="AF1315" s="23"/>
      <c r="AG1315" s="23"/>
      <c r="AH1315" s="23"/>
      <c r="AI1315" s="23"/>
      <c r="AJ1315" s="27"/>
      <c r="AK1315" s="11"/>
      <c r="AL1315" s="11"/>
      <c r="AM1315" s="11"/>
      <c r="AN1315" s="11"/>
      <c r="AO1315" s="11"/>
      <c r="AP1315" s="11"/>
      <c r="AQ1315" s="11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</row>
    <row r="1316" spans="1:86" ht="17.25">
      <c r="A1316" s="11"/>
      <c r="B1316" s="11"/>
      <c r="C1316" s="11"/>
      <c r="D1316" s="11"/>
      <c r="E1316" s="33"/>
      <c r="F1316" s="11"/>
      <c r="G1316" s="11"/>
      <c r="H1316" s="11"/>
      <c r="I1316" s="11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  <c r="AA1316" s="23"/>
      <c r="AB1316" s="23"/>
      <c r="AC1316" s="23"/>
      <c r="AD1316" s="23"/>
      <c r="AE1316" s="23"/>
      <c r="AF1316" s="23"/>
      <c r="AG1316" s="23"/>
      <c r="AH1316" s="23"/>
      <c r="AI1316" s="23"/>
      <c r="AJ1316" s="27"/>
      <c r="AK1316" s="11"/>
      <c r="AL1316" s="11"/>
      <c r="AM1316" s="11"/>
      <c r="AN1316" s="11"/>
      <c r="AO1316" s="11"/>
      <c r="AP1316" s="11"/>
      <c r="AQ1316" s="11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</row>
    <row r="1317" spans="1:86" ht="17.25">
      <c r="A1317" s="11"/>
      <c r="B1317" s="11"/>
      <c r="C1317" s="11"/>
      <c r="D1317" s="11"/>
      <c r="E1317" s="33"/>
      <c r="F1317" s="11"/>
      <c r="G1317" s="11"/>
      <c r="H1317" s="11"/>
      <c r="I1317" s="11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  <c r="AB1317" s="23"/>
      <c r="AC1317" s="23"/>
      <c r="AD1317" s="23"/>
      <c r="AE1317" s="23"/>
      <c r="AF1317" s="23"/>
      <c r="AG1317" s="23"/>
      <c r="AH1317" s="23"/>
      <c r="AI1317" s="23"/>
      <c r="AJ1317" s="27"/>
      <c r="AK1317" s="11"/>
      <c r="AL1317" s="11"/>
      <c r="AM1317" s="11"/>
      <c r="AN1317" s="11"/>
      <c r="AO1317" s="11"/>
      <c r="AP1317" s="11"/>
      <c r="AQ1317" s="11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</row>
    <row r="1318" spans="1:86" ht="17.25">
      <c r="A1318" s="11"/>
      <c r="B1318" s="11"/>
      <c r="C1318" s="11"/>
      <c r="D1318" s="11"/>
      <c r="E1318" s="33"/>
      <c r="F1318" s="11"/>
      <c r="G1318" s="11"/>
      <c r="H1318" s="11"/>
      <c r="I1318" s="11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3"/>
      <c r="AB1318" s="23"/>
      <c r="AC1318" s="23"/>
      <c r="AD1318" s="23"/>
      <c r="AE1318" s="23"/>
      <c r="AF1318" s="23"/>
      <c r="AG1318" s="23"/>
      <c r="AH1318" s="23"/>
      <c r="AI1318" s="23"/>
      <c r="AJ1318" s="27"/>
      <c r="AK1318" s="11"/>
      <c r="AL1318" s="11"/>
      <c r="AM1318" s="11"/>
      <c r="AN1318" s="11"/>
      <c r="AO1318" s="11"/>
      <c r="AP1318" s="11"/>
      <c r="AQ1318" s="11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</row>
    <row r="1319" spans="1:86" ht="17.25">
      <c r="A1319" s="11"/>
      <c r="B1319" s="11"/>
      <c r="C1319" s="11"/>
      <c r="D1319" s="11"/>
      <c r="E1319" s="33"/>
      <c r="F1319" s="11"/>
      <c r="G1319" s="11"/>
      <c r="H1319" s="11"/>
      <c r="I1319" s="11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3"/>
      <c r="AB1319" s="23"/>
      <c r="AC1319" s="23"/>
      <c r="AD1319" s="23"/>
      <c r="AE1319" s="23"/>
      <c r="AF1319" s="23"/>
      <c r="AG1319" s="23"/>
      <c r="AH1319" s="23"/>
      <c r="AI1319" s="23"/>
      <c r="AJ1319" s="27"/>
      <c r="AK1319" s="11"/>
      <c r="AL1319" s="11"/>
      <c r="AM1319" s="11"/>
      <c r="AN1319" s="11"/>
      <c r="AO1319" s="11"/>
      <c r="AP1319" s="11"/>
      <c r="AQ1319" s="11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</row>
    <row r="1320" spans="1:86" ht="17.25">
      <c r="A1320" s="11"/>
      <c r="B1320" s="11"/>
      <c r="C1320" s="11"/>
      <c r="D1320" s="11"/>
      <c r="E1320" s="33"/>
      <c r="F1320" s="11"/>
      <c r="G1320" s="11"/>
      <c r="H1320" s="11"/>
      <c r="I1320" s="11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  <c r="AA1320" s="23"/>
      <c r="AB1320" s="23"/>
      <c r="AC1320" s="23"/>
      <c r="AD1320" s="23"/>
      <c r="AE1320" s="23"/>
      <c r="AF1320" s="23"/>
      <c r="AG1320" s="23"/>
      <c r="AH1320" s="23"/>
      <c r="AI1320" s="23"/>
      <c r="AJ1320" s="27"/>
      <c r="AK1320" s="11"/>
      <c r="AL1320" s="11"/>
      <c r="AM1320" s="11"/>
      <c r="AN1320" s="11"/>
      <c r="AO1320" s="11"/>
      <c r="AP1320" s="11"/>
      <c r="AQ1320" s="11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</row>
    <row r="1321" spans="1:86" ht="17.25">
      <c r="A1321" s="11"/>
      <c r="B1321" s="11"/>
      <c r="C1321" s="11"/>
      <c r="D1321" s="11"/>
      <c r="E1321" s="33"/>
      <c r="F1321" s="11"/>
      <c r="G1321" s="11"/>
      <c r="H1321" s="11"/>
      <c r="I1321" s="11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  <c r="AA1321" s="23"/>
      <c r="AB1321" s="23"/>
      <c r="AC1321" s="23"/>
      <c r="AD1321" s="23"/>
      <c r="AE1321" s="23"/>
      <c r="AF1321" s="23"/>
      <c r="AG1321" s="23"/>
      <c r="AH1321" s="23"/>
      <c r="AI1321" s="23"/>
      <c r="AJ1321" s="27"/>
      <c r="AK1321" s="11"/>
      <c r="AL1321" s="11"/>
      <c r="AM1321" s="11"/>
      <c r="AN1321" s="11"/>
      <c r="AO1321" s="11"/>
      <c r="AP1321" s="11"/>
      <c r="AQ1321" s="11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</row>
    <row r="1322" spans="1:86" ht="17.25">
      <c r="A1322" s="11"/>
      <c r="B1322" s="11"/>
      <c r="C1322" s="11"/>
      <c r="D1322" s="11"/>
      <c r="E1322" s="33"/>
      <c r="F1322" s="11"/>
      <c r="G1322" s="11"/>
      <c r="H1322" s="11"/>
      <c r="I1322" s="11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3"/>
      <c r="AB1322" s="23"/>
      <c r="AC1322" s="23"/>
      <c r="AD1322" s="23"/>
      <c r="AE1322" s="23"/>
      <c r="AF1322" s="23"/>
      <c r="AG1322" s="23"/>
      <c r="AH1322" s="23"/>
      <c r="AI1322" s="23"/>
      <c r="AJ1322" s="27"/>
      <c r="AK1322" s="11"/>
      <c r="AL1322" s="11"/>
      <c r="AM1322" s="11"/>
      <c r="AN1322" s="11"/>
      <c r="AO1322" s="11"/>
      <c r="AP1322" s="11"/>
      <c r="AQ1322" s="11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</row>
    <row r="1323" spans="1:86" ht="17.25">
      <c r="A1323" s="11"/>
      <c r="B1323" s="11"/>
      <c r="C1323" s="11"/>
      <c r="D1323" s="11"/>
      <c r="E1323" s="33"/>
      <c r="F1323" s="11"/>
      <c r="G1323" s="11"/>
      <c r="H1323" s="11"/>
      <c r="I1323" s="11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  <c r="AA1323" s="23"/>
      <c r="AB1323" s="23"/>
      <c r="AC1323" s="23"/>
      <c r="AD1323" s="23"/>
      <c r="AE1323" s="23"/>
      <c r="AF1323" s="23"/>
      <c r="AG1323" s="23"/>
      <c r="AH1323" s="23"/>
      <c r="AI1323" s="23"/>
      <c r="AJ1323" s="27"/>
      <c r="AK1323" s="11"/>
      <c r="AL1323" s="11"/>
      <c r="AM1323" s="11"/>
      <c r="AN1323" s="11"/>
      <c r="AO1323" s="11"/>
      <c r="AP1323" s="11"/>
      <c r="AQ1323" s="11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</row>
    <row r="1324" spans="1:86" ht="17.25">
      <c r="A1324" s="11"/>
      <c r="B1324" s="11"/>
      <c r="C1324" s="11"/>
      <c r="D1324" s="11"/>
      <c r="E1324" s="33"/>
      <c r="F1324" s="11"/>
      <c r="G1324" s="11"/>
      <c r="H1324" s="11"/>
      <c r="I1324" s="11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3"/>
      <c r="AB1324" s="23"/>
      <c r="AC1324" s="23"/>
      <c r="AD1324" s="23"/>
      <c r="AE1324" s="23"/>
      <c r="AF1324" s="23"/>
      <c r="AG1324" s="23"/>
      <c r="AH1324" s="23"/>
      <c r="AI1324" s="23"/>
      <c r="AJ1324" s="27"/>
      <c r="AK1324" s="11"/>
      <c r="AL1324" s="11"/>
      <c r="AM1324" s="11"/>
      <c r="AN1324" s="11"/>
      <c r="AO1324" s="11"/>
      <c r="AP1324" s="11"/>
      <c r="AQ1324" s="11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</row>
    <row r="1325" spans="1:86" ht="17.25">
      <c r="A1325" s="11"/>
      <c r="B1325" s="11"/>
      <c r="C1325" s="11"/>
      <c r="D1325" s="11"/>
      <c r="E1325" s="33"/>
      <c r="F1325" s="11"/>
      <c r="G1325" s="11"/>
      <c r="H1325" s="11"/>
      <c r="I1325" s="11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3"/>
      <c r="AB1325" s="23"/>
      <c r="AC1325" s="23"/>
      <c r="AD1325" s="23"/>
      <c r="AE1325" s="23"/>
      <c r="AF1325" s="23"/>
      <c r="AG1325" s="23"/>
      <c r="AH1325" s="23"/>
      <c r="AI1325" s="23"/>
      <c r="AJ1325" s="27"/>
      <c r="AK1325" s="11"/>
      <c r="AL1325" s="11"/>
      <c r="AM1325" s="11"/>
      <c r="AN1325" s="11"/>
      <c r="AO1325" s="11"/>
      <c r="AP1325" s="11"/>
      <c r="AQ1325" s="11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</row>
    <row r="1326" spans="1:86" ht="17.25">
      <c r="A1326" s="11"/>
      <c r="B1326" s="11"/>
      <c r="C1326" s="11"/>
      <c r="D1326" s="11"/>
      <c r="E1326" s="33"/>
      <c r="F1326" s="11"/>
      <c r="G1326" s="11"/>
      <c r="H1326" s="11"/>
      <c r="I1326" s="11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3"/>
      <c r="AB1326" s="23"/>
      <c r="AC1326" s="23"/>
      <c r="AD1326" s="23"/>
      <c r="AE1326" s="23"/>
      <c r="AF1326" s="23"/>
      <c r="AG1326" s="23"/>
      <c r="AH1326" s="23"/>
      <c r="AI1326" s="23"/>
      <c r="AJ1326" s="27"/>
      <c r="AK1326" s="11"/>
      <c r="AL1326" s="11"/>
      <c r="AM1326" s="11"/>
      <c r="AN1326" s="11"/>
      <c r="AO1326" s="11"/>
      <c r="AP1326" s="11"/>
      <c r="AQ1326" s="11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</row>
    <row r="1327" spans="1:86" ht="17.25">
      <c r="A1327" s="11"/>
      <c r="B1327" s="11"/>
      <c r="C1327" s="11"/>
      <c r="D1327" s="11"/>
      <c r="E1327" s="33"/>
      <c r="F1327" s="11"/>
      <c r="G1327" s="11"/>
      <c r="H1327" s="11"/>
      <c r="I1327" s="11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  <c r="AA1327" s="23"/>
      <c r="AB1327" s="23"/>
      <c r="AC1327" s="23"/>
      <c r="AD1327" s="23"/>
      <c r="AE1327" s="23"/>
      <c r="AF1327" s="23"/>
      <c r="AG1327" s="23"/>
      <c r="AH1327" s="23"/>
      <c r="AI1327" s="23"/>
      <c r="AJ1327" s="27"/>
      <c r="AK1327" s="11"/>
      <c r="AL1327" s="11"/>
      <c r="AM1327" s="11"/>
      <c r="AN1327" s="11"/>
      <c r="AO1327" s="11"/>
      <c r="AP1327" s="11"/>
      <c r="AQ1327" s="11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</row>
    <row r="1328" spans="1:86" ht="17.25">
      <c r="A1328" s="11"/>
      <c r="B1328" s="11"/>
      <c r="C1328" s="11"/>
      <c r="D1328" s="11"/>
      <c r="E1328" s="33"/>
      <c r="F1328" s="11"/>
      <c r="G1328" s="11"/>
      <c r="H1328" s="11"/>
      <c r="I1328" s="11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23"/>
      <c r="AD1328" s="23"/>
      <c r="AE1328" s="23"/>
      <c r="AF1328" s="23"/>
      <c r="AG1328" s="23"/>
      <c r="AH1328" s="23"/>
      <c r="AI1328" s="23"/>
      <c r="AJ1328" s="27"/>
      <c r="AK1328" s="11"/>
      <c r="AL1328" s="11"/>
      <c r="AM1328" s="11"/>
      <c r="AN1328" s="11"/>
      <c r="AO1328" s="11"/>
      <c r="AP1328" s="11"/>
      <c r="AQ1328" s="11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</row>
    <row r="1329" spans="1:86" ht="17.25">
      <c r="A1329" s="11"/>
      <c r="B1329" s="11"/>
      <c r="C1329" s="11"/>
      <c r="D1329" s="11"/>
      <c r="E1329" s="33"/>
      <c r="F1329" s="11"/>
      <c r="G1329" s="11"/>
      <c r="H1329" s="11"/>
      <c r="I1329" s="11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23"/>
      <c r="AB1329" s="23"/>
      <c r="AC1329" s="23"/>
      <c r="AD1329" s="23"/>
      <c r="AE1329" s="23"/>
      <c r="AF1329" s="23"/>
      <c r="AG1329" s="23"/>
      <c r="AH1329" s="23"/>
      <c r="AI1329" s="23"/>
      <c r="AJ1329" s="27"/>
      <c r="AK1329" s="11"/>
      <c r="AL1329" s="11"/>
      <c r="AM1329" s="11"/>
      <c r="AN1329" s="11"/>
      <c r="AO1329" s="11"/>
      <c r="AP1329" s="11"/>
      <c r="AQ1329" s="11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</row>
    <row r="1330" spans="1:86" ht="17.25">
      <c r="A1330" s="11"/>
      <c r="B1330" s="11"/>
      <c r="C1330" s="11"/>
      <c r="D1330" s="11"/>
      <c r="E1330" s="33"/>
      <c r="F1330" s="11"/>
      <c r="G1330" s="11"/>
      <c r="H1330" s="11"/>
      <c r="I1330" s="11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3"/>
      <c r="AB1330" s="23"/>
      <c r="AC1330" s="23"/>
      <c r="AD1330" s="23"/>
      <c r="AE1330" s="23"/>
      <c r="AF1330" s="23"/>
      <c r="AG1330" s="23"/>
      <c r="AH1330" s="23"/>
      <c r="AI1330" s="23"/>
      <c r="AJ1330" s="27"/>
      <c r="AK1330" s="11"/>
      <c r="AL1330" s="11"/>
      <c r="AM1330" s="11"/>
      <c r="AN1330" s="11"/>
      <c r="AO1330" s="11"/>
      <c r="AP1330" s="11"/>
      <c r="AQ1330" s="11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</row>
    <row r="1331" spans="1:86" ht="17.25">
      <c r="A1331" s="11"/>
      <c r="B1331" s="11"/>
      <c r="C1331" s="11"/>
      <c r="D1331" s="11"/>
      <c r="E1331" s="33"/>
      <c r="F1331" s="11"/>
      <c r="G1331" s="11"/>
      <c r="H1331" s="11"/>
      <c r="I1331" s="11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3"/>
      <c r="AB1331" s="23"/>
      <c r="AC1331" s="23"/>
      <c r="AD1331" s="23"/>
      <c r="AE1331" s="23"/>
      <c r="AF1331" s="23"/>
      <c r="AG1331" s="23"/>
      <c r="AH1331" s="23"/>
      <c r="AI1331" s="23"/>
      <c r="AJ1331" s="27"/>
      <c r="AK1331" s="11"/>
      <c r="AL1331" s="11"/>
      <c r="AM1331" s="11"/>
      <c r="AN1331" s="11"/>
      <c r="AO1331" s="11"/>
      <c r="AP1331" s="11"/>
      <c r="AQ1331" s="11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</row>
    <row r="1332" spans="1:86" ht="17.25">
      <c r="A1332" s="11"/>
      <c r="B1332" s="11"/>
      <c r="C1332" s="11"/>
      <c r="D1332" s="11"/>
      <c r="E1332" s="33"/>
      <c r="F1332" s="11"/>
      <c r="G1332" s="11"/>
      <c r="H1332" s="11"/>
      <c r="I1332" s="11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23"/>
      <c r="AD1332" s="23"/>
      <c r="AE1332" s="23"/>
      <c r="AF1332" s="23"/>
      <c r="AG1332" s="23"/>
      <c r="AH1332" s="23"/>
      <c r="AI1332" s="23"/>
      <c r="AJ1332" s="27"/>
      <c r="AK1332" s="11"/>
      <c r="AL1332" s="11"/>
      <c r="AM1332" s="11"/>
      <c r="AN1332" s="11"/>
      <c r="AO1332" s="11"/>
      <c r="AP1332" s="11"/>
      <c r="AQ1332" s="11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</row>
    <row r="1333" spans="1:86" ht="17.25">
      <c r="A1333" s="11"/>
      <c r="B1333" s="11"/>
      <c r="C1333" s="11"/>
      <c r="D1333" s="11"/>
      <c r="E1333" s="33"/>
      <c r="F1333" s="11"/>
      <c r="G1333" s="11"/>
      <c r="H1333" s="11"/>
      <c r="I1333" s="11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23"/>
      <c r="AD1333" s="23"/>
      <c r="AE1333" s="23"/>
      <c r="AF1333" s="23"/>
      <c r="AG1333" s="23"/>
      <c r="AH1333" s="23"/>
      <c r="AI1333" s="23"/>
      <c r="AJ1333" s="27"/>
      <c r="AK1333" s="11"/>
      <c r="AL1333" s="11"/>
      <c r="AM1333" s="11"/>
      <c r="AN1333" s="11"/>
      <c r="AO1333" s="11"/>
      <c r="AP1333" s="11"/>
      <c r="AQ1333" s="11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</row>
    <row r="1334" spans="1:86" ht="17.25">
      <c r="A1334" s="11"/>
      <c r="B1334" s="11"/>
      <c r="C1334" s="11"/>
      <c r="D1334" s="11"/>
      <c r="E1334" s="33"/>
      <c r="F1334" s="11"/>
      <c r="G1334" s="11"/>
      <c r="H1334" s="11"/>
      <c r="I1334" s="11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3"/>
      <c r="AB1334" s="23"/>
      <c r="AC1334" s="23"/>
      <c r="AD1334" s="23"/>
      <c r="AE1334" s="23"/>
      <c r="AF1334" s="23"/>
      <c r="AG1334" s="23"/>
      <c r="AH1334" s="23"/>
      <c r="AI1334" s="23"/>
      <c r="AJ1334" s="27"/>
      <c r="AK1334" s="11"/>
      <c r="AL1334" s="11"/>
      <c r="AM1334" s="11"/>
      <c r="AN1334" s="11"/>
      <c r="AO1334" s="11"/>
      <c r="AP1334" s="11"/>
      <c r="AQ1334" s="11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</row>
    <row r="1335" spans="1:86" ht="17.25">
      <c r="A1335" s="11"/>
      <c r="B1335" s="11"/>
      <c r="C1335" s="11"/>
      <c r="D1335" s="11"/>
      <c r="E1335" s="33"/>
      <c r="F1335" s="11"/>
      <c r="G1335" s="11"/>
      <c r="H1335" s="11"/>
      <c r="I1335" s="11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  <c r="AA1335" s="23"/>
      <c r="AB1335" s="23"/>
      <c r="AC1335" s="23"/>
      <c r="AD1335" s="23"/>
      <c r="AE1335" s="23"/>
      <c r="AF1335" s="23"/>
      <c r="AG1335" s="23"/>
      <c r="AH1335" s="23"/>
      <c r="AI1335" s="23"/>
      <c r="AJ1335" s="27"/>
      <c r="AK1335" s="11"/>
      <c r="AL1335" s="11"/>
      <c r="AM1335" s="11"/>
      <c r="AN1335" s="11"/>
      <c r="AO1335" s="11"/>
      <c r="AP1335" s="11"/>
      <c r="AQ1335" s="11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</row>
    <row r="1336" spans="1:86" ht="17.25">
      <c r="A1336" s="11"/>
      <c r="B1336" s="11"/>
      <c r="C1336" s="11"/>
      <c r="D1336" s="11"/>
      <c r="E1336" s="33"/>
      <c r="F1336" s="11"/>
      <c r="G1336" s="11"/>
      <c r="H1336" s="11"/>
      <c r="I1336" s="11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23"/>
      <c r="AB1336" s="23"/>
      <c r="AC1336" s="23"/>
      <c r="AD1336" s="23"/>
      <c r="AE1336" s="23"/>
      <c r="AF1336" s="23"/>
      <c r="AG1336" s="23"/>
      <c r="AH1336" s="23"/>
      <c r="AI1336" s="23"/>
      <c r="AJ1336" s="27"/>
      <c r="AK1336" s="11"/>
      <c r="AL1336" s="11"/>
      <c r="AM1336" s="11"/>
      <c r="AN1336" s="11"/>
      <c r="AO1336" s="11"/>
      <c r="AP1336" s="11"/>
      <c r="AQ1336" s="11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</row>
    <row r="1337" spans="1:86" ht="17.25">
      <c r="A1337" s="11"/>
      <c r="B1337" s="11"/>
      <c r="C1337" s="11"/>
      <c r="D1337" s="11"/>
      <c r="E1337" s="33"/>
      <c r="F1337" s="11"/>
      <c r="G1337" s="11"/>
      <c r="H1337" s="11"/>
      <c r="I1337" s="11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3"/>
      <c r="AB1337" s="23"/>
      <c r="AC1337" s="23"/>
      <c r="AD1337" s="23"/>
      <c r="AE1337" s="23"/>
      <c r="AF1337" s="23"/>
      <c r="AG1337" s="23"/>
      <c r="AH1337" s="23"/>
      <c r="AI1337" s="23"/>
      <c r="AJ1337" s="27"/>
      <c r="AK1337" s="11"/>
      <c r="AL1337" s="11"/>
      <c r="AM1337" s="11"/>
      <c r="AN1337" s="11"/>
      <c r="AO1337" s="11"/>
      <c r="AP1337" s="11"/>
      <c r="AQ1337" s="11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</row>
    <row r="1338" spans="1:86" ht="17.25">
      <c r="A1338" s="11"/>
      <c r="B1338" s="11"/>
      <c r="C1338" s="11"/>
      <c r="D1338" s="11"/>
      <c r="E1338" s="33"/>
      <c r="F1338" s="11"/>
      <c r="G1338" s="11"/>
      <c r="H1338" s="11"/>
      <c r="I1338" s="11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  <c r="AA1338" s="23"/>
      <c r="AB1338" s="23"/>
      <c r="AC1338" s="23"/>
      <c r="AD1338" s="23"/>
      <c r="AE1338" s="23"/>
      <c r="AF1338" s="23"/>
      <c r="AG1338" s="23"/>
      <c r="AH1338" s="23"/>
      <c r="AI1338" s="23"/>
      <c r="AJ1338" s="27"/>
      <c r="AK1338" s="11"/>
      <c r="AL1338" s="11"/>
      <c r="AM1338" s="11"/>
      <c r="AN1338" s="11"/>
      <c r="AO1338" s="11"/>
      <c r="AP1338" s="11"/>
      <c r="AQ1338" s="11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</row>
    <row r="1339" spans="1:86" ht="17.25">
      <c r="A1339" s="11"/>
      <c r="B1339" s="11"/>
      <c r="C1339" s="11"/>
      <c r="D1339" s="11"/>
      <c r="E1339" s="33"/>
      <c r="F1339" s="11"/>
      <c r="G1339" s="11"/>
      <c r="H1339" s="11"/>
      <c r="I1339" s="11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  <c r="AA1339" s="23"/>
      <c r="AB1339" s="23"/>
      <c r="AC1339" s="23"/>
      <c r="AD1339" s="23"/>
      <c r="AE1339" s="23"/>
      <c r="AF1339" s="23"/>
      <c r="AG1339" s="23"/>
      <c r="AH1339" s="23"/>
      <c r="AI1339" s="23"/>
      <c r="AJ1339" s="27"/>
      <c r="AK1339" s="11"/>
      <c r="AL1339" s="11"/>
      <c r="AM1339" s="11"/>
      <c r="AN1339" s="11"/>
      <c r="AO1339" s="11"/>
      <c r="AP1339" s="11"/>
      <c r="AQ1339" s="11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</row>
    <row r="1340" spans="1:86" ht="17.25">
      <c r="A1340" s="11"/>
      <c r="B1340" s="11"/>
      <c r="C1340" s="11"/>
      <c r="D1340" s="11"/>
      <c r="E1340" s="33"/>
      <c r="F1340" s="11"/>
      <c r="G1340" s="11"/>
      <c r="H1340" s="11"/>
      <c r="I1340" s="11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3"/>
      <c r="AB1340" s="23"/>
      <c r="AC1340" s="23"/>
      <c r="AD1340" s="23"/>
      <c r="AE1340" s="23"/>
      <c r="AF1340" s="23"/>
      <c r="AG1340" s="23"/>
      <c r="AH1340" s="23"/>
      <c r="AI1340" s="23"/>
      <c r="AJ1340" s="27"/>
      <c r="AK1340" s="11"/>
      <c r="AL1340" s="11"/>
      <c r="AM1340" s="11"/>
      <c r="AN1340" s="11"/>
      <c r="AO1340" s="11"/>
      <c r="AP1340" s="11"/>
      <c r="AQ1340" s="11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</row>
    <row r="1341" spans="1:86" ht="17.25">
      <c r="A1341" s="11"/>
      <c r="B1341" s="11"/>
      <c r="C1341" s="11"/>
      <c r="D1341" s="11"/>
      <c r="E1341" s="33"/>
      <c r="F1341" s="11"/>
      <c r="G1341" s="11"/>
      <c r="H1341" s="11"/>
      <c r="I1341" s="11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3"/>
      <c r="AB1341" s="23"/>
      <c r="AC1341" s="23"/>
      <c r="AD1341" s="23"/>
      <c r="AE1341" s="23"/>
      <c r="AF1341" s="23"/>
      <c r="AG1341" s="23"/>
      <c r="AH1341" s="23"/>
      <c r="AI1341" s="23"/>
      <c r="AJ1341" s="27"/>
      <c r="AK1341" s="11"/>
      <c r="AL1341" s="11"/>
      <c r="AM1341" s="11"/>
      <c r="AN1341" s="11"/>
      <c r="AO1341" s="11"/>
      <c r="AP1341" s="11"/>
      <c r="AQ1341" s="11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</row>
    <row r="1342" spans="1:86" ht="17.25">
      <c r="A1342" s="11"/>
      <c r="B1342" s="11"/>
      <c r="C1342" s="11"/>
      <c r="D1342" s="11"/>
      <c r="E1342" s="33"/>
      <c r="F1342" s="11"/>
      <c r="G1342" s="11"/>
      <c r="H1342" s="11"/>
      <c r="I1342" s="11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  <c r="AA1342" s="23"/>
      <c r="AB1342" s="23"/>
      <c r="AC1342" s="23"/>
      <c r="AD1342" s="23"/>
      <c r="AE1342" s="23"/>
      <c r="AF1342" s="23"/>
      <c r="AG1342" s="23"/>
      <c r="AH1342" s="23"/>
      <c r="AI1342" s="23"/>
      <c r="AJ1342" s="27"/>
      <c r="AK1342" s="11"/>
      <c r="AL1342" s="11"/>
      <c r="AM1342" s="11"/>
      <c r="AN1342" s="11"/>
      <c r="AO1342" s="11"/>
      <c r="AP1342" s="11"/>
      <c r="AQ1342" s="11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</row>
    <row r="1343" spans="1:86" ht="17.25">
      <c r="A1343" s="11"/>
      <c r="B1343" s="11"/>
      <c r="C1343" s="11"/>
      <c r="D1343" s="11"/>
      <c r="E1343" s="33"/>
      <c r="F1343" s="11"/>
      <c r="G1343" s="11"/>
      <c r="H1343" s="11"/>
      <c r="I1343" s="11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3"/>
      <c r="AB1343" s="23"/>
      <c r="AC1343" s="23"/>
      <c r="AD1343" s="23"/>
      <c r="AE1343" s="23"/>
      <c r="AF1343" s="23"/>
      <c r="AG1343" s="23"/>
      <c r="AH1343" s="23"/>
      <c r="AI1343" s="23"/>
      <c r="AJ1343" s="27"/>
      <c r="AK1343" s="11"/>
      <c r="AL1343" s="11"/>
      <c r="AM1343" s="11"/>
      <c r="AN1343" s="11"/>
      <c r="AO1343" s="11"/>
      <c r="AP1343" s="11"/>
      <c r="AQ1343" s="11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</row>
    <row r="1344" spans="1:86" ht="17.25">
      <c r="A1344" s="11"/>
      <c r="B1344" s="11"/>
      <c r="C1344" s="11"/>
      <c r="D1344" s="11"/>
      <c r="E1344" s="33"/>
      <c r="F1344" s="11"/>
      <c r="G1344" s="11"/>
      <c r="H1344" s="11"/>
      <c r="I1344" s="11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/>
      <c r="AB1344" s="23"/>
      <c r="AC1344" s="23"/>
      <c r="AD1344" s="23"/>
      <c r="AE1344" s="23"/>
      <c r="AF1344" s="23"/>
      <c r="AG1344" s="23"/>
      <c r="AH1344" s="23"/>
      <c r="AI1344" s="23"/>
      <c r="AJ1344" s="27"/>
      <c r="AK1344" s="11"/>
      <c r="AL1344" s="11"/>
      <c r="AM1344" s="11"/>
      <c r="AN1344" s="11"/>
      <c r="AO1344" s="11"/>
      <c r="AP1344" s="11"/>
      <c r="AQ1344" s="11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</row>
    <row r="1345" spans="1:86" ht="17.25">
      <c r="A1345" s="11"/>
      <c r="B1345" s="11"/>
      <c r="C1345" s="11"/>
      <c r="D1345" s="11"/>
      <c r="E1345" s="33"/>
      <c r="F1345" s="11"/>
      <c r="G1345" s="11"/>
      <c r="H1345" s="11"/>
      <c r="I1345" s="11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/>
      <c r="AB1345" s="23"/>
      <c r="AC1345" s="23"/>
      <c r="AD1345" s="23"/>
      <c r="AE1345" s="23"/>
      <c r="AF1345" s="23"/>
      <c r="AG1345" s="23"/>
      <c r="AH1345" s="23"/>
      <c r="AI1345" s="23"/>
      <c r="AJ1345" s="27"/>
      <c r="AK1345" s="11"/>
      <c r="AL1345" s="11"/>
      <c r="AM1345" s="11"/>
      <c r="AN1345" s="11"/>
      <c r="AO1345" s="11"/>
      <c r="AP1345" s="11"/>
      <c r="AQ1345" s="11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</row>
    <row r="1346" spans="1:86" ht="17.25">
      <c r="A1346" s="11"/>
      <c r="B1346" s="11"/>
      <c r="C1346" s="11"/>
      <c r="D1346" s="11"/>
      <c r="E1346" s="33"/>
      <c r="F1346" s="11"/>
      <c r="G1346" s="11"/>
      <c r="H1346" s="11"/>
      <c r="I1346" s="11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3"/>
      <c r="AB1346" s="23"/>
      <c r="AC1346" s="23"/>
      <c r="AD1346" s="23"/>
      <c r="AE1346" s="23"/>
      <c r="AF1346" s="23"/>
      <c r="AG1346" s="23"/>
      <c r="AH1346" s="23"/>
      <c r="AI1346" s="23"/>
      <c r="AJ1346" s="27"/>
      <c r="AK1346" s="11"/>
      <c r="AL1346" s="11"/>
      <c r="AM1346" s="11"/>
      <c r="AN1346" s="11"/>
      <c r="AO1346" s="11"/>
      <c r="AP1346" s="11"/>
      <c r="AQ1346" s="11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</row>
    <row r="1347" spans="1:86" ht="17.25">
      <c r="A1347" s="11"/>
      <c r="B1347" s="11"/>
      <c r="C1347" s="11"/>
      <c r="D1347" s="11"/>
      <c r="E1347" s="33"/>
      <c r="F1347" s="11"/>
      <c r="G1347" s="11"/>
      <c r="H1347" s="11"/>
      <c r="I1347" s="11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/>
      <c r="AB1347" s="23"/>
      <c r="AC1347" s="23"/>
      <c r="AD1347" s="23"/>
      <c r="AE1347" s="23"/>
      <c r="AF1347" s="23"/>
      <c r="AG1347" s="23"/>
      <c r="AH1347" s="23"/>
      <c r="AI1347" s="23"/>
      <c r="AJ1347" s="27"/>
      <c r="AK1347" s="11"/>
      <c r="AL1347" s="11"/>
      <c r="AM1347" s="11"/>
      <c r="AN1347" s="11"/>
      <c r="AO1347" s="11"/>
      <c r="AP1347" s="11"/>
      <c r="AQ1347" s="11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</row>
    <row r="1348" spans="1:86" ht="17.25">
      <c r="A1348" s="11"/>
      <c r="B1348" s="11"/>
      <c r="C1348" s="11"/>
      <c r="D1348" s="11"/>
      <c r="E1348" s="33"/>
      <c r="F1348" s="11"/>
      <c r="G1348" s="11"/>
      <c r="H1348" s="11"/>
      <c r="I1348" s="11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3"/>
      <c r="AB1348" s="23"/>
      <c r="AC1348" s="23"/>
      <c r="AD1348" s="23"/>
      <c r="AE1348" s="23"/>
      <c r="AF1348" s="23"/>
      <c r="AG1348" s="23"/>
      <c r="AH1348" s="23"/>
      <c r="AI1348" s="23"/>
      <c r="AJ1348" s="27"/>
      <c r="AK1348" s="11"/>
      <c r="AL1348" s="11"/>
      <c r="AM1348" s="11"/>
      <c r="AN1348" s="11"/>
      <c r="AO1348" s="11"/>
      <c r="AP1348" s="11"/>
      <c r="AQ1348" s="11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</row>
    <row r="1349" spans="1:86" ht="17.25">
      <c r="A1349" s="11"/>
      <c r="B1349" s="11"/>
      <c r="C1349" s="11"/>
      <c r="D1349" s="11"/>
      <c r="E1349" s="33"/>
      <c r="F1349" s="11"/>
      <c r="G1349" s="11"/>
      <c r="H1349" s="11"/>
      <c r="I1349" s="11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23"/>
      <c r="AD1349" s="23"/>
      <c r="AE1349" s="23"/>
      <c r="AF1349" s="23"/>
      <c r="AG1349" s="23"/>
      <c r="AH1349" s="23"/>
      <c r="AI1349" s="23"/>
      <c r="AJ1349" s="27"/>
      <c r="AK1349" s="11"/>
      <c r="AL1349" s="11"/>
      <c r="AM1349" s="11"/>
      <c r="AN1349" s="11"/>
      <c r="AO1349" s="11"/>
      <c r="AP1349" s="11"/>
      <c r="AQ1349" s="11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</row>
    <row r="1350" spans="1:86" ht="17.25">
      <c r="A1350" s="11"/>
      <c r="B1350" s="11"/>
      <c r="C1350" s="11"/>
      <c r="D1350" s="11"/>
      <c r="E1350" s="33"/>
      <c r="F1350" s="11"/>
      <c r="G1350" s="11"/>
      <c r="H1350" s="11"/>
      <c r="I1350" s="11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  <c r="AA1350" s="23"/>
      <c r="AB1350" s="23"/>
      <c r="AC1350" s="23"/>
      <c r="AD1350" s="23"/>
      <c r="AE1350" s="23"/>
      <c r="AF1350" s="23"/>
      <c r="AG1350" s="23"/>
      <c r="AH1350" s="23"/>
      <c r="AI1350" s="23"/>
      <c r="AJ1350" s="27"/>
      <c r="AK1350" s="11"/>
      <c r="AL1350" s="11"/>
      <c r="AM1350" s="11"/>
      <c r="AN1350" s="11"/>
      <c r="AO1350" s="11"/>
      <c r="AP1350" s="11"/>
      <c r="AQ1350" s="11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</row>
    <row r="1351" spans="1:86" ht="17.25">
      <c r="A1351" s="11"/>
      <c r="B1351" s="11"/>
      <c r="C1351" s="11"/>
      <c r="D1351" s="11"/>
      <c r="E1351" s="33"/>
      <c r="F1351" s="11"/>
      <c r="G1351" s="11"/>
      <c r="H1351" s="11"/>
      <c r="I1351" s="11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  <c r="AA1351" s="23"/>
      <c r="AB1351" s="23"/>
      <c r="AC1351" s="23"/>
      <c r="AD1351" s="23"/>
      <c r="AE1351" s="23"/>
      <c r="AF1351" s="23"/>
      <c r="AG1351" s="23"/>
      <c r="AH1351" s="23"/>
      <c r="AI1351" s="23"/>
      <c r="AJ1351" s="27"/>
      <c r="AK1351" s="11"/>
      <c r="AL1351" s="11"/>
      <c r="AM1351" s="11"/>
      <c r="AN1351" s="11"/>
      <c r="AO1351" s="11"/>
      <c r="AP1351" s="11"/>
      <c r="AQ1351" s="11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</row>
    <row r="1352" spans="1:86" ht="17.25">
      <c r="A1352" s="11"/>
      <c r="B1352" s="11"/>
      <c r="C1352" s="11"/>
      <c r="D1352" s="11"/>
      <c r="E1352" s="33"/>
      <c r="F1352" s="11"/>
      <c r="G1352" s="11"/>
      <c r="H1352" s="11"/>
      <c r="I1352" s="11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  <c r="AA1352" s="23"/>
      <c r="AB1352" s="23"/>
      <c r="AC1352" s="23"/>
      <c r="AD1352" s="23"/>
      <c r="AE1352" s="23"/>
      <c r="AF1352" s="23"/>
      <c r="AG1352" s="23"/>
      <c r="AH1352" s="23"/>
      <c r="AI1352" s="23"/>
      <c r="AJ1352" s="27"/>
      <c r="AK1352" s="11"/>
      <c r="AL1352" s="11"/>
      <c r="AM1352" s="11"/>
      <c r="AN1352" s="11"/>
      <c r="AO1352" s="11"/>
      <c r="AP1352" s="11"/>
      <c r="AQ1352" s="11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</row>
    <row r="1353" spans="1:86" ht="17.25">
      <c r="A1353" s="11"/>
      <c r="B1353" s="11"/>
      <c r="C1353" s="11"/>
      <c r="D1353" s="11"/>
      <c r="E1353" s="33"/>
      <c r="F1353" s="11"/>
      <c r="G1353" s="11"/>
      <c r="H1353" s="11"/>
      <c r="I1353" s="11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23"/>
      <c r="AD1353" s="23"/>
      <c r="AE1353" s="23"/>
      <c r="AF1353" s="23"/>
      <c r="AG1353" s="23"/>
      <c r="AH1353" s="23"/>
      <c r="AI1353" s="23"/>
      <c r="AJ1353" s="27"/>
      <c r="AK1353" s="11"/>
      <c r="AL1353" s="11"/>
      <c r="AM1353" s="11"/>
      <c r="AN1353" s="11"/>
      <c r="AO1353" s="11"/>
      <c r="AP1353" s="11"/>
      <c r="AQ1353" s="11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</row>
    <row r="1354" spans="1:86" ht="17.25">
      <c r="A1354" s="11"/>
      <c r="B1354" s="11"/>
      <c r="C1354" s="11"/>
      <c r="D1354" s="11"/>
      <c r="E1354" s="33"/>
      <c r="F1354" s="11"/>
      <c r="G1354" s="11"/>
      <c r="H1354" s="11"/>
      <c r="I1354" s="11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  <c r="AA1354" s="23"/>
      <c r="AB1354" s="23"/>
      <c r="AC1354" s="23"/>
      <c r="AD1354" s="23"/>
      <c r="AE1354" s="23"/>
      <c r="AF1354" s="23"/>
      <c r="AG1354" s="23"/>
      <c r="AH1354" s="23"/>
      <c r="AI1354" s="23"/>
      <c r="AJ1354" s="27"/>
      <c r="AK1354" s="11"/>
      <c r="AL1354" s="11"/>
      <c r="AM1354" s="11"/>
      <c r="AN1354" s="11"/>
      <c r="AO1354" s="11"/>
      <c r="AP1354" s="11"/>
      <c r="AQ1354" s="11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</row>
    <row r="1355" spans="1:86" ht="17.25">
      <c r="A1355" s="11"/>
      <c r="B1355" s="11"/>
      <c r="C1355" s="11"/>
      <c r="D1355" s="11"/>
      <c r="E1355" s="33"/>
      <c r="F1355" s="11"/>
      <c r="G1355" s="11"/>
      <c r="H1355" s="11"/>
      <c r="I1355" s="11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  <c r="AA1355" s="23"/>
      <c r="AB1355" s="23"/>
      <c r="AC1355" s="23"/>
      <c r="AD1355" s="23"/>
      <c r="AE1355" s="23"/>
      <c r="AF1355" s="23"/>
      <c r="AG1355" s="23"/>
      <c r="AH1355" s="23"/>
      <c r="AI1355" s="23"/>
      <c r="AJ1355" s="27"/>
      <c r="AK1355" s="11"/>
      <c r="AL1355" s="11"/>
      <c r="AM1355" s="11"/>
      <c r="AN1355" s="11"/>
      <c r="AO1355" s="11"/>
      <c r="AP1355" s="11"/>
      <c r="AQ1355" s="11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</row>
    <row r="1356" spans="1:86" ht="17.25">
      <c r="A1356" s="11"/>
      <c r="B1356" s="11"/>
      <c r="C1356" s="11"/>
      <c r="D1356" s="11"/>
      <c r="E1356" s="33"/>
      <c r="F1356" s="11"/>
      <c r="G1356" s="11"/>
      <c r="H1356" s="11"/>
      <c r="I1356" s="11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  <c r="AA1356" s="23"/>
      <c r="AB1356" s="23"/>
      <c r="AC1356" s="23"/>
      <c r="AD1356" s="23"/>
      <c r="AE1356" s="23"/>
      <c r="AF1356" s="23"/>
      <c r="AG1356" s="23"/>
      <c r="AH1356" s="23"/>
      <c r="AI1356" s="23"/>
      <c r="AJ1356" s="27"/>
      <c r="AK1356" s="11"/>
      <c r="AL1356" s="11"/>
      <c r="AM1356" s="11"/>
      <c r="AN1356" s="11"/>
      <c r="AO1356" s="11"/>
      <c r="AP1356" s="11"/>
      <c r="AQ1356" s="11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</row>
    <row r="1357" spans="1:86" ht="17.25">
      <c r="A1357" s="11"/>
      <c r="B1357" s="11"/>
      <c r="C1357" s="11"/>
      <c r="D1357" s="11"/>
      <c r="E1357" s="33"/>
      <c r="F1357" s="11"/>
      <c r="G1357" s="11"/>
      <c r="H1357" s="11"/>
      <c r="I1357" s="11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3"/>
      <c r="AB1357" s="23"/>
      <c r="AC1357" s="23"/>
      <c r="AD1357" s="23"/>
      <c r="AE1357" s="23"/>
      <c r="AF1357" s="23"/>
      <c r="AG1357" s="23"/>
      <c r="AH1357" s="23"/>
      <c r="AI1357" s="23"/>
      <c r="AJ1357" s="27"/>
      <c r="AK1357" s="11"/>
      <c r="AL1357" s="11"/>
      <c r="AM1357" s="11"/>
      <c r="AN1357" s="11"/>
      <c r="AO1357" s="11"/>
      <c r="AP1357" s="11"/>
      <c r="AQ1357" s="11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</row>
    <row r="1358" spans="1:86" ht="17.25">
      <c r="A1358" s="11"/>
      <c r="B1358" s="11"/>
      <c r="C1358" s="11"/>
      <c r="D1358" s="11"/>
      <c r="E1358" s="33"/>
      <c r="F1358" s="11"/>
      <c r="G1358" s="11"/>
      <c r="H1358" s="11"/>
      <c r="I1358" s="11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  <c r="AA1358" s="23"/>
      <c r="AB1358" s="23"/>
      <c r="AC1358" s="23"/>
      <c r="AD1358" s="23"/>
      <c r="AE1358" s="23"/>
      <c r="AF1358" s="23"/>
      <c r="AG1358" s="23"/>
      <c r="AH1358" s="23"/>
      <c r="AI1358" s="23"/>
      <c r="AJ1358" s="27"/>
      <c r="AK1358" s="11"/>
      <c r="AL1358" s="11"/>
      <c r="AM1358" s="11"/>
      <c r="AN1358" s="11"/>
      <c r="AO1358" s="11"/>
      <c r="AP1358" s="11"/>
      <c r="AQ1358" s="11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</row>
    <row r="1359" spans="1:86" ht="17.25">
      <c r="A1359" s="11"/>
      <c r="B1359" s="11"/>
      <c r="C1359" s="11"/>
      <c r="D1359" s="11"/>
      <c r="E1359" s="33"/>
      <c r="F1359" s="11"/>
      <c r="G1359" s="11"/>
      <c r="H1359" s="11"/>
      <c r="I1359" s="11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  <c r="AA1359" s="23"/>
      <c r="AB1359" s="23"/>
      <c r="AC1359" s="23"/>
      <c r="AD1359" s="23"/>
      <c r="AE1359" s="23"/>
      <c r="AF1359" s="23"/>
      <c r="AG1359" s="23"/>
      <c r="AH1359" s="23"/>
      <c r="AI1359" s="23"/>
      <c r="AJ1359" s="27"/>
      <c r="AK1359" s="11"/>
      <c r="AL1359" s="11"/>
      <c r="AM1359" s="11"/>
      <c r="AN1359" s="11"/>
      <c r="AO1359" s="11"/>
      <c r="AP1359" s="11"/>
      <c r="AQ1359" s="11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</row>
    <row r="1360" spans="1:86" ht="17.25">
      <c r="A1360" s="11"/>
      <c r="B1360" s="11"/>
      <c r="C1360" s="11"/>
      <c r="D1360" s="11"/>
      <c r="E1360" s="33"/>
      <c r="F1360" s="11"/>
      <c r="G1360" s="11"/>
      <c r="H1360" s="11"/>
      <c r="I1360" s="11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  <c r="AA1360" s="23"/>
      <c r="AB1360" s="23"/>
      <c r="AC1360" s="23"/>
      <c r="AD1360" s="23"/>
      <c r="AE1360" s="23"/>
      <c r="AF1360" s="23"/>
      <c r="AG1360" s="23"/>
      <c r="AH1360" s="23"/>
      <c r="AI1360" s="23"/>
      <c r="AJ1360" s="27"/>
      <c r="AK1360" s="11"/>
      <c r="AL1360" s="11"/>
      <c r="AM1360" s="11"/>
      <c r="AN1360" s="11"/>
      <c r="AO1360" s="11"/>
      <c r="AP1360" s="11"/>
      <c r="AQ1360" s="11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</row>
    <row r="1361" spans="1:86" ht="17.25">
      <c r="A1361" s="11"/>
      <c r="B1361" s="11"/>
      <c r="C1361" s="11"/>
      <c r="D1361" s="11"/>
      <c r="E1361" s="33"/>
      <c r="F1361" s="11"/>
      <c r="G1361" s="11"/>
      <c r="H1361" s="11"/>
      <c r="I1361" s="11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  <c r="AA1361" s="23"/>
      <c r="AB1361" s="23"/>
      <c r="AC1361" s="23"/>
      <c r="AD1361" s="23"/>
      <c r="AE1361" s="23"/>
      <c r="AF1361" s="23"/>
      <c r="AG1361" s="23"/>
      <c r="AH1361" s="23"/>
      <c r="AI1361" s="23"/>
      <c r="AJ1361" s="27"/>
      <c r="AK1361" s="11"/>
      <c r="AL1361" s="11"/>
      <c r="AM1361" s="11"/>
      <c r="AN1361" s="11"/>
      <c r="AO1361" s="11"/>
      <c r="AP1361" s="11"/>
      <c r="AQ1361" s="11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</row>
    <row r="1362" spans="1:86" ht="17.25">
      <c r="A1362" s="11"/>
      <c r="B1362" s="11"/>
      <c r="C1362" s="11"/>
      <c r="D1362" s="11"/>
      <c r="E1362" s="33"/>
      <c r="F1362" s="11"/>
      <c r="G1362" s="11"/>
      <c r="H1362" s="11"/>
      <c r="I1362" s="11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  <c r="AA1362" s="23"/>
      <c r="AB1362" s="23"/>
      <c r="AC1362" s="23"/>
      <c r="AD1362" s="23"/>
      <c r="AE1362" s="23"/>
      <c r="AF1362" s="23"/>
      <c r="AG1362" s="23"/>
      <c r="AH1362" s="23"/>
      <c r="AI1362" s="23"/>
      <c r="AJ1362" s="27"/>
      <c r="AK1362" s="11"/>
      <c r="AL1362" s="11"/>
      <c r="AM1362" s="11"/>
      <c r="AN1362" s="11"/>
      <c r="AO1362" s="11"/>
      <c r="AP1362" s="11"/>
      <c r="AQ1362" s="11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</row>
    <row r="1363" spans="1:86" ht="17.25">
      <c r="A1363" s="11"/>
      <c r="B1363" s="11"/>
      <c r="C1363" s="11"/>
      <c r="D1363" s="11"/>
      <c r="E1363" s="33"/>
      <c r="F1363" s="11"/>
      <c r="G1363" s="11"/>
      <c r="H1363" s="11"/>
      <c r="I1363" s="11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3"/>
      <c r="AB1363" s="23"/>
      <c r="AC1363" s="23"/>
      <c r="AD1363" s="23"/>
      <c r="AE1363" s="23"/>
      <c r="AF1363" s="23"/>
      <c r="AG1363" s="23"/>
      <c r="AH1363" s="23"/>
      <c r="AI1363" s="23"/>
      <c r="AJ1363" s="27"/>
      <c r="AK1363" s="11"/>
      <c r="AL1363" s="11"/>
      <c r="AM1363" s="11"/>
      <c r="AN1363" s="11"/>
      <c r="AO1363" s="11"/>
      <c r="AP1363" s="11"/>
      <c r="AQ1363" s="11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</row>
    <row r="1364" spans="1:86" ht="17.25">
      <c r="A1364" s="11"/>
      <c r="B1364" s="11"/>
      <c r="C1364" s="11"/>
      <c r="D1364" s="11"/>
      <c r="E1364" s="33"/>
      <c r="F1364" s="11"/>
      <c r="G1364" s="11"/>
      <c r="H1364" s="11"/>
      <c r="I1364" s="11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  <c r="AA1364" s="23"/>
      <c r="AB1364" s="23"/>
      <c r="AC1364" s="23"/>
      <c r="AD1364" s="23"/>
      <c r="AE1364" s="23"/>
      <c r="AF1364" s="23"/>
      <c r="AG1364" s="23"/>
      <c r="AH1364" s="23"/>
      <c r="AI1364" s="23"/>
      <c r="AJ1364" s="27"/>
      <c r="AK1364" s="11"/>
      <c r="AL1364" s="11"/>
      <c r="AM1364" s="11"/>
      <c r="AN1364" s="11"/>
      <c r="AO1364" s="11"/>
      <c r="AP1364" s="11"/>
      <c r="AQ1364" s="11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</row>
    <row r="1365" spans="1:86" ht="17.25">
      <c r="A1365" s="11"/>
      <c r="B1365" s="11"/>
      <c r="C1365" s="11"/>
      <c r="D1365" s="11"/>
      <c r="E1365" s="33"/>
      <c r="F1365" s="11"/>
      <c r="G1365" s="11"/>
      <c r="H1365" s="11"/>
      <c r="I1365" s="11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3"/>
      <c r="AB1365" s="23"/>
      <c r="AC1365" s="23"/>
      <c r="AD1365" s="23"/>
      <c r="AE1365" s="23"/>
      <c r="AF1365" s="23"/>
      <c r="AG1365" s="23"/>
      <c r="AH1365" s="23"/>
      <c r="AI1365" s="23"/>
      <c r="AJ1365" s="27"/>
      <c r="AK1365" s="11"/>
      <c r="AL1365" s="11"/>
      <c r="AM1365" s="11"/>
      <c r="AN1365" s="11"/>
      <c r="AO1365" s="11"/>
      <c r="AP1365" s="11"/>
      <c r="AQ1365" s="11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</row>
    <row r="1366" spans="1:86" ht="17.25">
      <c r="A1366" s="11"/>
      <c r="B1366" s="11"/>
      <c r="C1366" s="11"/>
      <c r="D1366" s="11"/>
      <c r="E1366" s="33"/>
      <c r="F1366" s="11"/>
      <c r="G1366" s="11"/>
      <c r="H1366" s="11"/>
      <c r="I1366" s="11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  <c r="AA1366" s="23"/>
      <c r="AB1366" s="23"/>
      <c r="AC1366" s="23"/>
      <c r="AD1366" s="23"/>
      <c r="AE1366" s="23"/>
      <c r="AF1366" s="23"/>
      <c r="AG1366" s="23"/>
      <c r="AH1366" s="23"/>
      <c r="AI1366" s="23"/>
      <c r="AJ1366" s="27"/>
      <c r="AK1366" s="11"/>
      <c r="AL1366" s="11"/>
      <c r="AM1366" s="11"/>
      <c r="AN1366" s="11"/>
      <c r="AO1366" s="11"/>
      <c r="AP1366" s="11"/>
      <c r="AQ1366" s="11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</row>
    <row r="1367" spans="1:86" ht="17.25">
      <c r="A1367" s="11"/>
      <c r="B1367" s="11"/>
      <c r="C1367" s="11"/>
      <c r="D1367" s="11"/>
      <c r="E1367" s="33"/>
      <c r="F1367" s="11"/>
      <c r="G1367" s="11"/>
      <c r="H1367" s="11"/>
      <c r="I1367" s="11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  <c r="AA1367" s="23"/>
      <c r="AB1367" s="23"/>
      <c r="AC1367" s="23"/>
      <c r="AD1367" s="23"/>
      <c r="AE1367" s="23"/>
      <c r="AF1367" s="23"/>
      <c r="AG1367" s="23"/>
      <c r="AH1367" s="23"/>
      <c r="AI1367" s="23"/>
      <c r="AJ1367" s="27"/>
      <c r="AK1367" s="11"/>
      <c r="AL1367" s="11"/>
      <c r="AM1367" s="11"/>
      <c r="AN1367" s="11"/>
      <c r="AO1367" s="11"/>
      <c r="AP1367" s="11"/>
      <c r="AQ1367" s="11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</row>
    <row r="1368" spans="1:86" ht="17.25">
      <c r="A1368" s="11"/>
      <c r="B1368" s="11"/>
      <c r="C1368" s="11"/>
      <c r="D1368" s="11"/>
      <c r="E1368" s="33"/>
      <c r="F1368" s="11"/>
      <c r="G1368" s="11"/>
      <c r="H1368" s="11"/>
      <c r="I1368" s="11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  <c r="AA1368" s="23"/>
      <c r="AB1368" s="23"/>
      <c r="AC1368" s="23"/>
      <c r="AD1368" s="23"/>
      <c r="AE1368" s="23"/>
      <c r="AF1368" s="23"/>
      <c r="AG1368" s="23"/>
      <c r="AH1368" s="23"/>
      <c r="AI1368" s="23"/>
      <c r="AJ1368" s="27"/>
      <c r="AK1368" s="11"/>
      <c r="AL1368" s="11"/>
      <c r="AM1368" s="11"/>
      <c r="AN1368" s="11"/>
      <c r="AO1368" s="11"/>
      <c r="AP1368" s="11"/>
      <c r="AQ1368" s="11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</row>
    <row r="1369" spans="1:86" ht="17.25">
      <c r="A1369" s="11"/>
      <c r="B1369" s="11"/>
      <c r="C1369" s="11"/>
      <c r="D1369" s="11"/>
      <c r="E1369" s="33"/>
      <c r="F1369" s="11"/>
      <c r="G1369" s="11"/>
      <c r="H1369" s="11"/>
      <c r="I1369" s="11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  <c r="AA1369" s="23"/>
      <c r="AB1369" s="23"/>
      <c r="AC1369" s="23"/>
      <c r="AD1369" s="23"/>
      <c r="AE1369" s="23"/>
      <c r="AF1369" s="23"/>
      <c r="AG1369" s="23"/>
      <c r="AH1369" s="23"/>
      <c r="AI1369" s="23"/>
      <c r="AJ1369" s="27"/>
      <c r="AK1369" s="11"/>
      <c r="AL1369" s="11"/>
      <c r="AM1369" s="11"/>
      <c r="AN1369" s="11"/>
      <c r="AO1369" s="11"/>
      <c r="AP1369" s="11"/>
      <c r="AQ1369" s="11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</row>
    <row r="1370" spans="1:86" ht="17.25">
      <c r="A1370" s="11"/>
      <c r="B1370" s="11"/>
      <c r="C1370" s="11"/>
      <c r="D1370" s="11"/>
      <c r="E1370" s="33"/>
      <c r="F1370" s="11"/>
      <c r="G1370" s="11"/>
      <c r="H1370" s="11"/>
      <c r="I1370" s="11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23"/>
      <c r="AD1370" s="23"/>
      <c r="AE1370" s="23"/>
      <c r="AF1370" s="23"/>
      <c r="AG1370" s="23"/>
      <c r="AH1370" s="23"/>
      <c r="AI1370" s="23"/>
      <c r="AJ1370" s="27"/>
      <c r="AK1370" s="11"/>
      <c r="AL1370" s="11"/>
      <c r="AM1370" s="11"/>
      <c r="AN1370" s="11"/>
      <c r="AO1370" s="11"/>
      <c r="AP1370" s="11"/>
      <c r="AQ1370" s="11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</row>
    <row r="1371" spans="1:86" ht="17.25">
      <c r="A1371" s="11"/>
      <c r="B1371" s="11"/>
      <c r="C1371" s="11"/>
      <c r="D1371" s="11"/>
      <c r="E1371" s="33"/>
      <c r="F1371" s="11"/>
      <c r="G1371" s="11"/>
      <c r="H1371" s="11"/>
      <c r="I1371" s="11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3"/>
      <c r="AB1371" s="23"/>
      <c r="AC1371" s="23"/>
      <c r="AD1371" s="23"/>
      <c r="AE1371" s="23"/>
      <c r="AF1371" s="23"/>
      <c r="AG1371" s="23"/>
      <c r="AH1371" s="23"/>
      <c r="AI1371" s="23"/>
      <c r="AJ1371" s="27"/>
      <c r="AK1371" s="11"/>
      <c r="AL1371" s="11"/>
      <c r="AM1371" s="11"/>
      <c r="AN1371" s="11"/>
      <c r="AO1371" s="11"/>
      <c r="AP1371" s="11"/>
      <c r="AQ1371" s="11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</row>
    <row r="1372" spans="1:86" ht="17.25">
      <c r="A1372" s="11"/>
      <c r="B1372" s="11"/>
      <c r="C1372" s="11"/>
      <c r="D1372" s="11"/>
      <c r="E1372" s="33"/>
      <c r="F1372" s="11"/>
      <c r="G1372" s="11"/>
      <c r="H1372" s="11"/>
      <c r="I1372" s="11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  <c r="AA1372" s="23"/>
      <c r="AB1372" s="23"/>
      <c r="AC1372" s="23"/>
      <c r="AD1372" s="23"/>
      <c r="AE1372" s="23"/>
      <c r="AF1372" s="23"/>
      <c r="AG1372" s="23"/>
      <c r="AH1372" s="23"/>
      <c r="AI1372" s="23"/>
      <c r="AJ1372" s="27"/>
      <c r="AK1372" s="11"/>
      <c r="AL1372" s="11"/>
      <c r="AM1372" s="11"/>
      <c r="AN1372" s="11"/>
      <c r="AO1372" s="11"/>
      <c r="AP1372" s="11"/>
      <c r="AQ1372" s="11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</row>
    <row r="1373" spans="1:86" ht="17.25">
      <c r="A1373" s="11"/>
      <c r="B1373" s="11"/>
      <c r="C1373" s="11"/>
      <c r="D1373" s="11"/>
      <c r="E1373" s="33"/>
      <c r="F1373" s="11"/>
      <c r="G1373" s="11"/>
      <c r="H1373" s="11"/>
      <c r="I1373" s="11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  <c r="AA1373" s="23"/>
      <c r="AB1373" s="23"/>
      <c r="AC1373" s="23"/>
      <c r="AD1373" s="23"/>
      <c r="AE1373" s="23"/>
      <c r="AF1373" s="23"/>
      <c r="AG1373" s="23"/>
      <c r="AH1373" s="23"/>
      <c r="AI1373" s="23"/>
      <c r="AJ1373" s="27"/>
      <c r="AK1373" s="11"/>
      <c r="AL1373" s="11"/>
      <c r="AM1373" s="11"/>
      <c r="AN1373" s="11"/>
      <c r="AO1373" s="11"/>
      <c r="AP1373" s="11"/>
      <c r="AQ1373" s="11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</row>
    <row r="1374" spans="1:86" ht="17.25">
      <c r="A1374" s="11"/>
      <c r="B1374" s="11"/>
      <c r="C1374" s="11"/>
      <c r="D1374" s="11"/>
      <c r="E1374" s="33"/>
      <c r="F1374" s="11"/>
      <c r="G1374" s="11"/>
      <c r="H1374" s="11"/>
      <c r="I1374" s="11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  <c r="AA1374" s="23"/>
      <c r="AB1374" s="23"/>
      <c r="AC1374" s="23"/>
      <c r="AD1374" s="23"/>
      <c r="AE1374" s="23"/>
      <c r="AF1374" s="23"/>
      <c r="AG1374" s="23"/>
      <c r="AH1374" s="23"/>
      <c r="AI1374" s="23"/>
      <c r="AJ1374" s="27"/>
      <c r="AK1374" s="11"/>
      <c r="AL1374" s="11"/>
      <c r="AM1374" s="11"/>
      <c r="AN1374" s="11"/>
      <c r="AO1374" s="11"/>
      <c r="AP1374" s="11"/>
      <c r="AQ1374" s="11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</row>
    <row r="1375" spans="1:86" ht="17.25">
      <c r="A1375" s="11"/>
      <c r="B1375" s="11"/>
      <c r="C1375" s="11"/>
      <c r="D1375" s="11"/>
      <c r="E1375" s="33"/>
      <c r="F1375" s="11"/>
      <c r="G1375" s="11"/>
      <c r="H1375" s="11"/>
      <c r="I1375" s="11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  <c r="AA1375" s="23"/>
      <c r="AB1375" s="23"/>
      <c r="AC1375" s="23"/>
      <c r="AD1375" s="23"/>
      <c r="AE1375" s="23"/>
      <c r="AF1375" s="23"/>
      <c r="AG1375" s="23"/>
      <c r="AH1375" s="23"/>
      <c r="AI1375" s="23"/>
      <c r="AJ1375" s="27"/>
      <c r="AK1375" s="11"/>
      <c r="AL1375" s="11"/>
      <c r="AM1375" s="11"/>
      <c r="AN1375" s="11"/>
      <c r="AO1375" s="11"/>
      <c r="AP1375" s="11"/>
      <c r="AQ1375" s="11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</row>
    <row r="1376" spans="1:86" ht="17.25">
      <c r="A1376" s="11"/>
      <c r="B1376" s="11"/>
      <c r="C1376" s="11"/>
      <c r="D1376" s="11"/>
      <c r="E1376" s="33"/>
      <c r="F1376" s="11"/>
      <c r="G1376" s="11"/>
      <c r="H1376" s="11"/>
      <c r="I1376" s="11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  <c r="AA1376" s="23"/>
      <c r="AB1376" s="23"/>
      <c r="AC1376" s="23"/>
      <c r="AD1376" s="23"/>
      <c r="AE1376" s="23"/>
      <c r="AF1376" s="23"/>
      <c r="AG1376" s="23"/>
      <c r="AH1376" s="23"/>
      <c r="AI1376" s="23"/>
      <c r="AJ1376" s="27"/>
      <c r="AK1376" s="11"/>
      <c r="AL1376" s="11"/>
      <c r="AM1376" s="11"/>
      <c r="AN1376" s="11"/>
      <c r="AO1376" s="11"/>
      <c r="AP1376" s="11"/>
      <c r="AQ1376" s="11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</row>
    <row r="1377" spans="1:86" ht="17.25">
      <c r="A1377" s="11"/>
      <c r="B1377" s="11"/>
      <c r="C1377" s="11"/>
      <c r="D1377" s="11"/>
      <c r="E1377" s="33"/>
      <c r="F1377" s="11"/>
      <c r="G1377" s="11"/>
      <c r="H1377" s="11"/>
      <c r="I1377" s="11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23"/>
      <c r="AD1377" s="23"/>
      <c r="AE1377" s="23"/>
      <c r="AF1377" s="23"/>
      <c r="AG1377" s="23"/>
      <c r="AH1377" s="23"/>
      <c r="AI1377" s="23"/>
      <c r="AJ1377" s="27"/>
      <c r="AK1377" s="11"/>
      <c r="AL1377" s="11"/>
      <c r="AM1377" s="11"/>
      <c r="AN1377" s="11"/>
      <c r="AO1377" s="11"/>
      <c r="AP1377" s="11"/>
      <c r="AQ1377" s="11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</row>
    <row r="1378" spans="1:86" ht="17.25">
      <c r="A1378" s="11"/>
      <c r="B1378" s="11"/>
      <c r="C1378" s="11"/>
      <c r="D1378" s="11"/>
      <c r="E1378" s="33"/>
      <c r="F1378" s="11"/>
      <c r="G1378" s="11"/>
      <c r="H1378" s="11"/>
      <c r="I1378" s="11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3"/>
      <c r="AB1378" s="23"/>
      <c r="AC1378" s="23"/>
      <c r="AD1378" s="23"/>
      <c r="AE1378" s="23"/>
      <c r="AF1378" s="23"/>
      <c r="AG1378" s="23"/>
      <c r="AH1378" s="23"/>
      <c r="AI1378" s="23"/>
      <c r="AJ1378" s="27"/>
      <c r="AK1378" s="11"/>
      <c r="AL1378" s="11"/>
      <c r="AM1378" s="11"/>
      <c r="AN1378" s="11"/>
      <c r="AO1378" s="11"/>
      <c r="AP1378" s="11"/>
      <c r="AQ1378" s="11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</row>
    <row r="1379" spans="1:86" ht="17.25">
      <c r="A1379" s="11"/>
      <c r="B1379" s="11"/>
      <c r="C1379" s="11"/>
      <c r="D1379" s="11"/>
      <c r="E1379" s="33"/>
      <c r="F1379" s="11"/>
      <c r="G1379" s="11"/>
      <c r="H1379" s="11"/>
      <c r="I1379" s="11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  <c r="AA1379" s="23"/>
      <c r="AB1379" s="23"/>
      <c r="AC1379" s="23"/>
      <c r="AD1379" s="23"/>
      <c r="AE1379" s="23"/>
      <c r="AF1379" s="23"/>
      <c r="AG1379" s="23"/>
      <c r="AH1379" s="23"/>
      <c r="AI1379" s="23"/>
      <c r="AJ1379" s="27"/>
      <c r="AK1379" s="11"/>
      <c r="AL1379" s="11"/>
      <c r="AM1379" s="11"/>
      <c r="AN1379" s="11"/>
      <c r="AO1379" s="11"/>
      <c r="AP1379" s="11"/>
      <c r="AQ1379" s="11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</row>
    <row r="1380" spans="1:86" ht="17.25">
      <c r="A1380" s="11"/>
      <c r="B1380" s="11"/>
      <c r="C1380" s="11"/>
      <c r="D1380" s="11"/>
      <c r="E1380" s="33"/>
      <c r="F1380" s="11"/>
      <c r="G1380" s="11"/>
      <c r="H1380" s="11"/>
      <c r="I1380" s="11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23"/>
      <c r="AD1380" s="23"/>
      <c r="AE1380" s="23"/>
      <c r="AF1380" s="23"/>
      <c r="AG1380" s="23"/>
      <c r="AH1380" s="23"/>
      <c r="AI1380" s="23"/>
      <c r="AJ1380" s="27"/>
      <c r="AK1380" s="11"/>
      <c r="AL1380" s="11"/>
      <c r="AM1380" s="11"/>
      <c r="AN1380" s="11"/>
      <c r="AO1380" s="11"/>
      <c r="AP1380" s="11"/>
      <c r="AQ1380" s="11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</row>
    <row r="1381" spans="1:86" ht="17.25">
      <c r="A1381" s="11"/>
      <c r="B1381" s="11"/>
      <c r="C1381" s="11"/>
      <c r="D1381" s="11"/>
      <c r="E1381" s="33"/>
      <c r="F1381" s="11"/>
      <c r="G1381" s="11"/>
      <c r="H1381" s="11"/>
      <c r="I1381" s="11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23"/>
      <c r="AD1381" s="23"/>
      <c r="AE1381" s="23"/>
      <c r="AF1381" s="23"/>
      <c r="AG1381" s="23"/>
      <c r="AH1381" s="23"/>
      <c r="AI1381" s="23"/>
      <c r="AJ1381" s="27"/>
      <c r="AK1381" s="11"/>
      <c r="AL1381" s="11"/>
      <c r="AM1381" s="11"/>
      <c r="AN1381" s="11"/>
      <c r="AO1381" s="11"/>
      <c r="AP1381" s="11"/>
      <c r="AQ1381" s="11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</row>
    <row r="1382" spans="1:86" ht="17.25">
      <c r="A1382" s="11"/>
      <c r="B1382" s="11"/>
      <c r="C1382" s="11"/>
      <c r="D1382" s="11"/>
      <c r="E1382" s="33"/>
      <c r="F1382" s="11"/>
      <c r="G1382" s="11"/>
      <c r="H1382" s="11"/>
      <c r="I1382" s="11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  <c r="AA1382" s="23"/>
      <c r="AB1382" s="23"/>
      <c r="AC1382" s="23"/>
      <c r="AD1382" s="23"/>
      <c r="AE1382" s="23"/>
      <c r="AF1382" s="23"/>
      <c r="AG1382" s="23"/>
      <c r="AH1382" s="23"/>
      <c r="AI1382" s="23"/>
      <c r="AJ1382" s="27"/>
      <c r="AK1382" s="11"/>
      <c r="AL1382" s="11"/>
      <c r="AM1382" s="11"/>
      <c r="AN1382" s="11"/>
      <c r="AO1382" s="11"/>
      <c r="AP1382" s="11"/>
      <c r="AQ1382" s="11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</row>
    <row r="1383" spans="1:86" ht="17.25">
      <c r="A1383" s="11"/>
      <c r="B1383" s="11"/>
      <c r="C1383" s="11"/>
      <c r="D1383" s="11"/>
      <c r="E1383" s="33"/>
      <c r="F1383" s="11"/>
      <c r="G1383" s="11"/>
      <c r="H1383" s="11"/>
      <c r="I1383" s="11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  <c r="AA1383" s="23"/>
      <c r="AB1383" s="23"/>
      <c r="AC1383" s="23"/>
      <c r="AD1383" s="23"/>
      <c r="AE1383" s="23"/>
      <c r="AF1383" s="23"/>
      <c r="AG1383" s="23"/>
      <c r="AH1383" s="23"/>
      <c r="AI1383" s="23"/>
      <c r="AJ1383" s="27"/>
      <c r="AK1383" s="11"/>
      <c r="AL1383" s="11"/>
      <c r="AM1383" s="11"/>
      <c r="AN1383" s="11"/>
      <c r="AO1383" s="11"/>
      <c r="AP1383" s="11"/>
      <c r="AQ1383" s="11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</row>
    <row r="1384" spans="1:86" ht="17.25">
      <c r="A1384" s="11"/>
      <c r="B1384" s="11"/>
      <c r="C1384" s="11"/>
      <c r="D1384" s="11"/>
      <c r="E1384" s="33"/>
      <c r="F1384" s="11"/>
      <c r="G1384" s="11"/>
      <c r="H1384" s="11"/>
      <c r="I1384" s="11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/>
      <c r="AB1384" s="23"/>
      <c r="AC1384" s="23"/>
      <c r="AD1384" s="23"/>
      <c r="AE1384" s="23"/>
      <c r="AF1384" s="23"/>
      <c r="AG1384" s="23"/>
      <c r="AH1384" s="23"/>
      <c r="AI1384" s="23"/>
      <c r="AJ1384" s="27"/>
      <c r="AK1384" s="11"/>
      <c r="AL1384" s="11"/>
      <c r="AM1384" s="11"/>
      <c r="AN1384" s="11"/>
      <c r="AO1384" s="11"/>
      <c r="AP1384" s="11"/>
      <c r="AQ1384" s="11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</row>
    <row r="1385" spans="1:86" ht="17.25">
      <c r="A1385" s="11"/>
      <c r="B1385" s="11"/>
      <c r="C1385" s="11"/>
      <c r="D1385" s="11"/>
      <c r="E1385" s="33"/>
      <c r="F1385" s="11"/>
      <c r="G1385" s="11"/>
      <c r="H1385" s="11"/>
      <c r="I1385" s="11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/>
      <c r="AB1385" s="23"/>
      <c r="AC1385" s="23"/>
      <c r="AD1385" s="23"/>
      <c r="AE1385" s="23"/>
      <c r="AF1385" s="23"/>
      <c r="AG1385" s="23"/>
      <c r="AH1385" s="23"/>
      <c r="AI1385" s="23"/>
      <c r="AJ1385" s="27"/>
      <c r="AK1385" s="11"/>
      <c r="AL1385" s="11"/>
      <c r="AM1385" s="11"/>
      <c r="AN1385" s="11"/>
      <c r="AO1385" s="11"/>
      <c r="AP1385" s="11"/>
      <c r="AQ1385" s="11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</row>
    <row r="1386" spans="1:86" ht="17.25">
      <c r="A1386" s="11"/>
      <c r="B1386" s="11"/>
      <c r="C1386" s="11"/>
      <c r="D1386" s="11"/>
      <c r="E1386" s="33"/>
      <c r="F1386" s="11"/>
      <c r="G1386" s="11"/>
      <c r="H1386" s="11"/>
      <c r="I1386" s="11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  <c r="AA1386" s="23"/>
      <c r="AB1386" s="23"/>
      <c r="AC1386" s="23"/>
      <c r="AD1386" s="23"/>
      <c r="AE1386" s="23"/>
      <c r="AF1386" s="23"/>
      <c r="AG1386" s="23"/>
      <c r="AH1386" s="23"/>
      <c r="AI1386" s="23"/>
      <c r="AJ1386" s="27"/>
      <c r="AK1386" s="11"/>
      <c r="AL1386" s="11"/>
      <c r="AM1386" s="11"/>
      <c r="AN1386" s="11"/>
      <c r="AO1386" s="11"/>
      <c r="AP1386" s="11"/>
      <c r="AQ1386" s="11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</row>
    <row r="1387" spans="1:86" ht="17.25">
      <c r="A1387" s="11"/>
      <c r="B1387" s="11"/>
      <c r="C1387" s="11"/>
      <c r="D1387" s="11"/>
      <c r="E1387" s="33"/>
      <c r="F1387" s="11"/>
      <c r="G1387" s="11"/>
      <c r="H1387" s="11"/>
      <c r="I1387" s="11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/>
      <c r="AB1387" s="23"/>
      <c r="AC1387" s="23"/>
      <c r="AD1387" s="23"/>
      <c r="AE1387" s="23"/>
      <c r="AF1387" s="23"/>
      <c r="AG1387" s="23"/>
      <c r="AH1387" s="23"/>
      <c r="AI1387" s="23"/>
      <c r="AJ1387" s="27"/>
      <c r="AK1387" s="11"/>
      <c r="AL1387" s="11"/>
      <c r="AM1387" s="11"/>
      <c r="AN1387" s="11"/>
      <c r="AO1387" s="11"/>
      <c r="AP1387" s="11"/>
      <c r="AQ1387" s="11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</row>
    <row r="1388" spans="1:86" ht="17.25">
      <c r="A1388" s="11"/>
      <c r="B1388" s="11"/>
      <c r="C1388" s="11"/>
      <c r="D1388" s="11"/>
      <c r="E1388" s="33"/>
      <c r="F1388" s="11"/>
      <c r="G1388" s="11"/>
      <c r="H1388" s="11"/>
      <c r="I1388" s="11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  <c r="AA1388" s="23"/>
      <c r="AB1388" s="23"/>
      <c r="AC1388" s="23"/>
      <c r="AD1388" s="23"/>
      <c r="AE1388" s="23"/>
      <c r="AF1388" s="23"/>
      <c r="AG1388" s="23"/>
      <c r="AH1388" s="23"/>
      <c r="AI1388" s="23"/>
      <c r="AJ1388" s="27"/>
      <c r="AK1388" s="11"/>
      <c r="AL1388" s="11"/>
      <c r="AM1388" s="11"/>
      <c r="AN1388" s="11"/>
      <c r="AO1388" s="11"/>
      <c r="AP1388" s="11"/>
      <c r="AQ1388" s="11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</row>
    <row r="1389" spans="1:86" ht="17.25">
      <c r="A1389" s="11"/>
      <c r="B1389" s="11"/>
      <c r="C1389" s="11"/>
      <c r="D1389" s="11"/>
      <c r="E1389" s="33"/>
      <c r="F1389" s="11"/>
      <c r="G1389" s="11"/>
      <c r="H1389" s="11"/>
      <c r="I1389" s="11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  <c r="AA1389" s="23"/>
      <c r="AB1389" s="23"/>
      <c r="AC1389" s="23"/>
      <c r="AD1389" s="23"/>
      <c r="AE1389" s="23"/>
      <c r="AF1389" s="23"/>
      <c r="AG1389" s="23"/>
      <c r="AH1389" s="23"/>
      <c r="AI1389" s="23"/>
      <c r="AJ1389" s="27"/>
      <c r="AK1389" s="11"/>
      <c r="AL1389" s="11"/>
      <c r="AM1389" s="11"/>
      <c r="AN1389" s="11"/>
      <c r="AO1389" s="11"/>
      <c r="AP1389" s="11"/>
      <c r="AQ1389" s="11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</row>
    <row r="1390" spans="1:86" ht="17.25">
      <c r="A1390" s="11"/>
      <c r="B1390" s="11"/>
      <c r="C1390" s="11"/>
      <c r="D1390" s="11"/>
      <c r="E1390" s="33"/>
      <c r="F1390" s="11"/>
      <c r="G1390" s="11"/>
      <c r="H1390" s="11"/>
      <c r="I1390" s="11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3"/>
      <c r="AB1390" s="23"/>
      <c r="AC1390" s="23"/>
      <c r="AD1390" s="23"/>
      <c r="AE1390" s="23"/>
      <c r="AF1390" s="23"/>
      <c r="AG1390" s="23"/>
      <c r="AH1390" s="23"/>
      <c r="AI1390" s="23"/>
      <c r="AJ1390" s="27"/>
      <c r="AK1390" s="11"/>
      <c r="AL1390" s="11"/>
      <c r="AM1390" s="11"/>
      <c r="AN1390" s="11"/>
      <c r="AO1390" s="11"/>
      <c r="AP1390" s="11"/>
      <c r="AQ1390" s="11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</row>
    <row r="1391" spans="1:86" ht="17.25">
      <c r="A1391" s="11"/>
      <c r="B1391" s="11"/>
      <c r="C1391" s="11"/>
      <c r="D1391" s="11"/>
      <c r="E1391" s="33"/>
      <c r="F1391" s="11"/>
      <c r="G1391" s="11"/>
      <c r="H1391" s="11"/>
      <c r="I1391" s="11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23"/>
      <c r="AD1391" s="23"/>
      <c r="AE1391" s="23"/>
      <c r="AF1391" s="23"/>
      <c r="AG1391" s="23"/>
      <c r="AH1391" s="23"/>
      <c r="AI1391" s="23"/>
      <c r="AJ1391" s="27"/>
      <c r="AK1391" s="11"/>
      <c r="AL1391" s="11"/>
      <c r="AM1391" s="11"/>
      <c r="AN1391" s="11"/>
      <c r="AO1391" s="11"/>
      <c r="AP1391" s="11"/>
      <c r="AQ1391" s="11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</row>
    <row r="1392" spans="1:86" ht="17.25">
      <c r="A1392" s="11"/>
      <c r="B1392" s="11"/>
      <c r="C1392" s="11"/>
      <c r="D1392" s="11"/>
      <c r="E1392" s="33"/>
      <c r="F1392" s="11"/>
      <c r="G1392" s="11"/>
      <c r="H1392" s="11"/>
      <c r="I1392" s="11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23"/>
      <c r="AD1392" s="23"/>
      <c r="AE1392" s="23"/>
      <c r="AF1392" s="23"/>
      <c r="AG1392" s="23"/>
      <c r="AH1392" s="23"/>
      <c r="AI1392" s="23"/>
      <c r="AJ1392" s="27"/>
      <c r="AK1392" s="11"/>
      <c r="AL1392" s="11"/>
      <c r="AM1392" s="11"/>
      <c r="AN1392" s="11"/>
      <c r="AO1392" s="11"/>
      <c r="AP1392" s="11"/>
      <c r="AQ1392" s="11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</row>
    <row r="1393" spans="1:86" ht="17.25">
      <c r="A1393" s="11"/>
      <c r="B1393" s="11"/>
      <c r="C1393" s="11"/>
      <c r="D1393" s="11"/>
      <c r="E1393" s="33"/>
      <c r="F1393" s="11"/>
      <c r="G1393" s="11"/>
      <c r="H1393" s="11"/>
      <c r="I1393" s="11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  <c r="AA1393" s="23"/>
      <c r="AB1393" s="23"/>
      <c r="AC1393" s="23"/>
      <c r="AD1393" s="23"/>
      <c r="AE1393" s="23"/>
      <c r="AF1393" s="23"/>
      <c r="AG1393" s="23"/>
      <c r="AH1393" s="23"/>
      <c r="AI1393" s="23"/>
      <c r="AJ1393" s="27"/>
      <c r="AK1393" s="11"/>
      <c r="AL1393" s="11"/>
      <c r="AM1393" s="11"/>
      <c r="AN1393" s="11"/>
      <c r="AO1393" s="11"/>
      <c r="AP1393" s="11"/>
      <c r="AQ1393" s="11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</row>
    <row r="1394" spans="1:86" ht="17.25">
      <c r="A1394" s="11"/>
      <c r="B1394" s="11"/>
      <c r="C1394" s="11"/>
      <c r="D1394" s="11"/>
      <c r="E1394" s="33"/>
      <c r="F1394" s="11"/>
      <c r="G1394" s="11"/>
      <c r="H1394" s="11"/>
      <c r="I1394" s="11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23"/>
      <c r="AD1394" s="23"/>
      <c r="AE1394" s="23"/>
      <c r="AF1394" s="23"/>
      <c r="AG1394" s="23"/>
      <c r="AH1394" s="23"/>
      <c r="AI1394" s="23"/>
      <c r="AJ1394" s="27"/>
      <c r="AK1394" s="11"/>
      <c r="AL1394" s="11"/>
      <c r="AM1394" s="11"/>
      <c r="AN1394" s="11"/>
      <c r="AO1394" s="11"/>
      <c r="AP1394" s="11"/>
      <c r="AQ1394" s="11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</row>
    <row r="1395" spans="1:86" ht="17.25">
      <c r="A1395" s="11"/>
      <c r="B1395" s="11"/>
      <c r="C1395" s="11"/>
      <c r="D1395" s="11"/>
      <c r="E1395" s="33"/>
      <c r="F1395" s="11"/>
      <c r="G1395" s="11"/>
      <c r="H1395" s="11"/>
      <c r="I1395" s="11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  <c r="AA1395" s="23"/>
      <c r="AB1395" s="23"/>
      <c r="AC1395" s="23"/>
      <c r="AD1395" s="23"/>
      <c r="AE1395" s="23"/>
      <c r="AF1395" s="23"/>
      <c r="AG1395" s="23"/>
      <c r="AH1395" s="23"/>
      <c r="AI1395" s="23"/>
      <c r="AJ1395" s="27"/>
      <c r="AK1395" s="11"/>
      <c r="AL1395" s="11"/>
      <c r="AM1395" s="11"/>
      <c r="AN1395" s="11"/>
      <c r="AO1395" s="11"/>
      <c r="AP1395" s="11"/>
      <c r="AQ1395" s="11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</row>
    <row r="1396" spans="1:86" ht="17.25">
      <c r="A1396" s="11"/>
      <c r="B1396" s="11"/>
      <c r="C1396" s="11"/>
      <c r="D1396" s="11"/>
      <c r="E1396" s="33"/>
      <c r="F1396" s="11"/>
      <c r="G1396" s="11"/>
      <c r="H1396" s="11"/>
      <c r="I1396" s="11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  <c r="AA1396" s="23"/>
      <c r="AB1396" s="23"/>
      <c r="AC1396" s="23"/>
      <c r="AD1396" s="23"/>
      <c r="AE1396" s="23"/>
      <c r="AF1396" s="23"/>
      <c r="AG1396" s="23"/>
      <c r="AH1396" s="23"/>
      <c r="AI1396" s="23"/>
      <c r="AJ1396" s="27"/>
      <c r="AK1396" s="11"/>
      <c r="AL1396" s="11"/>
      <c r="AM1396" s="11"/>
      <c r="AN1396" s="11"/>
      <c r="AO1396" s="11"/>
      <c r="AP1396" s="11"/>
      <c r="AQ1396" s="11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</row>
    <row r="1397" spans="1:86" ht="17.25">
      <c r="A1397" s="11"/>
      <c r="B1397" s="11"/>
      <c r="C1397" s="11"/>
      <c r="D1397" s="11"/>
      <c r="E1397" s="33"/>
      <c r="F1397" s="11"/>
      <c r="G1397" s="11"/>
      <c r="H1397" s="11"/>
      <c r="I1397" s="11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23"/>
      <c r="AD1397" s="23"/>
      <c r="AE1397" s="23"/>
      <c r="AF1397" s="23"/>
      <c r="AG1397" s="23"/>
      <c r="AH1397" s="23"/>
      <c r="AI1397" s="23"/>
      <c r="AJ1397" s="27"/>
      <c r="AK1397" s="11"/>
      <c r="AL1397" s="11"/>
      <c r="AM1397" s="11"/>
      <c r="AN1397" s="11"/>
      <c r="AO1397" s="11"/>
      <c r="AP1397" s="11"/>
      <c r="AQ1397" s="11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</row>
    <row r="1398" spans="1:86" ht="17.25">
      <c r="A1398" s="11"/>
      <c r="B1398" s="11"/>
      <c r="C1398" s="11"/>
      <c r="D1398" s="11"/>
      <c r="E1398" s="33"/>
      <c r="F1398" s="11"/>
      <c r="G1398" s="11"/>
      <c r="H1398" s="11"/>
      <c r="I1398" s="11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23"/>
      <c r="AD1398" s="23"/>
      <c r="AE1398" s="23"/>
      <c r="AF1398" s="23"/>
      <c r="AG1398" s="23"/>
      <c r="AH1398" s="23"/>
      <c r="AI1398" s="23"/>
      <c r="AJ1398" s="27"/>
      <c r="AK1398" s="11"/>
      <c r="AL1398" s="11"/>
      <c r="AM1398" s="11"/>
      <c r="AN1398" s="11"/>
      <c r="AO1398" s="11"/>
      <c r="AP1398" s="11"/>
      <c r="AQ1398" s="11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</row>
    <row r="1399" spans="1:86" ht="17.25">
      <c r="A1399" s="11"/>
      <c r="B1399" s="11"/>
      <c r="C1399" s="11"/>
      <c r="D1399" s="11"/>
      <c r="E1399" s="33"/>
      <c r="F1399" s="11"/>
      <c r="G1399" s="11"/>
      <c r="H1399" s="11"/>
      <c r="I1399" s="11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3"/>
      <c r="AB1399" s="23"/>
      <c r="AC1399" s="23"/>
      <c r="AD1399" s="23"/>
      <c r="AE1399" s="23"/>
      <c r="AF1399" s="23"/>
      <c r="AG1399" s="23"/>
      <c r="AH1399" s="23"/>
      <c r="AI1399" s="23"/>
      <c r="AJ1399" s="27"/>
      <c r="AK1399" s="11"/>
      <c r="AL1399" s="11"/>
      <c r="AM1399" s="11"/>
      <c r="AN1399" s="11"/>
      <c r="AO1399" s="11"/>
      <c r="AP1399" s="11"/>
      <c r="AQ1399" s="11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</row>
    <row r="1400" spans="1:86" ht="17.25">
      <c r="A1400" s="11"/>
      <c r="B1400" s="11"/>
      <c r="C1400" s="11"/>
      <c r="D1400" s="11"/>
      <c r="E1400" s="33"/>
      <c r="F1400" s="11"/>
      <c r="G1400" s="11"/>
      <c r="H1400" s="11"/>
      <c r="I1400" s="11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3"/>
      <c r="AB1400" s="23"/>
      <c r="AC1400" s="23"/>
      <c r="AD1400" s="23"/>
      <c r="AE1400" s="23"/>
      <c r="AF1400" s="23"/>
      <c r="AG1400" s="23"/>
      <c r="AH1400" s="23"/>
      <c r="AI1400" s="23"/>
      <c r="AJ1400" s="27"/>
      <c r="AK1400" s="11"/>
      <c r="AL1400" s="11"/>
      <c r="AM1400" s="11"/>
      <c r="AN1400" s="11"/>
      <c r="AO1400" s="11"/>
      <c r="AP1400" s="11"/>
      <c r="AQ1400" s="11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</row>
    <row r="1401" spans="1:86" ht="17.25">
      <c r="A1401" s="11"/>
      <c r="B1401" s="11"/>
      <c r="C1401" s="11"/>
      <c r="D1401" s="11"/>
      <c r="E1401" s="33"/>
      <c r="F1401" s="11"/>
      <c r="G1401" s="11"/>
      <c r="H1401" s="11"/>
      <c r="I1401" s="11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  <c r="AA1401" s="23"/>
      <c r="AB1401" s="23"/>
      <c r="AC1401" s="23"/>
      <c r="AD1401" s="23"/>
      <c r="AE1401" s="23"/>
      <c r="AF1401" s="23"/>
      <c r="AG1401" s="23"/>
      <c r="AH1401" s="23"/>
      <c r="AI1401" s="23"/>
      <c r="AJ1401" s="27"/>
      <c r="AK1401" s="11"/>
      <c r="AL1401" s="11"/>
      <c r="AM1401" s="11"/>
      <c r="AN1401" s="11"/>
      <c r="AO1401" s="11"/>
      <c r="AP1401" s="11"/>
      <c r="AQ1401" s="11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</row>
    <row r="1402" spans="1:86" ht="17.25">
      <c r="A1402" s="11"/>
      <c r="B1402" s="11"/>
      <c r="C1402" s="11"/>
      <c r="D1402" s="11"/>
      <c r="E1402" s="33"/>
      <c r="F1402" s="11"/>
      <c r="G1402" s="11"/>
      <c r="H1402" s="11"/>
      <c r="I1402" s="11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3"/>
      <c r="AB1402" s="23"/>
      <c r="AC1402" s="23"/>
      <c r="AD1402" s="23"/>
      <c r="AE1402" s="23"/>
      <c r="AF1402" s="23"/>
      <c r="AG1402" s="23"/>
      <c r="AH1402" s="23"/>
      <c r="AI1402" s="23"/>
      <c r="AJ1402" s="27"/>
      <c r="AK1402" s="11"/>
      <c r="AL1402" s="11"/>
      <c r="AM1402" s="11"/>
      <c r="AN1402" s="11"/>
      <c r="AO1402" s="11"/>
      <c r="AP1402" s="11"/>
      <c r="AQ1402" s="11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</row>
    <row r="1403" spans="1:86" ht="17.25">
      <c r="A1403" s="11"/>
      <c r="B1403" s="11"/>
      <c r="C1403" s="11"/>
      <c r="D1403" s="11"/>
      <c r="E1403" s="33"/>
      <c r="F1403" s="11"/>
      <c r="G1403" s="11"/>
      <c r="H1403" s="11"/>
      <c r="I1403" s="11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23"/>
      <c r="AB1403" s="23"/>
      <c r="AC1403" s="23"/>
      <c r="AD1403" s="23"/>
      <c r="AE1403" s="23"/>
      <c r="AF1403" s="23"/>
      <c r="AG1403" s="23"/>
      <c r="AH1403" s="23"/>
      <c r="AI1403" s="23"/>
      <c r="AJ1403" s="27"/>
      <c r="AK1403" s="11"/>
      <c r="AL1403" s="11"/>
      <c r="AM1403" s="11"/>
      <c r="AN1403" s="11"/>
      <c r="AO1403" s="11"/>
      <c r="AP1403" s="11"/>
      <c r="AQ1403" s="11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</row>
    <row r="1404" spans="1:86" ht="17.25">
      <c r="A1404" s="11"/>
      <c r="B1404" s="11"/>
      <c r="C1404" s="11"/>
      <c r="D1404" s="11"/>
      <c r="E1404" s="33"/>
      <c r="F1404" s="11"/>
      <c r="G1404" s="11"/>
      <c r="H1404" s="11"/>
      <c r="I1404" s="11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  <c r="AA1404" s="23"/>
      <c r="AB1404" s="23"/>
      <c r="AC1404" s="23"/>
      <c r="AD1404" s="23"/>
      <c r="AE1404" s="23"/>
      <c r="AF1404" s="23"/>
      <c r="AG1404" s="23"/>
      <c r="AH1404" s="23"/>
      <c r="AI1404" s="23"/>
      <c r="AJ1404" s="27"/>
      <c r="AK1404" s="11"/>
      <c r="AL1404" s="11"/>
      <c r="AM1404" s="11"/>
      <c r="AN1404" s="11"/>
      <c r="AO1404" s="11"/>
      <c r="AP1404" s="11"/>
      <c r="AQ1404" s="11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</row>
    <row r="1405" spans="1:86" ht="17.25">
      <c r="A1405" s="11"/>
      <c r="B1405" s="11"/>
      <c r="C1405" s="11"/>
      <c r="D1405" s="11"/>
      <c r="E1405" s="33"/>
      <c r="F1405" s="11"/>
      <c r="G1405" s="11"/>
      <c r="H1405" s="11"/>
      <c r="I1405" s="11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3"/>
      <c r="AB1405" s="23"/>
      <c r="AC1405" s="23"/>
      <c r="AD1405" s="23"/>
      <c r="AE1405" s="23"/>
      <c r="AF1405" s="23"/>
      <c r="AG1405" s="23"/>
      <c r="AH1405" s="23"/>
      <c r="AI1405" s="23"/>
      <c r="AJ1405" s="27"/>
      <c r="AK1405" s="11"/>
      <c r="AL1405" s="11"/>
      <c r="AM1405" s="11"/>
      <c r="AN1405" s="11"/>
      <c r="AO1405" s="11"/>
      <c r="AP1405" s="11"/>
      <c r="AQ1405" s="11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</row>
    <row r="1406" spans="1:86" ht="17.25">
      <c r="A1406" s="11"/>
      <c r="B1406" s="11"/>
      <c r="C1406" s="11"/>
      <c r="D1406" s="11"/>
      <c r="E1406" s="33"/>
      <c r="F1406" s="11"/>
      <c r="G1406" s="11"/>
      <c r="H1406" s="11"/>
      <c r="I1406" s="11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  <c r="AA1406" s="23"/>
      <c r="AB1406" s="23"/>
      <c r="AC1406" s="23"/>
      <c r="AD1406" s="23"/>
      <c r="AE1406" s="23"/>
      <c r="AF1406" s="23"/>
      <c r="AG1406" s="23"/>
      <c r="AH1406" s="23"/>
      <c r="AI1406" s="23"/>
      <c r="AJ1406" s="27"/>
      <c r="AK1406" s="11"/>
      <c r="AL1406" s="11"/>
      <c r="AM1406" s="11"/>
      <c r="AN1406" s="11"/>
      <c r="AO1406" s="11"/>
      <c r="AP1406" s="11"/>
      <c r="AQ1406" s="11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</row>
    <row r="1407" spans="1:86" ht="17.25">
      <c r="A1407" s="11"/>
      <c r="B1407" s="11"/>
      <c r="C1407" s="11"/>
      <c r="D1407" s="11"/>
      <c r="E1407" s="33"/>
      <c r="F1407" s="11"/>
      <c r="G1407" s="11"/>
      <c r="H1407" s="11"/>
      <c r="I1407" s="11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  <c r="AA1407" s="23"/>
      <c r="AB1407" s="23"/>
      <c r="AC1407" s="23"/>
      <c r="AD1407" s="23"/>
      <c r="AE1407" s="23"/>
      <c r="AF1407" s="23"/>
      <c r="AG1407" s="23"/>
      <c r="AH1407" s="23"/>
      <c r="AI1407" s="23"/>
      <c r="AJ1407" s="27"/>
      <c r="AK1407" s="11"/>
      <c r="AL1407" s="11"/>
      <c r="AM1407" s="11"/>
      <c r="AN1407" s="11"/>
      <c r="AO1407" s="11"/>
      <c r="AP1407" s="11"/>
      <c r="AQ1407" s="11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</row>
    <row r="1408" spans="1:86" ht="17.25">
      <c r="A1408" s="11"/>
      <c r="B1408" s="11"/>
      <c r="C1408" s="11"/>
      <c r="D1408" s="11"/>
      <c r="E1408" s="33"/>
      <c r="F1408" s="11"/>
      <c r="G1408" s="11"/>
      <c r="H1408" s="11"/>
      <c r="I1408" s="11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  <c r="AA1408" s="23"/>
      <c r="AB1408" s="23"/>
      <c r="AC1408" s="23"/>
      <c r="AD1408" s="23"/>
      <c r="AE1408" s="23"/>
      <c r="AF1408" s="23"/>
      <c r="AG1408" s="23"/>
      <c r="AH1408" s="23"/>
      <c r="AI1408" s="23"/>
      <c r="AJ1408" s="27"/>
      <c r="AK1408" s="11"/>
      <c r="AL1408" s="11"/>
      <c r="AM1408" s="11"/>
      <c r="AN1408" s="11"/>
      <c r="AO1408" s="11"/>
      <c r="AP1408" s="11"/>
      <c r="AQ1408" s="11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</row>
    <row r="1409" spans="1:86" ht="17.25">
      <c r="A1409" s="11"/>
      <c r="B1409" s="11"/>
      <c r="C1409" s="11"/>
      <c r="D1409" s="11"/>
      <c r="E1409" s="33"/>
      <c r="F1409" s="11"/>
      <c r="G1409" s="11"/>
      <c r="H1409" s="11"/>
      <c r="I1409" s="11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  <c r="AA1409" s="23"/>
      <c r="AB1409" s="23"/>
      <c r="AC1409" s="23"/>
      <c r="AD1409" s="23"/>
      <c r="AE1409" s="23"/>
      <c r="AF1409" s="23"/>
      <c r="AG1409" s="23"/>
      <c r="AH1409" s="23"/>
      <c r="AI1409" s="23"/>
      <c r="AJ1409" s="27"/>
      <c r="AK1409" s="11"/>
      <c r="AL1409" s="11"/>
      <c r="AM1409" s="11"/>
      <c r="AN1409" s="11"/>
      <c r="AO1409" s="11"/>
      <c r="AP1409" s="11"/>
      <c r="AQ1409" s="11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</row>
    <row r="1410" spans="1:86" ht="17.25">
      <c r="A1410" s="11"/>
      <c r="B1410" s="11"/>
      <c r="C1410" s="11"/>
      <c r="D1410" s="11"/>
      <c r="E1410" s="33"/>
      <c r="F1410" s="11"/>
      <c r="G1410" s="11"/>
      <c r="H1410" s="11"/>
      <c r="I1410" s="11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  <c r="AA1410" s="23"/>
      <c r="AB1410" s="23"/>
      <c r="AC1410" s="23"/>
      <c r="AD1410" s="23"/>
      <c r="AE1410" s="23"/>
      <c r="AF1410" s="23"/>
      <c r="AG1410" s="23"/>
      <c r="AH1410" s="23"/>
      <c r="AI1410" s="23"/>
      <c r="AJ1410" s="27"/>
      <c r="AK1410" s="11"/>
      <c r="AL1410" s="11"/>
      <c r="AM1410" s="11"/>
      <c r="AN1410" s="11"/>
      <c r="AO1410" s="11"/>
      <c r="AP1410" s="11"/>
      <c r="AQ1410" s="11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</row>
    <row r="1411" spans="1:86" ht="17.25">
      <c r="A1411" s="11"/>
      <c r="B1411" s="11"/>
      <c r="C1411" s="11"/>
      <c r="D1411" s="11"/>
      <c r="E1411" s="33"/>
      <c r="F1411" s="11"/>
      <c r="G1411" s="11"/>
      <c r="H1411" s="11"/>
      <c r="I1411" s="11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3"/>
      <c r="AB1411" s="23"/>
      <c r="AC1411" s="23"/>
      <c r="AD1411" s="23"/>
      <c r="AE1411" s="23"/>
      <c r="AF1411" s="23"/>
      <c r="AG1411" s="23"/>
      <c r="AH1411" s="23"/>
      <c r="AI1411" s="23"/>
      <c r="AJ1411" s="27"/>
      <c r="AK1411" s="11"/>
      <c r="AL1411" s="11"/>
      <c r="AM1411" s="11"/>
      <c r="AN1411" s="11"/>
      <c r="AO1411" s="11"/>
      <c r="AP1411" s="11"/>
      <c r="AQ1411" s="11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</row>
    <row r="1412" spans="1:86" ht="17.25">
      <c r="A1412" s="11"/>
      <c r="B1412" s="11"/>
      <c r="C1412" s="11"/>
      <c r="D1412" s="11"/>
      <c r="E1412" s="33"/>
      <c r="F1412" s="11"/>
      <c r="G1412" s="11"/>
      <c r="H1412" s="11"/>
      <c r="I1412" s="11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  <c r="AD1412" s="23"/>
      <c r="AE1412" s="23"/>
      <c r="AF1412" s="23"/>
      <c r="AG1412" s="23"/>
      <c r="AH1412" s="23"/>
      <c r="AI1412" s="23"/>
      <c r="AJ1412" s="27"/>
      <c r="AK1412" s="11"/>
      <c r="AL1412" s="11"/>
      <c r="AM1412" s="11"/>
      <c r="AN1412" s="11"/>
      <c r="AO1412" s="11"/>
      <c r="AP1412" s="11"/>
      <c r="AQ1412" s="11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</row>
    <row r="1413" spans="1:86" ht="17.25">
      <c r="A1413" s="11"/>
      <c r="B1413" s="11"/>
      <c r="C1413" s="11"/>
      <c r="D1413" s="11"/>
      <c r="E1413" s="33"/>
      <c r="F1413" s="11"/>
      <c r="G1413" s="11"/>
      <c r="H1413" s="11"/>
      <c r="I1413" s="11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23"/>
      <c r="AD1413" s="23"/>
      <c r="AE1413" s="23"/>
      <c r="AF1413" s="23"/>
      <c r="AG1413" s="23"/>
      <c r="AH1413" s="23"/>
      <c r="AI1413" s="23"/>
      <c r="AJ1413" s="27"/>
      <c r="AK1413" s="11"/>
      <c r="AL1413" s="11"/>
      <c r="AM1413" s="11"/>
      <c r="AN1413" s="11"/>
      <c r="AO1413" s="11"/>
      <c r="AP1413" s="11"/>
      <c r="AQ1413" s="11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</row>
    <row r="1414" spans="1:86" ht="17.25">
      <c r="A1414" s="11"/>
      <c r="B1414" s="11"/>
      <c r="C1414" s="11"/>
      <c r="D1414" s="11"/>
      <c r="E1414" s="33"/>
      <c r="F1414" s="11"/>
      <c r="G1414" s="11"/>
      <c r="H1414" s="11"/>
      <c r="I1414" s="11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  <c r="AA1414" s="23"/>
      <c r="AB1414" s="23"/>
      <c r="AC1414" s="23"/>
      <c r="AD1414" s="23"/>
      <c r="AE1414" s="23"/>
      <c r="AF1414" s="23"/>
      <c r="AG1414" s="23"/>
      <c r="AH1414" s="23"/>
      <c r="AI1414" s="23"/>
      <c r="AJ1414" s="27"/>
      <c r="AK1414" s="11"/>
      <c r="AL1414" s="11"/>
      <c r="AM1414" s="11"/>
      <c r="AN1414" s="11"/>
      <c r="AO1414" s="11"/>
      <c r="AP1414" s="11"/>
      <c r="AQ1414" s="11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</row>
    <row r="1415" spans="1:86" ht="17.25">
      <c r="A1415" s="11"/>
      <c r="B1415" s="11"/>
      <c r="C1415" s="11"/>
      <c r="D1415" s="11"/>
      <c r="E1415" s="33"/>
      <c r="F1415" s="11"/>
      <c r="G1415" s="11"/>
      <c r="H1415" s="11"/>
      <c r="I1415" s="11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3"/>
      <c r="AB1415" s="23"/>
      <c r="AC1415" s="23"/>
      <c r="AD1415" s="23"/>
      <c r="AE1415" s="23"/>
      <c r="AF1415" s="23"/>
      <c r="AG1415" s="23"/>
      <c r="AH1415" s="23"/>
      <c r="AI1415" s="23"/>
      <c r="AJ1415" s="27"/>
      <c r="AK1415" s="11"/>
      <c r="AL1415" s="11"/>
      <c r="AM1415" s="11"/>
      <c r="AN1415" s="11"/>
      <c r="AO1415" s="11"/>
      <c r="AP1415" s="11"/>
      <c r="AQ1415" s="11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</row>
    <row r="1416" spans="1:86" ht="17.25">
      <c r="A1416" s="11"/>
      <c r="B1416" s="11"/>
      <c r="C1416" s="11"/>
      <c r="D1416" s="11"/>
      <c r="E1416" s="33"/>
      <c r="F1416" s="11"/>
      <c r="G1416" s="11"/>
      <c r="H1416" s="11"/>
      <c r="I1416" s="11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  <c r="AA1416" s="23"/>
      <c r="AB1416" s="23"/>
      <c r="AC1416" s="23"/>
      <c r="AD1416" s="23"/>
      <c r="AE1416" s="23"/>
      <c r="AF1416" s="23"/>
      <c r="AG1416" s="23"/>
      <c r="AH1416" s="23"/>
      <c r="AI1416" s="23"/>
      <c r="AJ1416" s="27"/>
      <c r="AK1416" s="11"/>
      <c r="AL1416" s="11"/>
      <c r="AM1416" s="11"/>
      <c r="AN1416" s="11"/>
      <c r="AO1416" s="11"/>
      <c r="AP1416" s="11"/>
      <c r="AQ1416" s="11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</row>
    <row r="1417" spans="1:86" ht="17.25">
      <c r="A1417" s="11"/>
      <c r="B1417" s="11"/>
      <c r="C1417" s="11"/>
      <c r="D1417" s="11"/>
      <c r="E1417" s="33"/>
      <c r="F1417" s="11"/>
      <c r="G1417" s="11"/>
      <c r="H1417" s="11"/>
      <c r="I1417" s="11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3"/>
      <c r="AB1417" s="23"/>
      <c r="AC1417" s="23"/>
      <c r="AD1417" s="23"/>
      <c r="AE1417" s="23"/>
      <c r="AF1417" s="23"/>
      <c r="AG1417" s="23"/>
      <c r="AH1417" s="23"/>
      <c r="AI1417" s="23"/>
      <c r="AJ1417" s="27"/>
      <c r="AK1417" s="11"/>
      <c r="AL1417" s="11"/>
      <c r="AM1417" s="11"/>
      <c r="AN1417" s="11"/>
      <c r="AO1417" s="11"/>
      <c r="AP1417" s="11"/>
      <c r="AQ1417" s="11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</row>
    <row r="1418" spans="1:86" ht="17.25">
      <c r="A1418" s="11"/>
      <c r="B1418" s="11"/>
      <c r="C1418" s="11"/>
      <c r="D1418" s="11"/>
      <c r="E1418" s="33"/>
      <c r="F1418" s="11"/>
      <c r="G1418" s="11"/>
      <c r="H1418" s="11"/>
      <c r="I1418" s="11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  <c r="AA1418" s="23"/>
      <c r="AB1418" s="23"/>
      <c r="AC1418" s="23"/>
      <c r="AD1418" s="23"/>
      <c r="AE1418" s="23"/>
      <c r="AF1418" s="23"/>
      <c r="AG1418" s="23"/>
      <c r="AH1418" s="23"/>
      <c r="AI1418" s="23"/>
      <c r="AJ1418" s="27"/>
      <c r="AK1418" s="11"/>
      <c r="AL1418" s="11"/>
      <c r="AM1418" s="11"/>
      <c r="AN1418" s="11"/>
      <c r="AO1418" s="11"/>
      <c r="AP1418" s="11"/>
      <c r="AQ1418" s="11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</row>
    <row r="1419" spans="1:86" ht="17.25">
      <c r="A1419" s="11"/>
      <c r="B1419" s="11"/>
      <c r="C1419" s="11"/>
      <c r="D1419" s="11"/>
      <c r="E1419" s="33"/>
      <c r="F1419" s="11"/>
      <c r="G1419" s="11"/>
      <c r="H1419" s="11"/>
      <c r="I1419" s="11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  <c r="AA1419" s="23"/>
      <c r="AB1419" s="23"/>
      <c r="AC1419" s="23"/>
      <c r="AD1419" s="23"/>
      <c r="AE1419" s="23"/>
      <c r="AF1419" s="23"/>
      <c r="AG1419" s="23"/>
      <c r="AH1419" s="23"/>
      <c r="AI1419" s="23"/>
      <c r="AJ1419" s="27"/>
      <c r="AK1419" s="11"/>
      <c r="AL1419" s="11"/>
      <c r="AM1419" s="11"/>
      <c r="AN1419" s="11"/>
      <c r="AO1419" s="11"/>
      <c r="AP1419" s="11"/>
      <c r="AQ1419" s="11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</row>
    <row r="1420" spans="1:86" ht="17.25">
      <c r="A1420" s="11"/>
      <c r="B1420" s="11"/>
      <c r="C1420" s="11"/>
      <c r="D1420" s="11"/>
      <c r="E1420" s="33"/>
      <c r="F1420" s="11"/>
      <c r="G1420" s="11"/>
      <c r="H1420" s="11"/>
      <c r="I1420" s="11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23"/>
      <c r="AB1420" s="23"/>
      <c r="AC1420" s="23"/>
      <c r="AD1420" s="23"/>
      <c r="AE1420" s="23"/>
      <c r="AF1420" s="23"/>
      <c r="AG1420" s="23"/>
      <c r="AH1420" s="23"/>
      <c r="AI1420" s="23"/>
      <c r="AJ1420" s="27"/>
      <c r="AK1420" s="11"/>
      <c r="AL1420" s="11"/>
      <c r="AM1420" s="11"/>
      <c r="AN1420" s="11"/>
      <c r="AO1420" s="11"/>
      <c r="AP1420" s="11"/>
      <c r="AQ1420" s="11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</row>
    <row r="1421" spans="1:86" ht="17.25">
      <c r="A1421" s="11"/>
      <c r="B1421" s="11"/>
      <c r="C1421" s="11"/>
      <c r="D1421" s="11"/>
      <c r="E1421" s="33"/>
      <c r="F1421" s="11"/>
      <c r="G1421" s="11"/>
      <c r="H1421" s="11"/>
      <c r="I1421" s="11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3"/>
      <c r="AB1421" s="23"/>
      <c r="AC1421" s="23"/>
      <c r="AD1421" s="23"/>
      <c r="AE1421" s="23"/>
      <c r="AF1421" s="23"/>
      <c r="AG1421" s="23"/>
      <c r="AH1421" s="23"/>
      <c r="AI1421" s="23"/>
      <c r="AJ1421" s="27"/>
      <c r="AK1421" s="11"/>
      <c r="AL1421" s="11"/>
      <c r="AM1421" s="11"/>
      <c r="AN1421" s="11"/>
      <c r="AO1421" s="11"/>
      <c r="AP1421" s="11"/>
      <c r="AQ1421" s="11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</row>
    <row r="1422" spans="1:86" ht="17.25">
      <c r="A1422" s="11"/>
      <c r="B1422" s="11"/>
      <c r="C1422" s="11"/>
      <c r="D1422" s="11"/>
      <c r="E1422" s="33"/>
      <c r="F1422" s="11"/>
      <c r="G1422" s="11"/>
      <c r="H1422" s="11"/>
      <c r="I1422" s="11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23"/>
      <c r="AD1422" s="23"/>
      <c r="AE1422" s="23"/>
      <c r="AF1422" s="23"/>
      <c r="AG1422" s="23"/>
      <c r="AH1422" s="23"/>
      <c r="AI1422" s="23"/>
      <c r="AJ1422" s="27"/>
      <c r="AK1422" s="11"/>
      <c r="AL1422" s="11"/>
      <c r="AM1422" s="11"/>
      <c r="AN1422" s="11"/>
      <c r="AO1422" s="11"/>
      <c r="AP1422" s="11"/>
      <c r="AQ1422" s="11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</row>
    <row r="1423" spans="1:86" ht="17.25">
      <c r="A1423" s="11"/>
      <c r="B1423" s="11"/>
      <c r="C1423" s="11"/>
      <c r="D1423" s="11"/>
      <c r="E1423" s="33"/>
      <c r="F1423" s="11"/>
      <c r="G1423" s="11"/>
      <c r="H1423" s="11"/>
      <c r="I1423" s="11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23"/>
      <c r="AD1423" s="23"/>
      <c r="AE1423" s="23"/>
      <c r="AF1423" s="23"/>
      <c r="AG1423" s="23"/>
      <c r="AH1423" s="23"/>
      <c r="AI1423" s="23"/>
      <c r="AJ1423" s="27"/>
      <c r="AK1423" s="11"/>
      <c r="AL1423" s="11"/>
      <c r="AM1423" s="11"/>
      <c r="AN1423" s="11"/>
      <c r="AO1423" s="11"/>
      <c r="AP1423" s="11"/>
      <c r="AQ1423" s="11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</row>
  </sheetData>
  <hyperlinks>
    <hyperlink ref="AJ16" r:id="rId1" display="https://drive.google.com/open?id=1AT8COyVu1i54kTQbeZJnxYi8bjYPzfhK&amp;authuser=jay.agg%40gmail.com&amp;usp=drive_fs" xr:uid="{00000000-0004-0000-0B00-000000000000}"/>
    <hyperlink ref="A17" r:id="rId2" display="https://drive.google.com/open?id=1AT8COyVu1i54kTQbeZJnxYi8bjYPzfhK&amp;authuser=jay.agg%40gmail.com&amp;usp=drive_fs" xr:uid="{00000000-0004-0000-0B00-000001000000}"/>
    <hyperlink ref="AJ17" r:id="rId3" display="https://drive.google.com/open?id=1aFdFJDvyL0DVq5FrlK3q-1P8AlKdwvsX&amp;authuser=jay.agg%40gmail.com&amp;usp=drive_fs" xr:uid="{00000000-0004-0000-0B00-000002000000}"/>
    <hyperlink ref="A18" r:id="rId4" display="https://drive.google.com/open?id=1aKHb4bIFlqb9VEElAU9bElJpCmCrWMw_&amp;authuser=jay.agg%40gmail.com&amp;usp=drive_fs" xr:uid="{00000000-0004-0000-0B00-000003000000}"/>
    <hyperlink ref="AJ18" r:id="rId5" display="https://drive.google.com/open?id=1_zrBDHhbziDPRwB4MtklXL43yuO09JjM&amp;authuser=jay.agg%40gmail.com&amp;usp=drive_fs" xr:uid="{00000000-0004-0000-0B00-000004000000}"/>
    <hyperlink ref="A19" r:id="rId6" display="https://drive.google.com/open?id=1a4mReNw_xGXA0bWR-xsgh2_2qec7KzqY&amp;authuser=jay.agg%40gmail.com&amp;usp=drive_fs" xr:uid="{00000000-0004-0000-0B00-000005000000}"/>
    <hyperlink ref="AJ19" r:id="rId7" display="https://drive.google.com/open?id=1lkgJI4j1k_AjCniFadLnwXjntNQYr8d-&amp;authuser=jay.agg%40gmail.com&amp;usp=drive_fs" xr:uid="{00000000-0004-0000-0B00-000006000000}"/>
    <hyperlink ref="A20" r:id="rId8" display="https://drive.google.com/open?id=1aEJNmL2GFzqbQLUDY5TPXmxgOPMfWvDW&amp;authuser=jay.agg%40gmail.com&amp;usp=drive_fs" xr:uid="{00000000-0004-0000-0B00-000007000000}"/>
    <hyperlink ref="AJ20" r:id="rId9" display="https://drive.google.com/open?id=115Eyh9c7SfH1NbJRxMV3kA9D8qAPdNg1&amp;authuser=jay.agg%40gmail.com&amp;usp=drive_fs" xr:uid="{00000000-0004-0000-0B00-000008000000}"/>
    <hyperlink ref="A21" r:id="rId10" display="https://drive.google.com/open?id=1a1N4FNifq7F6B7rsEl3Ko2j-R5dnTBT_&amp;authuser=jay.agg%40gmail.com&amp;usp=drive_fs" xr:uid="{00000000-0004-0000-0B00-000009000000}"/>
    <hyperlink ref="AJ21" r:id="rId11" display="https://drive.google.com/open?id=16wAu8oqzG1Wfumi8pCDgcq8asHgonHdF&amp;authuser=jay.agg%40gmail.com&amp;usp=drive_fs" xr:uid="{00000000-0004-0000-0B00-00000A000000}"/>
    <hyperlink ref="A22" r:id="rId12" display="https://drive.google.com/open?id=1a3Kl6TKZg8my-p4xktjyVXOEKcSwuD7D&amp;authuser=jay.agg%40gmail.com&amp;usp=drive_fs" xr:uid="{00000000-0004-0000-0B00-00000B000000}"/>
    <hyperlink ref="AJ22" r:id="rId13" display="https://drive.google.com/open?id=19gbaQIuxrMBG7HvBwhrxto62Z7njdrJ0&amp;authuser=jay.agg%40gmail.com&amp;usp=drive_fs" xr:uid="{00000000-0004-0000-0B00-00000C000000}"/>
    <hyperlink ref="A23" r:id="rId14" display="https://drive.google.com/open?id=1a0BIJshnwUOKbN7yAWwc-25So9H5FzvG&amp;authuser=jay.agg%40gmail.com&amp;usp=drive_fs" xr:uid="{00000000-0004-0000-0B00-00000D000000}"/>
    <hyperlink ref="AJ23" r:id="rId15" display="https://drive.google.com/open?id=1NDJewmHkV0iWUUnK410iooog4gqrkJrS&amp;authuser=jay.agg%40gmail.com&amp;usp=drive_fs" xr:uid="{00000000-0004-0000-0B00-00000E000000}"/>
    <hyperlink ref="A24" r:id="rId16" display="https://drive.google.com/open?id=1_zrBDHhbziDPRwB4MtklXL43yuO09JjM&amp;authuser=jay.agg%40gmail.com&amp;usp=drive_fs" xr:uid="{00000000-0004-0000-0B00-00000F000000}"/>
    <hyperlink ref="AJ24" r:id="rId17" display="https://drive.google.com/open?id=1N_EKAmwOJs2EZBSe8FH-b_A-OJilN5B2&amp;authuser=jay.agg%40gmail.com&amp;usp=drive_fs" xr:uid="{00000000-0004-0000-0B00-000010000000}"/>
    <hyperlink ref="A25" r:id="rId18" display="https://drive.google.com/open?id=1lkgJI4j1k_AjCniFadLnwXjntNQYr8d-&amp;authuser=jay.agg%40gmail.com&amp;usp=drive_fs" xr:uid="{00000000-0004-0000-0B00-000011000000}"/>
    <hyperlink ref="AJ25" r:id="rId19" display="https://drive.google.com/open?id=1NaWfCCOuyirGwZn6_wYendcKgmGp3xYt&amp;authuser=jay.agg%40gmail.com&amp;usp=drive_fs" xr:uid="{00000000-0004-0000-0B00-000012000000}"/>
    <hyperlink ref="A26" r:id="rId20" display="https://drive.google.com/open?id=1oNvXnhHi0jvh69SNoVociLqv5Jjxz-vS&amp;authuser=jay.agg%40gmail.com&amp;usp=drive_fs" xr:uid="{00000000-0004-0000-0B00-000013000000}"/>
    <hyperlink ref="AJ26" r:id="rId21" display="https://drive.google.com/open?id=1NoQ9H8pjXJdpKdcMXc9jvrE2IrcqYIyQ&amp;authuser=jay.agg%40gmail.com&amp;usp=drive_fs" xr:uid="{00000000-0004-0000-0B00-000014000000}"/>
    <hyperlink ref="A27" r:id="rId22" display="https://drive.google.com/open?id=1r_IM5uLV3OqmklQ1dmJH84ac8jDRwCqh&amp;authuser=jay.agg%40gmail.com&amp;usp=drive_fs" xr:uid="{00000000-0004-0000-0B00-000015000000}"/>
    <hyperlink ref="AJ27" r:id="rId23" display="https://drive.google.com/open?id=1FvmgvW1Fs5QO6I9IpVcW0yiyjKB-Ph4H&amp;authuser=jay.agg%40gmail.com&amp;usp=drive_fs" xr:uid="{00000000-0004-0000-0B00-000016000000}"/>
    <hyperlink ref="A28" r:id="rId24" display="https://drive.google.com/open?id=1rbLBfu-CR5g_0Rk3YTblUDfsfzSpQE9k&amp;authuser=jay.agg%40gmail.com&amp;usp=drive_fs" xr:uid="{00000000-0004-0000-0B00-000017000000}"/>
    <hyperlink ref="AJ28" r:id="rId25" display="https://drive.google.com/open?id=1-3Hz7aWWnvSvSXDb9AT-al_1lrS63QyB&amp;authuser=jay.agg%40gmail.com&amp;usp=drive_fs" xr:uid="{00000000-0004-0000-0B00-000018000000}"/>
    <hyperlink ref="A29" r:id="rId26" display="https://drive.google.com/open?id=1rbXNU2953IpxMMNCnrswfWNCq1SksYS3&amp;authuser=jay.agg%40gmail.com&amp;usp=drive_fs" xr:uid="{00000000-0004-0000-0B00-000019000000}"/>
    <hyperlink ref="AJ29" r:id="rId27" display="https://drive.google.com/open?id=1-5FwVpT8j0PQTYmm51EoF1dDu1tV2MK_&amp;authuser=jay.agg%40gmail.com&amp;usp=drive_fs" xr:uid="{00000000-0004-0000-0B00-00001A000000}"/>
    <hyperlink ref="A30" r:id="rId28" display="https://drive.google.com/open?id=1x7mHQfv86pLbkSlxuME5w2_yg6r7mc8K&amp;authuser=jay.agg%40gmail.com&amp;usp=drive_fs" xr:uid="{00000000-0004-0000-0B00-00001B000000}"/>
    <hyperlink ref="AJ30" r:id="rId29" display="https://drive.google.com/open?id=11zSCmDHcxjWWCn6-1YoGWwJOvqL_JVp7&amp;authuser=jay.agg%40gmail.com&amp;usp=drive_fs" xr:uid="{00000000-0004-0000-0B00-00001C000000}"/>
    <hyperlink ref="A31" r:id="rId30" display="https://drive.google.com/open?id=1-iuHpOUAOJO4noMgjiDFSuPSxqA_YI2S&amp;authuser=jay.agg%40gmail.com&amp;usp=drive_fs" xr:uid="{00000000-0004-0000-0B00-00001D000000}"/>
    <hyperlink ref="AJ31" r:id="rId31" display="https://drive.google.com/open?id=12-MMIvjb-Czv2e2cxR4rS299s9MjKLtP&amp;authuser=jay.agg%40gmail.com&amp;usp=drive_fs" xr:uid="{00000000-0004-0000-0B00-00001E000000}"/>
    <hyperlink ref="A32" r:id="rId32" display="https://drive.google.com/open?id=1-jaT3KM-AnuDANWhRNLyOM923_Sg0Fv0&amp;authuser=jay.agg%40gmail.com&amp;usp=drive_fs" xr:uid="{00000000-0004-0000-0B00-00001F000000}"/>
    <hyperlink ref="AJ32" r:id="rId33" display="https://drive.google.com/open?id=12CqjSlKhdRU-70uFo4KrEifBwDjnRVwt&amp;authuser=jay.agg%40gmail.com&amp;usp=drive_fs" xr:uid="{00000000-0004-0000-0B00-000020000000}"/>
    <hyperlink ref="A33" r:id="rId34" display="https://drive.google.com/open?id=112Ao5xqino_9TjJnrIWPerR9hRzmO8lW&amp;authuser=jay.agg%40gmail.com&amp;usp=drive_fs" xr:uid="{00000000-0004-0000-0B00-000021000000}"/>
    <hyperlink ref="AJ33" r:id="rId35" display="https://drive.google.com/open?id=12HIr3MLq-Gfk4eUQU-HM_chT36krSnOH&amp;authuser=jay.agg%40gmail.com&amp;usp=drive_fs" xr:uid="{00000000-0004-0000-0B00-000022000000}"/>
    <hyperlink ref="A34" r:id="rId36" display="https://drive.google.com/open?id=110bKlZbyqy-2w8HTZh0R7vf3qxOqBQgD&amp;authuser=jay.agg%40gmail.com&amp;usp=drive_fs" xr:uid="{00000000-0004-0000-0B00-000023000000}"/>
    <hyperlink ref="AJ34" r:id="rId37" display="https://drive.google.com/open?id=12HIr3MLq-Gfk4eUQU-HM_chT36krSnOH&amp;authuser=jay.agg%40gmail.com&amp;usp=drive_fs" xr:uid="{00000000-0004-0000-0B00-000024000000}"/>
    <hyperlink ref="A35" r:id="rId38" display="https://drive.google.com/open?id=115Eyh9c7SfH1NbJRxMV3kA9D8qAPdNg1&amp;authuser=jay.agg%40gmail.com&amp;usp=drive_fs" xr:uid="{00000000-0004-0000-0B00-000025000000}"/>
    <hyperlink ref="AJ35" r:id="rId39" display="https://drive.google.com/open?id=1BnuJ4jUgURfg3w_Qt2F4uif21-hBTTqt&amp;authuser=jay.agg%40gmail.com&amp;usp=drive_fs" xr:uid="{00000000-0004-0000-0B00-000026000000}"/>
    <hyperlink ref="A36" r:id="rId40" display="https://drive.google.com/open?id=11LXsbUcKEo2quLWga2Tzzq7vP08rVQgX&amp;authuser=jay.agg%40gmail.com&amp;usp=drive_fs" xr:uid="{00000000-0004-0000-0B00-000027000000}"/>
    <hyperlink ref="AJ36" r:id="rId41" display="https://drive.google.com/open?id=1CBt-MY17SZcCIiqpcSwjMALWwW-RQelJ&amp;authuser=jay.agg%40gmail.com&amp;usp=drive_fs" xr:uid="{00000000-0004-0000-0B00-000028000000}"/>
    <hyperlink ref="A37" r:id="rId42" display="https://drive.google.com/open?id=11QlGBx770zXHab9g9hLz7IHTOSZQVPMO&amp;authuser=jay.agg%40gmail.com&amp;usp=drive_fs" xr:uid="{00000000-0004-0000-0B00-000029000000}"/>
    <hyperlink ref="AJ37" r:id="rId43" display="https://drive.google.com/open?id=1CDTbKfP19eJWmf1410aKOSRFI_9DTCHP&amp;authuser=jay.agg%40gmail.com&amp;usp=drive_fs" xr:uid="{00000000-0004-0000-0B00-00002A000000}"/>
    <hyperlink ref="A38" r:id="rId44" display="https://drive.google.com/open?id=1IPMi69sXMAuKZIKvrDpuPkaXxkXFxk7F&amp;authuser=jay.agg%40gmail.com&amp;usp=drive_fs" xr:uid="{00000000-0004-0000-0B00-00002B000000}"/>
    <hyperlink ref="A39" r:id="rId45" display="https://drive.google.com/open?id=1KNWTOEuSZDiIHH9Ypek-LajBbxH5IB1D&amp;authuser=jay.agg%40gmail.com&amp;usp=drive_fs" xr:uid="{00000000-0004-0000-0B00-00002C000000}"/>
    <hyperlink ref="A40" r:id="rId46" display="https://drive.google.com/open?id=1KODiRts8-Adx0nL065sGPIGdkNubRjxn&amp;authuser=jay.agg%40gmail.com&amp;usp=drive_fs" xr:uid="{00000000-0004-0000-0B00-00002D000000}"/>
    <hyperlink ref="A41" r:id="rId47" display="https://drive.google.com/open?id=16wAu8oqzG1Wfumi8pCDgcq8asHgonHdF&amp;authuser=jay.agg%40gmail.com&amp;usp=drive_fs" xr:uid="{00000000-0004-0000-0B00-00002E000000}"/>
    <hyperlink ref="A42" r:id="rId48" display="https://drive.google.com/open?id=19gbaQIuxrMBG7HvBwhrxto62Z7njdrJ0&amp;authuser=jay.agg%40gmail.com&amp;usp=drive_fs" xr:uid="{00000000-0004-0000-0B00-00002F000000}"/>
    <hyperlink ref="A43" r:id="rId49" display="https://drive.google.com/open?id=1NDJewmHkV0iWUUnK410iooog4gqrkJrS&amp;authuser=jay.agg%40gmail.com&amp;usp=drive_fs" xr:uid="{00000000-0004-0000-0B00-000030000000}"/>
    <hyperlink ref="A44" r:id="rId50" display="https://drive.google.com/open?id=1N_EKAmwOJs2EZBSe8FH-b_A-OJilN5B2&amp;authuser=jay.agg%40gmail.com&amp;usp=drive_fs" xr:uid="{00000000-0004-0000-0B00-000031000000}"/>
    <hyperlink ref="A45" r:id="rId51" display="https://drive.google.com/open?id=1NaWfCCOuyirGwZn6_wYendcKgmGp3xYt&amp;authuser=jay.agg%40gmail.com&amp;usp=drive_fs" xr:uid="{00000000-0004-0000-0B00-000032000000}"/>
    <hyperlink ref="A46" r:id="rId52" display="https://drive.google.com/open?id=1NoQ9H8pjXJdpKdcMXc9jvrE2IrcqYIyQ&amp;authuser=jay.agg%40gmail.com&amp;usp=drive_fs" xr:uid="{00000000-0004-0000-0B00-000033000000}"/>
    <hyperlink ref="A47" r:id="rId53" display="https://drive.google.com/open?id=1Nye8HYLifb1y58D1mBk7eMQ6gHDV4WCB&amp;authuser=jay.agg%40gmail.com&amp;usp=drive_fs" xr:uid="{00000000-0004-0000-0B00-000034000000}"/>
    <hyperlink ref="A48" r:id="rId54" display="https://drive.google.com/open?id=1CRU4JBp3WYLIKLHP3IjdtE_j0DEw390i&amp;authuser=jay.agg%40gmail.com&amp;usp=drive_fs" xr:uid="{00000000-0004-0000-0B00-000035000000}"/>
    <hyperlink ref="A49" r:id="rId55" display="https://drive.google.com/open?id=1FvmgvW1Fs5QO6I9IpVcW0yiyjKB-Ph4H&amp;authuser=jay.agg%40gmail.com&amp;usp=drive_fs" xr:uid="{00000000-0004-0000-0B00-000036000000}"/>
    <hyperlink ref="A50" r:id="rId56" display="https://drive.google.com/open?id=1H6nXTaWRHYNCEhpLFhSxhKSoWTm1WZ1X&amp;authuser=jay.agg%40gmail.com&amp;usp=drive_fs" xr:uid="{00000000-0004-0000-0B00-000037000000}"/>
    <hyperlink ref="A51" r:id="rId57" display="https://drive.google.com/open?id=1UCJbkR0Ww_y-POU5eel3SDSgL7o6NG3w&amp;authuser=jay.agg%40gmail.com&amp;usp=drive_fs" xr:uid="{00000000-0004-0000-0B00-000038000000}"/>
    <hyperlink ref="A52" r:id="rId58" display="https://drive.google.com/open?id=1WUu9wWDVR3Cj-DFnBvB42Sal6aNOUAi-&amp;authuser=jay.agg%40gmail.com&amp;usp=drive_fs" xr:uid="{00000000-0004-0000-0B00-000039000000}"/>
    <hyperlink ref="A53" r:id="rId59" display="https://drive.google.com/open?id=1-3Hz7aWWnvSvSXDb9AT-al_1lrS63QyB&amp;authuser=jay.agg%40gmail.com&amp;usp=drive_fs" xr:uid="{00000000-0004-0000-0B00-00003A000000}"/>
    <hyperlink ref="A54" r:id="rId60" display="https://drive.google.com/open?id=1-5FwVpT8j0PQTYmm51EoF1dDu1tV2MK_&amp;authuser=jay.agg%40gmail.com&amp;usp=drive_fs" xr:uid="{00000000-0004-0000-0B00-00003B000000}"/>
    <hyperlink ref="A55" r:id="rId61" display="https://drive.google.com/open?id=11zSCmDHcxjWWCn6-1YoGWwJOvqL_JVp7&amp;authuser=jay.agg%40gmail.com&amp;usp=drive_fs" xr:uid="{00000000-0004-0000-0B00-00003C000000}"/>
    <hyperlink ref="A56" r:id="rId62" display="https://drive.google.com/open?id=12-MMIvjb-Czv2e2cxR4rS299s9MjKLtP&amp;authuser=jay.agg%40gmail.com&amp;usp=drive_fs" xr:uid="{00000000-0004-0000-0B00-00003D000000}"/>
    <hyperlink ref="A57" r:id="rId63" display="https://drive.google.com/open?id=12CqjSlKhdRU-70uFo4KrEifBwDjnRVwt&amp;authuser=jay.agg%40gmail.com&amp;usp=drive_fs" xr:uid="{00000000-0004-0000-0B00-00003E000000}"/>
    <hyperlink ref="A58" r:id="rId64" display="https://drive.google.com/open?id=12HIr3MLq-Gfk4eUQU-HM_chT36krSnOH&amp;authuser=jay.agg%40gmail.com&amp;usp=drive_fs" xr:uid="{00000000-0004-0000-0B00-00003F000000}"/>
    <hyperlink ref="A59" r:id="rId65" display="https://drive.google.com/open?id=12HIr3MLq-Gfk4eUQU-HM_chT36krSnOH&amp;authuser=jay.agg%40gmail.com&amp;usp=drive_fs" xr:uid="{00000000-0004-0000-0B00-000040000000}"/>
    <hyperlink ref="A60" r:id="rId66" display="https://drive.google.com/open?id=12TQQy06vq0UZMsfn_9LCSV13k6mNw2cX&amp;authuser=jay.agg%40gmail.com&amp;usp=drive_fs" xr:uid="{00000000-0004-0000-0B00-000041000000}"/>
    <hyperlink ref="A61" r:id="rId67" display="https://drive.google.com/open?id=12Yc9qliQdnw5mSwPp7BwotV8eTAyOyVK&amp;authuser=jay.agg%40gmail.com&amp;usp=drive_fs" xr:uid="{00000000-0004-0000-0B00-000042000000}"/>
    <hyperlink ref="A62" r:id="rId68" display="https://drive.google.com/open?id=12V51HEZfKbDLYlo8xtKITSnspDKi8tVm&amp;authuser=jay.agg%40gmail.com&amp;usp=drive_fs" xr:uid="{00000000-0004-0000-0B00-000043000000}"/>
    <hyperlink ref="A63" r:id="rId69" display="https://drive.google.com/open?id=12d7UEbAp_vNKXfAMh0A5H84PP7D3Ow_k&amp;authuser=jay.agg%40gmail.com&amp;usp=drive_fs" xr:uid="{00000000-0004-0000-0B00-000044000000}"/>
    <hyperlink ref="A64" r:id="rId70" display="https://drive.google.com/open?id=12b-mr1RUvNYMspWZBh73NkFbNzij_rxn&amp;authuser=jay.agg%40gmail.com&amp;usp=drive_fs" xr:uid="{00000000-0004-0000-0B00-000045000000}"/>
    <hyperlink ref="A65" r:id="rId71" display="https://drive.google.com/open?id=1BnuJ4jUgURfg3w_Qt2F4uif21-hBTTqt&amp;authuser=jay.agg%40gmail.com&amp;usp=drive_fs" xr:uid="{00000000-0004-0000-0B00-000046000000}"/>
    <hyperlink ref="A66" r:id="rId72" display="https://drive.google.com/open?id=1CBt-MY17SZcCIiqpcSwjMALWwW-RQelJ&amp;authuser=jay.agg%40gmail.com&amp;usp=drive_fs" xr:uid="{00000000-0004-0000-0B00-000047000000}"/>
    <hyperlink ref="A67" r:id="rId73" display="https://drive.google.com/open?id=1CDTbKfP19eJWmf1410aKOSRFI_9DTCHP&amp;authuser=jay.agg%40gmail.com&amp;usp=drive_fs" xr:uid="{00000000-0004-0000-0B00-000048000000}"/>
    <hyperlink ref="A68" r:id="rId74" display="https://drive.google.com/open?id=1DI9LPTgvn41rrhOCSB2dzzspdlPVzMLK&amp;authuser=jay.agg%40gmail.com&amp;usp=drive_fs" xr:uid="{00000000-0004-0000-0B00-000049000000}"/>
    <hyperlink ref="A69" r:id="rId75" display="https://drive.google.com/open?id=1DQLlyFMW_lGkfw6deDFs8zQhBDlkCS1G&amp;authuser=jay.agg%40gmail.com&amp;usp=drive_fs" xr:uid="{00000000-0004-0000-0B00-00004A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K630"/>
  <sheetViews>
    <sheetView workbookViewId="0"/>
  </sheetViews>
  <sheetFormatPr defaultColWidth="12.7109375" defaultRowHeight="15.75" customHeight="1"/>
  <sheetData>
    <row r="1" spans="1:63" ht="15.75" customHeight="1">
      <c r="A1" s="66"/>
      <c r="B1" s="66" t="e">
        <f>#REF!</f>
        <v>#REF!</v>
      </c>
      <c r="C1" s="66" t="e">
        <f>#REF!</f>
        <v>#REF!</v>
      </c>
      <c r="D1" s="66" t="e">
        <f>#REF!</f>
        <v>#REF!</v>
      </c>
      <c r="E1" s="62" t="e">
        <f>#REF!</f>
        <v>#REF!</v>
      </c>
      <c r="F1" s="66" t="e">
        <f>#REF!</f>
        <v>#REF!</v>
      </c>
      <c r="G1" s="66" t="e">
        <f>#REF!</f>
        <v>#REF!</v>
      </c>
      <c r="H1" s="66" t="e">
        <f>#REF!</f>
        <v>#REF!</v>
      </c>
      <c r="I1" s="66" t="e">
        <f>#REF!</f>
        <v>#REF!</v>
      </c>
      <c r="J1" s="65" t="e">
        <f>#REF!</f>
        <v>#REF!</v>
      </c>
      <c r="K1" s="65" t="e">
        <f>#REF!</f>
        <v>#REF!</v>
      </c>
      <c r="L1" s="65" t="e">
        <f>#REF!</f>
        <v>#REF!</v>
      </c>
      <c r="M1" s="65" t="e">
        <f>#REF!</f>
        <v>#REF!</v>
      </c>
      <c r="N1" s="65" t="e">
        <f>#REF!</f>
        <v>#REF!</v>
      </c>
      <c r="O1" s="65" t="e">
        <f>#REF!</f>
        <v>#REF!</v>
      </c>
      <c r="P1" s="65" t="e">
        <f>#REF!</f>
        <v>#REF!</v>
      </c>
      <c r="Q1" s="65" t="e">
        <f>#REF!</f>
        <v>#REF!</v>
      </c>
      <c r="R1" s="65" t="e">
        <f>#REF!</f>
        <v>#REF!</v>
      </c>
      <c r="S1" s="65" t="e">
        <f>#REF!</f>
        <v>#REF!</v>
      </c>
      <c r="T1" s="65" t="e">
        <f>#REF!</f>
        <v>#REF!</v>
      </c>
      <c r="U1" s="65" t="e">
        <f>#REF!</f>
        <v>#REF!</v>
      </c>
      <c r="V1" s="66" t="s">
        <v>53</v>
      </c>
      <c r="W1" s="66"/>
      <c r="X1" s="11">
        <f>ROUNDUP((Z16+AA16)+((Z16+AA16)*0.2),0)</f>
        <v>0</v>
      </c>
      <c r="Y1" s="11" t="e">
        <f>X1*#REF!</f>
        <v>#REF!</v>
      </c>
      <c r="Z1" s="11"/>
      <c r="AA1" s="13"/>
      <c r="AB1" s="13"/>
      <c r="AC1" s="13"/>
      <c r="AD1" s="13"/>
      <c r="AE1" s="13"/>
      <c r="AF1" s="67" t="s">
        <v>28</v>
      </c>
      <c r="AG1" s="24" t="s">
        <v>29</v>
      </c>
      <c r="AH1" s="24" t="s">
        <v>30</v>
      </c>
      <c r="AI1" s="24" t="s">
        <v>56</v>
      </c>
      <c r="AJ1" s="24" t="s">
        <v>57</v>
      </c>
      <c r="AK1" s="24" t="s">
        <v>33</v>
      </c>
      <c r="AL1" s="66" t="s">
        <v>53</v>
      </c>
      <c r="AT1" s="9" t="s">
        <v>102</v>
      </c>
      <c r="AU1" s="9" t="s">
        <v>2</v>
      </c>
    </row>
    <row r="2" spans="1:63" ht="15.75" customHeight="1">
      <c r="A2" s="68"/>
      <c r="B2" s="11"/>
      <c r="C2" s="11" t="str">
        <f>Quotation!A39</f>
        <v>Cashify</v>
      </c>
      <c r="D2" s="11">
        <f>Quotation!D38</f>
        <v>0</v>
      </c>
      <c r="E2" s="33">
        <f>AF16</f>
        <v>0</v>
      </c>
      <c r="F2" s="33">
        <f>V16</f>
        <v>0</v>
      </c>
      <c r="G2" s="11" t="e">
        <f>'[1]Custom Quote'!C34</f>
        <v>#REF!</v>
      </c>
      <c r="H2" s="20" t="e">
        <f>'[1]Custom Quote'!E33</f>
        <v>#REF!</v>
      </c>
      <c r="I2" s="20" t="e">
        <f>#REF!</f>
        <v>#REF!</v>
      </c>
      <c r="J2" s="69" t="e">
        <f>#REF!</f>
        <v>#REF!</v>
      </c>
      <c r="K2" s="65" t="e">
        <f>#REF!</f>
        <v>#REF!</v>
      </c>
      <c r="L2" s="69" t="e">
        <f>#REF!</f>
        <v>#REF!</v>
      </c>
      <c r="M2" s="69" t="e">
        <f>#REF!</f>
        <v>#REF!</v>
      </c>
      <c r="N2" s="69" t="e">
        <f>#REF!</f>
        <v>#REF!</v>
      </c>
      <c r="O2" s="69" t="e">
        <f>#REF!</f>
        <v>#REF!</v>
      </c>
      <c r="P2" s="65" t="s">
        <v>286</v>
      </c>
      <c r="Q2" s="65" t="s">
        <v>286</v>
      </c>
      <c r="R2" s="65" t="s">
        <v>286</v>
      </c>
      <c r="S2" s="65" t="s">
        <v>286</v>
      </c>
      <c r="T2" s="69" t="e">
        <f>#REF!</f>
        <v>#REF!</v>
      </c>
      <c r="U2" s="69" t="e">
        <f>#REF!</f>
        <v>#REF!</v>
      </c>
      <c r="V2" s="20">
        <v>0</v>
      </c>
      <c r="W2" s="20"/>
      <c r="X2" s="11"/>
      <c r="Y2" s="11"/>
      <c r="Z2" s="11"/>
      <c r="AA2" s="13"/>
      <c r="AB2" s="13"/>
      <c r="AC2" s="13"/>
      <c r="AD2" s="13"/>
      <c r="AE2" s="13"/>
      <c r="AF2" s="63" t="e">
        <f>#REF!</f>
        <v>#REF!</v>
      </c>
      <c r="AG2" s="63" t="e">
        <f>#REF!</f>
        <v>#REF!</v>
      </c>
      <c r="AH2" s="63" t="e">
        <f>#REF!</f>
        <v>#REF!</v>
      </c>
      <c r="AI2" s="63" t="e">
        <f>#REF!</f>
        <v>#REF!</v>
      </c>
      <c r="AJ2" s="63" t="e">
        <f>#REF!</f>
        <v>#REF!</v>
      </c>
      <c r="AK2" s="63" t="e">
        <f>#REF!</f>
        <v>#REF!</v>
      </c>
      <c r="AL2" s="20">
        <v>0</v>
      </c>
      <c r="AT2" s="9" t="e">
        <f t="array" aca="1" ref="AT2:AT8" ca="1">_xludf.UNIQUE(INDEX(#REF!,0))</f>
        <v>#NAME?</v>
      </c>
      <c r="AU2" s="6" t="e">
        <f t="array" aca="1" ref="AU2:AU7" ca="1">_xludf.UNIQUE(INDEX(#REF!,0))</f>
        <v>#NAME?</v>
      </c>
    </row>
    <row r="3" spans="1:63" ht="15.75" customHeight="1">
      <c r="A3" s="70"/>
      <c r="B3" s="70" t="e">
        <f t="shared" ref="B3:V3" si="0">B1</f>
        <v>#REF!</v>
      </c>
      <c r="C3" s="70" t="e">
        <f t="shared" si="0"/>
        <v>#REF!</v>
      </c>
      <c r="D3" s="70" t="e">
        <f t="shared" si="0"/>
        <v>#REF!</v>
      </c>
      <c r="E3" s="70" t="e">
        <f t="shared" si="0"/>
        <v>#REF!</v>
      </c>
      <c r="F3" s="70" t="e">
        <f t="shared" si="0"/>
        <v>#REF!</v>
      </c>
      <c r="G3" s="70" t="e">
        <f t="shared" si="0"/>
        <v>#REF!</v>
      </c>
      <c r="H3" s="70" t="e">
        <f t="shared" si="0"/>
        <v>#REF!</v>
      </c>
      <c r="I3" s="70" t="e">
        <f t="shared" si="0"/>
        <v>#REF!</v>
      </c>
      <c r="J3" s="70" t="e">
        <f t="shared" si="0"/>
        <v>#REF!</v>
      </c>
      <c r="K3" s="70" t="e">
        <f t="shared" si="0"/>
        <v>#REF!</v>
      </c>
      <c r="L3" s="70" t="e">
        <f t="shared" si="0"/>
        <v>#REF!</v>
      </c>
      <c r="M3" s="70" t="e">
        <f t="shared" si="0"/>
        <v>#REF!</v>
      </c>
      <c r="N3" s="70" t="e">
        <f t="shared" si="0"/>
        <v>#REF!</v>
      </c>
      <c r="O3" s="70" t="e">
        <f t="shared" si="0"/>
        <v>#REF!</v>
      </c>
      <c r="P3" s="70" t="e">
        <f t="shared" si="0"/>
        <v>#REF!</v>
      </c>
      <c r="Q3" s="70" t="e">
        <f t="shared" si="0"/>
        <v>#REF!</v>
      </c>
      <c r="R3" s="70" t="e">
        <f t="shared" si="0"/>
        <v>#REF!</v>
      </c>
      <c r="S3" s="70" t="e">
        <f t="shared" si="0"/>
        <v>#REF!</v>
      </c>
      <c r="T3" s="70" t="e">
        <f t="shared" si="0"/>
        <v>#REF!</v>
      </c>
      <c r="U3" s="70" t="e">
        <f t="shared" si="0"/>
        <v>#REF!</v>
      </c>
      <c r="V3" s="70" t="str">
        <f t="shared" si="0"/>
        <v>Plain</v>
      </c>
      <c r="W3" s="70"/>
      <c r="X3" s="11"/>
      <c r="Y3" s="11"/>
      <c r="Z3" s="11"/>
      <c r="AA3" s="13"/>
      <c r="AB3" s="13"/>
      <c r="AC3" s="13"/>
      <c r="AD3" s="13"/>
      <c r="AE3" s="13"/>
      <c r="AF3" s="67" t="s">
        <v>28</v>
      </c>
      <c r="AG3" s="24" t="s">
        <v>29</v>
      </c>
      <c r="AH3" s="24" t="s">
        <v>30</v>
      </c>
      <c r="AI3" s="24" t="s">
        <v>56</v>
      </c>
      <c r="AJ3" s="24" t="s">
        <v>57</v>
      </c>
      <c r="AK3" s="24" t="s">
        <v>33</v>
      </c>
      <c r="AL3" s="70" t="str">
        <f>AL1</f>
        <v>Plain</v>
      </c>
      <c r="AT3" s="9" t="e">
        <f ca="1"/>
        <v>#NAME?</v>
      </c>
      <c r="AU3" s="9" t="e">
        <f ca="1"/>
        <v>#NAME?</v>
      </c>
    </row>
    <row r="4" spans="1:63" ht="15.75" customHeight="1">
      <c r="A4" s="11"/>
      <c r="B4" s="11">
        <f t="shared" ref="B4:G4" si="1">B2</f>
        <v>0</v>
      </c>
      <c r="C4" s="11" t="str">
        <f t="shared" si="1"/>
        <v>Cashify</v>
      </c>
      <c r="D4" s="11">
        <f t="shared" si="1"/>
        <v>0</v>
      </c>
      <c r="E4" s="33">
        <f t="shared" si="1"/>
        <v>0</v>
      </c>
      <c r="F4" s="33">
        <f t="shared" si="1"/>
        <v>0</v>
      </c>
      <c r="G4" s="33" t="e">
        <f t="shared" si="1"/>
        <v>#REF!</v>
      </c>
      <c r="H4" s="20" t="e">
        <f>'[1]Custom Quote'!E34</f>
        <v>#REF!</v>
      </c>
      <c r="I4" s="20" t="e">
        <f>#REF!</f>
        <v>#REF!</v>
      </c>
      <c r="J4" s="69" t="e">
        <f>#REF!</f>
        <v>#REF!</v>
      </c>
      <c r="K4" s="65" t="e">
        <f>#REF!</f>
        <v>#REF!</v>
      </c>
      <c r="L4" s="69" t="e">
        <f>#REF!</f>
        <v>#REF!</v>
      </c>
      <c r="M4" s="69" t="e">
        <f>#REF!</f>
        <v>#REF!</v>
      </c>
      <c r="N4" s="69" t="e">
        <f>#REF!</f>
        <v>#REF!</v>
      </c>
      <c r="O4" s="69" t="e">
        <f>#REF!</f>
        <v>#REF!</v>
      </c>
      <c r="P4" s="65" t="s">
        <v>286</v>
      </c>
      <c r="Q4" s="65" t="s">
        <v>286</v>
      </c>
      <c r="R4" s="65" t="s">
        <v>286</v>
      </c>
      <c r="S4" s="65" t="s">
        <v>286</v>
      </c>
      <c r="T4" s="69" t="e">
        <f>#REF!</f>
        <v>#REF!</v>
      </c>
      <c r="U4" s="69" t="e">
        <f>#REF!</f>
        <v>#REF!</v>
      </c>
      <c r="V4" s="20">
        <v>0</v>
      </c>
      <c r="W4" s="20"/>
      <c r="X4" s="11"/>
      <c r="Y4" s="11"/>
      <c r="Z4" s="11"/>
      <c r="AA4" s="13"/>
      <c r="AB4" s="13"/>
      <c r="AC4" s="13"/>
      <c r="AD4" s="13"/>
      <c r="AE4" s="13"/>
      <c r="AF4" s="63" t="e">
        <f>#REF!</f>
        <v>#REF!</v>
      </c>
      <c r="AG4" s="63" t="e">
        <f>#REF!</f>
        <v>#REF!</v>
      </c>
      <c r="AH4" s="63" t="e">
        <f>#REF!</f>
        <v>#REF!</v>
      </c>
      <c r="AI4" s="63" t="e">
        <f>#REF!</f>
        <v>#REF!</v>
      </c>
      <c r="AJ4" s="63" t="e">
        <f>#REF!</f>
        <v>#REF!</v>
      </c>
      <c r="AK4" s="63" t="e">
        <f>#REF!</f>
        <v>#REF!</v>
      </c>
      <c r="AL4" s="20">
        <v>0</v>
      </c>
      <c r="AT4" s="9" t="e">
        <f ca="1"/>
        <v>#NAME?</v>
      </c>
      <c r="AU4" s="9" t="e">
        <f ca="1"/>
        <v>#NAME?</v>
      </c>
    </row>
    <row r="5" spans="1:63" ht="15.75" customHeight="1">
      <c r="A5" s="70"/>
      <c r="B5" s="70" t="e">
        <f t="shared" ref="B5:V5" si="2">B3</f>
        <v>#REF!</v>
      </c>
      <c r="C5" s="70" t="e">
        <f t="shared" si="2"/>
        <v>#REF!</v>
      </c>
      <c r="D5" s="70" t="e">
        <f t="shared" si="2"/>
        <v>#REF!</v>
      </c>
      <c r="E5" s="70" t="e">
        <f t="shared" si="2"/>
        <v>#REF!</v>
      </c>
      <c r="F5" s="70" t="e">
        <f t="shared" si="2"/>
        <v>#REF!</v>
      </c>
      <c r="G5" s="70" t="e">
        <f t="shared" si="2"/>
        <v>#REF!</v>
      </c>
      <c r="H5" s="70" t="e">
        <f t="shared" si="2"/>
        <v>#REF!</v>
      </c>
      <c r="I5" s="70" t="e">
        <f t="shared" si="2"/>
        <v>#REF!</v>
      </c>
      <c r="J5" s="70" t="e">
        <f t="shared" si="2"/>
        <v>#REF!</v>
      </c>
      <c r="K5" s="70" t="e">
        <f t="shared" si="2"/>
        <v>#REF!</v>
      </c>
      <c r="L5" s="70" t="e">
        <f t="shared" si="2"/>
        <v>#REF!</v>
      </c>
      <c r="M5" s="70" t="e">
        <f t="shared" si="2"/>
        <v>#REF!</v>
      </c>
      <c r="N5" s="70" t="e">
        <f t="shared" si="2"/>
        <v>#REF!</v>
      </c>
      <c r="O5" s="70" t="e">
        <f t="shared" si="2"/>
        <v>#REF!</v>
      </c>
      <c r="P5" s="70" t="e">
        <f t="shared" si="2"/>
        <v>#REF!</v>
      </c>
      <c r="Q5" s="70" t="e">
        <f t="shared" si="2"/>
        <v>#REF!</v>
      </c>
      <c r="R5" s="70" t="e">
        <f t="shared" si="2"/>
        <v>#REF!</v>
      </c>
      <c r="S5" s="70" t="e">
        <f t="shared" si="2"/>
        <v>#REF!</v>
      </c>
      <c r="T5" s="70" t="e">
        <f t="shared" si="2"/>
        <v>#REF!</v>
      </c>
      <c r="U5" s="70" t="e">
        <f t="shared" si="2"/>
        <v>#REF!</v>
      </c>
      <c r="V5" s="70" t="str">
        <f t="shared" si="2"/>
        <v>Plain</v>
      </c>
      <c r="W5" s="70"/>
      <c r="X5" s="11"/>
      <c r="Y5" s="11"/>
      <c r="Z5" s="11"/>
      <c r="AA5" s="13"/>
      <c r="AB5" s="13"/>
      <c r="AC5" s="13"/>
      <c r="AD5" s="13"/>
      <c r="AE5" s="13"/>
      <c r="AF5" s="67" t="s">
        <v>28</v>
      </c>
      <c r="AG5" s="24" t="s">
        <v>29</v>
      </c>
      <c r="AH5" s="24" t="s">
        <v>30</v>
      </c>
      <c r="AI5" s="24" t="s">
        <v>56</v>
      </c>
      <c r="AJ5" s="24" t="s">
        <v>57</v>
      </c>
      <c r="AK5" s="24" t="s">
        <v>33</v>
      </c>
      <c r="AL5" s="70" t="str">
        <f>AL1</f>
        <v>Plain</v>
      </c>
      <c r="AT5" s="9" t="e">
        <f ca="1"/>
        <v>#NAME?</v>
      </c>
      <c r="AU5" s="9" t="e">
        <f ca="1"/>
        <v>#NAME?</v>
      </c>
    </row>
    <row r="6" spans="1:63" ht="15.75" customHeight="1">
      <c r="A6" s="11"/>
      <c r="B6" s="11">
        <f t="shared" ref="B6:G6" si="3">B4</f>
        <v>0</v>
      </c>
      <c r="C6" s="11" t="str">
        <f t="shared" si="3"/>
        <v>Cashify</v>
      </c>
      <c r="D6" s="11">
        <f t="shared" si="3"/>
        <v>0</v>
      </c>
      <c r="E6" s="33">
        <f t="shared" si="3"/>
        <v>0</v>
      </c>
      <c r="F6" s="33">
        <f t="shared" si="3"/>
        <v>0</v>
      </c>
      <c r="G6" s="33" t="e">
        <f t="shared" si="3"/>
        <v>#REF!</v>
      </c>
      <c r="H6" s="20" t="e">
        <f>'[1]Custom Quote'!E35</f>
        <v>#REF!</v>
      </c>
      <c r="I6" s="20" t="e">
        <f>#REF!</f>
        <v>#REF!</v>
      </c>
      <c r="J6" s="69" t="e">
        <f>#REF!</f>
        <v>#REF!</v>
      </c>
      <c r="K6" s="65" t="e">
        <f>#REF!</f>
        <v>#REF!</v>
      </c>
      <c r="L6" s="69" t="e">
        <f>#REF!</f>
        <v>#REF!</v>
      </c>
      <c r="M6" s="69" t="e">
        <f>#REF!</f>
        <v>#REF!</v>
      </c>
      <c r="N6" s="69" t="e">
        <f>#REF!</f>
        <v>#REF!</v>
      </c>
      <c r="O6" s="69" t="e">
        <f>#REF!</f>
        <v>#REF!</v>
      </c>
      <c r="P6" s="69" t="e">
        <f>#REF!</f>
        <v>#REF!</v>
      </c>
      <c r="Q6" s="69" t="e">
        <f>#REF!</f>
        <v>#REF!</v>
      </c>
      <c r="R6" s="69" t="e">
        <f>#REF!</f>
        <v>#REF!</v>
      </c>
      <c r="S6" s="69" t="e">
        <f>#REF!</f>
        <v>#REF!</v>
      </c>
      <c r="T6" s="69" t="e">
        <f>#REF!</f>
        <v>#REF!</v>
      </c>
      <c r="U6" s="69" t="e">
        <f>#REF!</f>
        <v>#REF!</v>
      </c>
      <c r="V6" s="20">
        <v>0</v>
      </c>
      <c r="W6" s="20"/>
      <c r="X6" s="11"/>
      <c r="Y6" s="11"/>
      <c r="Z6" s="11"/>
      <c r="AA6" s="13"/>
      <c r="AB6" s="13"/>
      <c r="AC6" s="13"/>
      <c r="AD6" s="13"/>
      <c r="AE6" s="13"/>
      <c r="AF6" s="63" t="e">
        <f>#REF!</f>
        <v>#REF!</v>
      </c>
      <c r="AG6" s="63" t="e">
        <f>#REF!</f>
        <v>#REF!</v>
      </c>
      <c r="AH6" s="63" t="e">
        <f>#REF!</f>
        <v>#REF!</v>
      </c>
      <c r="AI6" s="63" t="e">
        <f>#REF!</f>
        <v>#REF!</v>
      </c>
      <c r="AJ6" s="63" t="e">
        <f>#REF!</f>
        <v>#REF!</v>
      </c>
      <c r="AK6" s="63" t="e">
        <f>#REF!</f>
        <v>#REF!</v>
      </c>
      <c r="AL6" s="20">
        <v>0</v>
      </c>
      <c r="AT6" s="9" t="e">
        <f ca="1"/>
        <v>#NAME?</v>
      </c>
      <c r="AU6" s="9" t="e">
        <f ca="1"/>
        <v>#NAME?</v>
      </c>
    </row>
    <row r="7" spans="1:63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45"/>
      <c r="Q7" s="45"/>
      <c r="R7" s="15"/>
      <c r="S7" s="13"/>
      <c r="T7" s="13"/>
      <c r="U7" s="13"/>
      <c r="V7" s="13"/>
      <c r="W7" s="9">
        <f ca="1">Product3!BI45</f>
        <v>1926</v>
      </c>
      <c r="X7" s="6" t="str">
        <f ca="1">IF(W7="","","and AM = "&amp;W7&amp;"")</f>
        <v>and AM = 1926</v>
      </c>
      <c r="AT7" s="9" t="e">
        <f ca="1"/>
        <v>#NAME?</v>
      </c>
      <c r="AU7" s="9" t="e">
        <f ca="1"/>
        <v>#NAME?</v>
      </c>
    </row>
    <row r="8" spans="1:63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45"/>
      <c r="R8" s="15"/>
      <c r="X8" s="6" t="str">
        <f ca="1">CONCATENATE("select * where 1=1",X7)</f>
        <v>select * where 1=1and AM = 1926</v>
      </c>
      <c r="AT8" s="9" t="e">
        <f ca="1"/>
        <v>#NAME?</v>
      </c>
      <c r="AU8" s="9" t="s">
        <v>103</v>
      </c>
    </row>
    <row r="9" spans="1:63" ht="15.75" customHeight="1">
      <c r="A9" s="46" t="s">
        <v>104</v>
      </c>
      <c r="B9" s="71" t="s">
        <v>105</v>
      </c>
      <c r="C9" s="71" t="s">
        <v>106</v>
      </c>
      <c r="D9" s="71" t="s">
        <v>107</v>
      </c>
      <c r="E9" s="71" t="s">
        <v>5</v>
      </c>
      <c r="F9" s="17" t="s">
        <v>108</v>
      </c>
      <c r="G9" s="17" t="s">
        <v>109</v>
      </c>
      <c r="H9" s="72" t="s">
        <v>110</v>
      </c>
      <c r="I9" s="1" t="s">
        <v>111</v>
      </c>
      <c r="J9" s="1" t="s">
        <v>112</v>
      </c>
      <c r="K9" s="1" t="s">
        <v>113</v>
      </c>
      <c r="L9" s="1" t="s">
        <v>114</v>
      </c>
      <c r="M9" s="1" t="s">
        <v>115</v>
      </c>
      <c r="N9" s="1" t="s">
        <v>116</v>
      </c>
      <c r="O9" s="4" t="s">
        <v>117</v>
      </c>
      <c r="P9" s="73" t="s">
        <v>118</v>
      </c>
      <c r="Q9" s="74"/>
      <c r="R9" s="75" t="s">
        <v>119</v>
      </c>
      <c r="U9" s="6" t="str">
        <f ca="1">IF(T12="All","","and U = "&amp;T12&amp;"")</f>
        <v>and U = 0</v>
      </c>
      <c r="X9" s="76" t="str">
        <f>IF(B2="","","and F = '"&amp;B2&amp;"'")</f>
        <v/>
      </c>
      <c r="Z9" s="6" t="str">
        <f>IF(C2="","","and A = '"&amp;C2&amp;"'")</f>
        <v>and A = 'Cashify'</v>
      </c>
      <c r="AU9" s="9" t="s">
        <v>120</v>
      </c>
    </row>
    <row r="10" spans="1:63" ht="15.75" customHeight="1">
      <c r="A10" s="15"/>
      <c r="B10" s="15" t="str">
        <f ca="1">IFERROR(__xludf.DUMMYFUNCTION("SPLIT(Quotation!D38,""*"")"),"#VALUE!")</f>
        <v>#VALUE!</v>
      </c>
      <c r="C10" s="15"/>
      <c r="D10" s="6" t="str">
        <f ca="1">IFERROR(__xludf.DUMMYFUNCTION("QUERY(AL16:AP630,X8)"),"#N/A")</f>
        <v>#N/A</v>
      </c>
      <c r="E10" s="15"/>
      <c r="F10" s="15"/>
      <c r="G10" s="15"/>
      <c r="H10" s="15"/>
      <c r="I10" s="15" t="e">
        <f t="shared" ref="I10:I69" ca="1" si="4">ROUNDDOWN(F10/$B$10,0)</f>
        <v>#VALUE!</v>
      </c>
      <c r="J10" s="15" t="e">
        <f t="shared" ref="J10:J69" si="5">ROUNDDOWN(G10/$C$10,0)</f>
        <v>#DIV/0!</v>
      </c>
      <c r="K10" s="16" t="e">
        <f t="shared" ref="K10:K69" ca="1" si="6">ROUNDDOWN(G10/$B$10,0)</f>
        <v>#VALUE!</v>
      </c>
      <c r="L10" s="16" t="e">
        <f t="shared" ref="L10:L69" si="7">ROUNDDOWN(F10/$C$10,0)</f>
        <v>#DIV/0!</v>
      </c>
      <c r="M10" s="15" t="e">
        <f t="shared" ref="M10:M69" ca="1" si="8">(I10*J10)+(MAX((ROUNDDOWN((F10-(I10*$B$10))/$B$10,0)),(ROUNDDOWN((G10-(J10*$C$10))/$B$10,0)))*L10)</f>
        <v>#VALUE!</v>
      </c>
      <c r="N10" s="15" t="e">
        <f t="shared" ref="N10:N69" ca="1" si="9">(K10*L10)+((MAX((ROUNDDOWN((G10-(K10*$B$10))/$B$10,0)),(ROUNDDOWN((F10-(L10*$C$10))/$B$10,0)))*J10))</f>
        <v>#VALUE!</v>
      </c>
      <c r="O10" s="15" t="s">
        <v>287</v>
      </c>
      <c r="P10" s="7" t="e">
        <f t="shared" ref="P10:P11" si="10">H10/O10</f>
        <v>#VALUE!</v>
      </c>
      <c r="Q10" s="77"/>
      <c r="R10" s="15" t="e">
        <f t="shared" ref="R10:R69" si="11">ROUNDUP(Q10/O10,0)</f>
        <v>#VALUE!</v>
      </c>
      <c r="S10" s="78" t="e">
        <f t="shared" ref="S10:S21" si="12">((F10+0.5)*G10)/O10</f>
        <v>#VALUE!</v>
      </c>
      <c r="T10" s="9" t="e">
        <f>MIN(S10:S13)</f>
        <v>#VALUE!</v>
      </c>
      <c r="U10" s="6" t="e">
        <f t="shared" ref="U10:U11" si="13">IF(T10="All","","and O = "&amp;T10&amp;"")</f>
        <v>#VALUE!</v>
      </c>
      <c r="X10" s="76" t="str">
        <f>IF(A10="","","and A = '"&amp;A10&amp;"'")</f>
        <v/>
      </c>
      <c r="AG10" s="6" t="e">
        <f>IF(J10="","","and A = '"&amp;J10&amp;"'")</f>
        <v>#DIV/0!</v>
      </c>
    </row>
    <row r="11" spans="1:63" ht="15.75" customHeight="1">
      <c r="A11" s="13"/>
      <c r="B11" s="13"/>
      <c r="C11" s="13"/>
      <c r="D11" s="15"/>
      <c r="E11" s="15"/>
      <c r="F11" s="15"/>
      <c r="G11" s="15"/>
      <c r="H11" s="15"/>
      <c r="I11" s="15" t="e">
        <f t="shared" ca="1" si="4"/>
        <v>#VALUE!</v>
      </c>
      <c r="J11" s="15" t="e">
        <f t="shared" si="5"/>
        <v>#DIV/0!</v>
      </c>
      <c r="K11" s="16" t="e">
        <f t="shared" ca="1" si="6"/>
        <v>#VALUE!</v>
      </c>
      <c r="L11" s="16" t="e">
        <f t="shared" si="7"/>
        <v>#DIV/0!</v>
      </c>
      <c r="M11" s="15" t="e">
        <f t="shared" ca="1" si="8"/>
        <v>#VALUE!</v>
      </c>
      <c r="N11" s="15" t="e">
        <f t="shared" ca="1" si="9"/>
        <v>#VALUE!</v>
      </c>
      <c r="O11" s="15" t="s">
        <v>287</v>
      </c>
      <c r="P11" s="7" t="e">
        <f t="shared" si="10"/>
        <v>#VALUE!</v>
      </c>
      <c r="Q11" s="77"/>
      <c r="R11" s="15" t="e">
        <f t="shared" si="11"/>
        <v>#VALUE!</v>
      </c>
      <c r="S11" s="78" t="e">
        <f t="shared" si="12"/>
        <v>#VALUE!</v>
      </c>
      <c r="T11" s="9">
        <f>MAX(O10:O13)</f>
        <v>0</v>
      </c>
      <c r="U11" s="6" t="str">
        <f t="shared" si="13"/>
        <v>and O = 0</v>
      </c>
      <c r="X11" s="76" t="str">
        <f>CONCATENATE("select * where 1=1",X9,Z9)</f>
        <v>select * where 1=1and A = 'Cashify'</v>
      </c>
    </row>
    <row r="12" spans="1:63" ht="15.75" customHeight="1">
      <c r="A12" s="13"/>
      <c r="B12" s="13"/>
      <c r="C12" s="13"/>
      <c r="D12" s="15"/>
      <c r="E12" s="15"/>
      <c r="F12" s="15"/>
      <c r="G12" s="15"/>
      <c r="I12" s="15" t="e">
        <f t="shared" ca="1" si="4"/>
        <v>#VALUE!</v>
      </c>
      <c r="J12" s="15" t="e">
        <f t="shared" si="5"/>
        <v>#DIV/0!</v>
      </c>
      <c r="K12" s="16" t="e">
        <f t="shared" ca="1" si="6"/>
        <v>#VALUE!</v>
      </c>
      <c r="L12" s="16" t="e">
        <f t="shared" si="7"/>
        <v>#DIV/0!</v>
      </c>
      <c r="M12" s="15" t="e">
        <f t="shared" ca="1" si="8"/>
        <v>#VALUE!</v>
      </c>
      <c r="N12" s="15" t="e">
        <f t="shared" ca="1" si="9"/>
        <v>#VALUE!</v>
      </c>
      <c r="O12" s="15" t="s">
        <v>287</v>
      </c>
      <c r="P12" s="7" t="e">
        <f>H11/O12</f>
        <v>#VALUE!</v>
      </c>
      <c r="Q12" s="45"/>
      <c r="R12" s="15" t="e">
        <f t="shared" si="11"/>
        <v>#VALUE!</v>
      </c>
      <c r="S12" s="78" t="e">
        <f t="shared" si="12"/>
        <v>#VALUE!</v>
      </c>
      <c r="T12" s="9">
        <f ca="1">MIN(U29:U630)</f>
        <v>0</v>
      </c>
      <c r="U12" s="6" t="str">
        <f>CONCATENATE("select * where 1=1",U11)</f>
        <v>select * where 1=1and O = 0</v>
      </c>
    </row>
    <row r="13" spans="1:63" ht="15.75" customHeight="1">
      <c r="A13" s="13"/>
      <c r="B13" s="13"/>
      <c r="C13" s="13"/>
      <c r="D13" s="15"/>
      <c r="E13" s="15"/>
      <c r="F13" s="15"/>
      <c r="G13" s="15"/>
      <c r="H13" s="15"/>
      <c r="I13" s="15" t="e">
        <f t="shared" ca="1" si="4"/>
        <v>#VALUE!</v>
      </c>
      <c r="J13" s="15" t="e">
        <f t="shared" si="5"/>
        <v>#DIV/0!</v>
      </c>
      <c r="K13" s="16" t="e">
        <f t="shared" ca="1" si="6"/>
        <v>#VALUE!</v>
      </c>
      <c r="L13" s="16" t="e">
        <f t="shared" si="7"/>
        <v>#DIV/0!</v>
      </c>
      <c r="M13" s="15" t="e">
        <f t="shared" ca="1" si="8"/>
        <v>#VALUE!</v>
      </c>
      <c r="N13" s="15" t="e">
        <f t="shared" ca="1" si="9"/>
        <v>#VALUE!</v>
      </c>
      <c r="O13" s="15" t="s">
        <v>287</v>
      </c>
      <c r="P13" s="7" t="e">
        <f t="shared" ref="P13:P69" si="14">H13/O13</f>
        <v>#VALUE!</v>
      </c>
      <c r="Q13" s="45"/>
      <c r="R13" s="15" t="e">
        <f t="shared" si="11"/>
        <v>#VALUE!</v>
      </c>
      <c r="S13" s="78" t="e">
        <f t="shared" si="12"/>
        <v>#VALUE!</v>
      </c>
      <c r="U13" s="6" t="str">
        <f ca="1">CONCATENATE("select * where 1=1",U9)</f>
        <v>select * where 1=1and U = 0</v>
      </c>
    </row>
    <row r="14" spans="1:63" ht="15.75" customHeight="1">
      <c r="A14" s="13"/>
      <c r="B14" s="13"/>
      <c r="C14" s="13"/>
      <c r="D14" s="13"/>
      <c r="E14" s="13"/>
      <c r="F14" s="15"/>
      <c r="G14" s="15"/>
      <c r="H14" s="13"/>
      <c r="I14" s="15" t="e">
        <f t="shared" ca="1" si="4"/>
        <v>#VALUE!</v>
      </c>
      <c r="J14" s="15" t="e">
        <f t="shared" si="5"/>
        <v>#DIV/0!</v>
      </c>
      <c r="K14" s="16" t="e">
        <f t="shared" ca="1" si="6"/>
        <v>#VALUE!</v>
      </c>
      <c r="L14" s="16" t="e">
        <f t="shared" si="7"/>
        <v>#DIV/0!</v>
      </c>
      <c r="M14" s="15" t="e">
        <f t="shared" ca="1" si="8"/>
        <v>#VALUE!</v>
      </c>
      <c r="N14" s="15" t="e">
        <f t="shared" ca="1" si="9"/>
        <v>#VALUE!</v>
      </c>
      <c r="O14" s="15" t="s">
        <v>287</v>
      </c>
      <c r="P14" s="7" t="e">
        <f t="shared" si="14"/>
        <v>#VALUE!</v>
      </c>
      <c r="Q14" s="45"/>
      <c r="R14" s="15" t="e">
        <f t="shared" si="11"/>
        <v>#VALUE!</v>
      </c>
      <c r="S14" s="78" t="e">
        <f t="shared" si="12"/>
        <v>#VALUE!</v>
      </c>
    </row>
    <row r="15" spans="1:63" ht="15.75" customHeight="1">
      <c r="A15" s="13"/>
      <c r="B15" s="13"/>
      <c r="C15" s="13"/>
      <c r="D15" s="13"/>
      <c r="E15" s="13"/>
      <c r="F15" s="15"/>
      <c r="G15" s="15"/>
      <c r="H15" s="13"/>
      <c r="I15" s="15" t="e">
        <f t="shared" ca="1" si="4"/>
        <v>#VALUE!</v>
      </c>
      <c r="J15" s="15" t="e">
        <f t="shared" si="5"/>
        <v>#DIV/0!</v>
      </c>
      <c r="K15" s="16" t="e">
        <f t="shared" ca="1" si="6"/>
        <v>#VALUE!</v>
      </c>
      <c r="L15" s="16" t="e">
        <f t="shared" si="7"/>
        <v>#DIV/0!</v>
      </c>
      <c r="M15" s="15" t="e">
        <f t="shared" ca="1" si="8"/>
        <v>#VALUE!</v>
      </c>
      <c r="N15" s="15" t="e">
        <f t="shared" ca="1" si="9"/>
        <v>#VALUE!</v>
      </c>
      <c r="O15" s="15" t="s">
        <v>287</v>
      </c>
      <c r="P15" s="7" t="e">
        <f t="shared" si="14"/>
        <v>#VALUE!</v>
      </c>
      <c r="Q15" s="45"/>
      <c r="R15" s="15" t="e">
        <f t="shared" si="11"/>
        <v>#VALUE!</v>
      </c>
      <c r="S15" s="78" t="e">
        <f t="shared" si="12"/>
        <v>#VALUE!</v>
      </c>
      <c r="U15" s="71" t="s">
        <v>107</v>
      </c>
      <c r="V15" s="71" t="s">
        <v>5</v>
      </c>
      <c r="W15" s="17" t="s">
        <v>108</v>
      </c>
      <c r="X15" s="17" t="s">
        <v>109</v>
      </c>
      <c r="Y15" s="72" t="s">
        <v>110</v>
      </c>
      <c r="Z15" s="1" t="s">
        <v>111</v>
      </c>
      <c r="AA15" s="1" t="s">
        <v>112</v>
      </c>
      <c r="AB15" s="1" t="s">
        <v>113</v>
      </c>
      <c r="AC15" s="1" t="s">
        <v>114</v>
      </c>
      <c r="AD15" s="1" t="s">
        <v>115</v>
      </c>
      <c r="AE15" s="1" t="s">
        <v>116</v>
      </c>
      <c r="AF15" s="4" t="s">
        <v>117</v>
      </c>
      <c r="AG15" s="73" t="s">
        <v>118</v>
      </c>
      <c r="AH15" s="74"/>
      <c r="AI15" s="79" t="s">
        <v>119</v>
      </c>
      <c r="AL15" s="71" t="s">
        <v>107</v>
      </c>
      <c r="AM15" s="71" t="s">
        <v>5</v>
      </c>
      <c r="AN15" s="17" t="s">
        <v>108</v>
      </c>
      <c r="AO15" s="17" t="s">
        <v>109</v>
      </c>
      <c r="AP15" s="72" t="s">
        <v>110</v>
      </c>
      <c r="AQ15" s="21"/>
      <c r="AR15" s="21"/>
      <c r="AS15" s="67"/>
      <c r="AT15" s="67"/>
      <c r="AU15" s="80" t="s">
        <v>102</v>
      </c>
      <c r="AV15" s="80" t="s">
        <v>107</v>
      </c>
      <c r="AW15" s="80" t="s">
        <v>121</v>
      </c>
      <c r="AX15" s="80" t="s">
        <v>122</v>
      </c>
      <c r="AY15" s="80" t="s">
        <v>5</v>
      </c>
      <c r="AZ15" s="21" t="s">
        <v>102</v>
      </c>
      <c r="BA15" s="21" t="s">
        <v>123</v>
      </c>
      <c r="BB15" s="67" t="s">
        <v>124</v>
      </c>
      <c r="BD15" s="80" t="s">
        <v>102</v>
      </c>
      <c r="BE15" s="80" t="s">
        <v>107</v>
      </c>
      <c r="BF15" s="80" t="s">
        <v>121</v>
      </c>
      <c r="BG15" s="80" t="s">
        <v>122</v>
      </c>
      <c r="BH15" s="80" t="s">
        <v>5</v>
      </c>
      <c r="BI15" s="21" t="s">
        <v>102</v>
      </c>
      <c r="BJ15" s="21" t="s">
        <v>123</v>
      </c>
      <c r="BK15" s="67" t="s">
        <v>124</v>
      </c>
    </row>
    <row r="16" spans="1:63" ht="15.75" customHeight="1">
      <c r="A16" s="13"/>
      <c r="B16" s="6"/>
      <c r="C16" s="6"/>
      <c r="D16" s="13"/>
      <c r="E16" s="13"/>
      <c r="F16" s="15"/>
      <c r="G16" s="15"/>
      <c r="H16" s="13"/>
      <c r="I16" s="15" t="e">
        <f t="shared" ca="1" si="4"/>
        <v>#VALUE!</v>
      </c>
      <c r="J16" s="15" t="e">
        <f t="shared" si="5"/>
        <v>#DIV/0!</v>
      </c>
      <c r="K16" s="16" t="e">
        <f t="shared" ca="1" si="6"/>
        <v>#VALUE!</v>
      </c>
      <c r="L16" s="16" t="e">
        <f t="shared" si="7"/>
        <v>#DIV/0!</v>
      </c>
      <c r="M16" s="15" t="e">
        <f t="shared" ca="1" si="8"/>
        <v>#VALUE!</v>
      </c>
      <c r="N16" s="15" t="e">
        <f t="shared" ca="1" si="9"/>
        <v>#VALUE!</v>
      </c>
      <c r="O16" s="15" t="e">
        <f t="shared" ref="O16:O69" ca="1" si="15">MAX(M16:N16)</f>
        <v>#VALUE!</v>
      </c>
      <c r="P16" s="7" t="e">
        <f t="shared" ca="1" si="14"/>
        <v>#VALUE!</v>
      </c>
      <c r="Q16" s="45"/>
      <c r="R16" s="15" t="e">
        <f t="shared" ca="1" si="11"/>
        <v>#VALUE!</v>
      </c>
      <c r="S16" s="78" t="e">
        <f t="shared" ca="1" si="12"/>
        <v>#VALUE!</v>
      </c>
      <c r="U16" s="6" t="str">
        <f ca="1">IFERROR(__xludf.DUMMYFUNCTION("QUERY($U$29:$AI$100,U$13)"),"#VALUE!")</f>
        <v>#VALUE!</v>
      </c>
      <c r="AL16" s="6">
        <f t="array" ref="AL16:AL630">INDEX(BE16:BE630,0)</f>
        <v>0</v>
      </c>
      <c r="AM16" s="6">
        <f t="array" ref="AM16:AM630">INDEX(BH16:BH630,0)</f>
        <v>0</v>
      </c>
      <c r="AN16" s="6" t="e">
        <f t="shared" ref="AN16:AO16" ca="1" si="16">INDEX((BJ16:BJ630)-0.5,0)</f>
        <v>#VALUE!</v>
      </c>
      <c r="AO16" s="6">
        <f t="shared" si="16"/>
        <v>-0.5</v>
      </c>
      <c r="AP16" s="6">
        <f t="array" ref="AP16:AP630">INDEX(BG16:BG630,0)</f>
        <v>0</v>
      </c>
      <c r="AR16" s="36"/>
      <c r="AU16" s="6" t="str">
        <f ca="1">IFERROR(__xludf.DUMMYFUNCTION("QUERY(Price!$A$2:$F630,$X$11)"),"#N/A")</f>
        <v>#N/A</v>
      </c>
      <c r="BA16" s="36" t="str">
        <f ca="1">IFERROR(__xludf.DUMMYFUNCTION("SPLIT(AW16,""*"")"),"#VALUE!")</f>
        <v>#VALUE!</v>
      </c>
      <c r="BD16" s="6" t="str">
        <f ca="1">IFERROR(__xludf.DUMMYFUNCTION("QUERY(AU16:BB630,""Select * where AU is not null"",0)"),"#N/A")</f>
        <v>#N/A</v>
      </c>
      <c r="BE16" s="9"/>
      <c r="BF16" s="9"/>
      <c r="BG16" s="9"/>
      <c r="BH16" s="9"/>
      <c r="BI16" s="9"/>
      <c r="BJ16" s="9" t="str">
        <f ca="1">IFERROR(__xludf.DUMMYFUNCTION("""COMPUTED_VALUE"""),"#VALUE!")</f>
        <v>#VALUE!</v>
      </c>
      <c r="BK16" s="9"/>
    </row>
    <row r="17" spans="1:53" ht="15.75" customHeight="1">
      <c r="A17" s="13"/>
      <c r="B17" s="13"/>
      <c r="C17" s="13"/>
      <c r="D17" s="13"/>
      <c r="E17" s="13"/>
      <c r="F17" s="15"/>
      <c r="G17" s="15"/>
      <c r="H17" s="13"/>
      <c r="I17" s="15" t="e">
        <f t="shared" ca="1" si="4"/>
        <v>#VALUE!</v>
      </c>
      <c r="J17" s="15" t="e">
        <f t="shared" si="5"/>
        <v>#DIV/0!</v>
      </c>
      <c r="K17" s="16" t="e">
        <f t="shared" ca="1" si="6"/>
        <v>#VALUE!</v>
      </c>
      <c r="L17" s="16" t="e">
        <f t="shared" si="7"/>
        <v>#DIV/0!</v>
      </c>
      <c r="M17" s="15" t="e">
        <f t="shared" ca="1" si="8"/>
        <v>#VALUE!</v>
      </c>
      <c r="N17" s="15" t="e">
        <f t="shared" ca="1" si="9"/>
        <v>#VALUE!</v>
      </c>
      <c r="O17" s="15" t="e">
        <f t="shared" ca="1" si="15"/>
        <v>#VALUE!</v>
      </c>
      <c r="P17" s="7" t="e">
        <f t="shared" ca="1" si="14"/>
        <v>#VALUE!</v>
      </c>
      <c r="Q17" s="45"/>
      <c r="R17" s="15" t="e">
        <f t="shared" ca="1" si="11"/>
        <v>#VALUE!</v>
      </c>
      <c r="S17" s="78" t="e">
        <f t="shared" ca="1" si="12"/>
        <v>#VALUE!</v>
      </c>
      <c r="AL17" s="9">
        <v>0</v>
      </c>
      <c r="AM17" s="9">
        <v>0</v>
      </c>
      <c r="AN17" s="9">
        <v>-0.5</v>
      </c>
      <c r="AO17" s="9">
        <v>-0.5</v>
      </c>
      <c r="AP17" s="9">
        <v>0</v>
      </c>
      <c r="AR17" s="36"/>
      <c r="BA17" s="36" t="str">
        <f ca="1">IFERROR(__xludf.DUMMYFUNCTION("SPLIT(AW17,""*"")"),"#VALUE!")</f>
        <v>#VALUE!</v>
      </c>
    </row>
    <row r="18" spans="1:53" ht="15.75" customHeight="1">
      <c r="A18" s="13"/>
      <c r="B18" s="13"/>
      <c r="C18" s="13"/>
      <c r="D18" s="13"/>
      <c r="E18" s="13"/>
      <c r="F18" s="15"/>
      <c r="G18" s="15"/>
      <c r="H18" s="13"/>
      <c r="I18" s="15" t="e">
        <f t="shared" ca="1" si="4"/>
        <v>#VALUE!</v>
      </c>
      <c r="J18" s="15" t="e">
        <f t="shared" si="5"/>
        <v>#DIV/0!</v>
      </c>
      <c r="K18" s="16" t="e">
        <f t="shared" ca="1" si="6"/>
        <v>#VALUE!</v>
      </c>
      <c r="L18" s="16" t="e">
        <f t="shared" si="7"/>
        <v>#DIV/0!</v>
      </c>
      <c r="M18" s="15" t="e">
        <f t="shared" ca="1" si="8"/>
        <v>#VALUE!</v>
      </c>
      <c r="N18" s="15" t="e">
        <f t="shared" ca="1" si="9"/>
        <v>#VALUE!</v>
      </c>
      <c r="O18" s="15" t="e">
        <f t="shared" ca="1" si="15"/>
        <v>#VALUE!</v>
      </c>
      <c r="P18" s="7" t="e">
        <f t="shared" ca="1" si="14"/>
        <v>#VALUE!</v>
      </c>
      <c r="Q18" s="45"/>
      <c r="R18" s="15" t="e">
        <f t="shared" ca="1" si="11"/>
        <v>#VALUE!</v>
      </c>
      <c r="S18" s="78" t="e">
        <f t="shared" ca="1" si="12"/>
        <v>#VALUE!</v>
      </c>
      <c r="AL18" s="9">
        <v>0</v>
      </c>
      <c r="AM18" s="9">
        <v>0</v>
      </c>
      <c r="AN18" s="9">
        <v>-0.5</v>
      </c>
      <c r="AO18" s="9">
        <v>-0.5</v>
      </c>
      <c r="AP18" s="9">
        <v>0</v>
      </c>
      <c r="AR18" s="36"/>
      <c r="BA18" s="36" t="str">
        <f ca="1">IFERROR(__xludf.DUMMYFUNCTION("SPLIT(AW18,""*"")"),"#VALUE!")</f>
        <v>#VALUE!</v>
      </c>
    </row>
    <row r="19" spans="1:53" ht="15.75" customHeight="1">
      <c r="A19" s="13"/>
      <c r="B19" s="13"/>
      <c r="C19" s="13"/>
      <c r="D19" s="13"/>
      <c r="E19" s="13"/>
      <c r="F19" s="15"/>
      <c r="G19" s="15"/>
      <c r="H19" s="13"/>
      <c r="I19" s="15" t="e">
        <f t="shared" ca="1" si="4"/>
        <v>#VALUE!</v>
      </c>
      <c r="J19" s="15" t="e">
        <f t="shared" si="5"/>
        <v>#DIV/0!</v>
      </c>
      <c r="K19" s="16" t="e">
        <f t="shared" ca="1" si="6"/>
        <v>#VALUE!</v>
      </c>
      <c r="L19" s="16" t="e">
        <f t="shared" si="7"/>
        <v>#DIV/0!</v>
      </c>
      <c r="M19" s="15" t="e">
        <f t="shared" ca="1" si="8"/>
        <v>#VALUE!</v>
      </c>
      <c r="N19" s="15" t="e">
        <f t="shared" ca="1" si="9"/>
        <v>#VALUE!</v>
      </c>
      <c r="O19" s="15" t="e">
        <f t="shared" ca="1" si="15"/>
        <v>#VALUE!</v>
      </c>
      <c r="P19" s="7" t="e">
        <f t="shared" ca="1" si="14"/>
        <v>#VALUE!</v>
      </c>
      <c r="Q19" s="45"/>
      <c r="R19" s="15" t="e">
        <f t="shared" ca="1" si="11"/>
        <v>#VALUE!</v>
      </c>
      <c r="S19" s="78" t="e">
        <f t="shared" ca="1" si="12"/>
        <v>#VALUE!</v>
      </c>
      <c r="AL19" s="9">
        <v>0</v>
      </c>
      <c r="AM19" s="9">
        <v>0</v>
      </c>
      <c r="AN19" s="9">
        <v>-0.5</v>
      </c>
      <c r="AO19" s="9">
        <v>-0.5</v>
      </c>
      <c r="AP19" s="9">
        <v>0</v>
      </c>
      <c r="AR19" s="36"/>
      <c r="BA19" s="36" t="str">
        <f ca="1">IFERROR(__xludf.DUMMYFUNCTION("SPLIT(AW19,""*"")"),"#VALUE!")</f>
        <v>#VALUE!</v>
      </c>
    </row>
    <row r="20" spans="1:53" ht="15.75" customHeight="1">
      <c r="A20" s="13"/>
      <c r="B20" s="13"/>
      <c r="C20" s="13"/>
      <c r="D20" s="13"/>
      <c r="E20" s="13"/>
      <c r="F20" s="15"/>
      <c r="G20" s="15"/>
      <c r="H20" s="13"/>
      <c r="I20" s="15" t="e">
        <f t="shared" ca="1" si="4"/>
        <v>#VALUE!</v>
      </c>
      <c r="J20" s="15" t="e">
        <f t="shared" si="5"/>
        <v>#DIV/0!</v>
      </c>
      <c r="K20" s="16" t="e">
        <f t="shared" ca="1" si="6"/>
        <v>#VALUE!</v>
      </c>
      <c r="L20" s="16" t="e">
        <f t="shared" si="7"/>
        <v>#DIV/0!</v>
      </c>
      <c r="M20" s="15" t="e">
        <f t="shared" ca="1" si="8"/>
        <v>#VALUE!</v>
      </c>
      <c r="N20" s="15" t="e">
        <f t="shared" ca="1" si="9"/>
        <v>#VALUE!</v>
      </c>
      <c r="O20" s="15" t="e">
        <f t="shared" ca="1" si="15"/>
        <v>#VALUE!</v>
      </c>
      <c r="P20" s="7" t="e">
        <f t="shared" ca="1" si="14"/>
        <v>#VALUE!</v>
      </c>
      <c r="Q20" s="45"/>
      <c r="R20" s="15" t="e">
        <f t="shared" ca="1" si="11"/>
        <v>#VALUE!</v>
      </c>
      <c r="S20" s="78" t="e">
        <f t="shared" ca="1" si="12"/>
        <v>#VALUE!</v>
      </c>
      <c r="AL20" s="9">
        <v>0</v>
      </c>
      <c r="AM20" s="9">
        <v>0</v>
      </c>
      <c r="AN20" s="9">
        <v>-0.5</v>
      </c>
      <c r="AO20" s="9">
        <v>-0.5</v>
      </c>
      <c r="AP20" s="9">
        <v>0</v>
      </c>
      <c r="AR20" s="36"/>
      <c r="BA20" s="36" t="str">
        <f ca="1">IFERROR(__xludf.DUMMYFUNCTION("SPLIT(AW20,""*"")"),"#VALUE!")</f>
        <v>#VALUE!</v>
      </c>
    </row>
    <row r="21" spans="1:53" ht="15.75" customHeight="1">
      <c r="A21" s="13"/>
      <c r="B21" s="13"/>
      <c r="C21" s="13"/>
      <c r="D21" s="13"/>
      <c r="E21" s="13"/>
      <c r="F21" s="15"/>
      <c r="G21" s="15"/>
      <c r="H21" s="15"/>
      <c r="I21" s="15" t="e">
        <f t="shared" ca="1" si="4"/>
        <v>#VALUE!</v>
      </c>
      <c r="J21" s="15" t="e">
        <f t="shared" si="5"/>
        <v>#DIV/0!</v>
      </c>
      <c r="K21" s="16" t="e">
        <f t="shared" ca="1" si="6"/>
        <v>#VALUE!</v>
      </c>
      <c r="L21" s="16" t="e">
        <f t="shared" si="7"/>
        <v>#DIV/0!</v>
      </c>
      <c r="M21" s="15" t="e">
        <f t="shared" ca="1" si="8"/>
        <v>#VALUE!</v>
      </c>
      <c r="N21" s="15" t="e">
        <f t="shared" ca="1" si="9"/>
        <v>#VALUE!</v>
      </c>
      <c r="O21" s="15" t="e">
        <f t="shared" ca="1" si="15"/>
        <v>#VALUE!</v>
      </c>
      <c r="P21" s="7" t="e">
        <f t="shared" ca="1" si="14"/>
        <v>#VALUE!</v>
      </c>
      <c r="Q21" s="45"/>
      <c r="R21" s="15" t="e">
        <f t="shared" ca="1" si="11"/>
        <v>#VALUE!</v>
      </c>
      <c r="S21" s="78" t="e">
        <f t="shared" ca="1" si="12"/>
        <v>#VALUE!</v>
      </c>
      <c r="AL21" s="9">
        <v>0</v>
      </c>
      <c r="AM21" s="9">
        <v>0</v>
      </c>
      <c r="AN21" s="9">
        <v>-0.5</v>
      </c>
      <c r="AO21" s="9">
        <v>-0.5</v>
      </c>
      <c r="AP21" s="9">
        <v>0</v>
      </c>
      <c r="AR21" s="36"/>
      <c r="BA21" s="36" t="str">
        <f ca="1">IFERROR(__xludf.DUMMYFUNCTION("SPLIT(AW21,""*"")"),"#VALUE!")</f>
        <v>#VALUE!</v>
      </c>
    </row>
    <row r="22" spans="1:53" ht="15.75" customHeight="1">
      <c r="A22" s="13"/>
      <c r="B22" s="13"/>
      <c r="C22" s="13"/>
      <c r="D22" s="13"/>
      <c r="E22" s="13"/>
      <c r="F22" s="15"/>
      <c r="G22" s="15"/>
      <c r="H22" s="15"/>
      <c r="I22" s="15" t="e">
        <f t="shared" ca="1" si="4"/>
        <v>#VALUE!</v>
      </c>
      <c r="J22" s="15" t="e">
        <f t="shared" si="5"/>
        <v>#DIV/0!</v>
      </c>
      <c r="K22" s="16" t="e">
        <f t="shared" ca="1" si="6"/>
        <v>#VALUE!</v>
      </c>
      <c r="L22" s="16" t="e">
        <f t="shared" si="7"/>
        <v>#DIV/0!</v>
      </c>
      <c r="M22" s="15" t="e">
        <f t="shared" ca="1" si="8"/>
        <v>#VALUE!</v>
      </c>
      <c r="N22" s="15" t="e">
        <f t="shared" ca="1" si="9"/>
        <v>#VALUE!</v>
      </c>
      <c r="O22" s="15" t="e">
        <f t="shared" ca="1" si="15"/>
        <v>#VALUE!</v>
      </c>
      <c r="P22" s="7" t="e">
        <f t="shared" ca="1" si="14"/>
        <v>#VALUE!</v>
      </c>
      <c r="Q22" s="45"/>
      <c r="R22" s="15" t="e">
        <f t="shared" ca="1" si="11"/>
        <v>#VALUE!</v>
      </c>
      <c r="AL22" s="9">
        <v>0</v>
      </c>
      <c r="AM22" s="9">
        <v>0</v>
      </c>
      <c r="AN22" s="9">
        <v>-0.5</v>
      </c>
      <c r="AO22" s="9">
        <v>-0.5</v>
      </c>
      <c r="AP22" s="9">
        <v>0</v>
      </c>
      <c r="AR22" s="36"/>
      <c r="BA22" s="36" t="str">
        <f ca="1">IFERROR(__xludf.DUMMYFUNCTION("SPLIT(AW22,""*"")"),"#VALUE!")</f>
        <v>#VALUE!</v>
      </c>
    </row>
    <row r="23" spans="1:53" ht="15.75" customHeight="1">
      <c r="A23" s="13"/>
      <c r="B23" s="13"/>
      <c r="C23" s="13"/>
      <c r="D23" s="13"/>
      <c r="E23" s="13"/>
      <c r="F23" s="15"/>
      <c r="G23" s="15"/>
      <c r="H23" s="15"/>
      <c r="I23" s="15" t="e">
        <f t="shared" ca="1" si="4"/>
        <v>#VALUE!</v>
      </c>
      <c r="J23" s="15" t="e">
        <f t="shared" si="5"/>
        <v>#DIV/0!</v>
      </c>
      <c r="K23" s="16" t="e">
        <f t="shared" ca="1" si="6"/>
        <v>#VALUE!</v>
      </c>
      <c r="L23" s="16" t="e">
        <f t="shared" si="7"/>
        <v>#DIV/0!</v>
      </c>
      <c r="M23" s="15" t="e">
        <f t="shared" ca="1" si="8"/>
        <v>#VALUE!</v>
      </c>
      <c r="N23" s="15" t="e">
        <f t="shared" ca="1" si="9"/>
        <v>#VALUE!</v>
      </c>
      <c r="O23" s="15" t="e">
        <f t="shared" ca="1" si="15"/>
        <v>#VALUE!</v>
      </c>
      <c r="P23" s="7" t="e">
        <f t="shared" ca="1" si="14"/>
        <v>#VALUE!</v>
      </c>
      <c r="Q23" s="45"/>
      <c r="R23" s="15" t="e">
        <f t="shared" ca="1" si="11"/>
        <v>#VALUE!</v>
      </c>
      <c r="AL23" s="9">
        <v>0</v>
      </c>
      <c r="AM23" s="9">
        <v>0</v>
      </c>
      <c r="AN23" s="9">
        <v>-0.5</v>
      </c>
      <c r="AO23" s="9">
        <v>-0.5</v>
      </c>
      <c r="AP23" s="9">
        <v>0</v>
      </c>
      <c r="AR23" s="36"/>
      <c r="BA23" s="36" t="str">
        <f ca="1">IFERROR(__xludf.DUMMYFUNCTION("SPLIT(AW23,""*"")"),"#VALUE!")</f>
        <v>#VALUE!</v>
      </c>
    </row>
    <row r="24" spans="1:53" ht="15.75" customHeight="1">
      <c r="A24" s="13"/>
      <c r="B24" s="13"/>
      <c r="C24" s="13"/>
      <c r="D24" s="13"/>
      <c r="E24" s="13"/>
      <c r="F24" s="15"/>
      <c r="G24" s="15"/>
      <c r="H24" s="13"/>
      <c r="I24" s="15" t="e">
        <f t="shared" ca="1" si="4"/>
        <v>#VALUE!</v>
      </c>
      <c r="J24" s="15" t="e">
        <f t="shared" si="5"/>
        <v>#DIV/0!</v>
      </c>
      <c r="K24" s="16" t="e">
        <f t="shared" ca="1" si="6"/>
        <v>#VALUE!</v>
      </c>
      <c r="L24" s="16" t="e">
        <f t="shared" si="7"/>
        <v>#DIV/0!</v>
      </c>
      <c r="M24" s="15" t="e">
        <f t="shared" ca="1" si="8"/>
        <v>#VALUE!</v>
      </c>
      <c r="N24" s="15" t="e">
        <f t="shared" ca="1" si="9"/>
        <v>#VALUE!</v>
      </c>
      <c r="O24" s="15" t="e">
        <f t="shared" ca="1" si="15"/>
        <v>#VALUE!</v>
      </c>
      <c r="P24" s="7" t="e">
        <f t="shared" ca="1" si="14"/>
        <v>#VALUE!</v>
      </c>
      <c r="Q24" s="45"/>
      <c r="R24" s="15" t="e">
        <f t="shared" ca="1" si="11"/>
        <v>#VALUE!</v>
      </c>
      <c r="U24" s="6"/>
      <c r="AL24" s="9">
        <v>0</v>
      </c>
      <c r="AM24" s="9">
        <v>0</v>
      </c>
      <c r="AN24" s="9">
        <v>-0.5</v>
      </c>
      <c r="AO24" s="9">
        <v>-0.5</v>
      </c>
      <c r="AP24" s="9">
        <v>0</v>
      </c>
      <c r="AR24" s="36"/>
      <c r="BA24" s="36" t="str">
        <f ca="1">IFERROR(__xludf.DUMMYFUNCTION("SPLIT(AW24,""*"")"),"#VALUE!")</f>
        <v>#VALUE!</v>
      </c>
    </row>
    <row r="25" spans="1:53" ht="15.75" customHeight="1">
      <c r="A25" s="13"/>
      <c r="B25" s="13"/>
      <c r="C25" s="13"/>
      <c r="D25" s="13"/>
      <c r="E25" s="13"/>
      <c r="F25" s="15"/>
      <c r="G25" s="15"/>
      <c r="H25" s="13"/>
      <c r="I25" s="15" t="e">
        <f t="shared" ca="1" si="4"/>
        <v>#VALUE!</v>
      </c>
      <c r="J25" s="15" t="e">
        <f t="shared" si="5"/>
        <v>#DIV/0!</v>
      </c>
      <c r="K25" s="16" t="e">
        <f t="shared" ca="1" si="6"/>
        <v>#VALUE!</v>
      </c>
      <c r="L25" s="16" t="e">
        <f t="shared" si="7"/>
        <v>#DIV/0!</v>
      </c>
      <c r="M25" s="15" t="e">
        <f t="shared" ca="1" si="8"/>
        <v>#VALUE!</v>
      </c>
      <c r="N25" s="15" t="e">
        <f t="shared" ca="1" si="9"/>
        <v>#VALUE!</v>
      </c>
      <c r="O25" s="15" t="e">
        <f t="shared" ca="1" si="15"/>
        <v>#VALUE!</v>
      </c>
      <c r="P25" s="7" t="e">
        <f t="shared" ca="1" si="14"/>
        <v>#VALUE!</v>
      </c>
      <c r="Q25" s="45"/>
      <c r="R25" s="15" t="e">
        <f t="shared" ca="1" si="11"/>
        <v>#VALUE!</v>
      </c>
      <c r="AL25" s="9">
        <v>0</v>
      </c>
      <c r="AM25" s="9">
        <v>0</v>
      </c>
      <c r="AN25" s="9">
        <v>-0.5</v>
      </c>
      <c r="AO25" s="9">
        <v>-0.5</v>
      </c>
      <c r="AP25" s="9">
        <v>0</v>
      </c>
      <c r="AR25" s="36"/>
      <c r="BA25" s="36" t="str">
        <f ca="1">IFERROR(__xludf.DUMMYFUNCTION("SPLIT(AW25,""*"")"),"#VALUE!")</f>
        <v>#VALUE!</v>
      </c>
    </row>
    <row r="26" spans="1:53" ht="15.75" customHeight="1">
      <c r="A26" s="13"/>
      <c r="B26" s="13"/>
      <c r="C26" s="13"/>
      <c r="D26" s="13"/>
      <c r="E26" s="13"/>
      <c r="F26" s="15"/>
      <c r="G26" s="15"/>
      <c r="H26" s="13"/>
      <c r="I26" s="15" t="e">
        <f t="shared" ca="1" si="4"/>
        <v>#VALUE!</v>
      </c>
      <c r="J26" s="15" t="e">
        <f t="shared" si="5"/>
        <v>#DIV/0!</v>
      </c>
      <c r="K26" s="16" t="e">
        <f t="shared" ca="1" si="6"/>
        <v>#VALUE!</v>
      </c>
      <c r="L26" s="16" t="e">
        <f t="shared" si="7"/>
        <v>#DIV/0!</v>
      </c>
      <c r="M26" s="15" t="e">
        <f t="shared" ca="1" si="8"/>
        <v>#VALUE!</v>
      </c>
      <c r="N26" s="15" t="e">
        <f t="shared" ca="1" si="9"/>
        <v>#VALUE!</v>
      </c>
      <c r="O26" s="15" t="e">
        <f t="shared" ca="1" si="15"/>
        <v>#VALUE!</v>
      </c>
      <c r="P26" s="7" t="e">
        <f t="shared" ca="1" si="14"/>
        <v>#VALUE!</v>
      </c>
      <c r="Q26" s="45"/>
      <c r="R26" s="15" t="e">
        <f t="shared" ca="1" si="11"/>
        <v>#VALUE!</v>
      </c>
      <c r="AL26" s="9">
        <v>0</v>
      </c>
      <c r="AM26" s="9">
        <v>0</v>
      </c>
      <c r="AN26" s="9">
        <v>-0.5</v>
      </c>
      <c r="AO26" s="9">
        <v>-0.5</v>
      </c>
      <c r="AP26" s="9">
        <v>0</v>
      </c>
      <c r="AR26" s="36"/>
      <c r="BA26" s="36" t="str">
        <f ca="1">IFERROR(__xludf.DUMMYFUNCTION("SPLIT(AW26,""*"")"),"#VALUE!")</f>
        <v>#VALUE!</v>
      </c>
    </row>
    <row r="27" spans="1:53" ht="15.75" customHeight="1">
      <c r="A27" s="13"/>
      <c r="B27" s="13"/>
      <c r="C27" s="13"/>
      <c r="D27" s="13"/>
      <c r="E27" s="13"/>
      <c r="F27" s="15"/>
      <c r="G27" s="15"/>
      <c r="H27" s="13"/>
      <c r="I27" s="15" t="e">
        <f t="shared" ca="1" si="4"/>
        <v>#VALUE!</v>
      </c>
      <c r="J27" s="15" t="e">
        <f t="shared" si="5"/>
        <v>#DIV/0!</v>
      </c>
      <c r="K27" s="16" t="e">
        <f t="shared" ca="1" si="6"/>
        <v>#VALUE!</v>
      </c>
      <c r="L27" s="16" t="e">
        <f t="shared" si="7"/>
        <v>#DIV/0!</v>
      </c>
      <c r="M27" s="15" t="e">
        <f t="shared" ca="1" si="8"/>
        <v>#VALUE!</v>
      </c>
      <c r="N27" s="15" t="e">
        <f t="shared" ca="1" si="9"/>
        <v>#VALUE!</v>
      </c>
      <c r="O27" s="15" t="e">
        <f t="shared" ca="1" si="15"/>
        <v>#VALUE!</v>
      </c>
      <c r="P27" s="7" t="e">
        <f t="shared" ca="1" si="14"/>
        <v>#VALUE!</v>
      </c>
      <c r="Q27" s="45"/>
      <c r="R27" s="15" t="e">
        <f t="shared" ca="1" si="11"/>
        <v>#VALUE!</v>
      </c>
      <c r="AL27" s="9">
        <v>0</v>
      </c>
      <c r="AM27" s="9">
        <v>0</v>
      </c>
      <c r="AN27" s="9">
        <v>-0.5</v>
      </c>
      <c r="AO27" s="9">
        <v>-0.5</v>
      </c>
      <c r="AP27" s="9">
        <v>0</v>
      </c>
      <c r="AR27" s="36"/>
      <c r="BA27" s="36" t="str">
        <f ca="1">IFERROR(__xludf.DUMMYFUNCTION("SPLIT(AW27,""*"")"),"#VALUE!")</f>
        <v>#VALUE!</v>
      </c>
    </row>
    <row r="28" spans="1:53" ht="15.75" customHeight="1">
      <c r="A28" s="13"/>
      <c r="B28" s="13"/>
      <c r="C28" s="13"/>
      <c r="D28" s="13"/>
      <c r="E28" s="13"/>
      <c r="F28" s="15"/>
      <c r="G28" s="15"/>
      <c r="H28" s="13"/>
      <c r="I28" s="15" t="e">
        <f t="shared" ca="1" si="4"/>
        <v>#VALUE!</v>
      </c>
      <c r="J28" s="15" t="e">
        <f t="shared" si="5"/>
        <v>#DIV/0!</v>
      </c>
      <c r="K28" s="16" t="e">
        <f t="shared" ca="1" si="6"/>
        <v>#VALUE!</v>
      </c>
      <c r="L28" s="16" t="e">
        <f t="shared" si="7"/>
        <v>#DIV/0!</v>
      </c>
      <c r="M28" s="15" t="e">
        <f t="shared" ca="1" si="8"/>
        <v>#VALUE!</v>
      </c>
      <c r="N28" s="15" t="e">
        <f t="shared" ca="1" si="9"/>
        <v>#VALUE!</v>
      </c>
      <c r="O28" s="15" t="e">
        <f t="shared" ca="1" si="15"/>
        <v>#VALUE!</v>
      </c>
      <c r="P28" s="7" t="e">
        <f t="shared" ca="1" si="14"/>
        <v>#VALUE!</v>
      </c>
      <c r="Q28" s="45"/>
      <c r="R28" s="15" t="e">
        <f t="shared" ca="1" si="11"/>
        <v>#VALUE!</v>
      </c>
      <c r="U28" s="71" t="s">
        <v>107</v>
      </c>
      <c r="V28" s="71" t="s">
        <v>5</v>
      </c>
      <c r="W28" s="17" t="s">
        <v>108</v>
      </c>
      <c r="X28" s="17" t="s">
        <v>109</v>
      </c>
      <c r="Y28" s="72" t="s">
        <v>110</v>
      </c>
      <c r="Z28" s="1" t="s">
        <v>111</v>
      </c>
      <c r="AA28" s="1" t="s">
        <v>112</v>
      </c>
      <c r="AB28" s="1" t="s">
        <v>113</v>
      </c>
      <c r="AC28" s="1" t="s">
        <v>114</v>
      </c>
      <c r="AD28" s="1" t="s">
        <v>115</v>
      </c>
      <c r="AE28" s="1" t="s">
        <v>116</v>
      </c>
      <c r="AF28" s="4" t="s">
        <v>117</v>
      </c>
      <c r="AG28" s="73" t="s">
        <v>118</v>
      </c>
      <c r="AH28" s="74"/>
      <c r="AI28" s="79" t="s">
        <v>119</v>
      </c>
      <c r="AL28" s="9">
        <v>0</v>
      </c>
      <c r="AM28" s="9">
        <v>0</v>
      </c>
      <c r="AN28" s="9">
        <v>-0.5</v>
      </c>
      <c r="AO28" s="9">
        <v>-0.5</v>
      </c>
      <c r="AP28" s="9">
        <v>0</v>
      </c>
      <c r="AR28" s="36"/>
      <c r="BA28" s="36" t="str">
        <f ca="1">IFERROR(__xludf.DUMMYFUNCTION("SPLIT(AW28,""*"")"),"#VALUE!")</f>
        <v>#VALUE!</v>
      </c>
    </row>
    <row r="29" spans="1:53" ht="15.75" customHeight="1">
      <c r="A29" s="13"/>
      <c r="B29" s="13"/>
      <c r="C29" s="13"/>
      <c r="D29" s="13"/>
      <c r="E29" s="13"/>
      <c r="F29" s="15"/>
      <c r="G29" s="15"/>
      <c r="H29" s="13"/>
      <c r="I29" s="15" t="e">
        <f t="shared" ca="1" si="4"/>
        <v>#VALUE!</v>
      </c>
      <c r="J29" s="15" t="e">
        <f t="shared" si="5"/>
        <v>#DIV/0!</v>
      </c>
      <c r="K29" s="16" t="e">
        <f t="shared" ca="1" si="6"/>
        <v>#VALUE!</v>
      </c>
      <c r="L29" s="16" t="e">
        <f t="shared" si="7"/>
        <v>#DIV/0!</v>
      </c>
      <c r="M29" s="15" t="e">
        <f t="shared" ca="1" si="8"/>
        <v>#VALUE!</v>
      </c>
      <c r="N29" s="15" t="e">
        <f t="shared" ca="1" si="9"/>
        <v>#VALUE!</v>
      </c>
      <c r="O29" s="15" t="e">
        <f t="shared" ca="1" si="15"/>
        <v>#VALUE!</v>
      </c>
      <c r="P29" s="7" t="e">
        <f t="shared" ca="1" si="14"/>
        <v>#VALUE!</v>
      </c>
      <c r="Q29" s="45"/>
      <c r="R29" s="15" t="e">
        <f t="shared" ca="1" si="11"/>
        <v>#VALUE!</v>
      </c>
      <c r="U29" s="6" t="str">
        <f ca="1">IFERROR(__xludf.DUMMYFUNCTION("QUERY($D$10:$S$20,U$12)"),"#VALUE!")</f>
        <v>#VALUE!</v>
      </c>
      <c r="AL29" s="9">
        <v>0</v>
      </c>
      <c r="AM29" s="9">
        <v>0</v>
      </c>
      <c r="AN29" s="9">
        <v>-0.5</v>
      </c>
      <c r="AO29" s="9">
        <v>-0.5</v>
      </c>
      <c r="AP29" s="9">
        <v>0</v>
      </c>
      <c r="AR29" s="36"/>
      <c r="BA29" s="36" t="str">
        <f ca="1">IFERROR(__xludf.DUMMYFUNCTION("SPLIT(AW29,""*"")"),"#VALUE!")</f>
        <v>#VALUE!</v>
      </c>
    </row>
    <row r="30" spans="1:53" ht="15.75" customHeight="1">
      <c r="A30" s="13"/>
      <c r="B30" s="13"/>
      <c r="C30" s="13"/>
      <c r="D30" s="13"/>
      <c r="E30" s="13"/>
      <c r="F30" s="15"/>
      <c r="G30" s="15"/>
      <c r="H30" s="13"/>
      <c r="I30" s="15" t="e">
        <f t="shared" ca="1" si="4"/>
        <v>#VALUE!</v>
      </c>
      <c r="J30" s="15" t="e">
        <f t="shared" si="5"/>
        <v>#DIV/0!</v>
      </c>
      <c r="K30" s="16" t="e">
        <f t="shared" ca="1" si="6"/>
        <v>#VALUE!</v>
      </c>
      <c r="L30" s="16" t="e">
        <f t="shared" si="7"/>
        <v>#DIV/0!</v>
      </c>
      <c r="M30" s="15" t="e">
        <f t="shared" ca="1" si="8"/>
        <v>#VALUE!</v>
      </c>
      <c r="N30" s="15" t="e">
        <f t="shared" ca="1" si="9"/>
        <v>#VALUE!</v>
      </c>
      <c r="O30" s="15" t="e">
        <f t="shared" ca="1" si="15"/>
        <v>#VALUE!</v>
      </c>
      <c r="P30" s="7" t="e">
        <f t="shared" ca="1" si="14"/>
        <v>#VALUE!</v>
      </c>
      <c r="Q30" s="45"/>
      <c r="R30" s="15" t="e">
        <f t="shared" ca="1" si="11"/>
        <v>#VALUE!</v>
      </c>
      <c r="AL30" s="9">
        <v>0</v>
      </c>
      <c r="AM30" s="9">
        <v>0</v>
      </c>
      <c r="AN30" s="9">
        <v>-0.5</v>
      </c>
      <c r="AO30" s="9">
        <v>-0.5</v>
      </c>
      <c r="AP30" s="9">
        <v>0</v>
      </c>
      <c r="AR30" s="36"/>
      <c r="BA30" s="36" t="str">
        <f ca="1">IFERROR(__xludf.DUMMYFUNCTION("SPLIT(AW30,""*"")"),"#VALUE!")</f>
        <v>#VALUE!</v>
      </c>
    </row>
    <row r="31" spans="1:53" ht="15.75" customHeight="1">
      <c r="A31" s="13"/>
      <c r="B31" s="13"/>
      <c r="C31" s="13"/>
      <c r="D31" s="13"/>
      <c r="E31" s="13"/>
      <c r="F31" s="15"/>
      <c r="G31" s="15"/>
      <c r="H31" s="13"/>
      <c r="I31" s="15" t="e">
        <f t="shared" ca="1" si="4"/>
        <v>#VALUE!</v>
      </c>
      <c r="J31" s="15" t="e">
        <f t="shared" si="5"/>
        <v>#DIV/0!</v>
      </c>
      <c r="K31" s="16" t="e">
        <f t="shared" ca="1" si="6"/>
        <v>#VALUE!</v>
      </c>
      <c r="L31" s="16" t="e">
        <f t="shared" si="7"/>
        <v>#DIV/0!</v>
      </c>
      <c r="M31" s="15" t="e">
        <f t="shared" ca="1" si="8"/>
        <v>#VALUE!</v>
      </c>
      <c r="N31" s="15" t="e">
        <f t="shared" ca="1" si="9"/>
        <v>#VALUE!</v>
      </c>
      <c r="O31" s="15" t="e">
        <f t="shared" ca="1" si="15"/>
        <v>#VALUE!</v>
      </c>
      <c r="P31" s="7" t="e">
        <f t="shared" ca="1" si="14"/>
        <v>#VALUE!</v>
      </c>
      <c r="Q31" s="45"/>
      <c r="R31" s="15" t="e">
        <f t="shared" ca="1" si="11"/>
        <v>#VALUE!</v>
      </c>
      <c r="AL31" s="9">
        <v>0</v>
      </c>
      <c r="AM31" s="9">
        <v>0</v>
      </c>
      <c r="AN31" s="9">
        <v>-0.5</v>
      </c>
      <c r="AO31" s="9">
        <v>-0.5</v>
      </c>
      <c r="AP31" s="9">
        <v>0</v>
      </c>
      <c r="AR31" s="36"/>
      <c r="BA31" s="36" t="str">
        <f ca="1">IFERROR(__xludf.DUMMYFUNCTION("SPLIT(AW31,""*"")"),"#VALUE!")</f>
        <v>#VALUE!</v>
      </c>
    </row>
    <row r="32" spans="1:53" ht="15.75" customHeight="1">
      <c r="A32" s="13"/>
      <c r="B32" s="13"/>
      <c r="C32" s="13"/>
      <c r="D32" s="13"/>
      <c r="E32" s="13"/>
      <c r="F32" s="15"/>
      <c r="G32" s="15"/>
      <c r="H32" s="13"/>
      <c r="I32" s="15" t="e">
        <f t="shared" ca="1" si="4"/>
        <v>#VALUE!</v>
      </c>
      <c r="J32" s="15" t="e">
        <f t="shared" si="5"/>
        <v>#DIV/0!</v>
      </c>
      <c r="K32" s="16" t="e">
        <f t="shared" ca="1" si="6"/>
        <v>#VALUE!</v>
      </c>
      <c r="L32" s="16" t="e">
        <f t="shared" si="7"/>
        <v>#DIV/0!</v>
      </c>
      <c r="M32" s="15" t="e">
        <f t="shared" ca="1" si="8"/>
        <v>#VALUE!</v>
      </c>
      <c r="N32" s="15" t="e">
        <f t="shared" ca="1" si="9"/>
        <v>#VALUE!</v>
      </c>
      <c r="O32" s="15" t="e">
        <f t="shared" ca="1" si="15"/>
        <v>#VALUE!</v>
      </c>
      <c r="P32" s="7" t="e">
        <f t="shared" ca="1" si="14"/>
        <v>#VALUE!</v>
      </c>
      <c r="Q32" s="45"/>
      <c r="R32" s="15" t="e">
        <f t="shared" ca="1" si="11"/>
        <v>#VALUE!</v>
      </c>
      <c r="AL32" s="9">
        <v>0</v>
      </c>
      <c r="AM32" s="9">
        <v>0</v>
      </c>
      <c r="AN32" s="9">
        <v>-0.5</v>
      </c>
      <c r="AO32" s="9">
        <v>-0.5</v>
      </c>
      <c r="AP32" s="9">
        <v>0</v>
      </c>
      <c r="AR32" s="36"/>
      <c r="BA32" s="36" t="str">
        <f ca="1">IFERROR(__xludf.DUMMYFUNCTION("SPLIT(AW32,""*"")"),"#VALUE!")</f>
        <v>#VALUE!</v>
      </c>
    </row>
    <row r="33" spans="1:53" ht="15.75" customHeight="1">
      <c r="A33" s="13"/>
      <c r="B33" s="13"/>
      <c r="C33" s="13"/>
      <c r="D33" s="13"/>
      <c r="E33" s="13"/>
      <c r="F33" s="15"/>
      <c r="G33" s="15"/>
      <c r="H33" s="13"/>
      <c r="I33" s="15" t="e">
        <f t="shared" ca="1" si="4"/>
        <v>#VALUE!</v>
      </c>
      <c r="J33" s="15" t="e">
        <f t="shared" si="5"/>
        <v>#DIV/0!</v>
      </c>
      <c r="K33" s="16" t="e">
        <f t="shared" ca="1" si="6"/>
        <v>#VALUE!</v>
      </c>
      <c r="L33" s="16" t="e">
        <f t="shared" si="7"/>
        <v>#DIV/0!</v>
      </c>
      <c r="M33" s="15" t="e">
        <f t="shared" ca="1" si="8"/>
        <v>#VALUE!</v>
      </c>
      <c r="N33" s="15" t="e">
        <f t="shared" ca="1" si="9"/>
        <v>#VALUE!</v>
      </c>
      <c r="O33" s="15" t="e">
        <f t="shared" ca="1" si="15"/>
        <v>#VALUE!</v>
      </c>
      <c r="P33" s="7" t="e">
        <f t="shared" ca="1" si="14"/>
        <v>#VALUE!</v>
      </c>
      <c r="Q33" s="45"/>
      <c r="R33" s="15" t="e">
        <f t="shared" ca="1" si="11"/>
        <v>#VALUE!</v>
      </c>
      <c r="AL33" s="9">
        <v>0</v>
      </c>
      <c r="AM33" s="9">
        <v>0</v>
      </c>
      <c r="AN33" s="9">
        <v>-0.5</v>
      </c>
      <c r="AO33" s="9">
        <v>-0.5</v>
      </c>
      <c r="AP33" s="9">
        <v>0</v>
      </c>
      <c r="AR33" s="36"/>
      <c r="BA33" s="36" t="str">
        <f ca="1">IFERROR(__xludf.DUMMYFUNCTION("SPLIT(AW33,""*"")"),"#VALUE!")</f>
        <v>#VALUE!</v>
      </c>
    </row>
    <row r="34" spans="1:53" ht="15.75" customHeight="1">
      <c r="A34" s="13"/>
      <c r="B34" s="13"/>
      <c r="C34" s="13"/>
      <c r="D34" s="13"/>
      <c r="E34" s="13"/>
      <c r="F34" s="15"/>
      <c r="G34" s="15"/>
      <c r="H34" s="13"/>
      <c r="I34" s="15" t="e">
        <f t="shared" ca="1" si="4"/>
        <v>#VALUE!</v>
      </c>
      <c r="J34" s="15" t="e">
        <f t="shared" si="5"/>
        <v>#DIV/0!</v>
      </c>
      <c r="K34" s="16" t="e">
        <f t="shared" ca="1" si="6"/>
        <v>#VALUE!</v>
      </c>
      <c r="L34" s="16" t="e">
        <f t="shared" si="7"/>
        <v>#DIV/0!</v>
      </c>
      <c r="M34" s="15" t="e">
        <f t="shared" ca="1" si="8"/>
        <v>#VALUE!</v>
      </c>
      <c r="N34" s="15" t="e">
        <f t="shared" ca="1" si="9"/>
        <v>#VALUE!</v>
      </c>
      <c r="O34" s="15" t="e">
        <f t="shared" ca="1" si="15"/>
        <v>#VALUE!</v>
      </c>
      <c r="P34" s="7" t="e">
        <f t="shared" ca="1" si="14"/>
        <v>#VALUE!</v>
      </c>
      <c r="Q34" s="45"/>
      <c r="R34" s="15" t="e">
        <f t="shared" ca="1" si="11"/>
        <v>#VALUE!</v>
      </c>
      <c r="AL34" s="9">
        <v>0</v>
      </c>
      <c r="AM34" s="9">
        <v>0</v>
      </c>
      <c r="AN34" s="9">
        <v>-0.5</v>
      </c>
      <c r="AO34" s="9">
        <v>-0.5</v>
      </c>
      <c r="AP34" s="9">
        <v>0</v>
      </c>
      <c r="AR34" s="36"/>
      <c r="BA34" s="36" t="str">
        <f ca="1">IFERROR(__xludf.DUMMYFUNCTION("SPLIT(AW34,""*"")"),"#VALUE!")</f>
        <v>#VALUE!</v>
      </c>
    </row>
    <row r="35" spans="1:53" ht="15.75" customHeight="1">
      <c r="A35" s="13"/>
      <c r="B35" s="13"/>
      <c r="C35" s="13"/>
      <c r="D35" s="13"/>
      <c r="E35" s="13"/>
      <c r="F35" s="15"/>
      <c r="G35" s="15"/>
      <c r="H35" s="13"/>
      <c r="I35" s="15" t="e">
        <f t="shared" ca="1" si="4"/>
        <v>#VALUE!</v>
      </c>
      <c r="J35" s="15" t="e">
        <f t="shared" si="5"/>
        <v>#DIV/0!</v>
      </c>
      <c r="K35" s="16" t="e">
        <f t="shared" ca="1" si="6"/>
        <v>#VALUE!</v>
      </c>
      <c r="L35" s="16" t="e">
        <f t="shared" si="7"/>
        <v>#DIV/0!</v>
      </c>
      <c r="M35" s="15" t="e">
        <f t="shared" ca="1" si="8"/>
        <v>#VALUE!</v>
      </c>
      <c r="N35" s="15" t="e">
        <f t="shared" ca="1" si="9"/>
        <v>#VALUE!</v>
      </c>
      <c r="O35" s="15" t="e">
        <f t="shared" ca="1" si="15"/>
        <v>#VALUE!</v>
      </c>
      <c r="P35" s="7" t="e">
        <f t="shared" ca="1" si="14"/>
        <v>#VALUE!</v>
      </c>
      <c r="Q35" s="45"/>
      <c r="R35" s="15" t="e">
        <f t="shared" ca="1" si="11"/>
        <v>#VALUE!</v>
      </c>
      <c r="AL35" s="9">
        <v>0</v>
      </c>
      <c r="AM35" s="9">
        <v>0</v>
      </c>
      <c r="AN35" s="9">
        <v>-0.5</v>
      </c>
      <c r="AO35" s="9">
        <v>-0.5</v>
      </c>
      <c r="AP35" s="9">
        <v>0</v>
      </c>
      <c r="AR35" s="36"/>
      <c r="BA35" s="36" t="str">
        <f ca="1">IFERROR(__xludf.DUMMYFUNCTION("SPLIT(AW35,""*"")"),"#VALUE!")</f>
        <v>#VALUE!</v>
      </c>
    </row>
    <row r="36" spans="1:53" ht="15.75" customHeight="1">
      <c r="A36" s="13"/>
      <c r="B36" s="13"/>
      <c r="C36" s="13"/>
      <c r="D36" s="13"/>
      <c r="E36" s="13"/>
      <c r="F36" s="15"/>
      <c r="G36" s="15"/>
      <c r="H36" s="13"/>
      <c r="I36" s="15" t="e">
        <f t="shared" ca="1" si="4"/>
        <v>#VALUE!</v>
      </c>
      <c r="J36" s="15" t="e">
        <f t="shared" si="5"/>
        <v>#DIV/0!</v>
      </c>
      <c r="K36" s="16" t="e">
        <f t="shared" ca="1" si="6"/>
        <v>#VALUE!</v>
      </c>
      <c r="L36" s="16" t="e">
        <f t="shared" si="7"/>
        <v>#DIV/0!</v>
      </c>
      <c r="M36" s="15" t="e">
        <f t="shared" ca="1" si="8"/>
        <v>#VALUE!</v>
      </c>
      <c r="N36" s="15" t="e">
        <f t="shared" ca="1" si="9"/>
        <v>#VALUE!</v>
      </c>
      <c r="O36" s="15" t="e">
        <f t="shared" ca="1" si="15"/>
        <v>#VALUE!</v>
      </c>
      <c r="P36" s="7" t="e">
        <f t="shared" ca="1" si="14"/>
        <v>#VALUE!</v>
      </c>
      <c r="Q36" s="45"/>
      <c r="R36" s="15" t="e">
        <f t="shared" ca="1" si="11"/>
        <v>#VALUE!</v>
      </c>
      <c r="AL36" s="9">
        <v>0</v>
      </c>
      <c r="AM36" s="9">
        <v>0</v>
      </c>
      <c r="AN36" s="9">
        <v>-0.5</v>
      </c>
      <c r="AO36" s="9">
        <v>-0.5</v>
      </c>
      <c r="AP36" s="9">
        <v>0</v>
      </c>
      <c r="AR36" s="36"/>
      <c r="BA36" s="36" t="str">
        <f ca="1">IFERROR(__xludf.DUMMYFUNCTION("SPLIT(AW36,""*"")"),"#VALUE!")</f>
        <v>#VALUE!</v>
      </c>
    </row>
    <row r="37" spans="1:53" ht="15.75" customHeight="1">
      <c r="A37" s="13"/>
      <c r="B37" s="13"/>
      <c r="C37" s="13"/>
      <c r="D37" s="13"/>
      <c r="E37" s="13"/>
      <c r="F37" s="15"/>
      <c r="G37" s="15"/>
      <c r="H37" s="13"/>
      <c r="I37" s="15" t="e">
        <f t="shared" ca="1" si="4"/>
        <v>#VALUE!</v>
      </c>
      <c r="J37" s="15" t="e">
        <f t="shared" si="5"/>
        <v>#DIV/0!</v>
      </c>
      <c r="K37" s="16" t="e">
        <f t="shared" ca="1" si="6"/>
        <v>#VALUE!</v>
      </c>
      <c r="L37" s="16" t="e">
        <f t="shared" si="7"/>
        <v>#DIV/0!</v>
      </c>
      <c r="M37" s="15" t="e">
        <f t="shared" ca="1" si="8"/>
        <v>#VALUE!</v>
      </c>
      <c r="N37" s="15" t="e">
        <f t="shared" ca="1" si="9"/>
        <v>#VALUE!</v>
      </c>
      <c r="O37" s="15" t="e">
        <f t="shared" ca="1" si="15"/>
        <v>#VALUE!</v>
      </c>
      <c r="P37" s="7" t="e">
        <f t="shared" ca="1" si="14"/>
        <v>#VALUE!</v>
      </c>
      <c r="Q37" s="45"/>
      <c r="R37" s="15" t="e">
        <f t="shared" ca="1" si="11"/>
        <v>#VALUE!</v>
      </c>
      <c r="AL37" s="9">
        <v>0</v>
      </c>
      <c r="AM37" s="9">
        <v>0</v>
      </c>
      <c r="AN37" s="9">
        <v>-0.5</v>
      </c>
      <c r="AO37" s="9">
        <v>-0.5</v>
      </c>
      <c r="AP37" s="9">
        <v>0</v>
      </c>
      <c r="AR37" s="36"/>
      <c r="BA37" s="36" t="str">
        <f ca="1">IFERROR(__xludf.DUMMYFUNCTION("SPLIT(AW37,""*"")"),"#VALUE!")</f>
        <v>#VALUE!</v>
      </c>
    </row>
    <row r="38" spans="1:53" ht="15.75" customHeight="1">
      <c r="A38" s="13"/>
      <c r="B38" s="13"/>
      <c r="C38" s="13"/>
      <c r="D38" s="13"/>
      <c r="E38" s="13"/>
      <c r="F38" s="15"/>
      <c r="G38" s="15"/>
      <c r="H38" s="13"/>
      <c r="I38" s="15" t="e">
        <f t="shared" ca="1" si="4"/>
        <v>#VALUE!</v>
      </c>
      <c r="J38" s="15" t="e">
        <f t="shared" si="5"/>
        <v>#DIV/0!</v>
      </c>
      <c r="K38" s="16" t="e">
        <f t="shared" ca="1" si="6"/>
        <v>#VALUE!</v>
      </c>
      <c r="L38" s="16" t="e">
        <f t="shared" si="7"/>
        <v>#DIV/0!</v>
      </c>
      <c r="M38" s="15" t="e">
        <f t="shared" ca="1" si="8"/>
        <v>#VALUE!</v>
      </c>
      <c r="N38" s="15" t="e">
        <f t="shared" ca="1" si="9"/>
        <v>#VALUE!</v>
      </c>
      <c r="O38" s="15" t="e">
        <f t="shared" ca="1" si="15"/>
        <v>#VALUE!</v>
      </c>
      <c r="P38" s="7" t="e">
        <f t="shared" ca="1" si="14"/>
        <v>#VALUE!</v>
      </c>
      <c r="Q38" s="45"/>
      <c r="R38" s="15" t="e">
        <f t="shared" ca="1" si="11"/>
        <v>#VALUE!</v>
      </c>
      <c r="AL38" s="9">
        <v>0</v>
      </c>
      <c r="AM38" s="9">
        <v>0</v>
      </c>
      <c r="AN38" s="9">
        <v>-0.5</v>
      </c>
      <c r="AO38" s="9">
        <v>-0.5</v>
      </c>
      <c r="AP38" s="9">
        <v>0</v>
      </c>
      <c r="AR38" s="36"/>
    </row>
    <row r="39" spans="1:53" ht="15.75" customHeight="1">
      <c r="A39" s="13"/>
      <c r="B39" s="13"/>
      <c r="C39" s="13"/>
      <c r="D39" s="13"/>
      <c r="E39" s="13"/>
      <c r="F39" s="15"/>
      <c r="G39" s="15"/>
      <c r="H39" s="13"/>
      <c r="I39" s="15" t="e">
        <f t="shared" ca="1" si="4"/>
        <v>#VALUE!</v>
      </c>
      <c r="J39" s="15" t="e">
        <f t="shared" si="5"/>
        <v>#DIV/0!</v>
      </c>
      <c r="K39" s="16" t="e">
        <f t="shared" ca="1" si="6"/>
        <v>#VALUE!</v>
      </c>
      <c r="L39" s="16" t="e">
        <f t="shared" si="7"/>
        <v>#DIV/0!</v>
      </c>
      <c r="M39" s="15" t="e">
        <f t="shared" ca="1" si="8"/>
        <v>#VALUE!</v>
      </c>
      <c r="N39" s="15" t="e">
        <f t="shared" ca="1" si="9"/>
        <v>#VALUE!</v>
      </c>
      <c r="O39" s="15" t="e">
        <f t="shared" ca="1" si="15"/>
        <v>#VALUE!</v>
      </c>
      <c r="P39" s="7" t="e">
        <f t="shared" ca="1" si="14"/>
        <v>#VALUE!</v>
      </c>
      <c r="Q39" s="45"/>
      <c r="R39" s="15" t="e">
        <f t="shared" ca="1" si="11"/>
        <v>#VALUE!</v>
      </c>
      <c r="AL39" s="9">
        <v>0</v>
      </c>
      <c r="AM39" s="9">
        <v>0</v>
      </c>
      <c r="AN39" s="9">
        <v>-0.5</v>
      </c>
      <c r="AO39" s="9">
        <v>-0.5</v>
      </c>
      <c r="AP39" s="9">
        <v>0</v>
      </c>
      <c r="AR39" s="36"/>
    </row>
    <row r="40" spans="1:53" ht="15.75" customHeight="1">
      <c r="A40" s="13"/>
      <c r="B40" s="13"/>
      <c r="C40" s="13"/>
      <c r="D40" s="13"/>
      <c r="E40" s="13"/>
      <c r="F40" s="15"/>
      <c r="G40" s="15"/>
      <c r="H40" s="13"/>
      <c r="I40" s="15" t="e">
        <f t="shared" ca="1" si="4"/>
        <v>#VALUE!</v>
      </c>
      <c r="J40" s="15" t="e">
        <f t="shared" si="5"/>
        <v>#DIV/0!</v>
      </c>
      <c r="K40" s="16" t="e">
        <f t="shared" ca="1" si="6"/>
        <v>#VALUE!</v>
      </c>
      <c r="L40" s="16" t="e">
        <f t="shared" si="7"/>
        <v>#DIV/0!</v>
      </c>
      <c r="M40" s="15" t="e">
        <f t="shared" ca="1" si="8"/>
        <v>#VALUE!</v>
      </c>
      <c r="N40" s="15" t="e">
        <f t="shared" ca="1" si="9"/>
        <v>#VALUE!</v>
      </c>
      <c r="O40" s="15" t="e">
        <f t="shared" ca="1" si="15"/>
        <v>#VALUE!</v>
      </c>
      <c r="P40" s="7" t="e">
        <f t="shared" ca="1" si="14"/>
        <v>#VALUE!</v>
      </c>
      <c r="Q40" s="45"/>
      <c r="R40" s="15" t="e">
        <f t="shared" ca="1" si="11"/>
        <v>#VALUE!</v>
      </c>
      <c r="AL40" s="9">
        <v>0</v>
      </c>
      <c r="AM40" s="9">
        <v>0</v>
      </c>
      <c r="AN40" s="9">
        <v>-0.5</v>
      </c>
      <c r="AO40" s="9">
        <v>-0.5</v>
      </c>
      <c r="AP40" s="9">
        <v>0</v>
      </c>
      <c r="AR40" s="36"/>
    </row>
    <row r="41" spans="1:53" ht="15.75" customHeight="1">
      <c r="A41" s="13"/>
      <c r="B41" s="13"/>
      <c r="C41" s="13"/>
      <c r="D41" s="13"/>
      <c r="E41" s="13"/>
      <c r="F41" s="15"/>
      <c r="G41" s="15"/>
      <c r="H41" s="13"/>
      <c r="I41" s="15" t="e">
        <f t="shared" ca="1" si="4"/>
        <v>#VALUE!</v>
      </c>
      <c r="J41" s="15" t="e">
        <f t="shared" si="5"/>
        <v>#DIV/0!</v>
      </c>
      <c r="K41" s="16" t="e">
        <f t="shared" ca="1" si="6"/>
        <v>#VALUE!</v>
      </c>
      <c r="L41" s="16" t="e">
        <f t="shared" si="7"/>
        <v>#DIV/0!</v>
      </c>
      <c r="M41" s="15" t="e">
        <f t="shared" ca="1" si="8"/>
        <v>#VALUE!</v>
      </c>
      <c r="N41" s="15" t="e">
        <f t="shared" ca="1" si="9"/>
        <v>#VALUE!</v>
      </c>
      <c r="O41" s="15" t="e">
        <f t="shared" ca="1" si="15"/>
        <v>#VALUE!</v>
      </c>
      <c r="P41" s="7" t="e">
        <f t="shared" ca="1" si="14"/>
        <v>#VALUE!</v>
      </c>
      <c r="Q41" s="45"/>
      <c r="R41" s="15" t="e">
        <f t="shared" ca="1" si="11"/>
        <v>#VALUE!</v>
      </c>
      <c r="AL41" s="9">
        <v>0</v>
      </c>
      <c r="AM41" s="9">
        <v>0</v>
      </c>
      <c r="AN41" s="9">
        <v>-0.5</v>
      </c>
      <c r="AO41" s="9">
        <v>-0.5</v>
      </c>
      <c r="AP41" s="9">
        <v>0</v>
      </c>
      <c r="AR41" s="36"/>
    </row>
    <row r="42" spans="1:53" ht="15.75" customHeight="1">
      <c r="A42" s="13"/>
      <c r="B42" s="13"/>
      <c r="C42" s="13"/>
      <c r="D42" s="13"/>
      <c r="E42" s="13"/>
      <c r="F42" s="15"/>
      <c r="G42" s="15"/>
      <c r="H42" s="13"/>
      <c r="I42" s="15" t="e">
        <f t="shared" ca="1" si="4"/>
        <v>#VALUE!</v>
      </c>
      <c r="J42" s="15" t="e">
        <f t="shared" si="5"/>
        <v>#DIV/0!</v>
      </c>
      <c r="K42" s="16" t="e">
        <f t="shared" ca="1" si="6"/>
        <v>#VALUE!</v>
      </c>
      <c r="L42" s="16" t="e">
        <f t="shared" si="7"/>
        <v>#DIV/0!</v>
      </c>
      <c r="M42" s="15" t="e">
        <f t="shared" ca="1" si="8"/>
        <v>#VALUE!</v>
      </c>
      <c r="N42" s="15" t="e">
        <f t="shared" ca="1" si="9"/>
        <v>#VALUE!</v>
      </c>
      <c r="O42" s="15" t="e">
        <f t="shared" ca="1" si="15"/>
        <v>#VALUE!</v>
      </c>
      <c r="P42" s="7" t="e">
        <f t="shared" ca="1" si="14"/>
        <v>#VALUE!</v>
      </c>
      <c r="Q42" s="45"/>
      <c r="R42" s="15" t="e">
        <f t="shared" ca="1" si="11"/>
        <v>#VALUE!</v>
      </c>
      <c r="AL42" s="9">
        <v>0</v>
      </c>
      <c r="AM42" s="9">
        <v>0</v>
      </c>
      <c r="AN42" s="9">
        <v>-0.5</v>
      </c>
      <c r="AO42" s="9">
        <v>-0.5</v>
      </c>
      <c r="AP42" s="9">
        <v>0</v>
      </c>
      <c r="AR42" s="36"/>
    </row>
    <row r="43" spans="1:53" ht="15.75" customHeight="1">
      <c r="A43" s="13"/>
      <c r="B43" s="13"/>
      <c r="C43" s="13"/>
      <c r="D43" s="13"/>
      <c r="E43" s="13"/>
      <c r="F43" s="15"/>
      <c r="G43" s="15"/>
      <c r="H43" s="13"/>
      <c r="I43" s="15" t="e">
        <f t="shared" ca="1" si="4"/>
        <v>#VALUE!</v>
      </c>
      <c r="J43" s="15" t="e">
        <f t="shared" si="5"/>
        <v>#DIV/0!</v>
      </c>
      <c r="K43" s="16" t="e">
        <f t="shared" ca="1" si="6"/>
        <v>#VALUE!</v>
      </c>
      <c r="L43" s="16" t="e">
        <f t="shared" si="7"/>
        <v>#DIV/0!</v>
      </c>
      <c r="M43" s="15" t="e">
        <f t="shared" ca="1" si="8"/>
        <v>#VALUE!</v>
      </c>
      <c r="N43" s="15" t="e">
        <f t="shared" ca="1" si="9"/>
        <v>#VALUE!</v>
      </c>
      <c r="O43" s="15" t="e">
        <f t="shared" ca="1" si="15"/>
        <v>#VALUE!</v>
      </c>
      <c r="P43" s="7" t="e">
        <f t="shared" ca="1" si="14"/>
        <v>#VALUE!</v>
      </c>
      <c r="Q43" s="45"/>
      <c r="R43" s="15" t="e">
        <f t="shared" ca="1" si="11"/>
        <v>#VALUE!</v>
      </c>
      <c r="AL43" s="9">
        <v>0</v>
      </c>
      <c r="AM43" s="9">
        <v>0</v>
      </c>
      <c r="AN43" s="9">
        <v>-0.5</v>
      </c>
      <c r="AO43" s="9">
        <v>-0.5</v>
      </c>
      <c r="AP43" s="9">
        <v>0</v>
      </c>
      <c r="AR43" s="36"/>
    </row>
    <row r="44" spans="1:53" ht="15.75" customHeight="1">
      <c r="A44" s="13"/>
      <c r="B44" s="13"/>
      <c r="C44" s="13"/>
      <c r="D44" s="13"/>
      <c r="E44" s="13"/>
      <c r="F44" s="15"/>
      <c r="G44" s="15"/>
      <c r="H44" s="13"/>
      <c r="I44" s="15" t="e">
        <f t="shared" ca="1" si="4"/>
        <v>#VALUE!</v>
      </c>
      <c r="J44" s="15" t="e">
        <f t="shared" si="5"/>
        <v>#DIV/0!</v>
      </c>
      <c r="K44" s="16" t="e">
        <f t="shared" ca="1" si="6"/>
        <v>#VALUE!</v>
      </c>
      <c r="L44" s="16" t="e">
        <f t="shared" si="7"/>
        <v>#DIV/0!</v>
      </c>
      <c r="M44" s="15" t="e">
        <f t="shared" ca="1" si="8"/>
        <v>#VALUE!</v>
      </c>
      <c r="N44" s="15" t="e">
        <f t="shared" ca="1" si="9"/>
        <v>#VALUE!</v>
      </c>
      <c r="O44" s="15" t="e">
        <f t="shared" ca="1" si="15"/>
        <v>#VALUE!</v>
      </c>
      <c r="P44" s="7" t="e">
        <f t="shared" ca="1" si="14"/>
        <v>#VALUE!</v>
      </c>
      <c r="Q44" s="45"/>
      <c r="R44" s="15" t="e">
        <f t="shared" ca="1" si="11"/>
        <v>#VALUE!</v>
      </c>
      <c r="AL44" s="9">
        <v>0</v>
      </c>
      <c r="AM44" s="9">
        <v>0</v>
      </c>
      <c r="AN44" s="9">
        <v>-0.5</v>
      </c>
      <c r="AO44" s="9">
        <v>-0.5</v>
      </c>
      <c r="AP44" s="9">
        <v>0</v>
      </c>
      <c r="AR44" s="36"/>
    </row>
    <row r="45" spans="1:53" ht="15.75" customHeight="1">
      <c r="A45" s="13"/>
      <c r="B45" s="13"/>
      <c r="C45" s="13"/>
      <c r="D45" s="13"/>
      <c r="E45" s="13"/>
      <c r="F45" s="15"/>
      <c r="G45" s="15"/>
      <c r="H45" s="13"/>
      <c r="I45" s="15" t="e">
        <f t="shared" ca="1" si="4"/>
        <v>#VALUE!</v>
      </c>
      <c r="J45" s="15" t="e">
        <f t="shared" si="5"/>
        <v>#DIV/0!</v>
      </c>
      <c r="K45" s="16" t="e">
        <f t="shared" ca="1" si="6"/>
        <v>#VALUE!</v>
      </c>
      <c r="L45" s="16" t="e">
        <f t="shared" si="7"/>
        <v>#DIV/0!</v>
      </c>
      <c r="M45" s="15" t="e">
        <f t="shared" ca="1" si="8"/>
        <v>#VALUE!</v>
      </c>
      <c r="N45" s="15" t="e">
        <f t="shared" ca="1" si="9"/>
        <v>#VALUE!</v>
      </c>
      <c r="O45" s="15" t="e">
        <f t="shared" ca="1" si="15"/>
        <v>#VALUE!</v>
      </c>
      <c r="P45" s="7" t="e">
        <f t="shared" ca="1" si="14"/>
        <v>#VALUE!</v>
      </c>
      <c r="Q45" s="45"/>
      <c r="R45" s="15" t="e">
        <f t="shared" ca="1" si="11"/>
        <v>#VALUE!</v>
      </c>
      <c r="AL45" s="9">
        <v>0</v>
      </c>
      <c r="AM45" s="9">
        <v>0</v>
      </c>
      <c r="AN45" s="9">
        <v>-0.5</v>
      </c>
      <c r="AO45" s="9">
        <v>-0.5</v>
      </c>
      <c r="AP45" s="9">
        <v>0</v>
      </c>
      <c r="AR45" s="36"/>
    </row>
    <row r="46" spans="1:53" ht="15.75" customHeight="1">
      <c r="A46" s="13"/>
      <c r="B46" s="13"/>
      <c r="C46" s="13"/>
      <c r="D46" s="13"/>
      <c r="E46" s="13"/>
      <c r="F46" s="15"/>
      <c r="G46" s="15"/>
      <c r="H46" s="13"/>
      <c r="I46" s="15" t="e">
        <f t="shared" ca="1" si="4"/>
        <v>#VALUE!</v>
      </c>
      <c r="J46" s="15" t="e">
        <f t="shared" si="5"/>
        <v>#DIV/0!</v>
      </c>
      <c r="K46" s="16" t="e">
        <f t="shared" ca="1" si="6"/>
        <v>#VALUE!</v>
      </c>
      <c r="L46" s="16" t="e">
        <f t="shared" si="7"/>
        <v>#DIV/0!</v>
      </c>
      <c r="M46" s="15" t="e">
        <f t="shared" ca="1" si="8"/>
        <v>#VALUE!</v>
      </c>
      <c r="N46" s="15" t="e">
        <f t="shared" ca="1" si="9"/>
        <v>#VALUE!</v>
      </c>
      <c r="O46" s="15" t="e">
        <f t="shared" ca="1" si="15"/>
        <v>#VALUE!</v>
      </c>
      <c r="P46" s="7" t="e">
        <f t="shared" ca="1" si="14"/>
        <v>#VALUE!</v>
      </c>
      <c r="Q46" s="45"/>
      <c r="R46" s="15" t="e">
        <f t="shared" ca="1" si="11"/>
        <v>#VALUE!</v>
      </c>
      <c r="T46" s="6" t="str">
        <f ca="1">IFERROR(__xludf.DUMMYFUNCTION("QUERY(D10:H630,X8)"),"#VALUE!")</f>
        <v>#VALUE!</v>
      </c>
      <c r="AL46" s="9">
        <v>0</v>
      </c>
      <c r="AM46" s="9">
        <v>0</v>
      </c>
      <c r="AN46" s="9">
        <v>-0.5</v>
      </c>
      <c r="AO46" s="9">
        <v>-0.5</v>
      </c>
      <c r="AP46" s="9">
        <v>0</v>
      </c>
      <c r="AR46" s="36"/>
    </row>
    <row r="47" spans="1:53" ht="15.75" customHeight="1">
      <c r="A47" s="13"/>
      <c r="B47" s="13"/>
      <c r="C47" s="13"/>
      <c r="D47" s="13"/>
      <c r="E47" s="13"/>
      <c r="F47" s="15"/>
      <c r="G47" s="15"/>
      <c r="H47" s="13"/>
      <c r="I47" s="15" t="e">
        <f t="shared" ca="1" si="4"/>
        <v>#VALUE!</v>
      </c>
      <c r="J47" s="15" t="e">
        <f t="shared" si="5"/>
        <v>#DIV/0!</v>
      </c>
      <c r="K47" s="16" t="e">
        <f t="shared" ca="1" si="6"/>
        <v>#VALUE!</v>
      </c>
      <c r="L47" s="16" t="e">
        <f t="shared" si="7"/>
        <v>#DIV/0!</v>
      </c>
      <c r="M47" s="15" t="e">
        <f t="shared" ca="1" si="8"/>
        <v>#VALUE!</v>
      </c>
      <c r="N47" s="15" t="e">
        <f t="shared" ca="1" si="9"/>
        <v>#VALUE!</v>
      </c>
      <c r="O47" s="15" t="e">
        <f t="shared" ca="1" si="15"/>
        <v>#VALUE!</v>
      </c>
      <c r="P47" s="7" t="e">
        <f t="shared" ca="1" si="14"/>
        <v>#VALUE!</v>
      </c>
      <c r="Q47" s="45"/>
      <c r="R47" s="15" t="e">
        <f t="shared" ca="1" si="11"/>
        <v>#VALUE!</v>
      </c>
      <c r="AL47" s="9">
        <v>0</v>
      </c>
      <c r="AM47" s="9">
        <v>0</v>
      </c>
      <c r="AN47" s="9">
        <v>-0.5</v>
      </c>
      <c r="AO47" s="9">
        <v>-0.5</v>
      </c>
      <c r="AP47" s="9">
        <v>0</v>
      </c>
      <c r="AR47" s="36"/>
    </row>
    <row r="48" spans="1:53" ht="15.75" customHeight="1">
      <c r="A48" s="13"/>
      <c r="B48" s="13"/>
      <c r="C48" s="13"/>
      <c r="D48" s="13"/>
      <c r="E48" s="13"/>
      <c r="F48" s="15"/>
      <c r="G48" s="15"/>
      <c r="H48" s="13"/>
      <c r="I48" s="15" t="e">
        <f t="shared" ca="1" si="4"/>
        <v>#VALUE!</v>
      </c>
      <c r="J48" s="15" t="e">
        <f t="shared" si="5"/>
        <v>#DIV/0!</v>
      </c>
      <c r="K48" s="16" t="e">
        <f t="shared" ca="1" si="6"/>
        <v>#VALUE!</v>
      </c>
      <c r="L48" s="16" t="e">
        <f t="shared" si="7"/>
        <v>#DIV/0!</v>
      </c>
      <c r="M48" s="15" t="e">
        <f t="shared" ca="1" si="8"/>
        <v>#VALUE!</v>
      </c>
      <c r="N48" s="15" t="e">
        <f t="shared" ca="1" si="9"/>
        <v>#VALUE!</v>
      </c>
      <c r="O48" s="15" t="e">
        <f t="shared" ca="1" si="15"/>
        <v>#VALUE!</v>
      </c>
      <c r="P48" s="7" t="e">
        <f t="shared" ca="1" si="14"/>
        <v>#VALUE!</v>
      </c>
      <c r="Q48" s="45"/>
      <c r="R48" s="15" t="e">
        <f t="shared" ca="1" si="11"/>
        <v>#VALUE!</v>
      </c>
      <c r="AL48" s="9">
        <v>0</v>
      </c>
      <c r="AM48" s="9">
        <v>0</v>
      </c>
      <c r="AN48" s="9">
        <v>-0.5</v>
      </c>
      <c r="AO48" s="9">
        <v>-0.5</v>
      </c>
      <c r="AP48" s="9">
        <v>0</v>
      </c>
      <c r="AR48" s="36"/>
    </row>
    <row r="49" spans="1:44" ht="15.75" customHeight="1">
      <c r="A49" s="13"/>
      <c r="B49" s="13"/>
      <c r="C49" s="13"/>
      <c r="D49" s="13"/>
      <c r="E49" s="13"/>
      <c r="F49" s="15"/>
      <c r="G49" s="15"/>
      <c r="H49" s="13"/>
      <c r="I49" s="15" t="e">
        <f t="shared" ca="1" si="4"/>
        <v>#VALUE!</v>
      </c>
      <c r="J49" s="15" t="e">
        <f t="shared" si="5"/>
        <v>#DIV/0!</v>
      </c>
      <c r="K49" s="16" t="e">
        <f t="shared" ca="1" si="6"/>
        <v>#VALUE!</v>
      </c>
      <c r="L49" s="16" t="e">
        <f t="shared" si="7"/>
        <v>#DIV/0!</v>
      </c>
      <c r="M49" s="15" t="e">
        <f t="shared" ca="1" si="8"/>
        <v>#VALUE!</v>
      </c>
      <c r="N49" s="15" t="e">
        <f t="shared" ca="1" si="9"/>
        <v>#VALUE!</v>
      </c>
      <c r="O49" s="15" t="e">
        <f t="shared" ca="1" si="15"/>
        <v>#VALUE!</v>
      </c>
      <c r="P49" s="7" t="e">
        <f t="shared" ca="1" si="14"/>
        <v>#VALUE!</v>
      </c>
      <c r="Q49" s="45"/>
      <c r="R49" s="15" t="e">
        <f t="shared" ca="1" si="11"/>
        <v>#VALUE!</v>
      </c>
      <c r="AL49" s="9">
        <v>0</v>
      </c>
      <c r="AM49" s="9">
        <v>0</v>
      </c>
      <c r="AN49" s="9">
        <v>-0.5</v>
      </c>
      <c r="AO49" s="9">
        <v>-0.5</v>
      </c>
      <c r="AP49" s="9">
        <v>0</v>
      </c>
      <c r="AR49" s="36"/>
    </row>
    <row r="50" spans="1:44" ht="17.25">
      <c r="A50" s="13"/>
      <c r="B50" s="13"/>
      <c r="C50" s="13"/>
      <c r="D50" s="13"/>
      <c r="E50" s="13"/>
      <c r="F50" s="15"/>
      <c r="G50" s="15"/>
      <c r="H50" s="13"/>
      <c r="I50" s="15" t="e">
        <f t="shared" ca="1" si="4"/>
        <v>#VALUE!</v>
      </c>
      <c r="J50" s="15" t="e">
        <f t="shared" si="5"/>
        <v>#DIV/0!</v>
      </c>
      <c r="K50" s="16" t="e">
        <f t="shared" ca="1" si="6"/>
        <v>#VALUE!</v>
      </c>
      <c r="L50" s="16" t="e">
        <f t="shared" si="7"/>
        <v>#DIV/0!</v>
      </c>
      <c r="M50" s="15" t="e">
        <f t="shared" ca="1" si="8"/>
        <v>#VALUE!</v>
      </c>
      <c r="N50" s="15" t="e">
        <f t="shared" ca="1" si="9"/>
        <v>#VALUE!</v>
      </c>
      <c r="O50" s="15" t="e">
        <f t="shared" ca="1" si="15"/>
        <v>#VALUE!</v>
      </c>
      <c r="P50" s="7" t="e">
        <f t="shared" ca="1" si="14"/>
        <v>#VALUE!</v>
      </c>
      <c r="Q50" s="45"/>
      <c r="R50" s="15" t="e">
        <f t="shared" ca="1" si="11"/>
        <v>#VALUE!</v>
      </c>
      <c r="AL50" s="9">
        <v>0</v>
      </c>
      <c r="AM50" s="9">
        <v>0</v>
      </c>
      <c r="AN50" s="9">
        <v>-0.5</v>
      </c>
      <c r="AO50" s="9">
        <v>-0.5</v>
      </c>
      <c r="AP50" s="9">
        <v>0</v>
      </c>
      <c r="AR50" s="36"/>
    </row>
    <row r="51" spans="1:44" ht="17.25">
      <c r="A51" s="13"/>
      <c r="B51" s="13"/>
      <c r="C51" s="13"/>
      <c r="D51" s="13"/>
      <c r="E51" s="13"/>
      <c r="F51" s="15"/>
      <c r="G51" s="15"/>
      <c r="H51" s="13"/>
      <c r="I51" s="15" t="e">
        <f t="shared" ca="1" si="4"/>
        <v>#VALUE!</v>
      </c>
      <c r="J51" s="15" t="e">
        <f t="shared" si="5"/>
        <v>#DIV/0!</v>
      </c>
      <c r="K51" s="16" t="e">
        <f t="shared" ca="1" si="6"/>
        <v>#VALUE!</v>
      </c>
      <c r="L51" s="16" t="e">
        <f t="shared" si="7"/>
        <v>#DIV/0!</v>
      </c>
      <c r="M51" s="15" t="e">
        <f t="shared" ca="1" si="8"/>
        <v>#VALUE!</v>
      </c>
      <c r="N51" s="15" t="e">
        <f t="shared" ca="1" si="9"/>
        <v>#VALUE!</v>
      </c>
      <c r="O51" s="15" t="e">
        <f t="shared" ca="1" si="15"/>
        <v>#VALUE!</v>
      </c>
      <c r="P51" s="7" t="e">
        <f t="shared" ca="1" si="14"/>
        <v>#VALUE!</v>
      </c>
      <c r="Q51" s="45"/>
      <c r="R51" s="15" t="e">
        <f t="shared" ca="1" si="11"/>
        <v>#VALUE!</v>
      </c>
      <c r="AL51" s="9">
        <v>0</v>
      </c>
      <c r="AM51" s="9">
        <v>0</v>
      </c>
      <c r="AN51" s="9">
        <v>-0.5</v>
      </c>
      <c r="AO51" s="9">
        <v>-0.5</v>
      </c>
      <c r="AP51" s="9">
        <v>0</v>
      </c>
      <c r="AR51" s="36"/>
    </row>
    <row r="52" spans="1:44" ht="17.25">
      <c r="A52" s="13"/>
      <c r="B52" s="13"/>
      <c r="C52" s="13"/>
      <c r="D52" s="13"/>
      <c r="E52" s="13"/>
      <c r="F52" s="15"/>
      <c r="G52" s="15"/>
      <c r="H52" s="13"/>
      <c r="I52" s="15" t="e">
        <f t="shared" ca="1" si="4"/>
        <v>#VALUE!</v>
      </c>
      <c r="J52" s="15" t="e">
        <f t="shared" si="5"/>
        <v>#DIV/0!</v>
      </c>
      <c r="K52" s="16" t="e">
        <f t="shared" ca="1" si="6"/>
        <v>#VALUE!</v>
      </c>
      <c r="L52" s="16" t="e">
        <f t="shared" si="7"/>
        <v>#DIV/0!</v>
      </c>
      <c r="M52" s="15" t="e">
        <f t="shared" ca="1" si="8"/>
        <v>#VALUE!</v>
      </c>
      <c r="N52" s="15" t="e">
        <f t="shared" ca="1" si="9"/>
        <v>#VALUE!</v>
      </c>
      <c r="O52" s="15" t="e">
        <f t="shared" ca="1" si="15"/>
        <v>#VALUE!</v>
      </c>
      <c r="P52" s="7" t="e">
        <f t="shared" ca="1" si="14"/>
        <v>#VALUE!</v>
      </c>
      <c r="Q52" s="45"/>
      <c r="R52" s="15" t="e">
        <f t="shared" ca="1" si="11"/>
        <v>#VALUE!</v>
      </c>
      <c r="AL52" s="9">
        <v>0</v>
      </c>
      <c r="AM52" s="9">
        <v>0</v>
      </c>
      <c r="AN52" s="9">
        <v>-0.5</v>
      </c>
      <c r="AO52" s="9">
        <v>-0.5</v>
      </c>
      <c r="AP52" s="9">
        <v>0</v>
      </c>
      <c r="AR52" s="36"/>
    </row>
    <row r="53" spans="1:44" ht="17.25">
      <c r="A53" s="13"/>
      <c r="B53" s="13"/>
      <c r="C53" s="13"/>
      <c r="D53" s="13"/>
      <c r="E53" s="13"/>
      <c r="F53" s="15"/>
      <c r="G53" s="15"/>
      <c r="H53" s="13"/>
      <c r="I53" s="15" t="e">
        <f t="shared" ca="1" si="4"/>
        <v>#VALUE!</v>
      </c>
      <c r="J53" s="15" t="e">
        <f t="shared" si="5"/>
        <v>#DIV/0!</v>
      </c>
      <c r="K53" s="16" t="e">
        <f t="shared" ca="1" si="6"/>
        <v>#VALUE!</v>
      </c>
      <c r="L53" s="16" t="e">
        <f t="shared" si="7"/>
        <v>#DIV/0!</v>
      </c>
      <c r="M53" s="15" t="e">
        <f t="shared" ca="1" si="8"/>
        <v>#VALUE!</v>
      </c>
      <c r="N53" s="15" t="e">
        <f t="shared" ca="1" si="9"/>
        <v>#VALUE!</v>
      </c>
      <c r="O53" s="15" t="e">
        <f t="shared" ca="1" si="15"/>
        <v>#VALUE!</v>
      </c>
      <c r="P53" s="7" t="e">
        <f t="shared" ca="1" si="14"/>
        <v>#VALUE!</v>
      </c>
      <c r="Q53" s="45"/>
      <c r="R53" s="15" t="e">
        <f t="shared" ca="1" si="11"/>
        <v>#VALUE!</v>
      </c>
      <c r="AL53" s="9">
        <v>0</v>
      </c>
      <c r="AM53" s="9">
        <v>0</v>
      </c>
      <c r="AN53" s="9">
        <v>-0.5</v>
      </c>
      <c r="AO53" s="9">
        <v>-0.5</v>
      </c>
      <c r="AP53" s="9">
        <v>0</v>
      </c>
      <c r="AR53" s="36"/>
    </row>
    <row r="54" spans="1:44" ht="17.25">
      <c r="A54" s="13"/>
      <c r="B54" s="13"/>
      <c r="C54" s="13"/>
      <c r="D54" s="13"/>
      <c r="E54" s="13"/>
      <c r="F54" s="15"/>
      <c r="G54" s="15"/>
      <c r="H54" s="13"/>
      <c r="I54" s="15" t="e">
        <f t="shared" ca="1" si="4"/>
        <v>#VALUE!</v>
      </c>
      <c r="J54" s="15" t="e">
        <f t="shared" si="5"/>
        <v>#DIV/0!</v>
      </c>
      <c r="K54" s="16" t="e">
        <f t="shared" ca="1" si="6"/>
        <v>#VALUE!</v>
      </c>
      <c r="L54" s="16" t="e">
        <f t="shared" si="7"/>
        <v>#DIV/0!</v>
      </c>
      <c r="M54" s="15" t="e">
        <f t="shared" ca="1" si="8"/>
        <v>#VALUE!</v>
      </c>
      <c r="N54" s="15" t="e">
        <f t="shared" ca="1" si="9"/>
        <v>#VALUE!</v>
      </c>
      <c r="O54" s="15" t="e">
        <f t="shared" ca="1" si="15"/>
        <v>#VALUE!</v>
      </c>
      <c r="P54" s="7" t="e">
        <f t="shared" ca="1" si="14"/>
        <v>#VALUE!</v>
      </c>
      <c r="Q54" s="45"/>
      <c r="R54" s="15" t="e">
        <f t="shared" ca="1" si="11"/>
        <v>#VALUE!</v>
      </c>
      <c r="AL54" s="9">
        <v>0</v>
      </c>
      <c r="AM54" s="9">
        <v>0</v>
      </c>
      <c r="AN54" s="9">
        <v>-0.5</v>
      </c>
      <c r="AO54" s="9">
        <v>-0.5</v>
      </c>
      <c r="AP54" s="9">
        <v>0</v>
      </c>
      <c r="AR54" s="36"/>
    </row>
    <row r="55" spans="1:44" ht="17.25">
      <c r="A55" s="13"/>
      <c r="B55" s="13"/>
      <c r="C55" s="13"/>
      <c r="D55" s="13"/>
      <c r="E55" s="13"/>
      <c r="F55" s="15"/>
      <c r="G55" s="15"/>
      <c r="H55" s="13"/>
      <c r="I55" s="15" t="e">
        <f t="shared" ca="1" si="4"/>
        <v>#VALUE!</v>
      </c>
      <c r="J55" s="15" t="e">
        <f t="shared" si="5"/>
        <v>#DIV/0!</v>
      </c>
      <c r="K55" s="16" t="e">
        <f t="shared" ca="1" si="6"/>
        <v>#VALUE!</v>
      </c>
      <c r="L55" s="16" t="e">
        <f t="shared" si="7"/>
        <v>#DIV/0!</v>
      </c>
      <c r="M55" s="15" t="e">
        <f t="shared" ca="1" si="8"/>
        <v>#VALUE!</v>
      </c>
      <c r="N55" s="15" t="e">
        <f t="shared" ca="1" si="9"/>
        <v>#VALUE!</v>
      </c>
      <c r="O55" s="15" t="e">
        <f t="shared" ca="1" si="15"/>
        <v>#VALUE!</v>
      </c>
      <c r="P55" s="7" t="e">
        <f t="shared" ca="1" si="14"/>
        <v>#VALUE!</v>
      </c>
      <c r="Q55" s="45"/>
      <c r="R55" s="15" t="e">
        <f t="shared" ca="1" si="11"/>
        <v>#VALUE!</v>
      </c>
      <c r="AL55" s="9">
        <v>0</v>
      </c>
      <c r="AM55" s="9">
        <v>0</v>
      </c>
      <c r="AN55" s="9">
        <v>-0.5</v>
      </c>
      <c r="AO55" s="9">
        <v>-0.5</v>
      </c>
      <c r="AP55" s="9">
        <v>0</v>
      </c>
      <c r="AR55" s="36"/>
    </row>
    <row r="56" spans="1:44" ht="17.25">
      <c r="A56" s="13"/>
      <c r="B56" s="13"/>
      <c r="C56" s="13"/>
      <c r="D56" s="13"/>
      <c r="E56" s="13"/>
      <c r="F56" s="15"/>
      <c r="G56" s="15"/>
      <c r="H56" s="13"/>
      <c r="I56" s="15" t="e">
        <f t="shared" ca="1" si="4"/>
        <v>#VALUE!</v>
      </c>
      <c r="J56" s="15" t="e">
        <f t="shared" si="5"/>
        <v>#DIV/0!</v>
      </c>
      <c r="K56" s="16" t="e">
        <f t="shared" ca="1" si="6"/>
        <v>#VALUE!</v>
      </c>
      <c r="L56" s="16" t="e">
        <f t="shared" si="7"/>
        <v>#DIV/0!</v>
      </c>
      <c r="M56" s="15" t="e">
        <f t="shared" ca="1" si="8"/>
        <v>#VALUE!</v>
      </c>
      <c r="N56" s="15" t="e">
        <f t="shared" ca="1" si="9"/>
        <v>#VALUE!</v>
      </c>
      <c r="O56" s="15" t="e">
        <f t="shared" ca="1" si="15"/>
        <v>#VALUE!</v>
      </c>
      <c r="P56" s="7" t="e">
        <f t="shared" ca="1" si="14"/>
        <v>#VALUE!</v>
      </c>
      <c r="Q56" s="45"/>
      <c r="R56" s="15" t="e">
        <f t="shared" ca="1" si="11"/>
        <v>#VALUE!</v>
      </c>
      <c r="AL56" s="9">
        <v>0</v>
      </c>
      <c r="AM56" s="9">
        <v>0</v>
      </c>
      <c r="AN56" s="9">
        <v>-0.5</v>
      </c>
      <c r="AO56" s="9">
        <v>-0.5</v>
      </c>
      <c r="AP56" s="9">
        <v>0</v>
      </c>
      <c r="AR56" s="36"/>
    </row>
    <row r="57" spans="1:44" ht="17.25">
      <c r="A57" s="13"/>
      <c r="B57" s="13"/>
      <c r="C57" s="13"/>
      <c r="D57" s="13"/>
      <c r="E57" s="13"/>
      <c r="F57" s="15"/>
      <c r="G57" s="15"/>
      <c r="H57" s="13"/>
      <c r="I57" s="15" t="e">
        <f t="shared" ca="1" si="4"/>
        <v>#VALUE!</v>
      </c>
      <c r="J57" s="15" t="e">
        <f t="shared" si="5"/>
        <v>#DIV/0!</v>
      </c>
      <c r="K57" s="16" t="e">
        <f t="shared" ca="1" si="6"/>
        <v>#VALUE!</v>
      </c>
      <c r="L57" s="16" t="e">
        <f t="shared" si="7"/>
        <v>#DIV/0!</v>
      </c>
      <c r="M57" s="15" t="e">
        <f t="shared" ca="1" si="8"/>
        <v>#VALUE!</v>
      </c>
      <c r="N57" s="15" t="e">
        <f t="shared" ca="1" si="9"/>
        <v>#VALUE!</v>
      </c>
      <c r="O57" s="15" t="e">
        <f t="shared" ca="1" si="15"/>
        <v>#VALUE!</v>
      </c>
      <c r="P57" s="7" t="e">
        <f t="shared" ca="1" si="14"/>
        <v>#VALUE!</v>
      </c>
      <c r="Q57" s="45"/>
      <c r="R57" s="15" t="e">
        <f t="shared" ca="1" si="11"/>
        <v>#VALUE!</v>
      </c>
      <c r="AL57" s="9">
        <v>0</v>
      </c>
      <c r="AM57" s="9">
        <v>0</v>
      </c>
      <c r="AN57" s="9">
        <v>-0.5</v>
      </c>
      <c r="AO57" s="9">
        <v>-0.5</v>
      </c>
      <c r="AP57" s="9">
        <v>0</v>
      </c>
      <c r="AR57" s="36"/>
    </row>
    <row r="58" spans="1:44" ht="17.25">
      <c r="A58" s="13"/>
      <c r="B58" s="13"/>
      <c r="C58" s="13"/>
      <c r="D58" s="13"/>
      <c r="E58" s="13"/>
      <c r="F58" s="15"/>
      <c r="G58" s="15"/>
      <c r="H58" s="13"/>
      <c r="I58" s="15" t="e">
        <f t="shared" ca="1" si="4"/>
        <v>#VALUE!</v>
      </c>
      <c r="J58" s="15" t="e">
        <f t="shared" si="5"/>
        <v>#DIV/0!</v>
      </c>
      <c r="K58" s="16" t="e">
        <f t="shared" ca="1" si="6"/>
        <v>#VALUE!</v>
      </c>
      <c r="L58" s="16" t="e">
        <f t="shared" si="7"/>
        <v>#DIV/0!</v>
      </c>
      <c r="M58" s="15" t="e">
        <f t="shared" ca="1" si="8"/>
        <v>#VALUE!</v>
      </c>
      <c r="N58" s="15" t="e">
        <f t="shared" ca="1" si="9"/>
        <v>#VALUE!</v>
      </c>
      <c r="O58" s="15" t="e">
        <f t="shared" ca="1" si="15"/>
        <v>#VALUE!</v>
      </c>
      <c r="P58" s="7" t="e">
        <f t="shared" ca="1" si="14"/>
        <v>#VALUE!</v>
      </c>
      <c r="Q58" s="45"/>
      <c r="R58" s="15" t="e">
        <f t="shared" ca="1" si="11"/>
        <v>#VALUE!</v>
      </c>
      <c r="AL58" s="9">
        <v>0</v>
      </c>
      <c r="AM58" s="9">
        <v>0</v>
      </c>
      <c r="AN58" s="9">
        <v>-0.5</v>
      </c>
      <c r="AO58" s="9">
        <v>-0.5</v>
      </c>
      <c r="AP58" s="9">
        <v>0</v>
      </c>
      <c r="AR58" s="36"/>
    </row>
    <row r="59" spans="1:44" ht="17.25">
      <c r="A59" s="13"/>
      <c r="B59" s="13"/>
      <c r="C59" s="13"/>
      <c r="D59" s="13"/>
      <c r="E59" s="13"/>
      <c r="F59" s="15"/>
      <c r="G59" s="15"/>
      <c r="H59" s="13"/>
      <c r="I59" s="15" t="e">
        <f t="shared" ca="1" si="4"/>
        <v>#VALUE!</v>
      </c>
      <c r="J59" s="15" t="e">
        <f t="shared" si="5"/>
        <v>#DIV/0!</v>
      </c>
      <c r="K59" s="16" t="e">
        <f t="shared" ca="1" si="6"/>
        <v>#VALUE!</v>
      </c>
      <c r="L59" s="16" t="e">
        <f t="shared" si="7"/>
        <v>#DIV/0!</v>
      </c>
      <c r="M59" s="15" t="e">
        <f t="shared" ca="1" si="8"/>
        <v>#VALUE!</v>
      </c>
      <c r="N59" s="15" t="e">
        <f t="shared" ca="1" si="9"/>
        <v>#VALUE!</v>
      </c>
      <c r="O59" s="15" t="e">
        <f t="shared" ca="1" si="15"/>
        <v>#VALUE!</v>
      </c>
      <c r="P59" s="7" t="e">
        <f t="shared" ca="1" si="14"/>
        <v>#VALUE!</v>
      </c>
      <c r="Q59" s="45"/>
      <c r="R59" s="15" t="e">
        <f t="shared" ca="1" si="11"/>
        <v>#VALUE!</v>
      </c>
      <c r="AL59" s="9">
        <v>0</v>
      </c>
      <c r="AM59" s="9">
        <v>0</v>
      </c>
      <c r="AN59" s="9">
        <v>-0.5</v>
      </c>
      <c r="AO59" s="9">
        <v>-0.5</v>
      </c>
      <c r="AP59" s="9">
        <v>0</v>
      </c>
      <c r="AR59" s="36"/>
    </row>
    <row r="60" spans="1:44" ht="17.25">
      <c r="A60" s="13"/>
      <c r="B60" s="13"/>
      <c r="C60" s="13"/>
      <c r="D60" s="13"/>
      <c r="E60" s="13"/>
      <c r="F60" s="15"/>
      <c r="G60" s="15"/>
      <c r="H60" s="13"/>
      <c r="I60" s="15" t="e">
        <f t="shared" ca="1" si="4"/>
        <v>#VALUE!</v>
      </c>
      <c r="J60" s="15" t="e">
        <f t="shared" si="5"/>
        <v>#DIV/0!</v>
      </c>
      <c r="K60" s="16" t="e">
        <f t="shared" ca="1" si="6"/>
        <v>#VALUE!</v>
      </c>
      <c r="L60" s="16" t="e">
        <f t="shared" si="7"/>
        <v>#DIV/0!</v>
      </c>
      <c r="M60" s="15" t="e">
        <f t="shared" ca="1" si="8"/>
        <v>#VALUE!</v>
      </c>
      <c r="N60" s="15" t="e">
        <f t="shared" ca="1" si="9"/>
        <v>#VALUE!</v>
      </c>
      <c r="O60" s="15" t="e">
        <f t="shared" ca="1" si="15"/>
        <v>#VALUE!</v>
      </c>
      <c r="P60" s="7" t="e">
        <f t="shared" ca="1" si="14"/>
        <v>#VALUE!</v>
      </c>
      <c r="Q60" s="45"/>
      <c r="R60" s="15" t="e">
        <f t="shared" ca="1" si="11"/>
        <v>#VALUE!</v>
      </c>
      <c r="AL60" s="9">
        <v>0</v>
      </c>
      <c r="AM60" s="9">
        <v>0</v>
      </c>
      <c r="AN60" s="9">
        <v>-0.5</v>
      </c>
      <c r="AO60" s="9">
        <v>-0.5</v>
      </c>
      <c r="AP60" s="9">
        <v>0</v>
      </c>
      <c r="AR60" s="36"/>
    </row>
    <row r="61" spans="1:44" ht="17.25">
      <c r="A61" s="13"/>
      <c r="B61" s="13"/>
      <c r="C61" s="13"/>
      <c r="D61" s="13"/>
      <c r="E61" s="13"/>
      <c r="F61" s="15"/>
      <c r="G61" s="15"/>
      <c r="H61" s="13"/>
      <c r="I61" s="15" t="e">
        <f t="shared" ca="1" si="4"/>
        <v>#VALUE!</v>
      </c>
      <c r="J61" s="15" t="e">
        <f t="shared" si="5"/>
        <v>#DIV/0!</v>
      </c>
      <c r="K61" s="16" t="e">
        <f t="shared" ca="1" si="6"/>
        <v>#VALUE!</v>
      </c>
      <c r="L61" s="16" t="e">
        <f t="shared" si="7"/>
        <v>#DIV/0!</v>
      </c>
      <c r="M61" s="15" t="e">
        <f t="shared" ca="1" si="8"/>
        <v>#VALUE!</v>
      </c>
      <c r="N61" s="15" t="e">
        <f t="shared" ca="1" si="9"/>
        <v>#VALUE!</v>
      </c>
      <c r="O61" s="15" t="e">
        <f t="shared" ca="1" si="15"/>
        <v>#VALUE!</v>
      </c>
      <c r="P61" s="7" t="e">
        <f t="shared" ca="1" si="14"/>
        <v>#VALUE!</v>
      </c>
      <c r="Q61" s="45"/>
      <c r="R61" s="15" t="e">
        <f t="shared" ca="1" si="11"/>
        <v>#VALUE!</v>
      </c>
      <c r="AL61" s="9">
        <v>0</v>
      </c>
      <c r="AM61" s="9">
        <v>0</v>
      </c>
      <c r="AN61" s="9">
        <v>-0.5</v>
      </c>
      <c r="AO61" s="9">
        <v>-0.5</v>
      </c>
      <c r="AP61" s="9">
        <v>0</v>
      </c>
      <c r="AR61" s="36"/>
    </row>
    <row r="62" spans="1:44" ht="17.25">
      <c r="A62" s="13"/>
      <c r="B62" s="13"/>
      <c r="C62" s="13"/>
      <c r="D62" s="13"/>
      <c r="E62" s="13"/>
      <c r="F62" s="15"/>
      <c r="G62" s="15"/>
      <c r="H62" s="13"/>
      <c r="I62" s="15" t="e">
        <f t="shared" ca="1" si="4"/>
        <v>#VALUE!</v>
      </c>
      <c r="J62" s="15" t="e">
        <f t="shared" si="5"/>
        <v>#DIV/0!</v>
      </c>
      <c r="K62" s="16" t="e">
        <f t="shared" ca="1" si="6"/>
        <v>#VALUE!</v>
      </c>
      <c r="L62" s="16" t="e">
        <f t="shared" si="7"/>
        <v>#DIV/0!</v>
      </c>
      <c r="M62" s="15" t="e">
        <f t="shared" ca="1" si="8"/>
        <v>#VALUE!</v>
      </c>
      <c r="N62" s="15" t="e">
        <f t="shared" ca="1" si="9"/>
        <v>#VALUE!</v>
      </c>
      <c r="O62" s="15" t="e">
        <f t="shared" ca="1" si="15"/>
        <v>#VALUE!</v>
      </c>
      <c r="P62" s="7" t="e">
        <f t="shared" ca="1" si="14"/>
        <v>#VALUE!</v>
      </c>
      <c r="Q62" s="45"/>
      <c r="R62" s="15" t="e">
        <f t="shared" ca="1" si="11"/>
        <v>#VALUE!</v>
      </c>
      <c r="AL62" s="9">
        <v>0</v>
      </c>
      <c r="AM62" s="9">
        <v>0</v>
      </c>
      <c r="AN62" s="9">
        <v>-0.5</v>
      </c>
      <c r="AO62" s="9">
        <v>-0.5</v>
      </c>
      <c r="AP62" s="9">
        <v>0</v>
      </c>
      <c r="AR62" s="36"/>
    </row>
    <row r="63" spans="1:44" ht="17.25">
      <c r="A63" s="13"/>
      <c r="B63" s="13"/>
      <c r="C63" s="13"/>
      <c r="D63" s="13"/>
      <c r="E63" s="13"/>
      <c r="F63" s="15"/>
      <c r="G63" s="15"/>
      <c r="H63" s="13"/>
      <c r="I63" s="15" t="e">
        <f t="shared" ca="1" si="4"/>
        <v>#VALUE!</v>
      </c>
      <c r="J63" s="15" t="e">
        <f t="shared" si="5"/>
        <v>#DIV/0!</v>
      </c>
      <c r="K63" s="16" t="e">
        <f t="shared" ca="1" si="6"/>
        <v>#VALUE!</v>
      </c>
      <c r="L63" s="16" t="e">
        <f t="shared" si="7"/>
        <v>#DIV/0!</v>
      </c>
      <c r="M63" s="15" t="e">
        <f t="shared" ca="1" si="8"/>
        <v>#VALUE!</v>
      </c>
      <c r="N63" s="15" t="e">
        <f t="shared" ca="1" si="9"/>
        <v>#VALUE!</v>
      </c>
      <c r="O63" s="15" t="e">
        <f t="shared" ca="1" si="15"/>
        <v>#VALUE!</v>
      </c>
      <c r="P63" s="7" t="e">
        <f t="shared" ca="1" si="14"/>
        <v>#VALUE!</v>
      </c>
      <c r="Q63" s="45"/>
      <c r="R63" s="15" t="e">
        <f t="shared" ca="1" si="11"/>
        <v>#VALUE!</v>
      </c>
      <c r="AL63" s="9">
        <v>0</v>
      </c>
      <c r="AM63" s="9">
        <v>0</v>
      </c>
      <c r="AN63" s="9">
        <v>-0.5</v>
      </c>
      <c r="AO63" s="9">
        <v>-0.5</v>
      </c>
      <c r="AP63" s="9">
        <v>0</v>
      </c>
      <c r="AR63" s="36"/>
    </row>
    <row r="64" spans="1:44" ht="17.25">
      <c r="A64" s="13"/>
      <c r="B64" s="13"/>
      <c r="C64" s="13"/>
      <c r="D64" s="13"/>
      <c r="E64" s="13"/>
      <c r="F64" s="15"/>
      <c r="G64" s="15"/>
      <c r="H64" s="13"/>
      <c r="I64" s="15" t="e">
        <f t="shared" ca="1" si="4"/>
        <v>#VALUE!</v>
      </c>
      <c r="J64" s="15" t="e">
        <f t="shared" si="5"/>
        <v>#DIV/0!</v>
      </c>
      <c r="K64" s="16" t="e">
        <f t="shared" ca="1" si="6"/>
        <v>#VALUE!</v>
      </c>
      <c r="L64" s="16" t="e">
        <f t="shared" si="7"/>
        <v>#DIV/0!</v>
      </c>
      <c r="M64" s="15" t="e">
        <f t="shared" ca="1" si="8"/>
        <v>#VALUE!</v>
      </c>
      <c r="N64" s="15" t="e">
        <f t="shared" ca="1" si="9"/>
        <v>#VALUE!</v>
      </c>
      <c r="O64" s="15" t="e">
        <f t="shared" ca="1" si="15"/>
        <v>#VALUE!</v>
      </c>
      <c r="P64" s="7" t="e">
        <f t="shared" ca="1" si="14"/>
        <v>#VALUE!</v>
      </c>
      <c r="Q64" s="45"/>
      <c r="R64" s="15" t="e">
        <f t="shared" ca="1" si="11"/>
        <v>#VALUE!</v>
      </c>
      <c r="AL64" s="9">
        <v>0</v>
      </c>
      <c r="AM64" s="9">
        <v>0</v>
      </c>
      <c r="AN64" s="9">
        <v>-0.5</v>
      </c>
      <c r="AO64" s="9">
        <v>-0.5</v>
      </c>
      <c r="AP64" s="9">
        <v>0</v>
      </c>
      <c r="AR64" s="36"/>
    </row>
    <row r="65" spans="1:44" ht="17.25">
      <c r="A65" s="13"/>
      <c r="B65" s="13"/>
      <c r="C65" s="13"/>
      <c r="D65" s="13"/>
      <c r="E65" s="13"/>
      <c r="F65" s="15"/>
      <c r="G65" s="15"/>
      <c r="H65" s="13"/>
      <c r="I65" s="15" t="e">
        <f t="shared" ca="1" si="4"/>
        <v>#VALUE!</v>
      </c>
      <c r="J65" s="15" t="e">
        <f t="shared" si="5"/>
        <v>#DIV/0!</v>
      </c>
      <c r="K65" s="16" t="e">
        <f t="shared" ca="1" si="6"/>
        <v>#VALUE!</v>
      </c>
      <c r="L65" s="16" t="e">
        <f t="shared" si="7"/>
        <v>#DIV/0!</v>
      </c>
      <c r="M65" s="15" t="e">
        <f t="shared" ca="1" si="8"/>
        <v>#VALUE!</v>
      </c>
      <c r="N65" s="15" t="e">
        <f t="shared" ca="1" si="9"/>
        <v>#VALUE!</v>
      </c>
      <c r="O65" s="15" t="e">
        <f t="shared" ca="1" si="15"/>
        <v>#VALUE!</v>
      </c>
      <c r="P65" s="7" t="e">
        <f t="shared" ca="1" si="14"/>
        <v>#VALUE!</v>
      </c>
      <c r="Q65" s="45"/>
      <c r="R65" s="15" t="e">
        <f t="shared" ca="1" si="11"/>
        <v>#VALUE!</v>
      </c>
      <c r="AL65" s="9">
        <v>0</v>
      </c>
      <c r="AM65" s="9">
        <v>0</v>
      </c>
      <c r="AN65" s="9">
        <v>-0.5</v>
      </c>
      <c r="AO65" s="9">
        <v>-0.5</v>
      </c>
      <c r="AP65" s="9">
        <v>0</v>
      </c>
      <c r="AR65" s="36"/>
    </row>
    <row r="66" spans="1:44" ht="17.25">
      <c r="A66" s="13"/>
      <c r="B66" s="13"/>
      <c r="C66" s="13"/>
      <c r="D66" s="13"/>
      <c r="E66" s="13"/>
      <c r="F66" s="15"/>
      <c r="G66" s="15"/>
      <c r="H66" s="13"/>
      <c r="I66" s="15" t="e">
        <f t="shared" ca="1" si="4"/>
        <v>#VALUE!</v>
      </c>
      <c r="J66" s="15" t="e">
        <f t="shared" si="5"/>
        <v>#DIV/0!</v>
      </c>
      <c r="K66" s="16" t="e">
        <f t="shared" ca="1" si="6"/>
        <v>#VALUE!</v>
      </c>
      <c r="L66" s="16" t="e">
        <f t="shared" si="7"/>
        <v>#DIV/0!</v>
      </c>
      <c r="M66" s="15" t="e">
        <f t="shared" ca="1" si="8"/>
        <v>#VALUE!</v>
      </c>
      <c r="N66" s="15" t="e">
        <f t="shared" ca="1" si="9"/>
        <v>#VALUE!</v>
      </c>
      <c r="O66" s="15" t="e">
        <f t="shared" ca="1" si="15"/>
        <v>#VALUE!</v>
      </c>
      <c r="P66" s="7" t="e">
        <f t="shared" ca="1" si="14"/>
        <v>#VALUE!</v>
      </c>
      <c r="Q66" s="45"/>
      <c r="R66" s="15" t="e">
        <f t="shared" ca="1" si="11"/>
        <v>#VALUE!</v>
      </c>
      <c r="AL66" s="9">
        <v>0</v>
      </c>
      <c r="AM66" s="9">
        <v>0</v>
      </c>
      <c r="AN66" s="9">
        <v>-0.5</v>
      </c>
      <c r="AO66" s="9">
        <v>-0.5</v>
      </c>
      <c r="AP66" s="9">
        <v>0</v>
      </c>
      <c r="AR66" s="36"/>
    </row>
    <row r="67" spans="1:44" ht="17.25">
      <c r="A67" s="13"/>
      <c r="B67" s="13"/>
      <c r="C67" s="13"/>
      <c r="D67" s="13"/>
      <c r="E67" s="13"/>
      <c r="F67" s="15"/>
      <c r="G67" s="15"/>
      <c r="H67" s="13"/>
      <c r="I67" s="15" t="e">
        <f t="shared" ca="1" si="4"/>
        <v>#VALUE!</v>
      </c>
      <c r="J67" s="15" t="e">
        <f t="shared" si="5"/>
        <v>#DIV/0!</v>
      </c>
      <c r="K67" s="16" t="e">
        <f t="shared" ca="1" si="6"/>
        <v>#VALUE!</v>
      </c>
      <c r="L67" s="16" t="e">
        <f t="shared" si="7"/>
        <v>#DIV/0!</v>
      </c>
      <c r="M67" s="15" t="e">
        <f t="shared" ca="1" si="8"/>
        <v>#VALUE!</v>
      </c>
      <c r="N67" s="15" t="e">
        <f t="shared" ca="1" si="9"/>
        <v>#VALUE!</v>
      </c>
      <c r="O67" s="15" t="e">
        <f t="shared" ca="1" si="15"/>
        <v>#VALUE!</v>
      </c>
      <c r="P67" s="7" t="e">
        <f t="shared" ca="1" si="14"/>
        <v>#VALUE!</v>
      </c>
      <c r="Q67" s="45"/>
      <c r="R67" s="15" t="e">
        <f t="shared" ca="1" si="11"/>
        <v>#VALUE!</v>
      </c>
      <c r="AL67" s="9">
        <v>0</v>
      </c>
      <c r="AM67" s="9">
        <v>0</v>
      </c>
      <c r="AN67" s="9">
        <v>-0.5</v>
      </c>
      <c r="AO67" s="9">
        <v>-0.5</v>
      </c>
      <c r="AP67" s="9">
        <v>0</v>
      </c>
      <c r="AR67" s="36"/>
    </row>
    <row r="68" spans="1:44" ht="17.25">
      <c r="A68" s="13"/>
      <c r="B68" s="13"/>
      <c r="C68" s="13"/>
      <c r="D68" s="13"/>
      <c r="E68" s="13"/>
      <c r="F68" s="15"/>
      <c r="G68" s="15"/>
      <c r="H68" s="13"/>
      <c r="I68" s="15" t="e">
        <f t="shared" ca="1" si="4"/>
        <v>#VALUE!</v>
      </c>
      <c r="J68" s="15" t="e">
        <f t="shared" si="5"/>
        <v>#DIV/0!</v>
      </c>
      <c r="K68" s="16" t="e">
        <f t="shared" ca="1" si="6"/>
        <v>#VALUE!</v>
      </c>
      <c r="L68" s="16" t="e">
        <f t="shared" si="7"/>
        <v>#DIV/0!</v>
      </c>
      <c r="M68" s="15" t="e">
        <f t="shared" ca="1" si="8"/>
        <v>#VALUE!</v>
      </c>
      <c r="N68" s="15" t="e">
        <f t="shared" ca="1" si="9"/>
        <v>#VALUE!</v>
      </c>
      <c r="O68" s="15" t="e">
        <f t="shared" ca="1" si="15"/>
        <v>#VALUE!</v>
      </c>
      <c r="P68" s="7" t="e">
        <f t="shared" ca="1" si="14"/>
        <v>#VALUE!</v>
      </c>
      <c r="Q68" s="45"/>
      <c r="R68" s="15" t="e">
        <f t="shared" ca="1" si="11"/>
        <v>#VALUE!</v>
      </c>
      <c r="AL68" s="9">
        <v>0</v>
      </c>
      <c r="AM68" s="9">
        <v>0</v>
      </c>
      <c r="AN68" s="9">
        <v>-0.5</v>
      </c>
      <c r="AO68" s="9">
        <v>-0.5</v>
      </c>
      <c r="AP68" s="9">
        <v>0</v>
      </c>
      <c r="AR68" s="36"/>
    </row>
    <row r="69" spans="1:44" ht="17.25">
      <c r="A69" s="13"/>
      <c r="B69" s="13"/>
      <c r="C69" s="13"/>
      <c r="D69" s="13"/>
      <c r="E69" s="13"/>
      <c r="F69" s="15"/>
      <c r="G69" s="15"/>
      <c r="H69" s="13"/>
      <c r="I69" s="15" t="e">
        <f t="shared" ca="1" si="4"/>
        <v>#VALUE!</v>
      </c>
      <c r="J69" s="15" t="e">
        <f t="shared" si="5"/>
        <v>#DIV/0!</v>
      </c>
      <c r="K69" s="16" t="e">
        <f t="shared" ca="1" si="6"/>
        <v>#VALUE!</v>
      </c>
      <c r="L69" s="16" t="e">
        <f t="shared" si="7"/>
        <v>#DIV/0!</v>
      </c>
      <c r="M69" s="15" t="e">
        <f t="shared" ca="1" si="8"/>
        <v>#VALUE!</v>
      </c>
      <c r="N69" s="15" t="e">
        <f t="shared" ca="1" si="9"/>
        <v>#VALUE!</v>
      </c>
      <c r="O69" s="15" t="e">
        <f t="shared" ca="1" si="15"/>
        <v>#VALUE!</v>
      </c>
      <c r="P69" s="7" t="e">
        <f t="shared" ca="1" si="14"/>
        <v>#VALUE!</v>
      </c>
      <c r="Q69" s="45"/>
      <c r="R69" s="15" t="e">
        <f t="shared" ca="1" si="11"/>
        <v>#VALUE!</v>
      </c>
      <c r="AL69" s="9">
        <v>0</v>
      </c>
      <c r="AM69" s="9">
        <v>0</v>
      </c>
      <c r="AN69" s="9">
        <v>-0.5</v>
      </c>
      <c r="AO69" s="9">
        <v>-0.5</v>
      </c>
      <c r="AP69" s="9">
        <v>0</v>
      </c>
      <c r="AR69" s="36"/>
    </row>
    <row r="70" spans="1:44" ht="12.75">
      <c r="F70" s="15"/>
      <c r="G70" s="15"/>
      <c r="R70" s="81"/>
      <c r="AL70" s="9">
        <v>0</v>
      </c>
      <c r="AM70" s="9">
        <v>0</v>
      </c>
      <c r="AN70" s="9">
        <v>-0.5</v>
      </c>
      <c r="AO70" s="9">
        <v>-0.5</v>
      </c>
      <c r="AP70" s="9">
        <v>0</v>
      </c>
      <c r="AR70" s="36"/>
    </row>
    <row r="71" spans="1:44" ht="12.75">
      <c r="F71" s="15"/>
      <c r="G71" s="15"/>
      <c r="R71" s="81"/>
      <c r="AL71" s="9">
        <v>0</v>
      </c>
      <c r="AM71" s="9">
        <v>0</v>
      </c>
      <c r="AN71" s="9">
        <v>-0.5</v>
      </c>
      <c r="AO71" s="9">
        <v>-0.5</v>
      </c>
      <c r="AP71" s="9">
        <v>0</v>
      </c>
      <c r="AR71" s="36"/>
    </row>
    <row r="72" spans="1:44" ht="12.75">
      <c r="F72" s="15"/>
      <c r="G72" s="15"/>
      <c r="R72" s="81"/>
      <c r="AL72" s="9">
        <v>0</v>
      </c>
      <c r="AM72" s="9">
        <v>0</v>
      </c>
      <c r="AN72" s="9">
        <v>-0.5</v>
      </c>
      <c r="AO72" s="9">
        <v>-0.5</v>
      </c>
      <c r="AP72" s="9">
        <v>0</v>
      </c>
      <c r="AR72" s="36"/>
    </row>
    <row r="73" spans="1:44" ht="12.75">
      <c r="F73" s="15"/>
      <c r="G73" s="15"/>
      <c r="R73" s="81"/>
      <c r="AL73" s="9">
        <v>0</v>
      </c>
      <c r="AM73" s="9">
        <v>0</v>
      </c>
      <c r="AN73" s="9">
        <v>-0.5</v>
      </c>
      <c r="AO73" s="9">
        <v>-0.5</v>
      </c>
      <c r="AP73" s="9">
        <v>0</v>
      </c>
      <c r="AR73" s="36"/>
    </row>
    <row r="74" spans="1:44" ht="12.75">
      <c r="F74" s="15"/>
      <c r="G74" s="15"/>
      <c r="R74" s="81"/>
      <c r="AL74" s="9">
        <v>0</v>
      </c>
      <c r="AM74" s="9">
        <v>0</v>
      </c>
      <c r="AN74" s="9">
        <v>-0.5</v>
      </c>
      <c r="AO74" s="9">
        <v>-0.5</v>
      </c>
      <c r="AP74" s="9">
        <v>0</v>
      </c>
      <c r="AR74" s="36"/>
    </row>
    <row r="75" spans="1:44" ht="12.75">
      <c r="F75" s="15"/>
      <c r="G75" s="15"/>
      <c r="R75" s="81"/>
      <c r="AL75" s="9">
        <v>0</v>
      </c>
      <c r="AM75" s="9">
        <v>0</v>
      </c>
      <c r="AN75" s="9">
        <v>-0.5</v>
      </c>
      <c r="AO75" s="9">
        <v>-0.5</v>
      </c>
      <c r="AP75" s="9">
        <v>0</v>
      </c>
      <c r="AR75" s="36"/>
    </row>
    <row r="76" spans="1:44" ht="12.75">
      <c r="F76" s="15"/>
      <c r="G76" s="15"/>
      <c r="R76" s="81"/>
      <c r="AL76" s="9">
        <v>0</v>
      </c>
      <c r="AM76" s="9">
        <v>0</v>
      </c>
      <c r="AN76" s="9">
        <v>-0.5</v>
      </c>
      <c r="AO76" s="9">
        <v>-0.5</v>
      </c>
      <c r="AP76" s="9">
        <v>0</v>
      </c>
      <c r="AR76" s="36"/>
    </row>
    <row r="77" spans="1:44" ht="12.75">
      <c r="F77" s="15"/>
      <c r="G77" s="15"/>
      <c r="R77" s="81"/>
      <c r="AL77" s="9">
        <v>0</v>
      </c>
      <c r="AM77" s="9">
        <v>0</v>
      </c>
      <c r="AN77" s="9">
        <v>-0.5</v>
      </c>
      <c r="AO77" s="9">
        <v>-0.5</v>
      </c>
      <c r="AP77" s="9">
        <v>0</v>
      </c>
      <c r="AR77" s="36"/>
    </row>
    <row r="78" spans="1:44" ht="12.75">
      <c r="F78" s="15"/>
      <c r="G78" s="15"/>
      <c r="R78" s="81"/>
      <c r="AL78" s="9">
        <v>0</v>
      </c>
      <c r="AM78" s="9">
        <v>0</v>
      </c>
      <c r="AN78" s="9">
        <v>-0.5</v>
      </c>
      <c r="AO78" s="9">
        <v>-0.5</v>
      </c>
      <c r="AP78" s="9">
        <v>0</v>
      </c>
      <c r="AR78" s="36"/>
    </row>
    <row r="79" spans="1:44" ht="12.75">
      <c r="F79" s="15"/>
      <c r="G79" s="15"/>
      <c r="R79" s="81"/>
      <c r="AL79" s="9">
        <v>0</v>
      </c>
      <c r="AM79" s="9">
        <v>0</v>
      </c>
      <c r="AN79" s="9">
        <v>-0.5</v>
      </c>
      <c r="AO79" s="9">
        <v>-0.5</v>
      </c>
      <c r="AP79" s="9">
        <v>0</v>
      </c>
      <c r="AR79" s="36"/>
    </row>
    <row r="80" spans="1:44" ht="12.75">
      <c r="F80" s="15"/>
      <c r="G80" s="15"/>
      <c r="R80" s="81"/>
      <c r="AL80" s="9">
        <v>0</v>
      </c>
      <c r="AM80" s="9">
        <v>0</v>
      </c>
      <c r="AN80" s="9">
        <v>-0.5</v>
      </c>
      <c r="AO80" s="9">
        <v>-0.5</v>
      </c>
      <c r="AP80" s="9">
        <v>0</v>
      </c>
      <c r="AR80" s="36"/>
    </row>
    <row r="81" spans="6:44" ht="12.75">
      <c r="F81" s="15"/>
      <c r="G81" s="15"/>
      <c r="R81" s="81"/>
      <c r="AL81" s="9">
        <v>0</v>
      </c>
      <c r="AM81" s="9">
        <v>0</v>
      </c>
      <c r="AN81" s="9">
        <v>-0.5</v>
      </c>
      <c r="AO81" s="9">
        <v>-0.5</v>
      </c>
      <c r="AP81" s="9">
        <v>0</v>
      </c>
      <c r="AR81" s="36"/>
    </row>
    <row r="82" spans="6:44" ht="12.75">
      <c r="F82" s="15"/>
      <c r="G82" s="15"/>
      <c r="R82" s="81"/>
      <c r="AL82" s="9">
        <v>0</v>
      </c>
      <c r="AM82" s="9">
        <v>0</v>
      </c>
      <c r="AN82" s="9">
        <v>-0.5</v>
      </c>
      <c r="AO82" s="9">
        <v>-0.5</v>
      </c>
      <c r="AP82" s="9">
        <v>0</v>
      </c>
      <c r="AR82" s="36"/>
    </row>
    <row r="83" spans="6:44" ht="12.75">
      <c r="F83" s="15"/>
      <c r="G83" s="15"/>
      <c r="R83" s="81"/>
      <c r="AL83" s="9">
        <v>0</v>
      </c>
      <c r="AM83" s="9">
        <v>0</v>
      </c>
      <c r="AN83" s="9">
        <v>-0.5</v>
      </c>
      <c r="AO83" s="9">
        <v>-0.5</v>
      </c>
      <c r="AP83" s="9">
        <v>0</v>
      </c>
      <c r="AR83" s="36"/>
    </row>
    <row r="84" spans="6:44" ht="12.75">
      <c r="F84" s="15"/>
      <c r="G84" s="15"/>
      <c r="R84" s="81"/>
      <c r="AL84" s="9">
        <v>0</v>
      </c>
      <c r="AM84" s="9">
        <v>0</v>
      </c>
      <c r="AN84" s="9">
        <v>-0.5</v>
      </c>
      <c r="AO84" s="9">
        <v>-0.5</v>
      </c>
      <c r="AP84" s="9">
        <v>0</v>
      </c>
      <c r="AR84" s="36"/>
    </row>
    <row r="85" spans="6:44" ht="12.75">
      <c r="F85" s="15"/>
      <c r="G85" s="15"/>
      <c r="R85" s="81"/>
      <c r="AL85" s="9">
        <v>0</v>
      </c>
      <c r="AM85" s="9">
        <v>0</v>
      </c>
      <c r="AN85" s="9">
        <v>-0.5</v>
      </c>
      <c r="AO85" s="9">
        <v>-0.5</v>
      </c>
      <c r="AP85" s="9">
        <v>0</v>
      </c>
      <c r="AR85" s="36"/>
    </row>
    <row r="86" spans="6:44" ht="12.75">
      <c r="F86" s="15"/>
      <c r="G86" s="15"/>
      <c r="R86" s="81"/>
      <c r="AL86" s="9">
        <v>0</v>
      </c>
      <c r="AM86" s="9">
        <v>0</v>
      </c>
      <c r="AN86" s="9">
        <v>-0.5</v>
      </c>
      <c r="AO86" s="9">
        <v>-0.5</v>
      </c>
      <c r="AP86" s="9">
        <v>0</v>
      </c>
      <c r="AR86" s="36"/>
    </row>
    <row r="87" spans="6:44" ht="12.75">
      <c r="F87" s="15"/>
      <c r="G87" s="15"/>
      <c r="R87" s="81"/>
      <c r="AL87" s="9">
        <v>0</v>
      </c>
      <c r="AM87" s="9">
        <v>0</v>
      </c>
      <c r="AN87" s="9">
        <v>-0.5</v>
      </c>
      <c r="AO87" s="9">
        <v>-0.5</v>
      </c>
      <c r="AP87" s="9">
        <v>0</v>
      </c>
      <c r="AR87" s="36"/>
    </row>
    <row r="88" spans="6:44" ht="12.75">
      <c r="F88" s="15"/>
      <c r="G88" s="15"/>
      <c r="R88" s="81"/>
      <c r="AL88" s="9">
        <v>0</v>
      </c>
      <c r="AM88" s="9">
        <v>0</v>
      </c>
      <c r="AN88" s="9">
        <v>-0.5</v>
      </c>
      <c r="AO88" s="9">
        <v>-0.5</v>
      </c>
      <c r="AP88" s="9">
        <v>0</v>
      </c>
      <c r="AR88" s="36"/>
    </row>
    <row r="89" spans="6:44" ht="12.75">
      <c r="F89" s="15"/>
      <c r="G89" s="15"/>
      <c r="R89" s="81"/>
      <c r="AL89" s="9">
        <v>0</v>
      </c>
      <c r="AM89" s="9">
        <v>0</v>
      </c>
      <c r="AN89" s="9">
        <v>-0.5</v>
      </c>
      <c r="AO89" s="9">
        <v>-0.5</v>
      </c>
      <c r="AP89" s="9">
        <v>0</v>
      </c>
      <c r="AR89" s="36"/>
    </row>
    <row r="90" spans="6:44" ht="12.75">
      <c r="F90" s="15"/>
      <c r="G90" s="15"/>
      <c r="R90" s="81"/>
      <c r="AL90" s="9">
        <v>0</v>
      </c>
      <c r="AM90" s="9">
        <v>0</v>
      </c>
      <c r="AN90" s="9">
        <v>-0.5</v>
      </c>
      <c r="AO90" s="9">
        <v>-0.5</v>
      </c>
      <c r="AP90" s="9">
        <v>0</v>
      </c>
      <c r="AR90" s="36"/>
    </row>
    <row r="91" spans="6:44" ht="12.75">
      <c r="F91" s="15"/>
      <c r="G91" s="15"/>
      <c r="R91" s="81"/>
      <c r="AL91" s="9">
        <v>0</v>
      </c>
      <c r="AM91" s="9">
        <v>0</v>
      </c>
      <c r="AN91" s="9">
        <v>-0.5</v>
      </c>
      <c r="AO91" s="9">
        <v>-0.5</v>
      </c>
      <c r="AP91" s="9">
        <v>0</v>
      </c>
      <c r="AR91" s="36">
        <f ca="1">IFERROR(__xludf.DUMMYFUNCTION("SPLIT(AN91,""*"")"),-0.5)</f>
        <v>-0.5</v>
      </c>
    </row>
    <row r="92" spans="6:44" ht="12.75">
      <c r="F92" s="15"/>
      <c r="G92" s="15"/>
      <c r="R92" s="81"/>
      <c r="AL92" s="9">
        <v>0</v>
      </c>
      <c r="AM92" s="9">
        <v>0</v>
      </c>
      <c r="AN92" s="9">
        <v>-0.5</v>
      </c>
      <c r="AO92" s="9">
        <v>-0.5</v>
      </c>
      <c r="AP92" s="9">
        <v>0</v>
      </c>
      <c r="AR92" s="36">
        <f ca="1">IFERROR(__xludf.DUMMYFUNCTION("SPLIT(AN92,""*"")"),-0.5)</f>
        <v>-0.5</v>
      </c>
    </row>
    <row r="93" spans="6:44" ht="12.75">
      <c r="F93" s="15"/>
      <c r="G93" s="15"/>
      <c r="R93" s="81"/>
      <c r="AL93" s="9">
        <v>0</v>
      </c>
      <c r="AM93" s="9">
        <v>0</v>
      </c>
      <c r="AN93" s="9">
        <v>-0.5</v>
      </c>
      <c r="AO93" s="9">
        <v>-0.5</v>
      </c>
      <c r="AP93" s="9">
        <v>0</v>
      </c>
      <c r="AR93" s="36">
        <f ca="1">IFERROR(__xludf.DUMMYFUNCTION("SPLIT(AN93,""*"")"),-0.5)</f>
        <v>-0.5</v>
      </c>
    </row>
    <row r="94" spans="6:44" ht="12.75">
      <c r="F94" s="15"/>
      <c r="G94" s="15"/>
      <c r="R94" s="81"/>
      <c r="AL94" s="9">
        <v>0</v>
      </c>
      <c r="AM94" s="9">
        <v>0</v>
      </c>
      <c r="AN94" s="9">
        <v>-0.5</v>
      </c>
      <c r="AO94" s="9">
        <v>-0.5</v>
      </c>
      <c r="AP94" s="9">
        <v>0</v>
      </c>
      <c r="AR94" s="36">
        <f ca="1">IFERROR(__xludf.DUMMYFUNCTION("SPLIT(AN94,""*"")"),-0.5)</f>
        <v>-0.5</v>
      </c>
    </row>
    <row r="95" spans="6:44" ht="12.75">
      <c r="F95" s="15"/>
      <c r="G95" s="15"/>
      <c r="R95" s="81"/>
      <c r="AL95" s="9">
        <v>0</v>
      </c>
      <c r="AM95" s="9">
        <v>0</v>
      </c>
      <c r="AN95" s="9">
        <v>-0.5</v>
      </c>
      <c r="AO95" s="9">
        <v>-0.5</v>
      </c>
      <c r="AP95" s="9">
        <v>0</v>
      </c>
      <c r="AR95" s="36">
        <f ca="1">IFERROR(__xludf.DUMMYFUNCTION("SPLIT(AN95,""*"")"),-0.5)</f>
        <v>-0.5</v>
      </c>
    </row>
    <row r="96" spans="6:44" ht="12.75">
      <c r="F96" s="15"/>
      <c r="G96" s="15"/>
      <c r="R96" s="81"/>
      <c r="AL96" s="9">
        <v>0</v>
      </c>
      <c r="AM96" s="9">
        <v>0</v>
      </c>
      <c r="AN96" s="9">
        <v>-0.5</v>
      </c>
      <c r="AO96" s="9">
        <v>-0.5</v>
      </c>
      <c r="AP96" s="9">
        <v>0</v>
      </c>
      <c r="AR96" s="36">
        <f ca="1">IFERROR(__xludf.DUMMYFUNCTION("SPLIT(AN96,""*"")"),-0.5)</f>
        <v>-0.5</v>
      </c>
    </row>
    <row r="97" spans="6:44" ht="12.75">
      <c r="F97" s="15"/>
      <c r="G97" s="15"/>
      <c r="R97" s="81"/>
      <c r="AL97" s="9">
        <v>0</v>
      </c>
      <c r="AM97" s="9">
        <v>0</v>
      </c>
      <c r="AN97" s="9">
        <v>-0.5</v>
      </c>
      <c r="AO97" s="9">
        <v>-0.5</v>
      </c>
      <c r="AP97" s="9">
        <v>0</v>
      </c>
      <c r="AR97" s="36">
        <f ca="1">IFERROR(__xludf.DUMMYFUNCTION("SPLIT(AN97,""*"")"),-0.5)</f>
        <v>-0.5</v>
      </c>
    </row>
    <row r="98" spans="6:44" ht="12.75">
      <c r="R98" s="81"/>
      <c r="AL98" s="9">
        <v>0</v>
      </c>
      <c r="AM98" s="9">
        <v>0</v>
      </c>
      <c r="AN98" s="9">
        <v>-0.5</v>
      </c>
      <c r="AO98" s="9">
        <v>-0.5</v>
      </c>
      <c r="AP98" s="9">
        <v>0</v>
      </c>
      <c r="AR98" s="36">
        <f ca="1">IFERROR(__xludf.DUMMYFUNCTION("SPLIT(AN98,""*"")"),-0.5)</f>
        <v>-0.5</v>
      </c>
    </row>
    <row r="99" spans="6:44" ht="12.75">
      <c r="R99" s="81"/>
      <c r="AL99" s="9">
        <v>0</v>
      </c>
      <c r="AM99" s="9">
        <v>0</v>
      </c>
      <c r="AN99" s="9">
        <v>-0.5</v>
      </c>
      <c r="AO99" s="9">
        <v>-0.5</v>
      </c>
      <c r="AP99" s="9">
        <v>0</v>
      </c>
      <c r="AR99" s="36">
        <f ca="1">IFERROR(__xludf.DUMMYFUNCTION("SPLIT(AN99,""*"")"),-0.5)</f>
        <v>-0.5</v>
      </c>
    </row>
    <row r="100" spans="6:44" ht="12.75">
      <c r="R100" s="81"/>
      <c r="AL100" s="9">
        <v>0</v>
      </c>
      <c r="AM100" s="9">
        <v>0</v>
      </c>
      <c r="AN100" s="9">
        <v>-0.5</v>
      </c>
      <c r="AO100" s="9">
        <v>-0.5</v>
      </c>
      <c r="AP100" s="9">
        <v>0</v>
      </c>
      <c r="AR100" s="36">
        <f ca="1">IFERROR(__xludf.DUMMYFUNCTION("SPLIT(AN100,""*"")"),-0.5)</f>
        <v>-0.5</v>
      </c>
    </row>
    <row r="101" spans="6:44" ht="12.75">
      <c r="R101" s="81"/>
      <c r="AL101" s="9">
        <v>0</v>
      </c>
      <c r="AM101" s="9">
        <v>0</v>
      </c>
      <c r="AN101" s="9">
        <v>-0.5</v>
      </c>
      <c r="AO101" s="9">
        <v>-0.5</v>
      </c>
      <c r="AP101" s="9">
        <v>0</v>
      </c>
      <c r="AR101" s="36"/>
    </row>
    <row r="102" spans="6:44" ht="12.75">
      <c r="R102" s="81"/>
      <c r="AL102" s="9">
        <v>0</v>
      </c>
      <c r="AM102" s="9">
        <v>0</v>
      </c>
      <c r="AN102" s="9">
        <v>-0.5</v>
      </c>
      <c r="AO102" s="9">
        <v>-0.5</v>
      </c>
      <c r="AP102" s="9">
        <v>0</v>
      </c>
      <c r="AR102" s="36"/>
    </row>
    <row r="103" spans="6:44" ht="12.75">
      <c r="R103" s="81"/>
      <c r="AL103" s="9">
        <v>0</v>
      </c>
      <c r="AM103" s="9">
        <v>0</v>
      </c>
      <c r="AN103" s="9">
        <v>-0.5</v>
      </c>
      <c r="AO103" s="9">
        <v>-0.5</v>
      </c>
      <c r="AP103" s="9">
        <v>0</v>
      </c>
      <c r="AR103" s="36"/>
    </row>
    <row r="104" spans="6:44" ht="12.75">
      <c r="R104" s="81"/>
      <c r="AL104" s="9">
        <v>0</v>
      </c>
      <c r="AM104" s="9">
        <v>0</v>
      </c>
      <c r="AN104" s="9">
        <v>-0.5</v>
      </c>
      <c r="AO104" s="9">
        <v>-0.5</v>
      </c>
      <c r="AP104" s="9">
        <v>0</v>
      </c>
      <c r="AR104" s="36"/>
    </row>
    <row r="105" spans="6:44" ht="12.75">
      <c r="R105" s="81"/>
      <c r="AL105" s="9">
        <v>0</v>
      </c>
      <c r="AM105" s="9">
        <v>0</v>
      </c>
      <c r="AN105" s="9">
        <v>-0.5</v>
      </c>
      <c r="AO105" s="9">
        <v>-0.5</v>
      </c>
      <c r="AP105" s="9">
        <v>0</v>
      </c>
      <c r="AR105" s="36"/>
    </row>
    <row r="106" spans="6:44" ht="12.75">
      <c r="R106" s="81"/>
      <c r="AL106" s="9">
        <v>0</v>
      </c>
      <c r="AM106" s="9">
        <v>0</v>
      </c>
      <c r="AN106" s="9">
        <v>-0.5</v>
      </c>
      <c r="AO106" s="9">
        <v>-0.5</v>
      </c>
      <c r="AP106" s="9">
        <v>0</v>
      </c>
      <c r="AR106" s="36"/>
    </row>
    <row r="107" spans="6:44" ht="12.75">
      <c r="R107" s="81"/>
      <c r="AL107" s="9">
        <v>0</v>
      </c>
      <c r="AM107" s="9">
        <v>0</v>
      </c>
      <c r="AN107" s="9">
        <v>-0.5</v>
      </c>
      <c r="AO107" s="9">
        <v>-0.5</v>
      </c>
      <c r="AP107" s="9">
        <v>0</v>
      </c>
      <c r="AR107" s="36"/>
    </row>
    <row r="108" spans="6:44" ht="12.75">
      <c r="R108" s="81"/>
      <c r="AL108" s="9">
        <v>0</v>
      </c>
      <c r="AM108" s="9">
        <v>0</v>
      </c>
      <c r="AN108" s="9">
        <v>-0.5</v>
      </c>
      <c r="AO108" s="9">
        <v>-0.5</v>
      </c>
      <c r="AP108" s="9">
        <v>0</v>
      </c>
      <c r="AR108" s="36"/>
    </row>
    <row r="109" spans="6:44" ht="12.75">
      <c r="R109" s="81"/>
      <c r="AL109" s="9">
        <v>0</v>
      </c>
      <c r="AM109" s="9">
        <v>0</v>
      </c>
      <c r="AN109" s="9">
        <v>-0.5</v>
      </c>
      <c r="AO109" s="9">
        <v>-0.5</v>
      </c>
      <c r="AP109" s="9">
        <v>0</v>
      </c>
      <c r="AR109" s="36"/>
    </row>
    <row r="110" spans="6:44" ht="12.75">
      <c r="R110" s="81"/>
      <c r="AL110" s="9">
        <v>0</v>
      </c>
      <c r="AM110" s="9">
        <v>0</v>
      </c>
      <c r="AN110" s="9">
        <v>-0.5</v>
      </c>
      <c r="AO110" s="9">
        <v>-0.5</v>
      </c>
      <c r="AP110" s="9">
        <v>0</v>
      </c>
      <c r="AR110" s="36"/>
    </row>
    <row r="111" spans="6:44" ht="12.75">
      <c r="R111" s="81"/>
      <c r="AL111" s="9">
        <v>0</v>
      </c>
      <c r="AM111" s="9">
        <v>0</v>
      </c>
      <c r="AN111" s="9">
        <v>-0.5</v>
      </c>
      <c r="AO111" s="9">
        <v>-0.5</v>
      </c>
      <c r="AP111" s="9">
        <v>0</v>
      </c>
      <c r="AR111" s="36"/>
    </row>
    <row r="112" spans="6:44" ht="12.75">
      <c r="R112" s="81"/>
      <c r="AL112" s="9">
        <v>0</v>
      </c>
      <c r="AM112" s="9">
        <v>0</v>
      </c>
      <c r="AN112" s="9">
        <v>-0.5</v>
      </c>
      <c r="AO112" s="9">
        <v>-0.5</v>
      </c>
      <c r="AP112" s="9">
        <v>0</v>
      </c>
      <c r="AR112" s="36"/>
    </row>
    <row r="113" spans="18:44" ht="12.75">
      <c r="R113" s="81"/>
      <c r="AL113" s="9">
        <v>0</v>
      </c>
      <c r="AM113" s="9">
        <v>0</v>
      </c>
      <c r="AN113" s="9">
        <v>-0.5</v>
      </c>
      <c r="AO113" s="9">
        <v>-0.5</v>
      </c>
      <c r="AP113" s="9">
        <v>0</v>
      </c>
      <c r="AR113" s="36"/>
    </row>
    <row r="114" spans="18:44" ht="12.75">
      <c r="R114" s="81"/>
      <c r="AL114" s="9">
        <v>0</v>
      </c>
      <c r="AM114" s="9">
        <v>0</v>
      </c>
      <c r="AN114" s="9">
        <v>-0.5</v>
      </c>
      <c r="AO114" s="9">
        <v>-0.5</v>
      </c>
      <c r="AP114" s="9">
        <v>0</v>
      </c>
      <c r="AR114" s="36"/>
    </row>
    <row r="115" spans="18:44" ht="12.75">
      <c r="R115" s="81"/>
      <c r="AL115" s="9">
        <v>0</v>
      </c>
      <c r="AM115" s="9">
        <v>0</v>
      </c>
      <c r="AN115" s="9">
        <v>-0.5</v>
      </c>
      <c r="AO115" s="9">
        <v>-0.5</v>
      </c>
      <c r="AP115" s="9">
        <v>0</v>
      </c>
      <c r="AR115" s="36"/>
    </row>
    <row r="116" spans="18:44" ht="12.75">
      <c r="R116" s="81"/>
      <c r="AL116" s="9">
        <v>0</v>
      </c>
      <c r="AM116" s="9">
        <v>0</v>
      </c>
      <c r="AN116" s="9">
        <v>-0.5</v>
      </c>
      <c r="AO116" s="9">
        <v>-0.5</v>
      </c>
      <c r="AP116" s="9">
        <v>0</v>
      </c>
      <c r="AR116" s="36"/>
    </row>
    <row r="117" spans="18:44" ht="12.75">
      <c r="R117" s="81"/>
      <c r="AL117" s="9">
        <v>0</v>
      </c>
      <c r="AM117" s="9">
        <v>0</v>
      </c>
      <c r="AN117" s="9">
        <v>-0.5</v>
      </c>
      <c r="AO117" s="9">
        <v>-0.5</v>
      </c>
      <c r="AP117" s="9">
        <v>0</v>
      </c>
      <c r="AR117" s="36"/>
    </row>
    <row r="118" spans="18:44" ht="12.75">
      <c r="R118" s="81"/>
      <c r="AL118" s="9">
        <v>0</v>
      </c>
      <c r="AM118" s="9">
        <v>0</v>
      </c>
      <c r="AN118" s="9">
        <v>-0.5</v>
      </c>
      <c r="AO118" s="9">
        <v>-0.5</v>
      </c>
      <c r="AP118" s="9">
        <v>0</v>
      </c>
      <c r="AR118" s="36"/>
    </row>
    <row r="119" spans="18:44" ht="12.75">
      <c r="R119" s="81"/>
      <c r="AL119" s="9">
        <v>0</v>
      </c>
      <c r="AM119" s="9">
        <v>0</v>
      </c>
      <c r="AN119" s="9">
        <v>-0.5</v>
      </c>
      <c r="AO119" s="9">
        <v>-0.5</v>
      </c>
      <c r="AP119" s="9">
        <v>0</v>
      </c>
      <c r="AR119" s="36"/>
    </row>
    <row r="120" spans="18:44" ht="12.75">
      <c r="R120" s="81"/>
      <c r="AL120" s="9">
        <v>0</v>
      </c>
      <c r="AM120" s="9">
        <v>0</v>
      </c>
      <c r="AN120" s="9">
        <v>-0.5</v>
      </c>
      <c r="AO120" s="9">
        <v>-0.5</v>
      </c>
      <c r="AP120" s="9">
        <v>0</v>
      </c>
      <c r="AR120" s="36"/>
    </row>
    <row r="121" spans="18:44" ht="12.75">
      <c r="R121" s="81"/>
      <c r="AL121" s="9">
        <v>0</v>
      </c>
      <c r="AM121" s="9">
        <v>0</v>
      </c>
      <c r="AN121" s="9">
        <v>-0.5</v>
      </c>
      <c r="AO121" s="9">
        <v>-0.5</v>
      </c>
      <c r="AP121" s="9">
        <v>0</v>
      </c>
      <c r="AR121" s="36"/>
    </row>
    <row r="122" spans="18:44" ht="12.75">
      <c r="R122" s="81"/>
      <c r="AL122" s="9">
        <v>0</v>
      </c>
      <c r="AM122" s="9">
        <v>0</v>
      </c>
      <c r="AN122" s="9">
        <v>-0.5</v>
      </c>
      <c r="AO122" s="9">
        <v>-0.5</v>
      </c>
      <c r="AP122" s="9">
        <v>0</v>
      </c>
      <c r="AR122" s="36"/>
    </row>
    <row r="123" spans="18:44" ht="12.75">
      <c r="R123" s="81"/>
      <c r="AL123" s="9">
        <v>0</v>
      </c>
      <c r="AM123" s="9">
        <v>0</v>
      </c>
      <c r="AN123" s="9">
        <v>-0.5</v>
      </c>
      <c r="AO123" s="9">
        <v>-0.5</v>
      </c>
      <c r="AP123" s="9">
        <v>0</v>
      </c>
      <c r="AR123" s="36"/>
    </row>
    <row r="124" spans="18:44" ht="12.75">
      <c r="R124" s="81"/>
      <c r="AL124" s="9">
        <v>0</v>
      </c>
      <c r="AM124" s="9">
        <v>0</v>
      </c>
      <c r="AN124" s="9">
        <v>-0.5</v>
      </c>
      <c r="AO124" s="9">
        <v>-0.5</v>
      </c>
      <c r="AP124" s="9">
        <v>0</v>
      </c>
      <c r="AR124" s="36"/>
    </row>
    <row r="125" spans="18:44" ht="12.75">
      <c r="R125" s="81"/>
      <c r="AL125" s="9">
        <v>0</v>
      </c>
      <c r="AM125" s="9">
        <v>0</v>
      </c>
      <c r="AN125" s="9">
        <v>-0.5</v>
      </c>
      <c r="AO125" s="9">
        <v>-0.5</v>
      </c>
      <c r="AP125" s="9">
        <v>0</v>
      </c>
      <c r="AR125" s="36"/>
    </row>
    <row r="126" spans="18:44" ht="12.75">
      <c r="R126" s="81"/>
      <c r="AL126" s="9">
        <v>0</v>
      </c>
      <c r="AM126" s="9">
        <v>0</v>
      </c>
      <c r="AN126" s="9">
        <v>-0.5</v>
      </c>
      <c r="AO126" s="9">
        <v>-0.5</v>
      </c>
      <c r="AP126" s="9">
        <v>0</v>
      </c>
      <c r="AR126" s="36"/>
    </row>
    <row r="127" spans="18:44" ht="12.75">
      <c r="R127" s="81"/>
      <c r="AL127" s="9">
        <v>0</v>
      </c>
      <c r="AM127" s="9">
        <v>0</v>
      </c>
      <c r="AN127" s="9">
        <v>-0.5</v>
      </c>
      <c r="AO127" s="9">
        <v>-0.5</v>
      </c>
      <c r="AP127" s="9">
        <v>0</v>
      </c>
      <c r="AR127" s="36"/>
    </row>
    <row r="128" spans="18:44" ht="12.75">
      <c r="R128" s="81"/>
      <c r="AL128" s="9">
        <v>0</v>
      </c>
      <c r="AM128" s="9">
        <v>0</v>
      </c>
      <c r="AN128" s="9">
        <v>-0.5</v>
      </c>
      <c r="AO128" s="9">
        <v>-0.5</v>
      </c>
      <c r="AP128" s="9">
        <v>0</v>
      </c>
      <c r="AR128" s="36"/>
    </row>
    <row r="129" spans="18:44" ht="12.75">
      <c r="R129" s="81"/>
      <c r="AL129" s="9">
        <v>0</v>
      </c>
      <c r="AM129" s="9">
        <v>0</v>
      </c>
      <c r="AN129" s="9">
        <v>-0.5</v>
      </c>
      <c r="AO129" s="9">
        <v>-0.5</v>
      </c>
      <c r="AP129" s="9">
        <v>0</v>
      </c>
      <c r="AR129" s="36"/>
    </row>
    <row r="130" spans="18:44" ht="12.75">
      <c r="R130" s="81"/>
      <c r="AL130" s="9">
        <v>0</v>
      </c>
      <c r="AM130" s="9">
        <v>0</v>
      </c>
      <c r="AN130" s="9">
        <v>-0.5</v>
      </c>
      <c r="AO130" s="9">
        <v>-0.5</v>
      </c>
      <c r="AP130" s="9">
        <v>0</v>
      </c>
      <c r="AR130" s="36"/>
    </row>
    <row r="131" spans="18:44" ht="12.75">
      <c r="R131" s="81"/>
      <c r="AL131" s="9">
        <v>0</v>
      </c>
      <c r="AM131" s="9">
        <v>0</v>
      </c>
      <c r="AN131" s="9">
        <v>-0.5</v>
      </c>
      <c r="AO131" s="9">
        <v>-0.5</v>
      </c>
      <c r="AP131" s="9">
        <v>0</v>
      </c>
      <c r="AR131" s="36"/>
    </row>
    <row r="132" spans="18:44" ht="12.75">
      <c r="R132" s="81"/>
      <c r="AL132" s="9">
        <v>0</v>
      </c>
      <c r="AM132" s="9">
        <v>0</v>
      </c>
      <c r="AN132" s="9">
        <v>-0.5</v>
      </c>
      <c r="AO132" s="9">
        <v>-0.5</v>
      </c>
      <c r="AP132" s="9">
        <v>0</v>
      </c>
      <c r="AR132" s="36"/>
    </row>
    <row r="133" spans="18:44" ht="12.75">
      <c r="R133" s="81"/>
      <c r="AL133" s="9">
        <v>0</v>
      </c>
      <c r="AM133" s="9">
        <v>0</v>
      </c>
      <c r="AN133" s="9">
        <v>-0.5</v>
      </c>
      <c r="AO133" s="9">
        <v>-0.5</v>
      </c>
      <c r="AP133" s="9">
        <v>0</v>
      </c>
      <c r="AR133" s="36"/>
    </row>
    <row r="134" spans="18:44" ht="12.75">
      <c r="R134" s="81"/>
      <c r="AL134" s="9">
        <v>0</v>
      </c>
      <c r="AM134" s="9">
        <v>0</v>
      </c>
      <c r="AN134" s="9">
        <v>-0.5</v>
      </c>
      <c r="AO134" s="9">
        <v>-0.5</v>
      </c>
      <c r="AP134" s="9">
        <v>0</v>
      </c>
      <c r="AR134" s="36"/>
    </row>
    <row r="135" spans="18:44" ht="12.75">
      <c r="R135" s="81"/>
      <c r="AL135" s="9">
        <v>0</v>
      </c>
      <c r="AM135" s="9">
        <v>0</v>
      </c>
      <c r="AN135" s="9">
        <v>-0.5</v>
      </c>
      <c r="AO135" s="9">
        <v>-0.5</v>
      </c>
      <c r="AP135" s="9">
        <v>0</v>
      </c>
      <c r="AR135" s="36"/>
    </row>
    <row r="136" spans="18:44" ht="12.75">
      <c r="R136" s="81"/>
      <c r="AL136" s="9">
        <v>0</v>
      </c>
      <c r="AM136" s="9">
        <v>0</v>
      </c>
      <c r="AN136" s="9">
        <v>-0.5</v>
      </c>
      <c r="AO136" s="9">
        <v>-0.5</v>
      </c>
      <c r="AP136" s="9">
        <v>0</v>
      </c>
      <c r="AR136" s="36"/>
    </row>
    <row r="137" spans="18:44" ht="12.75">
      <c r="R137" s="81"/>
      <c r="AL137" s="9">
        <v>0</v>
      </c>
      <c r="AM137" s="9">
        <v>0</v>
      </c>
      <c r="AN137" s="9">
        <v>-0.5</v>
      </c>
      <c r="AO137" s="9">
        <v>-0.5</v>
      </c>
      <c r="AP137" s="9">
        <v>0</v>
      </c>
      <c r="AR137" s="36"/>
    </row>
    <row r="138" spans="18:44" ht="12.75">
      <c r="R138" s="81"/>
      <c r="AL138" s="9">
        <v>0</v>
      </c>
      <c r="AM138" s="9">
        <v>0</v>
      </c>
      <c r="AN138" s="9">
        <v>-0.5</v>
      </c>
      <c r="AO138" s="9">
        <v>-0.5</v>
      </c>
      <c r="AP138" s="9">
        <v>0</v>
      </c>
      <c r="AR138" s="36"/>
    </row>
    <row r="139" spans="18:44" ht="12.75">
      <c r="R139" s="81"/>
      <c r="AL139" s="9">
        <v>0</v>
      </c>
      <c r="AM139" s="9">
        <v>0</v>
      </c>
      <c r="AN139" s="9">
        <v>-0.5</v>
      </c>
      <c r="AO139" s="9">
        <v>-0.5</v>
      </c>
      <c r="AP139" s="9">
        <v>0</v>
      </c>
      <c r="AR139" s="36"/>
    </row>
    <row r="140" spans="18:44" ht="12.75">
      <c r="R140" s="81"/>
      <c r="AL140" s="9">
        <v>0</v>
      </c>
      <c r="AM140" s="9">
        <v>0</v>
      </c>
      <c r="AN140" s="9">
        <v>-0.5</v>
      </c>
      <c r="AO140" s="9">
        <v>-0.5</v>
      </c>
      <c r="AP140" s="9">
        <v>0</v>
      </c>
      <c r="AR140" s="36"/>
    </row>
    <row r="141" spans="18:44" ht="12.75">
      <c r="R141" s="81"/>
      <c r="AL141" s="9">
        <v>0</v>
      </c>
      <c r="AM141" s="9">
        <v>0</v>
      </c>
      <c r="AN141" s="9">
        <v>-0.5</v>
      </c>
      <c r="AO141" s="9">
        <v>-0.5</v>
      </c>
      <c r="AP141" s="9">
        <v>0</v>
      </c>
      <c r="AR141" s="36"/>
    </row>
    <row r="142" spans="18:44" ht="12.75">
      <c r="R142" s="81"/>
      <c r="AL142" s="9">
        <v>0</v>
      </c>
      <c r="AM142" s="9">
        <v>0</v>
      </c>
      <c r="AN142" s="9">
        <v>-0.5</v>
      </c>
      <c r="AO142" s="9">
        <v>-0.5</v>
      </c>
      <c r="AP142" s="9">
        <v>0</v>
      </c>
      <c r="AR142" s="36"/>
    </row>
    <row r="143" spans="18:44" ht="12.75">
      <c r="R143" s="81"/>
      <c r="AL143" s="9">
        <v>0</v>
      </c>
      <c r="AM143" s="9">
        <v>0</v>
      </c>
      <c r="AN143" s="9">
        <v>-0.5</v>
      </c>
      <c r="AO143" s="9">
        <v>-0.5</v>
      </c>
      <c r="AP143" s="9">
        <v>0</v>
      </c>
      <c r="AR143" s="36"/>
    </row>
    <row r="144" spans="18:44" ht="12.75">
      <c r="R144" s="81"/>
      <c r="AL144" s="9">
        <v>0</v>
      </c>
      <c r="AM144" s="9">
        <v>0</v>
      </c>
      <c r="AN144" s="9">
        <v>-0.5</v>
      </c>
      <c r="AO144" s="9">
        <v>-0.5</v>
      </c>
      <c r="AP144" s="9">
        <v>0</v>
      </c>
      <c r="AR144" s="36"/>
    </row>
    <row r="145" spans="18:44" ht="12.75">
      <c r="R145" s="81"/>
      <c r="AL145" s="9">
        <v>0</v>
      </c>
      <c r="AM145" s="9">
        <v>0</v>
      </c>
      <c r="AN145" s="9">
        <v>-0.5</v>
      </c>
      <c r="AO145" s="9">
        <v>-0.5</v>
      </c>
      <c r="AP145" s="9">
        <v>0</v>
      </c>
      <c r="AR145" s="36"/>
    </row>
    <row r="146" spans="18:44" ht="12.75">
      <c r="R146" s="81"/>
      <c r="AL146" s="9">
        <v>0</v>
      </c>
      <c r="AM146" s="9">
        <v>0</v>
      </c>
      <c r="AN146" s="9">
        <v>-0.5</v>
      </c>
      <c r="AO146" s="9">
        <v>-0.5</v>
      </c>
      <c r="AP146" s="9">
        <v>0</v>
      </c>
      <c r="AR146" s="36"/>
    </row>
    <row r="147" spans="18:44" ht="12.75">
      <c r="R147" s="81"/>
      <c r="AL147" s="9">
        <v>0</v>
      </c>
      <c r="AM147" s="9">
        <v>0</v>
      </c>
      <c r="AN147" s="9">
        <v>-0.5</v>
      </c>
      <c r="AO147" s="9">
        <v>-0.5</v>
      </c>
      <c r="AP147" s="9">
        <v>0</v>
      </c>
      <c r="AR147" s="36"/>
    </row>
    <row r="148" spans="18:44" ht="12.75">
      <c r="R148" s="81"/>
      <c r="AL148" s="9">
        <v>0</v>
      </c>
      <c r="AM148" s="9">
        <v>0</v>
      </c>
      <c r="AN148" s="9">
        <v>-0.5</v>
      </c>
      <c r="AO148" s="9">
        <v>-0.5</v>
      </c>
      <c r="AP148" s="9">
        <v>0</v>
      </c>
      <c r="AR148" s="36"/>
    </row>
    <row r="149" spans="18:44" ht="12.75">
      <c r="R149" s="81"/>
      <c r="AL149" s="9">
        <v>0</v>
      </c>
      <c r="AM149" s="9">
        <v>0</v>
      </c>
      <c r="AN149" s="9">
        <v>-0.5</v>
      </c>
      <c r="AO149" s="9">
        <v>-0.5</v>
      </c>
      <c r="AP149" s="9">
        <v>0</v>
      </c>
      <c r="AR149" s="36"/>
    </row>
    <row r="150" spans="18:44" ht="12.75">
      <c r="R150" s="81"/>
      <c r="AL150" s="9">
        <v>0</v>
      </c>
      <c r="AM150" s="9">
        <v>0</v>
      </c>
      <c r="AN150" s="9">
        <v>-0.5</v>
      </c>
      <c r="AO150" s="9">
        <v>-0.5</v>
      </c>
      <c r="AP150" s="9">
        <v>0</v>
      </c>
      <c r="AR150" s="36"/>
    </row>
    <row r="151" spans="18:44" ht="12.75">
      <c r="R151" s="81"/>
      <c r="AL151" s="9">
        <v>0</v>
      </c>
      <c r="AM151" s="9">
        <v>0</v>
      </c>
      <c r="AN151" s="9">
        <v>-0.5</v>
      </c>
      <c r="AO151" s="9">
        <v>-0.5</v>
      </c>
      <c r="AP151" s="9">
        <v>0</v>
      </c>
      <c r="AR151" s="36"/>
    </row>
    <row r="152" spans="18:44" ht="12.75">
      <c r="R152" s="81"/>
      <c r="AL152" s="9">
        <v>0</v>
      </c>
      <c r="AM152" s="9">
        <v>0</v>
      </c>
      <c r="AN152" s="9">
        <v>-0.5</v>
      </c>
      <c r="AO152" s="9">
        <v>-0.5</v>
      </c>
      <c r="AP152" s="9">
        <v>0</v>
      </c>
      <c r="AR152" s="36"/>
    </row>
    <row r="153" spans="18:44" ht="12.75">
      <c r="R153" s="81"/>
      <c r="AL153" s="9">
        <v>0</v>
      </c>
      <c r="AM153" s="9">
        <v>0</v>
      </c>
      <c r="AN153" s="9">
        <v>-0.5</v>
      </c>
      <c r="AO153" s="9">
        <v>-0.5</v>
      </c>
      <c r="AP153" s="9">
        <v>0</v>
      </c>
      <c r="AR153" s="36"/>
    </row>
    <row r="154" spans="18:44" ht="12.75">
      <c r="R154" s="81"/>
      <c r="AL154" s="9">
        <v>0</v>
      </c>
      <c r="AM154" s="9">
        <v>0</v>
      </c>
      <c r="AN154" s="9">
        <v>-0.5</v>
      </c>
      <c r="AO154" s="9">
        <v>-0.5</v>
      </c>
      <c r="AP154" s="9">
        <v>0</v>
      </c>
      <c r="AR154" s="36"/>
    </row>
    <row r="155" spans="18:44" ht="12.75">
      <c r="R155" s="81"/>
      <c r="AL155" s="9">
        <v>0</v>
      </c>
      <c r="AM155" s="9">
        <v>0</v>
      </c>
      <c r="AN155" s="9">
        <v>-0.5</v>
      </c>
      <c r="AO155" s="9">
        <v>-0.5</v>
      </c>
      <c r="AP155" s="9">
        <v>0</v>
      </c>
      <c r="AR155" s="36"/>
    </row>
    <row r="156" spans="18:44" ht="12.75">
      <c r="R156" s="81"/>
      <c r="AL156" s="9">
        <v>0</v>
      </c>
      <c r="AM156" s="9">
        <v>0</v>
      </c>
      <c r="AN156" s="9">
        <v>-0.5</v>
      </c>
      <c r="AO156" s="9">
        <v>-0.5</v>
      </c>
      <c r="AP156" s="9">
        <v>0</v>
      </c>
      <c r="AR156" s="36"/>
    </row>
    <row r="157" spans="18:44" ht="12.75">
      <c r="R157" s="81"/>
      <c r="AL157" s="9">
        <v>0</v>
      </c>
      <c r="AM157" s="9">
        <v>0</v>
      </c>
      <c r="AN157" s="9">
        <v>-0.5</v>
      </c>
      <c r="AO157" s="9">
        <v>-0.5</v>
      </c>
      <c r="AP157" s="9">
        <v>0</v>
      </c>
      <c r="AR157" s="36"/>
    </row>
    <row r="158" spans="18:44" ht="12.75">
      <c r="R158" s="81"/>
      <c r="AL158" s="9">
        <v>0</v>
      </c>
      <c r="AM158" s="9">
        <v>0</v>
      </c>
      <c r="AN158" s="9">
        <v>-0.5</v>
      </c>
      <c r="AO158" s="9">
        <v>-0.5</v>
      </c>
      <c r="AP158" s="9">
        <v>0</v>
      </c>
      <c r="AR158" s="36"/>
    </row>
    <row r="159" spans="18:44" ht="12.75">
      <c r="R159" s="81"/>
      <c r="AL159" s="9">
        <v>0</v>
      </c>
      <c r="AM159" s="9">
        <v>0</v>
      </c>
      <c r="AN159" s="9">
        <v>-0.5</v>
      </c>
      <c r="AO159" s="9">
        <v>-0.5</v>
      </c>
      <c r="AP159" s="9">
        <v>0</v>
      </c>
      <c r="AR159" s="36"/>
    </row>
    <row r="160" spans="18:44" ht="12.75">
      <c r="R160" s="81"/>
      <c r="AL160" s="9">
        <v>0</v>
      </c>
      <c r="AM160" s="9">
        <v>0</v>
      </c>
      <c r="AN160" s="9">
        <v>-0.5</v>
      </c>
      <c r="AO160" s="9">
        <v>-0.5</v>
      </c>
      <c r="AP160" s="9">
        <v>0</v>
      </c>
      <c r="AR160" s="36"/>
    </row>
    <row r="161" spans="18:44" ht="12.75">
      <c r="R161" s="81"/>
      <c r="AL161" s="9">
        <v>0</v>
      </c>
      <c r="AM161" s="9">
        <v>0</v>
      </c>
      <c r="AN161" s="9">
        <v>-0.5</v>
      </c>
      <c r="AO161" s="9">
        <v>-0.5</v>
      </c>
      <c r="AP161" s="9">
        <v>0</v>
      </c>
      <c r="AR161" s="36"/>
    </row>
    <row r="162" spans="18:44" ht="12.75">
      <c r="R162" s="81"/>
      <c r="AL162" s="9">
        <v>0</v>
      </c>
      <c r="AM162" s="9">
        <v>0</v>
      </c>
      <c r="AN162" s="9">
        <v>-0.5</v>
      </c>
      <c r="AO162" s="9">
        <v>-0.5</v>
      </c>
      <c r="AP162" s="9">
        <v>0</v>
      </c>
      <c r="AR162" s="36"/>
    </row>
    <row r="163" spans="18:44" ht="12.75">
      <c r="R163" s="81"/>
      <c r="AL163" s="9">
        <v>0</v>
      </c>
      <c r="AM163" s="9">
        <v>0</v>
      </c>
      <c r="AN163" s="9">
        <v>-0.5</v>
      </c>
      <c r="AO163" s="9">
        <v>-0.5</v>
      </c>
      <c r="AP163" s="9">
        <v>0</v>
      </c>
      <c r="AR163" s="36"/>
    </row>
    <row r="164" spans="18:44" ht="12.75">
      <c r="R164" s="81"/>
      <c r="AL164" s="9">
        <v>0</v>
      </c>
      <c r="AM164" s="9">
        <v>0</v>
      </c>
      <c r="AN164" s="9">
        <v>-0.5</v>
      </c>
      <c r="AO164" s="9">
        <v>-0.5</v>
      </c>
      <c r="AP164" s="9">
        <v>0</v>
      </c>
      <c r="AR164" s="36"/>
    </row>
    <row r="165" spans="18:44" ht="12.75">
      <c r="R165" s="81"/>
      <c r="AL165" s="9">
        <v>0</v>
      </c>
      <c r="AM165" s="9">
        <v>0</v>
      </c>
      <c r="AN165" s="9">
        <v>-0.5</v>
      </c>
      <c r="AO165" s="9">
        <v>-0.5</v>
      </c>
      <c r="AP165" s="9">
        <v>0</v>
      </c>
      <c r="AR165" s="36"/>
    </row>
    <row r="166" spans="18:44" ht="12.75">
      <c r="R166" s="81"/>
      <c r="AL166" s="9">
        <v>0</v>
      </c>
      <c r="AM166" s="9">
        <v>0</v>
      </c>
      <c r="AN166" s="9">
        <v>-0.5</v>
      </c>
      <c r="AO166" s="9">
        <v>-0.5</v>
      </c>
      <c r="AP166" s="9">
        <v>0</v>
      </c>
      <c r="AR166" s="36"/>
    </row>
    <row r="167" spans="18:44" ht="12.75">
      <c r="R167" s="81"/>
      <c r="AL167" s="9">
        <v>0</v>
      </c>
      <c r="AM167" s="9">
        <v>0</v>
      </c>
      <c r="AN167" s="9">
        <v>-0.5</v>
      </c>
      <c r="AO167" s="9">
        <v>-0.5</v>
      </c>
      <c r="AP167" s="9">
        <v>0</v>
      </c>
      <c r="AR167" s="36"/>
    </row>
    <row r="168" spans="18:44" ht="12.75">
      <c r="R168" s="81"/>
      <c r="AL168" s="9">
        <v>0</v>
      </c>
      <c r="AM168" s="9">
        <v>0</v>
      </c>
      <c r="AN168" s="9">
        <v>-0.5</v>
      </c>
      <c r="AO168" s="9">
        <v>-0.5</v>
      </c>
      <c r="AP168" s="9">
        <v>0</v>
      </c>
      <c r="AR168" s="36"/>
    </row>
    <row r="169" spans="18:44" ht="12.75">
      <c r="R169" s="81"/>
      <c r="AL169" s="9">
        <v>0</v>
      </c>
      <c r="AM169" s="9">
        <v>0</v>
      </c>
      <c r="AN169" s="9">
        <v>-0.5</v>
      </c>
      <c r="AO169" s="9">
        <v>-0.5</v>
      </c>
      <c r="AP169" s="9">
        <v>0</v>
      </c>
      <c r="AR169" s="36"/>
    </row>
    <row r="170" spans="18:44" ht="12.75">
      <c r="R170" s="81"/>
      <c r="AL170" s="9">
        <v>0</v>
      </c>
      <c r="AM170" s="9">
        <v>0</v>
      </c>
      <c r="AN170" s="9">
        <v>-0.5</v>
      </c>
      <c r="AO170" s="9">
        <v>-0.5</v>
      </c>
      <c r="AP170" s="9">
        <v>0</v>
      </c>
      <c r="AR170" s="36"/>
    </row>
    <row r="171" spans="18:44" ht="12.75">
      <c r="R171" s="81"/>
      <c r="AL171" s="9">
        <v>0</v>
      </c>
      <c r="AM171" s="9">
        <v>0</v>
      </c>
      <c r="AN171" s="9">
        <v>-0.5</v>
      </c>
      <c r="AO171" s="9">
        <v>-0.5</v>
      </c>
      <c r="AP171" s="9">
        <v>0</v>
      </c>
      <c r="AR171" s="36"/>
    </row>
    <row r="172" spans="18:44" ht="12.75">
      <c r="R172" s="81"/>
      <c r="AL172" s="9">
        <v>0</v>
      </c>
      <c r="AM172" s="9">
        <v>0</v>
      </c>
      <c r="AN172" s="9">
        <v>-0.5</v>
      </c>
      <c r="AO172" s="9">
        <v>-0.5</v>
      </c>
      <c r="AP172" s="9">
        <v>0</v>
      </c>
      <c r="AR172" s="36"/>
    </row>
    <row r="173" spans="18:44" ht="12.75">
      <c r="R173" s="81"/>
      <c r="AL173" s="9">
        <v>0</v>
      </c>
      <c r="AM173" s="9">
        <v>0</v>
      </c>
      <c r="AN173" s="9">
        <v>-0.5</v>
      </c>
      <c r="AO173" s="9">
        <v>-0.5</v>
      </c>
      <c r="AP173" s="9">
        <v>0</v>
      </c>
      <c r="AR173" s="36"/>
    </row>
    <row r="174" spans="18:44" ht="12.75">
      <c r="R174" s="81"/>
      <c r="AL174" s="9">
        <v>0</v>
      </c>
      <c r="AM174" s="9">
        <v>0</v>
      </c>
      <c r="AN174" s="9">
        <v>-0.5</v>
      </c>
      <c r="AO174" s="9">
        <v>-0.5</v>
      </c>
      <c r="AP174" s="9">
        <v>0</v>
      </c>
      <c r="AR174" s="36"/>
    </row>
    <row r="175" spans="18:44" ht="12.75">
      <c r="R175" s="81"/>
      <c r="AL175" s="9">
        <v>0</v>
      </c>
      <c r="AM175" s="9">
        <v>0</v>
      </c>
      <c r="AN175" s="9">
        <v>-0.5</v>
      </c>
      <c r="AO175" s="9">
        <v>-0.5</v>
      </c>
      <c r="AP175" s="9">
        <v>0</v>
      </c>
      <c r="AR175" s="36"/>
    </row>
    <row r="176" spans="18:44" ht="12.75">
      <c r="R176" s="81"/>
      <c r="AL176" s="9">
        <v>0</v>
      </c>
      <c r="AM176" s="9">
        <v>0</v>
      </c>
      <c r="AN176" s="9">
        <v>-0.5</v>
      </c>
      <c r="AO176" s="9">
        <v>-0.5</v>
      </c>
      <c r="AP176" s="9">
        <v>0</v>
      </c>
      <c r="AR176" s="36"/>
    </row>
    <row r="177" spans="18:44" ht="12.75">
      <c r="R177" s="81"/>
      <c r="AL177" s="9">
        <v>0</v>
      </c>
      <c r="AM177" s="9">
        <v>0</v>
      </c>
      <c r="AN177" s="9">
        <v>-0.5</v>
      </c>
      <c r="AO177" s="9">
        <v>-0.5</v>
      </c>
      <c r="AP177" s="9">
        <v>0</v>
      </c>
      <c r="AR177" s="36"/>
    </row>
    <row r="178" spans="18:44" ht="12.75">
      <c r="R178" s="81"/>
      <c r="AL178" s="9">
        <v>0</v>
      </c>
      <c r="AM178" s="9">
        <v>0</v>
      </c>
      <c r="AN178" s="9">
        <v>-0.5</v>
      </c>
      <c r="AO178" s="9">
        <v>-0.5</v>
      </c>
      <c r="AP178" s="9">
        <v>0</v>
      </c>
      <c r="AR178" s="36"/>
    </row>
    <row r="179" spans="18:44" ht="12.75">
      <c r="R179" s="81"/>
      <c r="AL179" s="9">
        <v>0</v>
      </c>
      <c r="AM179" s="9">
        <v>0</v>
      </c>
      <c r="AN179" s="9">
        <v>-0.5</v>
      </c>
      <c r="AO179" s="9">
        <v>-0.5</v>
      </c>
      <c r="AP179" s="9">
        <v>0</v>
      </c>
      <c r="AR179" s="36"/>
    </row>
    <row r="180" spans="18:44" ht="12.75">
      <c r="R180" s="81"/>
      <c r="AL180" s="9">
        <v>0</v>
      </c>
      <c r="AM180" s="9">
        <v>0</v>
      </c>
      <c r="AN180" s="9">
        <v>-0.5</v>
      </c>
      <c r="AO180" s="9">
        <v>-0.5</v>
      </c>
      <c r="AP180" s="9">
        <v>0</v>
      </c>
      <c r="AR180" s="36"/>
    </row>
    <row r="181" spans="18:44" ht="12.75">
      <c r="R181" s="81"/>
      <c r="AL181" s="9">
        <v>0</v>
      </c>
      <c r="AM181" s="9">
        <v>0</v>
      </c>
      <c r="AN181" s="9">
        <v>-0.5</v>
      </c>
      <c r="AO181" s="9">
        <v>-0.5</v>
      </c>
      <c r="AP181" s="9">
        <v>0</v>
      </c>
      <c r="AR181" s="36"/>
    </row>
    <row r="182" spans="18:44" ht="12.75">
      <c r="R182" s="81"/>
      <c r="AL182" s="9">
        <v>0</v>
      </c>
      <c r="AM182" s="9">
        <v>0</v>
      </c>
      <c r="AN182" s="9">
        <v>-0.5</v>
      </c>
      <c r="AO182" s="9">
        <v>-0.5</v>
      </c>
      <c r="AP182" s="9">
        <v>0</v>
      </c>
      <c r="AR182" s="36"/>
    </row>
    <row r="183" spans="18:44" ht="12.75">
      <c r="R183" s="81"/>
      <c r="AL183" s="9">
        <v>0</v>
      </c>
      <c r="AM183" s="9">
        <v>0</v>
      </c>
      <c r="AN183" s="9">
        <v>-0.5</v>
      </c>
      <c r="AO183" s="9">
        <v>-0.5</v>
      </c>
      <c r="AP183" s="9">
        <v>0</v>
      </c>
      <c r="AR183" s="36"/>
    </row>
    <row r="184" spans="18:44" ht="12.75">
      <c r="R184" s="81"/>
      <c r="AL184" s="9">
        <v>0</v>
      </c>
      <c r="AM184" s="9">
        <v>0</v>
      </c>
      <c r="AN184" s="9">
        <v>-0.5</v>
      </c>
      <c r="AO184" s="9">
        <v>-0.5</v>
      </c>
      <c r="AP184" s="9">
        <v>0</v>
      </c>
      <c r="AR184" s="36"/>
    </row>
    <row r="185" spans="18:44" ht="12.75">
      <c r="R185" s="81"/>
      <c r="AL185" s="9">
        <v>0</v>
      </c>
      <c r="AM185" s="9">
        <v>0</v>
      </c>
      <c r="AN185" s="9">
        <v>-0.5</v>
      </c>
      <c r="AO185" s="9">
        <v>-0.5</v>
      </c>
      <c r="AP185" s="9">
        <v>0</v>
      </c>
      <c r="AR185" s="36"/>
    </row>
    <row r="186" spans="18:44" ht="12.75">
      <c r="R186" s="81"/>
      <c r="AL186" s="9">
        <v>0</v>
      </c>
      <c r="AM186" s="9">
        <v>0</v>
      </c>
      <c r="AN186" s="9">
        <v>-0.5</v>
      </c>
      <c r="AO186" s="9">
        <v>-0.5</v>
      </c>
      <c r="AP186" s="9">
        <v>0</v>
      </c>
      <c r="AR186" s="36"/>
    </row>
    <row r="187" spans="18:44" ht="12.75">
      <c r="R187" s="81"/>
      <c r="AL187" s="9">
        <v>0</v>
      </c>
      <c r="AM187" s="9">
        <v>0</v>
      </c>
      <c r="AN187" s="9">
        <v>-0.5</v>
      </c>
      <c r="AO187" s="9">
        <v>-0.5</v>
      </c>
      <c r="AP187" s="9">
        <v>0</v>
      </c>
      <c r="AR187" s="36"/>
    </row>
    <row r="188" spans="18:44" ht="12.75">
      <c r="R188" s="81"/>
      <c r="AL188" s="9">
        <v>0</v>
      </c>
      <c r="AM188" s="9">
        <v>0</v>
      </c>
      <c r="AN188" s="9">
        <v>-0.5</v>
      </c>
      <c r="AO188" s="9">
        <v>-0.5</v>
      </c>
      <c r="AP188" s="9">
        <v>0</v>
      </c>
      <c r="AR188" s="36"/>
    </row>
    <row r="189" spans="18:44" ht="12.75">
      <c r="R189" s="81"/>
      <c r="AL189" s="9">
        <v>0</v>
      </c>
      <c r="AM189" s="9">
        <v>0</v>
      </c>
      <c r="AN189" s="9">
        <v>-0.5</v>
      </c>
      <c r="AO189" s="9">
        <v>-0.5</v>
      </c>
      <c r="AP189" s="9">
        <v>0</v>
      </c>
      <c r="AR189" s="36"/>
    </row>
    <row r="190" spans="18:44" ht="12.75">
      <c r="R190" s="81"/>
      <c r="AL190" s="9">
        <v>0</v>
      </c>
      <c r="AM190" s="9">
        <v>0</v>
      </c>
      <c r="AN190" s="9">
        <v>-0.5</v>
      </c>
      <c r="AO190" s="9">
        <v>-0.5</v>
      </c>
      <c r="AP190" s="9">
        <v>0</v>
      </c>
      <c r="AR190" s="36"/>
    </row>
    <row r="191" spans="18:44" ht="12.75">
      <c r="R191" s="81"/>
      <c r="AL191" s="9">
        <v>0</v>
      </c>
      <c r="AM191" s="9">
        <v>0</v>
      </c>
      <c r="AN191" s="9">
        <v>-0.5</v>
      </c>
      <c r="AO191" s="9">
        <v>-0.5</v>
      </c>
      <c r="AP191" s="9">
        <v>0</v>
      </c>
      <c r="AR191" s="36"/>
    </row>
    <row r="192" spans="18:44" ht="12.75">
      <c r="R192" s="81"/>
      <c r="AL192" s="9">
        <v>0</v>
      </c>
      <c r="AM192" s="9">
        <v>0</v>
      </c>
      <c r="AN192" s="9">
        <v>-0.5</v>
      </c>
      <c r="AO192" s="9">
        <v>-0.5</v>
      </c>
      <c r="AP192" s="9">
        <v>0</v>
      </c>
      <c r="AR192" s="36"/>
    </row>
    <row r="193" spans="18:44" ht="12.75">
      <c r="R193" s="81"/>
      <c r="AL193" s="9">
        <v>0</v>
      </c>
      <c r="AM193" s="9">
        <v>0</v>
      </c>
      <c r="AN193" s="9">
        <v>-0.5</v>
      </c>
      <c r="AO193" s="9">
        <v>-0.5</v>
      </c>
      <c r="AP193" s="9">
        <v>0</v>
      </c>
      <c r="AR193" s="36"/>
    </row>
    <row r="194" spans="18:44" ht="12.75">
      <c r="R194" s="81"/>
      <c r="AL194" s="9">
        <v>0</v>
      </c>
      <c r="AM194" s="9">
        <v>0</v>
      </c>
      <c r="AN194" s="9">
        <v>-0.5</v>
      </c>
      <c r="AO194" s="9">
        <v>-0.5</v>
      </c>
      <c r="AP194" s="9">
        <v>0</v>
      </c>
      <c r="AR194" s="36"/>
    </row>
    <row r="195" spans="18:44" ht="12.75">
      <c r="R195" s="81"/>
      <c r="AL195" s="9">
        <v>0</v>
      </c>
      <c r="AM195" s="9">
        <v>0</v>
      </c>
      <c r="AN195" s="9">
        <v>-0.5</v>
      </c>
      <c r="AO195" s="9">
        <v>-0.5</v>
      </c>
      <c r="AP195" s="9">
        <v>0</v>
      </c>
      <c r="AR195" s="36"/>
    </row>
    <row r="196" spans="18:44" ht="12.75">
      <c r="R196" s="81"/>
      <c r="AL196" s="9">
        <v>0</v>
      </c>
      <c r="AM196" s="9">
        <v>0</v>
      </c>
      <c r="AN196" s="9">
        <v>-0.5</v>
      </c>
      <c r="AO196" s="9">
        <v>-0.5</v>
      </c>
      <c r="AP196" s="9">
        <v>0</v>
      </c>
      <c r="AR196" s="36"/>
    </row>
    <row r="197" spans="18:44" ht="12.75">
      <c r="R197" s="81"/>
      <c r="AL197" s="9">
        <v>0</v>
      </c>
      <c r="AM197" s="9">
        <v>0</v>
      </c>
      <c r="AN197" s="9">
        <v>-0.5</v>
      </c>
      <c r="AO197" s="9">
        <v>-0.5</v>
      </c>
      <c r="AP197" s="9">
        <v>0</v>
      </c>
      <c r="AR197" s="36"/>
    </row>
    <row r="198" spans="18:44" ht="12.75">
      <c r="R198" s="81"/>
      <c r="AL198" s="9">
        <v>0</v>
      </c>
      <c r="AM198" s="9">
        <v>0</v>
      </c>
      <c r="AN198" s="9">
        <v>-0.5</v>
      </c>
      <c r="AO198" s="9">
        <v>-0.5</v>
      </c>
      <c r="AP198" s="9">
        <v>0</v>
      </c>
      <c r="AR198" s="36"/>
    </row>
    <row r="199" spans="18:44" ht="12.75">
      <c r="R199" s="81"/>
      <c r="AL199" s="9">
        <v>0</v>
      </c>
      <c r="AM199" s="9">
        <v>0</v>
      </c>
      <c r="AN199" s="9">
        <v>-0.5</v>
      </c>
      <c r="AO199" s="9">
        <v>-0.5</v>
      </c>
      <c r="AP199" s="9">
        <v>0</v>
      </c>
      <c r="AR199" s="36"/>
    </row>
    <row r="200" spans="18:44" ht="12.75">
      <c r="R200" s="81"/>
      <c r="AL200" s="9">
        <v>0</v>
      </c>
      <c r="AM200" s="9">
        <v>0</v>
      </c>
      <c r="AN200" s="9">
        <v>-0.5</v>
      </c>
      <c r="AO200" s="9">
        <v>-0.5</v>
      </c>
      <c r="AP200" s="9">
        <v>0</v>
      </c>
      <c r="AR200" s="36"/>
    </row>
    <row r="201" spans="18:44" ht="12.75">
      <c r="R201" s="81"/>
      <c r="AL201" s="9">
        <v>0</v>
      </c>
      <c r="AM201" s="9">
        <v>0</v>
      </c>
      <c r="AN201" s="9">
        <v>-0.5</v>
      </c>
      <c r="AO201" s="9">
        <v>-0.5</v>
      </c>
      <c r="AP201" s="9">
        <v>0</v>
      </c>
      <c r="AR201" s="36"/>
    </row>
    <row r="202" spans="18:44" ht="12.75">
      <c r="R202" s="81"/>
      <c r="AL202" s="9">
        <v>0</v>
      </c>
      <c r="AM202" s="9">
        <v>0</v>
      </c>
      <c r="AN202" s="9">
        <v>-0.5</v>
      </c>
      <c r="AO202" s="9">
        <v>-0.5</v>
      </c>
      <c r="AP202" s="9">
        <v>0</v>
      </c>
      <c r="AR202" s="36"/>
    </row>
    <row r="203" spans="18:44" ht="12.75">
      <c r="R203" s="81"/>
      <c r="AL203" s="9">
        <v>0</v>
      </c>
      <c r="AM203" s="9">
        <v>0</v>
      </c>
      <c r="AN203" s="9">
        <v>-0.5</v>
      </c>
      <c r="AO203" s="9">
        <v>-0.5</v>
      </c>
      <c r="AP203" s="9">
        <v>0</v>
      </c>
      <c r="AR203" s="36"/>
    </row>
    <row r="204" spans="18:44" ht="12.75">
      <c r="R204" s="81"/>
      <c r="AL204" s="9">
        <v>0</v>
      </c>
      <c r="AM204" s="9">
        <v>0</v>
      </c>
      <c r="AN204" s="9">
        <v>-0.5</v>
      </c>
      <c r="AO204" s="9">
        <v>-0.5</v>
      </c>
      <c r="AP204" s="9">
        <v>0</v>
      </c>
      <c r="AR204" s="36"/>
    </row>
    <row r="205" spans="18:44" ht="12.75">
      <c r="R205" s="81"/>
      <c r="AL205" s="9">
        <v>0</v>
      </c>
      <c r="AM205" s="9">
        <v>0</v>
      </c>
      <c r="AN205" s="9">
        <v>-0.5</v>
      </c>
      <c r="AO205" s="9">
        <v>-0.5</v>
      </c>
      <c r="AP205" s="9">
        <v>0</v>
      </c>
      <c r="AR205" s="36"/>
    </row>
    <row r="206" spans="18:44" ht="12.75">
      <c r="R206" s="81"/>
      <c r="AL206" s="9">
        <v>0</v>
      </c>
      <c r="AM206" s="9">
        <v>0</v>
      </c>
      <c r="AN206" s="9">
        <v>-0.5</v>
      </c>
      <c r="AO206" s="9">
        <v>-0.5</v>
      </c>
      <c r="AP206" s="9">
        <v>0</v>
      </c>
      <c r="AR206" s="36"/>
    </row>
    <row r="207" spans="18:44" ht="12.75">
      <c r="R207" s="81"/>
      <c r="AL207" s="9">
        <v>0</v>
      </c>
      <c r="AM207" s="9">
        <v>0</v>
      </c>
      <c r="AN207" s="9">
        <v>-0.5</v>
      </c>
      <c r="AO207" s="9">
        <v>-0.5</v>
      </c>
      <c r="AP207" s="9">
        <v>0</v>
      </c>
      <c r="AR207" s="36"/>
    </row>
    <row r="208" spans="18:44" ht="12.75">
      <c r="R208" s="81"/>
      <c r="AL208" s="9">
        <v>0</v>
      </c>
      <c r="AM208" s="9">
        <v>0</v>
      </c>
      <c r="AN208" s="9">
        <v>-0.5</v>
      </c>
      <c r="AO208" s="9">
        <v>-0.5</v>
      </c>
      <c r="AP208" s="9">
        <v>0</v>
      </c>
      <c r="AR208" s="36"/>
    </row>
    <row r="209" spans="18:44" ht="12.75">
      <c r="R209" s="81"/>
      <c r="AL209" s="9">
        <v>0</v>
      </c>
      <c r="AM209" s="9">
        <v>0</v>
      </c>
      <c r="AN209" s="9">
        <v>-0.5</v>
      </c>
      <c r="AO209" s="9">
        <v>-0.5</v>
      </c>
      <c r="AP209" s="9">
        <v>0</v>
      </c>
      <c r="AR209" s="36"/>
    </row>
    <row r="210" spans="18:44" ht="12.75">
      <c r="R210" s="81"/>
      <c r="AL210" s="9">
        <v>0</v>
      </c>
      <c r="AM210" s="9">
        <v>0</v>
      </c>
      <c r="AN210" s="9">
        <v>-0.5</v>
      </c>
      <c r="AO210" s="9">
        <v>-0.5</v>
      </c>
      <c r="AP210" s="9">
        <v>0</v>
      </c>
      <c r="AR210" s="36"/>
    </row>
    <row r="211" spans="18:44" ht="12.75">
      <c r="R211" s="81"/>
      <c r="AL211" s="9">
        <v>0</v>
      </c>
      <c r="AM211" s="9">
        <v>0</v>
      </c>
      <c r="AN211" s="9">
        <v>-0.5</v>
      </c>
      <c r="AO211" s="9">
        <v>-0.5</v>
      </c>
      <c r="AP211" s="9">
        <v>0</v>
      </c>
      <c r="AR211" s="36"/>
    </row>
    <row r="212" spans="18:44" ht="12.75">
      <c r="R212" s="81"/>
      <c r="AL212" s="9">
        <v>0</v>
      </c>
      <c r="AM212" s="9">
        <v>0</v>
      </c>
      <c r="AN212" s="9">
        <v>-0.5</v>
      </c>
      <c r="AO212" s="9">
        <v>-0.5</v>
      </c>
      <c r="AP212" s="9">
        <v>0</v>
      </c>
      <c r="AR212" s="36"/>
    </row>
    <row r="213" spans="18:44" ht="12.75">
      <c r="R213" s="81"/>
      <c r="AL213" s="9">
        <v>0</v>
      </c>
      <c r="AM213" s="9">
        <v>0</v>
      </c>
      <c r="AN213" s="9">
        <v>-0.5</v>
      </c>
      <c r="AO213" s="9">
        <v>-0.5</v>
      </c>
      <c r="AP213" s="9">
        <v>0</v>
      </c>
      <c r="AR213" s="36"/>
    </row>
    <row r="214" spans="18:44" ht="12.75">
      <c r="R214" s="81"/>
      <c r="AL214" s="9">
        <v>0</v>
      </c>
      <c r="AM214" s="9">
        <v>0</v>
      </c>
      <c r="AN214" s="9">
        <v>-0.5</v>
      </c>
      <c r="AO214" s="9">
        <v>-0.5</v>
      </c>
      <c r="AP214" s="9">
        <v>0</v>
      </c>
      <c r="AR214" s="36"/>
    </row>
    <row r="215" spans="18:44" ht="12.75">
      <c r="R215" s="81"/>
      <c r="AL215" s="9">
        <v>0</v>
      </c>
      <c r="AM215" s="9">
        <v>0</v>
      </c>
      <c r="AN215" s="9">
        <v>-0.5</v>
      </c>
      <c r="AO215" s="9">
        <v>-0.5</v>
      </c>
      <c r="AP215" s="9">
        <v>0</v>
      </c>
      <c r="AR215" s="36"/>
    </row>
    <row r="216" spans="18:44" ht="12.75">
      <c r="R216" s="81"/>
      <c r="AL216" s="9">
        <v>0</v>
      </c>
      <c r="AM216" s="9">
        <v>0</v>
      </c>
      <c r="AN216" s="9">
        <v>-0.5</v>
      </c>
      <c r="AO216" s="9">
        <v>-0.5</v>
      </c>
      <c r="AP216" s="9">
        <v>0</v>
      </c>
      <c r="AR216" s="36"/>
    </row>
    <row r="217" spans="18:44" ht="12.75">
      <c r="R217" s="81"/>
      <c r="AL217" s="9">
        <v>0</v>
      </c>
      <c r="AM217" s="9">
        <v>0</v>
      </c>
      <c r="AN217" s="9">
        <v>-0.5</v>
      </c>
      <c r="AO217" s="9">
        <v>-0.5</v>
      </c>
      <c r="AP217" s="9">
        <v>0</v>
      </c>
      <c r="AR217" s="36"/>
    </row>
    <row r="218" spans="18:44" ht="12.75">
      <c r="R218" s="81"/>
      <c r="AL218" s="9">
        <v>0</v>
      </c>
      <c r="AM218" s="9">
        <v>0</v>
      </c>
      <c r="AN218" s="9">
        <v>-0.5</v>
      </c>
      <c r="AO218" s="9">
        <v>-0.5</v>
      </c>
      <c r="AP218" s="9">
        <v>0</v>
      </c>
      <c r="AR218" s="36"/>
    </row>
    <row r="219" spans="18:44" ht="12.75">
      <c r="R219" s="81"/>
      <c r="AL219" s="9">
        <v>0</v>
      </c>
      <c r="AM219" s="9">
        <v>0</v>
      </c>
      <c r="AN219" s="9">
        <v>-0.5</v>
      </c>
      <c r="AO219" s="9">
        <v>-0.5</v>
      </c>
      <c r="AP219" s="9">
        <v>0</v>
      </c>
      <c r="AR219" s="36"/>
    </row>
    <row r="220" spans="18:44" ht="12.75">
      <c r="R220" s="81"/>
      <c r="AL220" s="9">
        <v>0</v>
      </c>
      <c r="AM220" s="9">
        <v>0</v>
      </c>
      <c r="AN220" s="9">
        <v>-0.5</v>
      </c>
      <c r="AO220" s="9">
        <v>-0.5</v>
      </c>
      <c r="AP220" s="9">
        <v>0</v>
      </c>
      <c r="AR220" s="36"/>
    </row>
    <row r="221" spans="18:44" ht="12.75">
      <c r="R221" s="81"/>
      <c r="AL221" s="9">
        <v>0</v>
      </c>
      <c r="AM221" s="9">
        <v>0</v>
      </c>
      <c r="AN221" s="9">
        <v>-0.5</v>
      </c>
      <c r="AO221" s="9">
        <v>-0.5</v>
      </c>
      <c r="AP221" s="9">
        <v>0</v>
      </c>
      <c r="AR221" s="36"/>
    </row>
    <row r="222" spans="18:44" ht="12.75">
      <c r="R222" s="81"/>
      <c r="AL222" s="9">
        <v>0</v>
      </c>
      <c r="AM222" s="9">
        <v>0</v>
      </c>
      <c r="AN222" s="9">
        <v>-0.5</v>
      </c>
      <c r="AO222" s="9">
        <v>-0.5</v>
      </c>
      <c r="AP222" s="9">
        <v>0</v>
      </c>
      <c r="AR222" s="36"/>
    </row>
    <row r="223" spans="18:44" ht="12.75">
      <c r="R223" s="81"/>
      <c r="AL223" s="9">
        <v>0</v>
      </c>
      <c r="AM223" s="9">
        <v>0</v>
      </c>
      <c r="AN223" s="9">
        <v>-0.5</v>
      </c>
      <c r="AO223" s="9">
        <v>-0.5</v>
      </c>
      <c r="AP223" s="9">
        <v>0</v>
      </c>
      <c r="AR223" s="36"/>
    </row>
    <row r="224" spans="18:44" ht="12.75">
      <c r="R224" s="81"/>
      <c r="AL224" s="9">
        <v>0</v>
      </c>
      <c r="AM224" s="9">
        <v>0</v>
      </c>
      <c r="AN224" s="9">
        <v>-0.5</v>
      </c>
      <c r="AO224" s="9">
        <v>-0.5</v>
      </c>
      <c r="AP224" s="9">
        <v>0</v>
      </c>
      <c r="AR224" s="36"/>
    </row>
    <row r="225" spans="18:44" ht="12.75">
      <c r="R225" s="81"/>
      <c r="AL225" s="9">
        <v>0</v>
      </c>
      <c r="AM225" s="9">
        <v>0</v>
      </c>
      <c r="AN225" s="9">
        <v>-0.5</v>
      </c>
      <c r="AO225" s="9">
        <v>-0.5</v>
      </c>
      <c r="AP225" s="9">
        <v>0</v>
      </c>
      <c r="AR225" s="36"/>
    </row>
    <row r="226" spans="18:44" ht="12.75">
      <c r="R226" s="81"/>
      <c r="AL226" s="9">
        <v>0</v>
      </c>
      <c r="AM226" s="9">
        <v>0</v>
      </c>
      <c r="AN226" s="9">
        <v>-0.5</v>
      </c>
      <c r="AO226" s="9">
        <v>-0.5</v>
      </c>
      <c r="AP226" s="9">
        <v>0</v>
      </c>
      <c r="AR226" s="36"/>
    </row>
    <row r="227" spans="18:44" ht="12.75">
      <c r="R227" s="81"/>
      <c r="AL227" s="9">
        <v>0</v>
      </c>
      <c r="AM227" s="9">
        <v>0</v>
      </c>
      <c r="AN227" s="9">
        <v>-0.5</v>
      </c>
      <c r="AO227" s="9">
        <v>-0.5</v>
      </c>
      <c r="AP227" s="9">
        <v>0</v>
      </c>
      <c r="AR227" s="36"/>
    </row>
    <row r="228" spans="18:44" ht="12.75">
      <c r="R228" s="81"/>
      <c r="AL228" s="9">
        <v>0</v>
      </c>
      <c r="AM228" s="9">
        <v>0</v>
      </c>
      <c r="AN228" s="9">
        <v>-0.5</v>
      </c>
      <c r="AO228" s="9">
        <v>-0.5</v>
      </c>
      <c r="AP228" s="9">
        <v>0</v>
      </c>
      <c r="AR228" s="36"/>
    </row>
    <row r="229" spans="18:44" ht="12.75">
      <c r="R229" s="81"/>
      <c r="AL229" s="9">
        <v>0</v>
      </c>
      <c r="AM229" s="9">
        <v>0</v>
      </c>
      <c r="AN229" s="9">
        <v>-0.5</v>
      </c>
      <c r="AO229" s="9">
        <v>-0.5</v>
      </c>
      <c r="AP229" s="9">
        <v>0</v>
      </c>
      <c r="AR229" s="36"/>
    </row>
    <row r="230" spans="18:44" ht="12.75">
      <c r="R230" s="81"/>
      <c r="AL230" s="9">
        <v>0</v>
      </c>
      <c r="AM230" s="9">
        <v>0</v>
      </c>
      <c r="AN230" s="9">
        <v>-0.5</v>
      </c>
      <c r="AO230" s="9">
        <v>-0.5</v>
      </c>
      <c r="AP230" s="9">
        <v>0</v>
      </c>
      <c r="AR230" s="36"/>
    </row>
    <row r="231" spans="18:44" ht="12.75">
      <c r="R231" s="81"/>
      <c r="AL231" s="9">
        <v>0</v>
      </c>
      <c r="AM231" s="9">
        <v>0</v>
      </c>
      <c r="AN231" s="9">
        <v>-0.5</v>
      </c>
      <c r="AO231" s="9">
        <v>-0.5</v>
      </c>
      <c r="AP231" s="9">
        <v>0</v>
      </c>
      <c r="AR231" s="36"/>
    </row>
    <row r="232" spans="18:44" ht="12.75">
      <c r="R232" s="81"/>
      <c r="AL232" s="9">
        <v>0</v>
      </c>
      <c r="AM232" s="9">
        <v>0</v>
      </c>
      <c r="AN232" s="9">
        <v>-0.5</v>
      </c>
      <c r="AO232" s="9">
        <v>-0.5</v>
      </c>
      <c r="AP232" s="9">
        <v>0</v>
      </c>
      <c r="AR232" s="36"/>
    </row>
    <row r="233" spans="18:44" ht="12.75">
      <c r="R233" s="81"/>
      <c r="AL233" s="9">
        <v>0</v>
      </c>
      <c r="AM233" s="9">
        <v>0</v>
      </c>
      <c r="AN233" s="9">
        <v>-0.5</v>
      </c>
      <c r="AO233" s="9">
        <v>-0.5</v>
      </c>
      <c r="AP233" s="9">
        <v>0</v>
      </c>
      <c r="AR233" s="36"/>
    </row>
    <row r="234" spans="18:44" ht="12.75">
      <c r="R234" s="81"/>
      <c r="AL234" s="9">
        <v>0</v>
      </c>
      <c r="AM234" s="9">
        <v>0</v>
      </c>
      <c r="AN234" s="9">
        <v>-0.5</v>
      </c>
      <c r="AO234" s="9">
        <v>-0.5</v>
      </c>
      <c r="AP234" s="9">
        <v>0</v>
      </c>
      <c r="AR234" s="36"/>
    </row>
    <row r="235" spans="18:44" ht="12.75">
      <c r="R235" s="81"/>
      <c r="AL235" s="9">
        <v>0</v>
      </c>
      <c r="AM235" s="9">
        <v>0</v>
      </c>
      <c r="AN235" s="9">
        <v>-0.5</v>
      </c>
      <c r="AO235" s="9">
        <v>-0.5</v>
      </c>
      <c r="AP235" s="9">
        <v>0</v>
      </c>
      <c r="AR235" s="36"/>
    </row>
    <row r="236" spans="18:44" ht="12.75">
      <c r="R236" s="81"/>
      <c r="AL236" s="9">
        <v>0</v>
      </c>
      <c r="AM236" s="9">
        <v>0</v>
      </c>
      <c r="AN236" s="9">
        <v>-0.5</v>
      </c>
      <c r="AO236" s="9">
        <v>-0.5</v>
      </c>
      <c r="AP236" s="9">
        <v>0</v>
      </c>
      <c r="AR236" s="36"/>
    </row>
    <row r="237" spans="18:44" ht="12.75">
      <c r="R237" s="81"/>
      <c r="AL237" s="9">
        <v>0</v>
      </c>
      <c r="AM237" s="9">
        <v>0</v>
      </c>
      <c r="AN237" s="9">
        <v>-0.5</v>
      </c>
      <c r="AO237" s="9">
        <v>-0.5</v>
      </c>
      <c r="AP237" s="9">
        <v>0</v>
      </c>
      <c r="AR237" s="36"/>
    </row>
    <row r="238" spans="18:44" ht="12.75">
      <c r="R238" s="81"/>
      <c r="AL238" s="9">
        <v>0</v>
      </c>
      <c r="AM238" s="9">
        <v>0</v>
      </c>
      <c r="AN238" s="9">
        <v>-0.5</v>
      </c>
      <c r="AO238" s="9">
        <v>-0.5</v>
      </c>
      <c r="AP238" s="9">
        <v>0</v>
      </c>
      <c r="AR238" s="36"/>
    </row>
    <row r="239" spans="18:44" ht="12.75">
      <c r="R239" s="81"/>
      <c r="AL239" s="9">
        <v>0</v>
      </c>
      <c r="AM239" s="9">
        <v>0</v>
      </c>
      <c r="AN239" s="9">
        <v>-0.5</v>
      </c>
      <c r="AO239" s="9">
        <v>-0.5</v>
      </c>
      <c r="AP239" s="9">
        <v>0</v>
      </c>
      <c r="AR239" s="36"/>
    </row>
    <row r="240" spans="18:44" ht="12.75">
      <c r="R240" s="81"/>
      <c r="AL240" s="9">
        <v>0</v>
      </c>
      <c r="AM240" s="9">
        <v>0</v>
      </c>
      <c r="AN240" s="9">
        <v>-0.5</v>
      </c>
      <c r="AO240" s="9">
        <v>-0.5</v>
      </c>
      <c r="AP240" s="9">
        <v>0</v>
      </c>
      <c r="AR240" s="36"/>
    </row>
    <row r="241" spans="18:44" ht="12.75">
      <c r="R241" s="81"/>
      <c r="AL241" s="9">
        <v>0</v>
      </c>
      <c r="AM241" s="9">
        <v>0</v>
      </c>
      <c r="AN241" s="9">
        <v>-0.5</v>
      </c>
      <c r="AO241" s="9">
        <v>-0.5</v>
      </c>
      <c r="AP241" s="9">
        <v>0</v>
      </c>
      <c r="AR241" s="36"/>
    </row>
    <row r="242" spans="18:44" ht="12.75">
      <c r="R242" s="81"/>
      <c r="AL242" s="9">
        <v>0</v>
      </c>
      <c r="AM242" s="9">
        <v>0</v>
      </c>
      <c r="AN242" s="9">
        <v>-0.5</v>
      </c>
      <c r="AO242" s="9">
        <v>-0.5</v>
      </c>
      <c r="AP242" s="9">
        <v>0</v>
      </c>
      <c r="AR242" s="36"/>
    </row>
    <row r="243" spans="18:44" ht="12.75">
      <c r="R243" s="81"/>
      <c r="AL243" s="9">
        <v>0</v>
      </c>
      <c r="AM243" s="9">
        <v>0</v>
      </c>
      <c r="AN243" s="9">
        <v>-0.5</v>
      </c>
      <c r="AO243" s="9">
        <v>-0.5</v>
      </c>
      <c r="AP243" s="9">
        <v>0</v>
      </c>
      <c r="AR243" s="36"/>
    </row>
    <row r="244" spans="18:44" ht="12.75">
      <c r="R244" s="81"/>
      <c r="AL244" s="9">
        <v>0</v>
      </c>
      <c r="AM244" s="9">
        <v>0</v>
      </c>
      <c r="AN244" s="9">
        <v>-0.5</v>
      </c>
      <c r="AO244" s="9">
        <v>-0.5</v>
      </c>
      <c r="AP244" s="9">
        <v>0</v>
      </c>
      <c r="AR244" s="36"/>
    </row>
    <row r="245" spans="18:44" ht="12.75">
      <c r="R245" s="81"/>
      <c r="AL245" s="9">
        <v>0</v>
      </c>
      <c r="AM245" s="9">
        <v>0</v>
      </c>
      <c r="AN245" s="9">
        <v>-0.5</v>
      </c>
      <c r="AO245" s="9">
        <v>-0.5</v>
      </c>
      <c r="AP245" s="9">
        <v>0</v>
      </c>
      <c r="AR245" s="36"/>
    </row>
    <row r="246" spans="18:44" ht="12.75">
      <c r="R246" s="81"/>
      <c r="AL246" s="9">
        <v>0</v>
      </c>
      <c r="AM246" s="9">
        <v>0</v>
      </c>
      <c r="AN246" s="9">
        <v>-0.5</v>
      </c>
      <c r="AO246" s="9">
        <v>-0.5</v>
      </c>
      <c r="AP246" s="9">
        <v>0</v>
      </c>
      <c r="AR246" s="36"/>
    </row>
    <row r="247" spans="18:44" ht="12.75">
      <c r="R247" s="81"/>
      <c r="AL247" s="9">
        <v>0</v>
      </c>
      <c r="AM247" s="9">
        <v>0</v>
      </c>
      <c r="AN247" s="9">
        <v>-0.5</v>
      </c>
      <c r="AO247" s="9">
        <v>-0.5</v>
      </c>
      <c r="AP247" s="9">
        <v>0</v>
      </c>
      <c r="AR247" s="36"/>
    </row>
    <row r="248" spans="18:44" ht="12.75">
      <c r="R248" s="81"/>
      <c r="AL248" s="9">
        <v>0</v>
      </c>
      <c r="AM248" s="9">
        <v>0</v>
      </c>
      <c r="AN248" s="9">
        <v>-0.5</v>
      </c>
      <c r="AO248" s="9">
        <v>-0.5</v>
      </c>
      <c r="AP248" s="9">
        <v>0</v>
      </c>
      <c r="AR248" s="36"/>
    </row>
    <row r="249" spans="18:44" ht="12.75">
      <c r="R249" s="81"/>
      <c r="AL249" s="9">
        <v>0</v>
      </c>
      <c r="AM249" s="9">
        <v>0</v>
      </c>
      <c r="AN249" s="9">
        <v>-0.5</v>
      </c>
      <c r="AO249" s="9">
        <v>-0.5</v>
      </c>
      <c r="AP249" s="9">
        <v>0</v>
      </c>
      <c r="AR249" s="36"/>
    </row>
    <row r="250" spans="18:44" ht="12.75">
      <c r="R250" s="81"/>
      <c r="AL250" s="9">
        <v>0</v>
      </c>
      <c r="AM250" s="9">
        <v>0</v>
      </c>
      <c r="AN250" s="9">
        <v>-0.5</v>
      </c>
      <c r="AO250" s="9">
        <v>-0.5</v>
      </c>
      <c r="AP250" s="9">
        <v>0</v>
      </c>
      <c r="AR250" s="36"/>
    </row>
    <row r="251" spans="18:44" ht="12.75">
      <c r="R251" s="81"/>
      <c r="AL251" s="9">
        <v>0</v>
      </c>
      <c r="AM251" s="9">
        <v>0</v>
      </c>
      <c r="AN251" s="9">
        <v>-0.5</v>
      </c>
      <c r="AO251" s="9">
        <v>-0.5</v>
      </c>
      <c r="AP251" s="9">
        <v>0</v>
      </c>
      <c r="AR251" s="36"/>
    </row>
    <row r="252" spans="18:44" ht="12.75">
      <c r="R252" s="81"/>
      <c r="AL252" s="9">
        <v>0</v>
      </c>
      <c r="AM252" s="9">
        <v>0</v>
      </c>
      <c r="AN252" s="9">
        <v>-0.5</v>
      </c>
      <c r="AO252" s="9">
        <v>-0.5</v>
      </c>
      <c r="AP252" s="9">
        <v>0</v>
      </c>
      <c r="AR252" s="36"/>
    </row>
    <row r="253" spans="18:44" ht="12.75">
      <c r="R253" s="81"/>
      <c r="AL253" s="9">
        <v>0</v>
      </c>
      <c r="AM253" s="9">
        <v>0</v>
      </c>
      <c r="AN253" s="9">
        <v>-0.5</v>
      </c>
      <c r="AO253" s="9">
        <v>-0.5</v>
      </c>
      <c r="AP253" s="9">
        <v>0</v>
      </c>
      <c r="AR253" s="36"/>
    </row>
    <row r="254" spans="18:44" ht="12.75">
      <c r="R254" s="81"/>
      <c r="AL254" s="9">
        <v>0</v>
      </c>
      <c r="AM254" s="9">
        <v>0</v>
      </c>
      <c r="AN254" s="9">
        <v>-0.5</v>
      </c>
      <c r="AO254" s="9">
        <v>-0.5</v>
      </c>
      <c r="AP254" s="9">
        <v>0</v>
      </c>
      <c r="AR254" s="36"/>
    </row>
    <row r="255" spans="18:44" ht="12.75">
      <c r="R255" s="81"/>
      <c r="AL255" s="9">
        <v>0</v>
      </c>
      <c r="AM255" s="9">
        <v>0</v>
      </c>
      <c r="AN255" s="9">
        <v>-0.5</v>
      </c>
      <c r="AO255" s="9">
        <v>-0.5</v>
      </c>
      <c r="AP255" s="9">
        <v>0</v>
      </c>
      <c r="AR255" s="36"/>
    </row>
    <row r="256" spans="18:44" ht="12.75">
      <c r="R256" s="81"/>
      <c r="AL256" s="9">
        <v>0</v>
      </c>
      <c r="AM256" s="9">
        <v>0</v>
      </c>
      <c r="AN256" s="9">
        <v>-0.5</v>
      </c>
      <c r="AO256" s="9">
        <v>-0.5</v>
      </c>
      <c r="AP256" s="9">
        <v>0</v>
      </c>
      <c r="AR256" s="36"/>
    </row>
    <row r="257" spans="18:44" ht="12.75">
      <c r="R257" s="81"/>
      <c r="AL257" s="9">
        <v>0</v>
      </c>
      <c r="AM257" s="9">
        <v>0</v>
      </c>
      <c r="AN257" s="9">
        <v>-0.5</v>
      </c>
      <c r="AO257" s="9">
        <v>-0.5</v>
      </c>
      <c r="AP257" s="9">
        <v>0</v>
      </c>
      <c r="AR257" s="36"/>
    </row>
    <row r="258" spans="18:44" ht="12.75">
      <c r="R258" s="81"/>
      <c r="AL258" s="9">
        <v>0</v>
      </c>
      <c r="AM258" s="9">
        <v>0</v>
      </c>
      <c r="AN258" s="9">
        <v>-0.5</v>
      </c>
      <c r="AO258" s="9">
        <v>-0.5</v>
      </c>
      <c r="AP258" s="9">
        <v>0</v>
      </c>
      <c r="AR258" s="36"/>
    </row>
    <row r="259" spans="18:44" ht="12.75">
      <c r="R259" s="81"/>
      <c r="AL259" s="9">
        <v>0</v>
      </c>
      <c r="AM259" s="9">
        <v>0</v>
      </c>
      <c r="AN259" s="9">
        <v>-0.5</v>
      </c>
      <c r="AO259" s="9">
        <v>-0.5</v>
      </c>
      <c r="AP259" s="9">
        <v>0</v>
      </c>
      <c r="AR259" s="36"/>
    </row>
    <row r="260" spans="18:44" ht="12.75">
      <c r="R260" s="81"/>
      <c r="AL260" s="9">
        <v>0</v>
      </c>
      <c r="AM260" s="9">
        <v>0</v>
      </c>
      <c r="AN260" s="9">
        <v>-0.5</v>
      </c>
      <c r="AO260" s="9">
        <v>-0.5</v>
      </c>
      <c r="AP260" s="9">
        <v>0</v>
      </c>
      <c r="AR260" s="36"/>
    </row>
    <row r="261" spans="18:44" ht="12.75">
      <c r="R261" s="81"/>
      <c r="AL261" s="9">
        <v>0</v>
      </c>
      <c r="AM261" s="9">
        <v>0</v>
      </c>
      <c r="AN261" s="9">
        <v>-0.5</v>
      </c>
      <c r="AO261" s="9">
        <v>-0.5</v>
      </c>
      <c r="AP261" s="9">
        <v>0</v>
      </c>
      <c r="AR261" s="36"/>
    </row>
    <row r="262" spans="18:44" ht="12.75">
      <c r="R262" s="81"/>
      <c r="AL262" s="9">
        <v>0</v>
      </c>
      <c r="AM262" s="9">
        <v>0</v>
      </c>
      <c r="AN262" s="9">
        <v>-0.5</v>
      </c>
      <c r="AO262" s="9">
        <v>-0.5</v>
      </c>
      <c r="AP262" s="9">
        <v>0</v>
      </c>
      <c r="AR262" s="36"/>
    </row>
    <row r="263" spans="18:44" ht="12.75">
      <c r="R263" s="81"/>
      <c r="AL263" s="9">
        <v>0</v>
      </c>
      <c r="AM263" s="9">
        <v>0</v>
      </c>
      <c r="AN263" s="9">
        <v>-0.5</v>
      </c>
      <c r="AO263" s="9">
        <v>-0.5</v>
      </c>
      <c r="AP263" s="9">
        <v>0</v>
      </c>
      <c r="AR263" s="36"/>
    </row>
    <row r="264" spans="18:44" ht="12.75">
      <c r="R264" s="81"/>
      <c r="AL264" s="9">
        <v>0</v>
      </c>
      <c r="AM264" s="9">
        <v>0</v>
      </c>
      <c r="AN264" s="9">
        <v>-0.5</v>
      </c>
      <c r="AO264" s="9">
        <v>-0.5</v>
      </c>
      <c r="AP264" s="9">
        <v>0</v>
      </c>
      <c r="AR264" s="36"/>
    </row>
    <row r="265" spans="18:44" ht="12.75">
      <c r="R265" s="81"/>
      <c r="AL265" s="9">
        <v>0</v>
      </c>
      <c r="AM265" s="9">
        <v>0</v>
      </c>
      <c r="AN265" s="9">
        <v>-0.5</v>
      </c>
      <c r="AO265" s="9">
        <v>-0.5</v>
      </c>
      <c r="AP265" s="9">
        <v>0</v>
      </c>
      <c r="AR265" s="36"/>
    </row>
    <row r="266" spans="18:44" ht="12.75">
      <c r="R266" s="81"/>
      <c r="AL266" s="9">
        <v>0</v>
      </c>
      <c r="AM266" s="9">
        <v>0</v>
      </c>
      <c r="AN266" s="9">
        <v>-0.5</v>
      </c>
      <c r="AO266" s="9">
        <v>-0.5</v>
      </c>
      <c r="AP266" s="9">
        <v>0</v>
      </c>
      <c r="AR266" s="36"/>
    </row>
    <row r="267" spans="18:44" ht="12.75">
      <c r="R267" s="81"/>
      <c r="AL267" s="9">
        <v>0</v>
      </c>
      <c r="AM267" s="9">
        <v>0</v>
      </c>
      <c r="AN267" s="9">
        <v>-0.5</v>
      </c>
      <c r="AO267" s="9">
        <v>-0.5</v>
      </c>
      <c r="AP267" s="9">
        <v>0</v>
      </c>
      <c r="AR267" s="36"/>
    </row>
    <row r="268" spans="18:44" ht="12.75">
      <c r="R268" s="81"/>
      <c r="AL268" s="9">
        <v>0</v>
      </c>
      <c r="AM268" s="9">
        <v>0</v>
      </c>
      <c r="AN268" s="9">
        <v>-0.5</v>
      </c>
      <c r="AO268" s="9">
        <v>-0.5</v>
      </c>
      <c r="AP268" s="9">
        <v>0</v>
      </c>
      <c r="AR268" s="36"/>
    </row>
    <row r="269" spans="18:44" ht="12.75">
      <c r="R269" s="81"/>
      <c r="AL269" s="9">
        <v>0</v>
      </c>
      <c r="AM269" s="9">
        <v>0</v>
      </c>
      <c r="AN269" s="9">
        <v>-0.5</v>
      </c>
      <c r="AO269" s="9">
        <v>-0.5</v>
      </c>
      <c r="AP269" s="9">
        <v>0</v>
      </c>
      <c r="AR269" s="36"/>
    </row>
    <row r="270" spans="18:44" ht="12.75">
      <c r="R270" s="81"/>
      <c r="AL270" s="9">
        <v>0</v>
      </c>
      <c r="AM270" s="9">
        <v>0</v>
      </c>
      <c r="AN270" s="9">
        <v>-0.5</v>
      </c>
      <c r="AO270" s="9">
        <v>-0.5</v>
      </c>
      <c r="AP270" s="9">
        <v>0</v>
      </c>
      <c r="AR270" s="36"/>
    </row>
    <row r="271" spans="18:44" ht="12.75">
      <c r="R271" s="81"/>
      <c r="AL271" s="9">
        <v>0</v>
      </c>
      <c r="AM271" s="9">
        <v>0</v>
      </c>
      <c r="AN271" s="9">
        <v>-0.5</v>
      </c>
      <c r="AO271" s="9">
        <v>-0.5</v>
      </c>
      <c r="AP271" s="9">
        <v>0</v>
      </c>
      <c r="AR271" s="36"/>
    </row>
    <row r="272" spans="18:44" ht="12.75">
      <c r="R272" s="81"/>
      <c r="AL272" s="9">
        <v>0</v>
      </c>
      <c r="AM272" s="9">
        <v>0</v>
      </c>
      <c r="AN272" s="9">
        <v>-0.5</v>
      </c>
      <c r="AO272" s="9">
        <v>-0.5</v>
      </c>
      <c r="AP272" s="9">
        <v>0</v>
      </c>
      <c r="AR272" s="36"/>
    </row>
    <row r="273" spans="18:44" ht="12.75">
      <c r="R273" s="81"/>
      <c r="AL273" s="9">
        <v>0</v>
      </c>
      <c r="AM273" s="9">
        <v>0</v>
      </c>
      <c r="AN273" s="9">
        <v>-0.5</v>
      </c>
      <c r="AO273" s="9">
        <v>-0.5</v>
      </c>
      <c r="AP273" s="9">
        <v>0</v>
      </c>
      <c r="AR273" s="36"/>
    </row>
    <row r="274" spans="18:44" ht="12.75">
      <c r="R274" s="81"/>
      <c r="AL274" s="9">
        <v>0</v>
      </c>
      <c r="AM274" s="9">
        <v>0</v>
      </c>
      <c r="AN274" s="9">
        <v>-0.5</v>
      </c>
      <c r="AO274" s="9">
        <v>-0.5</v>
      </c>
      <c r="AP274" s="9">
        <v>0</v>
      </c>
      <c r="AR274" s="36"/>
    </row>
    <row r="275" spans="18:44" ht="12.75">
      <c r="R275" s="81"/>
      <c r="AL275" s="9">
        <v>0</v>
      </c>
      <c r="AM275" s="9">
        <v>0</v>
      </c>
      <c r="AN275" s="9">
        <v>-0.5</v>
      </c>
      <c r="AO275" s="9">
        <v>-0.5</v>
      </c>
      <c r="AP275" s="9">
        <v>0</v>
      </c>
      <c r="AR275" s="36"/>
    </row>
    <row r="276" spans="18:44" ht="12.75">
      <c r="R276" s="81"/>
      <c r="AL276" s="9">
        <v>0</v>
      </c>
      <c r="AM276" s="9">
        <v>0</v>
      </c>
      <c r="AN276" s="9">
        <v>-0.5</v>
      </c>
      <c r="AO276" s="9">
        <v>-0.5</v>
      </c>
      <c r="AP276" s="9">
        <v>0</v>
      </c>
      <c r="AR276" s="36"/>
    </row>
    <row r="277" spans="18:44" ht="12.75">
      <c r="R277" s="81"/>
      <c r="AL277" s="9">
        <v>0</v>
      </c>
      <c r="AM277" s="9">
        <v>0</v>
      </c>
      <c r="AN277" s="9">
        <v>-0.5</v>
      </c>
      <c r="AO277" s="9">
        <v>-0.5</v>
      </c>
      <c r="AP277" s="9">
        <v>0</v>
      </c>
      <c r="AR277" s="36"/>
    </row>
    <row r="278" spans="18:44" ht="12.75">
      <c r="R278" s="81"/>
      <c r="AL278" s="9">
        <v>0</v>
      </c>
      <c r="AM278" s="9">
        <v>0</v>
      </c>
      <c r="AN278" s="9">
        <v>-0.5</v>
      </c>
      <c r="AO278" s="9">
        <v>-0.5</v>
      </c>
      <c r="AP278" s="9">
        <v>0</v>
      </c>
      <c r="AR278" s="36"/>
    </row>
    <row r="279" spans="18:44" ht="12.75">
      <c r="R279" s="81"/>
      <c r="AL279" s="9">
        <v>0</v>
      </c>
      <c r="AM279" s="9">
        <v>0</v>
      </c>
      <c r="AN279" s="9">
        <v>-0.5</v>
      </c>
      <c r="AO279" s="9">
        <v>-0.5</v>
      </c>
      <c r="AP279" s="9">
        <v>0</v>
      </c>
      <c r="AR279" s="36"/>
    </row>
    <row r="280" spans="18:44" ht="12.75">
      <c r="R280" s="81"/>
      <c r="AL280" s="9">
        <v>0</v>
      </c>
      <c r="AM280" s="9">
        <v>0</v>
      </c>
      <c r="AN280" s="9">
        <v>-0.5</v>
      </c>
      <c r="AO280" s="9">
        <v>-0.5</v>
      </c>
      <c r="AP280" s="9">
        <v>0</v>
      </c>
      <c r="AR280" s="36"/>
    </row>
    <row r="281" spans="18:44" ht="12.75">
      <c r="R281" s="81"/>
      <c r="AL281" s="9">
        <v>0</v>
      </c>
      <c r="AM281" s="9">
        <v>0</v>
      </c>
      <c r="AN281" s="9">
        <v>-0.5</v>
      </c>
      <c r="AO281" s="9">
        <v>-0.5</v>
      </c>
      <c r="AP281" s="9">
        <v>0</v>
      </c>
      <c r="AR281" s="36"/>
    </row>
    <row r="282" spans="18:44" ht="12.75">
      <c r="R282" s="81"/>
      <c r="AL282" s="9">
        <v>0</v>
      </c>
      <c r="AM282" s="9">
        <v>0</v>
      </c>
      <c r="AN282" s="9">
        <v>-0.5</v>
      </c>
      <c r="AO282" s="9">
        <v>-0.5</v>
      </c>
      <c r="AP282" s="9">
        <v>0</v>
      </c>
      <c r="AR282" s="36"/>
    </row>
    <row r="283" spans="18:44" ht="12.75">
      <c r="R283" s="81"/>
      <c r="AL283" s="9">
        <v>0</v>
      </c>
      <c r="AM283" s="9">
        <v>0</v>
      </c>
      <c r="AN283" s="9">
        <v>-0.5</v>
      </c>
      <c r="AO283" s="9">
        <v>-0.5</v>
      </c>
      <c r="AP283" s="9">
        <v>0</v>
      </c>
      <c r="AR283" s="36"/>
    </row>
    <row r="284" spans="18:44" ht="12.75">
      <c r="R284" s="81"/>
      <c r="AL284" s="9">
        <v>0</v>
      </c>
      <c r="AM284" s="9">
        <v>0</v>
      </c>
      <c r="AN284" s="9">
        <v>-0.5</v>
      </c>
      <c r="AO284" s="9">
        <v>-0.5</v>
      </c>
      <c r="AP284" s="9">
        <v>0</v>
      </c>
      <c r="AR284" s="36"/>
    </row>
    <row r="285" spans="18:44" ht="12.75">
      <c r="R285" s="81"/>
      <c r="AL285" s="9">
        <v>0</v>
      </c>
      <c r="AM285" s="9">
        <v>0</v>
      </c>
      <c r="AN285" s="9">
        <v>-0.5</v>
      </c>
      <c r="AO285" s="9">
        <v>-0.5</v>
      </c>
      <c r="AP285" s="9">
        <v>0</v>
      </c>
      <c r="AR285" s="36"/>
    </row>
    <row r="286" spans="18:44" ht="12.75">
      <c r="R286" s="81"/>
      <c r="AL286" s="9">
        <v>0</v>
      </c>
      <c r="AM286" s="9">
        <v>0</v>
      </c>
      <c r="AN286" s="9">
        <v>-0.5</v>
      </c>
      <c r="AO286" s="9">
        <v>-0.5</v>
      </c>
      <c r="AP286" s="9">
        <v>0</v>
      </c>
      <c r="AR286" s="36"/>
    </row>
    <row r="287" spans="18:44" ht="12.75">
      <c r="R287" s="81"/>
      <c r="AL287" s="9">
        <v>0</v>
      </c>
      <c r="AM287" s="9">
        <v>0</v>
      </c>
      <c r="AN287" s="9">
        <v>-0.5</v>
      </c>
      <c r="AO287" s="9">
        <v>-0.5</v>
      </c>
      <c r="AP287" s="9">
        <v>0</v>
      </c>
      <c r="AR287" s="36"/>
    </row>
    <row r="288" spans="18:44" ht="12.75">
      <c r="R288" s="81"/>
      <c r="AL288" s="9">
        <v>0</v>
      </c>
      <c r="AM288" s="9">
        <v>0</v>
      </c>
      <c r="AN288" s="9">
        <v>-0.5</v>
      </c>
      <c r="AO288" s="9">
        <v>-0.5</v>
      </c>
      <c r="AP288" s="9">
        <v>0</v>
      </c>
      <c r="AR288" s="36"/>
    </row>
    <row r="289" spans="18:44" ht="12.75">
      <c r="R289" s="81"/>
      <c r="AL289" s="9">
        <v>0</v>
      </c>
      <c r="AM289" s="9">
        <v>0</v>
      </c>
      <c r="AN289" s="9">
        <v>-0.5</v>
      </c>
      <c r="AO289" s="9">
        <v>-0.5</v>
      </c>
      <c r="AP289" s="9">
        <v>0</v>
      </c>
      <c r="AR289" s="36"/>
    </row>
    <row r="290" spans="18:44" ht="12.75">
      <c r="R290" s="81"/>
      <c r="AL290" s="9">
        <v>0</v>
      </c>
      <c r="AM290" s="9">
        <v>0</v>
      </c>
      <c r="AN290" s="9">
        <v>-0.5</v>
      </c>
      <c r="AO290" s="9">
        <v>-0.5</v>
      </c>
      <c r="AP290" s="9">
        <v>0</v>
      </c>
      <c r="AR290" s="36"/>
    </row>
    <row r="291" spans="18:44" ht="12.75">
      <c r="R291" s="81"/>
      <c r="AL291" s="9">
        <v>0</v>
      </c>
      <c r="AM291" s="9">
        <v>0</v>
      </c>
      <c r="AN291" s="9">
        <v>-0.5</v>
      </c>
      <c r="AO291" s="9">
        <v>-0.5</v>
      </c>
      <c r="AP291" s="9">
        <v>0</v>
      </c>
      <c r="AR291" s="36"/>
    </row>
    <row r="292" spans="18:44" ht="12.75">
      <c r="R292" s="81"/>
      <c r="AL292" s="9">
        <v>0</v>
      </c>
      <c r="AM292" s="9">
        <v>0</v>
      </c>
      <c r="AN292" s="9">
        <v>-0.5</v>
      </c>
      <c r="AO292" s="9">
        <v>-0.5</v>
      </c>
      <c r="AP292" s="9">
        <v>0</v>
      </c>
      <c r="AR292" s="36"/>
    </row>
    <row r="293" spans="18:44" ht="12.75">
      <c r="R293" s="81"/>
      <c r="AL293" s="9">
        <v>0</v>
      </c>
      <c r="AM293" s="9">
        <v>0</v>
      </c>
      <c r="AN293" s="9">
        <v>-0.5</v>
      </c>
      <c r="AO293" s="9">
        <v>-0.5</v>
      </c>
      <c r="AP293" s="9">
        <v>0</v>
      </c>
      <c r="AR293" s="36"/>
    </row>
    <row r="294" spans="18:44" ht="12.75">
      <c r="R294" s="81"/>
      <c r="AL294" s="9">
        <v>0</v>
      </c>
      <c r="AM294" s="9">
        <v>0</v>
      </c>
      <c r="AN294" s="9">
        <v>-0.5</v>
      </c>
      <c r="AO294" s="9">
        <v>-0.5</v>
      </c>
      <c r="AP294" s="9">
        <v>0</v>
      </c>
      <c r="AR294" s="36"/>
    </row>
    <row r="295" spans="18:44" ht="12.75">
      <c r="R295" s="81"/>
      <c r="AL295" s="9">
        <v>0</v>
      </c>
      <c r="AM295" s="9">
        <v>0</v>
      </c>
      <c r="AN295" s="9">
        <v>-0.5</v>
      </c>
      <c r="AO295" s="9">
        <v>-0.5</v>
      </c>
      <c r="AP295" s="9">
        <v>0</v>
      </c>
      <c r="AR295" s="36"/>
    </row>
    <row r="296" spans="18:44" ht="12.75">
      <c r="R296" s="81"/>
      <c r="AL296" s="9">
        <v>0</v>
      </c>
      <c r="AM296" s="9">
        <v>0</v>
      </c>
      <c r="AN296" s="9">
        <v>-0.5</v>
      </c>
      <c r="AO296" s="9">
        <v>-0.5</v>
      </c>
      <c r="AP296" s="9">
        <v>0</v>
      </c>
      <c r="AR296" s="36"/>
    </row>
    <row r="297" spans="18:44" ht="12.75">
      <c r="R297" s="81"/>
      <c r="AL297" s="9">
        <v>0</v>
      </c>
      <c r="AM297" s="9">
        <v>0</v>
      </c>
      <c r="AN297" s="9">
        <v>-0.5</v>
      </c>
      <c r="AO297" s="9">
        <v>-0.5</v>
      </c>
      <c r="AP297" s="9">
        <v>0</v>
      </c>
      <c r="AR297" s="36"/>
    </row>
    <row r="298" spans="18:44" ht="12.75">
      <c r="R298" s="81"/>
      <c r="AL298" s="9">
        <v>0</v>
      </c>
      <c r="AM298" s="9">
        <v>0</v>
      </c>
      <c r="AN298" s="9">
        <v>-0.5</v>
      </c>
      <c r="AO298" s="9">
        <v>-0.5</v>
      </c>
      <c r="AP298" s="9">
        <v>0</v>
      </c>
      <c r="AR298" s="36"/>
    </row>
    <row r="299" spans="18:44" ht="12.75">
      <c r="R299" s="81"/>
      <c r="AL299" s="9">
        <v>0</v>
      </c>
      <c r="AM299" s="9">
        <v>0</v>
      </c>
      <c r="AN299" s="9">
        <v>-0.5</v>
      </c>
      <c r="AO299" s="9">
        <v>-0.5</v>
      </c>
      <c r="AP299" s="9">
        <v>0</v>
      </c>
      <c r="AR299" s="36"/>
    </row>
    <row r="300" spans="18:44" ht="12.75">
      <c r="R300" s="81"/>
      <c r="AL300" s="9">
        <v>0</v>
      </c>
      <c r="AM300" s="9">
        <v>0</v>
      </c>
      <c r="AN300" s="9">
        <v>-0.5</v>
      </c>
      <c r="AO300" s="9">
        <v>-0.5</v>
      </c>
      <c r="AP300" s="9">
        <v>0</v>
      </c>
      <c r="AR300" s="36"/>
    </row>
    <row r="301" spans="18:44" ht="12.75">
      <c r="R301" s="81"/>
      <c r="AL301" s="9">
        <v>0</v>
      </c>
      <c r="AM301" s="9">
        <v>0</v>
      </c>
      <c r="AN301" s="9">
        <v>-0.5</v>
      </c>
      <c r="AO301" s="9">
        <v>-0.5</v>
      </c>
      <c r="AP301" s="9">
        <v>0</v>
      </c>
      <c r="AR301" s="36"/>
    </row>
    <row r="302" spans="18:44" ht="12.75">
      <c r="R302" s="81"/>
      <c r="AL302" s="9">
        <v>0</v>
      </c>
      <c r="AM302" s="9">
        <v>0</v>
      </c>
      <c r="AN302" s="9">
        <v>-0.5</v>
      </c>
      <c r="AO302" s="9">
        <v>-0.5</v>
      </c>
      <c r="AP302" s="9">
        <v>0</v>
      </c>
      <c r="AR302" s="36"/>
    </row>
    <row r="303" spans="18:44" ht="12.75">
      <c r="R303" s="81"/>
      <c r="AL303" s="9">
        <v>0</v>
      </c>
      <c r="AM303" s="9">
        <v>0</v>
      </c>
      <c r="AN303" s="9">
        <v>-0.5</v>
      </c>
      <c r="AO303" s="9">
        <v>-0.5</v>
      </c>
      <c r="AP303" s="9">
        <v>0</v>
      </c>
      <c r="AR303" s="36"/>
    </row>
    <row r="304" spans="18:44" ht="12.75">
      <c r="R304" s="81"/>
      <c r="AL304" s="9">
        <v>0</v>
      </c>
      <c r="AM304" s="9">
        <v>0</v>
      </c>
      <c r="AN304" s="9">
        <v>-0.5</v>
      </c>
      <c r="AO304" s="9">
        <v>-0.5</v>
      </c>
      <c r="AP304" s="9">
        <v>0</v>
      </c>
      <c r="AR304" s="36"/>
    </row>
    <row r="305" spans="18:44" ht="12.75">
      <c r="R305" s="81"/>
      <c r="AL305" s="9">
        <v>0</v>
      </c>
      <c r="AM305" s="9">
        <v>0</v>
      </c>
      <c r="AN305" s="9">
        <v>-0.5</v>
      </c>
      <c r="AO305" s="9">
        <v>-0.5</v>
      </c>
      <c r="AP305" s="9">
        <v>0</v>
      </c>
      <c r="AR305" s="36"/>
    </row>
    <row r="306" spans="18:44" ht="12.75">
      <c r="R306" s="81"/>
      <c r="AL306" s="9">
        <v>0</v>
      </c>
      <c r="AM306" s="9">
        <v>0</v>
      </c>
      <c r="AN306" s="9">
        <v>-0.5</v>
      </c>
      <c r="AO306" s="9">
        <v>-0.5</v>
      </c>
      <c r="AP306" s="9">
        <v>0</v>
      </c>
      <c r="AR306" s="36"/>
    </row>
    <row r="307" spans="18:44" ht="12.75">
      <c r="R307" s="81"/>
      <c r="AL307" s="9">
        <v>0</v>
      </c>
      <c r="AM307" s="9">
        <v>0</v>
      </c>
      <c r="AN307" s="9">
        <v>-0.5</v>
      </c>
      <c r="AO307" s="9">
        <v>-0.5</v>
      </c>
      <c r="AP307" s="9">
        <v>0</v>
      </c>
      <c r="AR307" s="36"/>
    </row>
    <row r="308" spans="18:44" ht="12.75">
      <c r="R308" s="81"/>
      <c r="AL308" s="9">
        <v>0</v>
      </c>
      <c r="AM308" s="9">
        <v>0</v>
      </c>
      <c r="AN308" s="9">
        <v>-0.5</v>
      </c>
      <c r="AO308" s="9">
        <v>-0.5</v>
      </c>
      <c r="AP308" s="9">
        <v>0</v>
      </c>
      <c r="AR308" s="36"/>
    </row>
    <row r="309" spans="18:44" ht="12.75">
      <c r="R309" s="81"/>
      <c r="AL309" s="9">
        <v>0</v>
      </c>
      <c r="AM309" s="9">
        <v>0</v>
      </c>
      <c r="AN309" s="9">
        <v>-0.5</v>
      </c>
      <c r="AO309" s="9">
        <v>-0.5</v>
      </c>
      <c r="AP309" s="9">
        <v>0</v>
      </c>
      <c r="AR309" s="36"/>
    </row>
    <row r="310" spans="18:44" ht="12.75">
      <c r="R310" s="81"/>
      <c r="AL310" s="9">
        <v>0</v>
      </c>
      <c r="AM310" s="9">
        <v>0</v>
      </c>
      <c r="AN310" s="9">
        <v>-0.5</v>
      </c>
      <c r="AO310" s="9">
        <v>-0.5</v>
      </c>
      <c r="AP310" s="9">
        <v>0</v>
      </c>
      <c r="AR310" s="36"/>
    </row>
    <row r="311" spans="18:44" ht="12.75">
      <c r="R311" s="81"/>
      <c r="AL311" s="9">
        <v>0</v>
      </c>
      <c r="AM311" s="9">
        <v>0</v>
      </c>
      <c r="AN311" s="9">
        <v>-0.5</v>
      </c>
      <c r="AO311" s="9">
        <v>-0.5</v>
      </c>
      <c r="AP311" s="9">
        <v>0</v>
      </c>
      <c r="AR311" s="36"/>
    </row>
    <row r="312" spans="18:44" ht="12.75">
      <c r="R312" s="81"/>
      <c r="AL312" s="9">
        <v>0</v>
      </c>
      <c r="AM312" s="9">
        <v>0</v>
      </c>
      <c r="AN312" s="9">
        <v>-0.5</v>
      </c>
      <c r="AO312" s="9">
        <v>-0.5</v>
      </c>
      <c r="AP312" s="9">
        <v>0</v>
      </c>
      <c r="AR312" s="36"/>
    </row>
    <row r="313" spans="18:44" ht="12.75">
      <c r="R313" s="81"/>
      <c r="AL313" s="9">
        <v>0</v>
      </c>
      <c r="AM313" s="9">
        <v>0</v>
      </c>
      <c r="AN313" s="9">
        <v>-0.5</v>
      </c>
      <c r="AO313" s="9">
        <v>-0.5</v>
      </c>
      <c r="AP313" s="9">
        <v>0</v>
      </c>
      <c r="AR313" s="36"/>
    </row>
    <row r="314" spans="18:44" ht="12.75">
      <c r="R314" s="81"/>
      <c r="AL314" s="9">
        <v>0</v>
      </c>
      <c r="AM314" s="9">
        <v>0</v>
      </c>
      <c r="AN314" s="9">
        <v>-0.5</v>
      </c>
      <c r="AO314" s="9">
        <v>-0.5</v>
      </c>
      <c r="AP314" s="9">
        <v>0</v>
      </c>
      <c r="AR314" s="36"/>
    </row>
    <row r="315" spans="18:44" ht="12.75">
      <c r="R315" s="81"/>
      <c r="AL315" s="9">
        <v>0</v>
      </c>
      <c r="AM315" s="9">
        <v>0</v>
      </c>
      <c r="AN315" s="9">
        <v>-0.5</v>
      </c>
      <c r="AO315" s="9">
        <v>-0.5</v>
      </c>
      <c r="AP315" s="9">
        <v>0</v>
      </c>
      <c r="AR315" s="36"/>
    </row>
    <row r="316" spans="18:44" ht="12.75">
      <c r="R316" s="81"/>
      <c r="AL316" s="9">
        <v>0</v>
      </c>
      <c r="AM316" s="9">
        <v>0</v>
      </c>
      <c r="AN316" s="9">
        <v>-0.5</v>
      </c>
      <c r="AO316" s="9">
        <v>-0.5</v>
      </c>
      <c r="AP316" s="9">
        <v>0</v>
      </c>
      <c r="AR316" s="36"/>
    </row>
    <row r="317" spans="18:44" ht="12.75">
      <c r="R317" s="81"/>
      <c r="AL317" s="9">
        <v>0</v>
      </c>
      <c r="AM317" s="9">
        <v>0</v>
      </c>
      <c r="AN317" s="9">
        <v>-0.5</v>
      </c>
      <c r="AO317" s="9">
        <v>-0.5</v>
      </c>
      <c r="AP317" s="9">
        <v>0</v>
      </c>
      <c r="AR317" s="36"/>
    </row>
    <row r="318" spans="18:44" ht="12.75">
      <c r="R318" s="81"/>
      <c r="AL318" s="9">
        <v>0</v>
      </c>
      <c r="AM318" s="9">
        <v>0</v>
      </c>
      <c r="AN318" s="9">
        <v>-0.5</v>
      </c>
      <c r="AO318" s="9">
        <v>-0.5</v>
      </c>
      <c r="AP318" s="9">
        <v>0</v>
      </c>
      <c r="AR318" s="36"/>
    </row>
    <row r="319" spans="18:44" ht="12.75">
      <c r="R319" s="81"/>
      <c r="AL319" s="9">
        <v>0</v>
      </c>
      <c r="AM319" s="9">
        <v>0</v>
      </c>
      <c r="AN319" s="9">
        <v>-0.5</v>
      </c>
      <c r="AO319" s="9">
        <v>-0.5</v>
      </c>
      <c r="AP319" s="9">
        <v>0</v>
      </c>
      <c r="AR319" s="36"/>
    </row>
    <row r="320" spans="18:44" ht="12.75">
      <c r="R320" s="81"/>
      <c r="AL320" s="9">
        <v>0</v>
      </c>
      <c r="AM320" s="9">
        <v>0</v>
      </c>
      <c r="AN320" s="9">
        <v>-0.5</v>
      </c>
      <c r="AO320" s="9">
        <v>-0.5</v>
      </c>
      <c r="AP320" s="9">
        <v>0</v>
      </c>
      <c r="AR320" s="36"/>
    </row>
    <row r="321" spans="18:44" ht="12.75">
      <c r="R321" s="81"/>
      <c r="AL321" s="9">
        <v>0</v>
      </c>
      <c r="AM321" s="9">
        <v>0</v>
      </c>
      <c r="AN321" s="9">
        <v>-0.5</v>
      </c>
      <c r="AO321" s="9">
        <v>-0.5</v>
      </c>
      <c r="AP321" s="9">
        <v>0</v>
      </c>
      <c r="AR321" s="36"/>
    </row>
    <row r="322" spans="18:44" ht="12.75">
      <c r="R322" s="81"/>
      <c r="AL322" s="9">
        <v>0</v>
      </c>
      <c r="AM322" s="9">
        <v>0</v>
      </c>
      <c r="AN322" s="9">
        <v>-0.5</v>
      </c>
      <c r="AO322" s="9">
        <v>-0.5</v>
      </c>
      <c r="AP322" s="9">
        <v>0</v>
      </c>
      <c r="AR322" s="36"/>
    </row>
    <row r="323" spans="18:44" ht="12.75">
      <c r="R323" s="81"/>
      <c r="AL323" s="9">
        <v>0</v>
      </c>
      <c r="AM323" s="9">
        <v>0</v>
      </c>
      <c r="AN323" s="9">
        <v>-0.5</v>
      </c>
      <c r="AO323" s="9">
        <v>-0.5</v>
      </c>
      <c r="AP323" s="9">
        <v>0</v>
      </c>
      <c r="AR323" s="36"/>
    </row>
    <row r="324" spans="18:44" ht="12.75">
      <c r="R324" s="81"/>
      <c r="AL324" s="9">
        <v>0</v>
      </c>
      <c r="AM324" s="9">
        <v>0</v>
      </c>
      <c r="AN324" s="9">
        <v>-0.5</v>
      </c>
      <c r="AO324" s="9">
        <v>-0.5</v>
      </c>
      <c r="AP324" s="9">
        <v>0</v>
      </c>
      <c r="AR324" s="36"/>
    </row>
    <row r="325" spans="18:44" ht="12.75">
      <c r="R325" s="81"/>
      <c r="AL325" s="9">
        <v>0</v>
      </c>
      <c r="AM325" s="9">
        <v>0</v>
      </c>
      <c r="AN325" s="9">
        <v>-0.5</v>
      </c>
      <c r="AO325" s="9">
        <v>-0.5</v>
      </c>
      <c r="AP325" s="9">
        <v>0</v>
      </c>
      <c r="AR325" s="36"/>
    </row>
    <row r="326" spans="18:44" ht="12.75">
      <c r="R326" s="81"/>
      <c r="AL326" s="9">
        <v>0</v>
      </c>
      <c r="AM326" s="9">
        <v>0</v>
      </c>
      <c r="AN326" s="9">
        <v>-0.5</v>
      </c>
      <c r="AO326" s="9">
        <v>-0.5</v>
      </c>
      <c r="AP326" s="9">
        <v>0</v>
      </c>
      <c r="AR326" s="36"/>
    </row>
    <row r="327" spans="18:44" ht="12.75">
      <c r="R327" s="81"/>
      <c r="AL327" s="9">
        <v>0</v>
      </c>
      <c r="AM327" s="9">
        <v>0</v>
      </c>
      <c r="AN327" s="9">
        <v>-0.5</v>
      </c>
      <c r="AO327" s="9">
        <v>-0.5</v>
      </c>
      <c r="AP327" s="9">
        <v>0</v>
      </c>
      <c r="AR327" s="36"/>
    </row>
    <row r="328" spans="18:44" ht="12.75">
      <c r="R328" s="81"/>
      <c r="AL328" s="9">
        <v>0</v>
      </c>
      <c r="AM328" s="9">
        <v>0</v>
      </c>
      <c r="AN328" s="9">
        <v>-0.5</v>
      </c>
      <c r="AO328" s="9">
        <v>-0.5</v>
      </c>
      <c r="AP328" s="9">
        <v>0</v>
      </c>
      <c r="AR328" s="36"/>
    </row>
    <row r="329" spans="18:44" ht="12.75">
      <c r="R329" s="81"/>
      <c r="AL329" s="9">
        <v>0</v>
      </c>
      <c r="AM329" s="9">
        <v>0</v>
      </c>
      <c r="AN329" s="9">
        <v>-0.5</v>
      </c>
      <c r="AO329" s="9">
        <v>-0.5</v>
      </c>
      <c r="AP329" s="9">
        <v>0</v>
      </c>
      <c r="AR329" s="36"/>
    </row>
    <row r="330" spans="18:44" ht="12.75">
      <c r="R330" s="81"/>
      <c r="AL330" s="9">
        <v>0</v>
      </c>
      <c r="AM330" s="9">
        <v>0</v>
      </c>
      <c r="AN330" s="9">
        <v>-0.5</v>
      </c>
      <c r="AO330" s="9">
        <v>-0.5</v>
      </c>
      <c r="AP330" s="9">
        <v>0</v>
      </c>
      <c r="AR330" s="36"/>
    </row>
    <row r="331" spans="18:44" ht="12.75">
      <c r="R331" s="81"/>
      <c r="AL331" s="9">
        <v>0</v>
      </c>
      <c r="AM331" s="9">
        <v>0</v>
      </c>
      <c r="AN331" s="9">
        <v>-0.5</v>
      </c>
      <c r="AO331" s="9">
        <v>-0.5</v>
      </c>
      <c r="AP331" s="9">
        <v>0</v>
      </c>
      <c r="AR331" s="36"/>
    </row>
    <row r="332" spans="18:44" ht="12.75">
      <c r="R332" s="81"/>
      <c r="AL332" s="9">
        <v>0</v>
      </c>
      <c r="AM332" s="9">
        <v>0</v>
      </c>
      <c r="AN332" s="9">
        <v>-0.5</v>
      </c>
      <c r="AO332" s="9">
        <v>-0.5</v>
      </c>
      <c r="AP332" s="9">
        <v>0</v>
      </c>
      <c r="AR332" s="36"/>
    </row>
    <row r="333" spans="18:44" ht="12.75">
      <c r="R333" s="81"/>
      <c r="AL333" s="9">
        <v>0</v>
      </c>
      <c r="AM333" s="9">
        <v>0</v>
      </c>
      <c r="AN333" s="9">
        <v>-0.5</v>
      </c>
      <c r="AO333" s="9">
        <v>-0.5</v>
      </c>
      <c r="AP333" s="9">
        <v>0</v>
      </c>
      <c r="AR333" s="36"/>
    </row>
    <row r="334" spans="18:44" ht="12.75">
      <c r="R334" s="81"/>
      <c r="AL334" s="9">
        <v>0</v>
      </c>
      <c r="AM334" s="9">
        <v>0</v>
      </c>
      <c r="AN334" s="9">
        <v>-0.5</v>
      </c>
      <c r="AO334" s="9">
        <v>-0.5</v>
      </c>
      <c r="AP334" s="9">
        <v>0</v>
      </c>
      <c r="AR334" s="36"/>
    </row>
    <row r="335" spans="18:44" ht="12.75">
      <c r="R335" s="81"/>
      <c r="AL335" s="9">
        <v>0</v>
      </c>
      <c r="AM335" s="9">
        <v>0</v>
      </c>
      <c r="AN335" s="9">
        <v>-0.5</v>
      </c>
      <c r="AO335" s="9">
        <v>-0.5</v>
      </c>
      <c r="AP335" s="9">
        <v>0</v>
      </c>
      <c r="AR335" s="36"/>
    </row>
    <row r="336" spans="18:44" ht="12.75">
      <c r="R336" s="81"/>
      <c r="AL336" s="9">
        <v>0</v>
      </c>
      <c r="AM336" s="9">
        <v>0</v>
      </c>
      <c r="AN336" s="9">
        <v>-0.5</v>
      </c>
      <c r="AO336" s="9">
        <v>-0.5</v>
      </c>
      <c r="AP336" s="9">
        <v>0</v>
      </c>
      <c r="AR336" s="36"/>
    </row>
    <row r="337" spans="18:44" ht="12.75">
      <c r="R337" s="81"/>
      <c r="AL337" s="9">
        <v>0</v>
      </c>
      <c r="AM337" s="9">
        <v>0</v>
      </c>
      <c r="AN337" s="9">
        <v>-0.5</v>
      </c>
      <c r="AO337" s="9">
        <v>-0.5</v>
      </c>
      <c r="AP337" s="9">
        <v>0</v>
      </c>
      <c r="AR337" s="36"/>
    </row>
    <row r="338" spans="18:44" ht="12.75">
      <c r="R338" s="81"/>
      <c r="AL338" s="9">
        <v>0</v>
      </c>
      <c r="AM338" s="9">
        <v>0</v>
      </c>
      <c r="AN338" s="9">
        <v>-0.5</v>
      </c>
      <c r="AO338" s="9">
        <v>-0.5</v>
      </c>
      <c r="AP338" s="9">
        <v>0</v>
      </c>
      <c r="AR338" s="36"/>
    </row>
    <row r="339" spans="18:44" ht="12.75">
      <c r="R339" s="81"/>
      <c r="AL339" s="9">
        <v>0</v>
      </c>
      <c r="AM339" s="9">
        <v>0</v>
      </c>
      <c r="AN339" s="9">
        <v>-0.5</v>
      </c>
      <c r="AO339" s="9">
        <v>-0.5</v>
      </c>
      <c r="AP339" s="9">
        <v>0</v>
      </c>
      <c r="AR339" s="36"/>
    </row>
    <row r="340" spans="18:44" ht="12.75">
      <c r="R340" s="81"/>
      <c r="AL340" s="9">
        <v>0</v>
      </c>
      <c r="AM340" s="9">
        <v>0</v>
      </c>
      <c r="AN340" s="9">
        <v>-0.5</v>
      </c>
      <c r="AO340" s="9">
        <v>-0.5</v>
      </c>
      <c r="AP340" s="9">
        <v>0</v>
      </c>
      <c r="AR340" s="36"/>
    </row>
    <row r="341" spans="18:44" ht="12.75">
      <c r="R341" s="81"/>
      <c r="AL341" s="9">
        <v>0</v>
      </c>
      <c r="AM341" s="9">
        <v>0</v>
      </c>
      <c r="AN341" s="9">
        <v>-0.5</v>
      </c>
      <c r="AO341" s="9">
        <v>-0.5</v>
      </c>
      <c r="AP341" s="9">
        <v>0</v>
      </c>
      <c r="AR341" s="36"/>
    </row>
    <row r="342" spans="18:44" ht="12.75">
      <c r="R342" s="81"/>
      <c r="AL342" s="9">
        <v>0</v>
      </c>
      <c r="AM342" s="9">
        <v>0</v>
      </c>
      <c r="AN342" s="9">
        <v>-0.5</v>
      </c>
      <c r="AO342" s="9">
        <v>-0.5</v>
      </c>
      <c r="AP342" s="9">
        <v>0</v>
      </c>
      <c r="AR342" s="36"/>
    </row>
    <row r="343" spans="18:44" ht="12.75">
      <c r="R343" s="81"/>
      <c r="AL343" s="9">
        <v>0</v>
      </c>
      <c r="AM343" s="9">
        <v>0</v>
      </c>
      <c r="AN343" s="9">
        <v>-0.5</v>
      </c>
      <c r="AO343" s="9">
        <v>-0.5</v>
      </c>
      <c r="AP343" s="9">
        <v>0</v>
      </c>
      <c r="AR343" s="36"/>
    </row>
    <row r="344" spans="18:44" ht="12.75">
      <c r="R344" s="81"/>
      <c r="AL344" s="9">
        <v>0</v>
      </c>
      <c r="AM344" s="9">
        <v>0</v>
      </c>
      <c r="AN344" s="9">
        <v>-0.5</v>
      </c>
      <c r="AO344" s="9">
        <v>-0.5</v>
      </c>
      <c r="AP344" s="9">
        <v>0</v>
      </c>
      <c r="AR344" s="36"/>
    </row>
    <row r="345" spans="18:44" ht="12.75">
      <c r="R345" s="81"/>
      <c r="AL345" s="9">
        <v>0</v>
      </c>
      <c r="AM345" s="9">
        <v>0</v>
      </c>
      <c r="AN345" s="9">
        <v>-0.5</v>
      </c>
      <c r="AO345" s="9">
        <v>-0.5</v>
      </c>
      <c r="AP345" s="9">
        <v>0</v>
      </c>
      <c r="AR345" s="36"/>
    </row>
    <row r="346" spans="18:44" ht="12.75">
      <c r="R346" s="81"/>
      <c r="AL346" s="9">
        <v>0</v>
      </c>
      <c r="AM346" s="9">
        <v>0</v>
      </c>
      <c r="AN346" s="9">
        <v>-0.5</v>
      </c>
      <c r="AO346" s="9">
        <v>-0.5</v>
      </c>
      <c r="AP346" s="9">
        <v>0</v>
      </c>
      <c r="AR346" s="36"/>
    </row>
    <row r="347" spans="18:44" ht="12.75">
      <c r="R347" s="81"/>
      <c r="AL347" s="9">
        <v>0</v>
      </c>
      <c r="AM347" s="9">
        <v>0</v>
      </c>
      <c r="AN347" s="9">
        <v>-0.5</v>
      </c>
      <c r="AO347" s="9">
        <v>-0.5</v>
      </c>
      <c r="AP347" s="9">
        <v>0</v>
      </c>
      <c r="AR347" s="36"/>
    </row>
    <row r="348" spans="18:44" ht="12.75">
      <c r="R348" s="81"/>
      <c r="AL348" s="9">
        <v>0</v>
      </c>
      <c r="AM348" s="9">
        <v>0</v>
      </c>
      <c r="AN348" s="9">
        <v>-0.5</v>
      </c>
      <c r="AO348" s="9">
        <v>-0.5</v>
      </c>
      <c r="AP348" s="9">
        <v>0</v>
      </c>
      <c r="AR348" s="36"/>
    </row>
    <row r="349" spans="18:44" ht="12.75">
      <c r="R349" s="81"/>
      <c r="AL349" s="9">
        <v>0</v>
      </c>
      <c r="AM349" s="9">
        <v>0</v>
      </c>
      <c r="AN349" s="9">
        <v>-0.5</v>
      </c>
      <c r="AO349" s="9">
        <v>-0.5</v>
      </c>
      <c r="AP349" s="9">
        <v>0</v>
      </c>
      <c r="AR349" s="36"/>
    </row>
    <row r="350" spans="18:44" ht="12.75">
      <c r="R350" s="81"/>
      <c r="AL350" s="9">
        <v>0</v>
      </c>
      <c r="AM350" s="9">
        <v>0</v>
      </c>
      <c r="AN350" s="9">
        <v>-0.5</v>
      </c>
      <c r="AO350" s="9">
        <v>-0.5</v>
      </c>
      <c r="AP350" s="9">
        <v>0</v>
      </c>
      <c r="AR350" s="36"/>
    </row>
    <row r="351" spans="18:44" ht="12.75">
      <c r="R351" s="81"/>
      <c r="AL351" s="9">
        <v>0</v>
      </c>
      <c r="AM351" s="9">
        <v>0</v>
      </c>
      <c r="AN351" s="9">
        <v>-0.5</v>
      </c>
      <c r="AO351" s="9">
        <v>-0.5</v>
      </c>
      <c r="AP351" s="9">
        <v>0</v>
      </c>
      <c r="AR351" s="36"/>
    </row>
    <row r="352" spans="18:44" ht="12.75">
      <c r="R352" s="81"/>
      <c r="AL352" s="9">
        <v>0</v>
      </c>
      <c r="AM352" s="9">
        <v>0</v>
      </c>
      <c r="AN352" s="9">
        <v>-0.5</v>
      </c>
      <c r="AO352" s="9">
        <v>-0.5</v>
      </c>
      <c r="AP352" s="9">
        <v>0</v>
      </c>
      <c r="AR352" s="36"/>
    </row>
    <row r="353" spans="18:44" ht="12.75">
      <c r="R353" s="81"/>
      <c r="AL353" s="9">
        <v>0</v>
      </c>
      <c r="AM353" s="9">
        <v>0</v>
      </c>
      <c r="AN353" s="9">
        <v>-0.5</v>
      </c>
      <c r="AO353" s="9">
        <v>-0.5</v>
      </c>
      <c r="AP353" s="9">
        <v>0</v>
      </c>
      <c r="AR353" s="36"/>
    </row>
    <row r="354" spans="18:44" ht="12.75">
      <c r="R354" s="81"/>
      <c r="AL354" s="9">
        <v>0</v>
      </c>
      <c r="AM354" s="9">
        <v>0</v>
      </c>
      <c r="AN354" s="9">
        <v>-0.5</v>
      </c>
      <c r="AO354" s="9">
        <v>-0.5</v>
      </c>
      <c r="AP354" s="9">
        <v>0</v>
      </c>
      <c r="AR354" s="36"/>
    </row>
    <row r="355" spans="18:44" ht="12.75">
      <c r="R355" s="81"/>
      <c r="AL355" s="9">
        <v>0</v>
      </c>
      <c r="AM355" s="9">
        <v>0</v>
      </c>
      <c r="AN355" s="9">
        <v>-0.5</v>
      </c>
      <c r="AO355" s="9">
        <v>-0.5</v>
      </c>
      <c r="AP355" s="9">
        <v>0</v>
      </c>
      <c r="AR355" s="36"/>
    </row>
    <row r="356" spans="18:44" ht="12.75">
      <c r="R356" s="81"/>
      <c r="AL356" s="9">
        <v>0</v>
      </c>
      <c r="AM356" s="9">
        <v>0</v>
      </c>
      <c r="AN356" s="9">
        <v>-0.5</v>
      </c>
      <c r="AO356" s="9">
        <v>-0.5</v>
      </c>
      <c r="AP356" s="9">
        <v>0</v>
      </c>
      <c r="AR356" s="36"/>
    </row>
    <row r="357" spans="18:44" ht="12.75">
      <c r="R357" s="81"/>
      <c r="AL357" s="9">
        <v>0</v>
      </c>
      <c r="AM357" s="9">
        <v>0</v>
      </c>
      <c r="AN357" s="9">
        <v>-0.5</v>
      </c>
      <c r="AO357" s="9">
        <v>-0.5</v>
      </c>
      <c r="AP357" s="9">
        <v>0</v>
      </c>
      <c r="AR357" s="36"/>
    </row>
    <row r="358" spans="18:44" ht="12.75">
      <c r="R358" s="81"/>
      <c r="AL358" s="9">
        <v>0</v>
      </c>
      <c r="AM358" s="9">
        <v>0</v>
      </c>
      <c r="AN358" s="9">
        <v>-0.5</v>
      </c>
      <c r="AO358" s="9">
        <v>-0.5</v>
      </c>
      <c r="AP358" s="9">
        <v>0</v>
      </c>
      <c r="AR358" s="36"/>
    </row>
    <row r="359" spans="18:44" ht="12.75">
      <c r="R359" s="81"/>
      <c r="AL359" s="9">
        <v>0</v>
      </c>
      <c r="AM359" s="9">
        <v>0</v>
      </c>
      <c r="AN359" s="9">
        <v>-0.5</v>
      </c>
      <c r="AO359" s="9">
        <v>-0.5</v>
      </c>
      <c r="AP359" s="9">
        <v>0</v>
      </c>
      <c r="AR359" s="36"/>
    </row>
    <row r="360" spans="18:44" ht="12.75">
      <c r="R360" s="81"/>
      <c r="AL360" s="9">
        <v>0</v>
      </c>
      <c r="AM360" s="9">
        <v>0</v>
      </c>
      <c r="AN360" s="9">
        <v>-0.5</v>
      </c>
      <c r="AO360" s="9">
        <v>-0.5</v>
      </c>
      <c r="AP360" s="9">
        <v>0</v>
      </c>
      <c r="AR360" s="36"/>
    </row>
    <row r="361" spans="18:44" ht="12.75">
      <c r="R361" s="81"/>
      <c r="AL361" s="9">
        <v>0</v>
      </c>
      <c r="AM361" s="9">
        <v>0</v>
      </c>
      <c r="AN361" s="9">
        <v>-0.5</v>
      </c>
      <c r="AO361" s="9">
        <v>-0.5</v>
      </c>
      <c r="AP361" s="9">
        <v>0</v>
      </c>
      <c r="AR361" s="36"/>
    </row>
    <row r="362" spans="18:44" ht="12.75">
      <c r="R362" s="81"/>
      <c r="AL362" s="9">
        <v>0</v>
      </c>
      <c r="AM362" s="9">
        <v>0</v>
      </c>
      <c r="AN362" s="9">
        <v>-0.5</v>
      </c>
      <c r="AO362" s="9">
        <v>-0.5</v>
      </c>
      <c r="AP362" s="9">
        <v>0</v>
      </c>
      <c r="AR362" s="36"/>
    </row>
    <row r="363" spans="18:44" ht="12.75">
      <c r="R363" s="81"/>
      <c r="AL363" s="9">
        <v>0</v>
      </c>
      <c r="AM363" s="9">
        <v>0</v>
      </c>
      <c r="AN363" s="9">
        <v>-0.5</v>
      </c>
      <c r="AO363" s="9">
        <v>-0.5</v>
      </c>
      <c r="AP363" s="9">
        <v>0</v>
      </c>
      <c r="AR363" s="36"/>
    </row>
    <row r="364" spans="18:44" ht="12.75">
      <c r="R364" s="81"/>
      <c r="AL364" s="9">
        <v>0</v>
      </c>
      <c r="AM364" s="9">
        <v>0</v>
      </c>
      <c r="AN364" s="9">
        <v>-0.5</v>
      </c>
      <c r="AO364" s="9">
        <v>-0.5</v>
      </c>
      <c r="AP364" s="9">
        <v>0</v>
      </c>
      <c r="AR364" s="36"/>
    </row>
    <row r="365" spans="18:44" ht="12.75">
      <c r="R365" s="81"/>
      <c r="AL365" s="9">
        <v>0</v>
      </c>
      <c r="AM365" s="9">
        <v>0</v>
      </c>
      <c r="AN365" s="9">
        <v>-0.5</v>
      </c>
      <c r="AO365" s="9">
        <v>-0.5</v>
      </c>
      <c r="AP365" s="9">
        <v>0</v>
      </c>
      <c r="AR365" s="36"/>
    </row>
    <row r="366" spans="18:44" ht="12.75">
      <c r="R366" s="81"/>
      <c r="AL366" s="9">
        <v>0</v>
      </c>
      <c r="AM366" s="9">
        <v>0</v>
      </c>
      <c r="AN366" s="9">
        <v>-0.5</v>
      </c>
      <c r="AO366" s="9">
        <v>-0.5</v>
      </c>
      <c r="AP366" s="9">
        <v>0</v>
      </c>
      <c r="AR366" s="36"/>
    </row>
    <row r="367" spans="18:44" ht="12.75">
      <c r="R367" s="81"/>
      <c r="AL367" s="9">
        <v>0</v>
      </c>
      <c r="AM367" s="9">
        <v>0</v>
      </c>
      <c r="AN367" s="9">
        <v>-0.5</v>
      </c>
      <c r="AO367" s="9">
        <v>-0.5</v>
      </c>
      <c r="AP367" s="9">
        <v>0</v>
      </c>
      <c r="AR367" s="36"/>
    </row>
    <row r="368" spans="18:44" ht="12.75">
      <c r="R368" s="81"/>
      <c r="AL368" s="9">
        <v>0</v>
      </c>
      <c r="AM368" s="9">
        <v>0</v>
      </c>
      <c r="AN368" s="9">
        <v>-0.5</v>
      </c>
      <c r="AO368" s="9">
        <v>-0.5</v>
      </c>
      <c r="AP368" s="9">
        <v>0</v>
      </c>
      <c r="AR368" s="36"/>
    </row>
    <row r="369" spans="18:44" ht="12.75">
      <c r="R369" s="81"/>
      <c r="AL369" s="9">
        <v>0</v>
      </c>
      <c r="AM369" s="9">
        <v>0</v>
      </c>
      <c r="AN369" s="9">
        <v>-0.5</v>
      </c>
      <c r="AO369" s="9">
        <v>-0.5</v>
      </c>
      <c r="AP369" s="9">
        <v>0</v>
      </c>
      <c r="AR369" s="36"/>
    </row>
    <row r="370" spans="18:44" ht="12.75">
      <c r="R370" s="81"/>
      <c r="AL370" s="9">
        <v>0</v>
      </c>
      <c r="AM370" s="9">
        <v>0</v>
      </c>
      <c r="AN370" s="9">
        <v>-0.5</v>
      </c>
      <c r="AO370" s="9">
        <v>-0.5</v>
      </c>
      <c r="AP370" s="9">
        <v>0</v>
      </c>
      <c r="AR370" s="36"/>
    </row>
    <row r="371" spans="18:44" ht="12.75">
      <c r="R371" s="81"/>
      <c r="AL371" s="9">
        <v>0</v>
      </c>
      <c r="AM371" s="9">
        <v>0</v>
      </c>
      <c r="AN371" s="9">
        <v>-0.5</v>
      </c>
      <c r="AO371" s="9">
        <v>-0.5</v>
      </c>
      <c r="AP371" s="9">
        <v>0</v>
      </c>
      <c r="AR371" s="36"/>
    </row>
    <row r="372" spans="18:44" ht="12.75">
      <c r="R372" s="81"/>
      <c r="AL372" s="9">
        <v>0</v>
      </c>
      <c r="AM372" s="9">
        <v>0</v>
      </c>
      <c r="AN372" s="9">
        <v>-0.5</v>
      </c>
      <c r="AO372" s="9">
        <v>-0.5</v>
      </c>
      <c r="AP372" s="9">
        <v>0</v>
      </c>
      <c r="AR372" s="36"/>
    </row>
    <row r="373" spans="18:44" ht="12.75">
      <c r="R373" s="81"/>
      <c r="AL373" s="9">
        <v>0</v>
      </c>
      <c r="AM373" s="9">
        <v>0</v>
      </c>
      <c r="AN373" s="9">
        <v>-0.5</v>
      </c>
      <c r="AO373" s="9">
        <v>-0.5</v>
      </c>
      <c r="AP373" s="9">
        <v>0</v>
      </c>
      <c r="AR373" s="36"/>
    </row>
    <row r="374" spans="18:44" ht="12.75">
      <c r="R374" s="81"/>
      <c r="AL374" s="9">
        <v>0</v>
      </c>
      <c r="AM374" s="9">
        <v>0</v>
      </c>
      <c r="AN374" s="9">
        <v>-0.5</v>
      </c>
      <c r="AO374" s="9">
        <v>-0.5</v>
      </c>
      <c r="AP374" s="9">
        <v>0</v>
      </c>
      <c r="AR374" s="36"/>
    </row>
    <row r="375" spans="18:44" ht="12.75">
      <c r="R375" s="81"/>
      <c r="AL375" s="9">
        <v>0</v>
      </c>
      <c r="AM375" s="9">
        <v>0</v>
      </c>
      <c r="AN375" s="9">
        <v>-0.5</v>
      </c>
      <c r="AO375" s="9">
        <v>-0.5</v>
      </c>
      <c r="AP375" s="9">
        <v>0</v>
      </c>
      <c r="AR375" s="36"/>
    </row>
    <row r="376" spans="18:44" ht="12.75">
      <c r="R376" s="81"/>
      <c r="AL376" s="9">
        <v>0</v>
      </c>
      <c r="AM376" s="9">
        <v>0</v>
      </c>
      <c r="AN376" s="9">
        <v>-0.5</v>
      </c>
      <c r="AO376" s="9">
        <v>-0.5</v>
      </c>
      <c r="AP376" s="9">
        <v>0</v>
      </c>
      <c r="AR376" s="36"/>
    </row>
    <row r="377" spans="18:44" ht="12.75">
      <c r="R377" s="81"/>
      <c r="AL377" s="9">
        <v>0</v>
      </c>
      <c r="AM377" s="9">
        <v>0</v>
      </c>
      <c r="AN377" s="9">
        <v>-0.5</v>
      </c>
      <c r="AO377" s="9">
        <v>-0.5</v>
      </c>
      <c r="AP377" s="9">
        <v>0</v>
      </c>
      <c r="AR377" s="36"/>
    </row>
    <row r="378" spans="18:44" ht="12.75">
      <c r="R378" s="81"/>
      <c r="AL378" s="9">
        <v>0</v>
      </c>
      <c r="AM378" s="9">
        <v>0</v>
      </c>
      <c r="AN378" s="9">
        <v>-0.5</v>
      </c>
      <c r="AO378" s="9">
        <v>-0.5</v>
      </c>
      <c r="AP378" s="9">
        <v>0</v>
      </c>
      <c r="AR378" s="36"/>
    </row>
    <row r="379" spans="18:44" ht="12.75">
      <c r="R379" s="81"/>
      <c r="AL379" s="9">
        <v>0</v>
      </c>
      <c r="AM379" s="9">
        <v>0</v>
      </c>
      <c r="AN379" s="9">
        <v>-0.5</v>
      </c>
      <c r="AO379" s="9">
        <v>-0.5</v>
      </c>
      <c r="AP379" s="9">
        <v>0</v>
      </c>
      <c r="AR379" s="36"/>
    </row>
    <row r="380" spans="18:44" ht="12.75">
      <c r="R380" s="81"/>
      <c r="AL380" s="9">
        <v>0</v>
      </c>
      <c r="AM380" s="9">
        <v>0</v>
      </c>
      <c r="AN380" s="9">
        <v>-0.5</v>
      </c>
      <c r="AO380" s="9">
        <v>-0.5</v>
      </c>
      <c r="AP380" s="9">
        <v>0</v>
      </c>
      <c r="AR380" s="36"/>
    </row>
    <row r="381" spans="18:44" ht="12.75">
      <c r="R381" s="81"/>
      <c r="AL381" s="9">
        <v>0</v>
      </c>
      <c r="AM381" s="9">
        <v>0</v>
      </c>
      <c r="AN381" s="9">
        <v>-0.5</v>
      </c>
      <c r="AO381" s="9">
        <v>-0.5</v>
      </c>
      <c r="AP381" s="9">
        <v>0</v>
      </c>
      <c r="AR381" s="36"/>
    </row>
    <row r="382" spans="18:44" ht="12.75">
      <c r="R382" s="81"/>
      <c r="AL382" s="9">
        <v>0</v>
      </c>
      <c r="AM382" s="9">
        <v>0</v>
      </c>
      <c r="AN382" s="9">
        <v>-0.5</v>
      </c>
      <c r="AO382" s="9">
        <v>-0.5</v>
      </c>
      <c r="AP382" s="9">
        <v>0</v>
      </c>
      <c r="AR382" s="36"/>
    </row>
    <row r="383" spans="18:44" ht="12.75">
      <c r="R383" s="81"/>
      <c r="AL383" s="9">
        <v>0</v>
      </c>
      <c r="AM383" s="9">
        <v>0</v>
      </c>
      <c r="AN383" s="9">
        <v>-0.5</v>
      </c>
      <c r="AO383" s="9">
        <v>-0.5</v>
      </c>
      <c r="AP383" s="9">
        <v>0</v>
      </c>
      <c r="AR383" s="36"/>
    </row>
    <row r="384" spans="18:44" ht="12.75">
      <c r="R384" s="81"/>
      <c r="AL384" s="9">
        <v>0</v>
      </c>
      <c r="AM384" s="9">
        <v>0</v>
      </c>
      <c r="AN384" s="9">
        <v>-0.5</v>
      </c>
      <c r="AO384" s="9">
        <v>-0.5</v>
      </c>
      <c r="AP384" s="9">
        <v>0</v>
      </c>
      <c r="AR384" s="36"/>
    </row>
    <row r="385" spans="18:44" ht="12.75">
      <c r="R385" s="81"/>
      <c r="AL385" s="9">
        <v>0</v>
      </c>
      <c r="AM385" s="9">
        <v>0</v>
      </c>
      <c r="AN385" s="9">
        <v>-0.5</v>
      </c>
      <c r="AO385" s="9">
        <v>-0.5</v>
      </c>
      <c r="AP385" s="9">
        <v>0</v>
      </c>
      <c r="AR385" s="36"/>
    </row>
    <row r="386" spans="18:44" ht="12.75">
      <c r="R386" s="81"/>
      <c r="AL386" s="9">
        <v>0</v>
      </c>
      <c r="AM386" s="9">
        <v>0</v>
      </c>
      <c r="AN386" s="9">
        <v>-0.5</v>
      </c>
      <c r="AO386" s="9">
        <v>-0.5</v>
      </c>
      <c r="AP386" s="9">
        <v>0</v>
      </c>
      <c r="AR386" s="36"/>
    </row>
    <row r="387" spans="18:44" ht="12.75">
      <c r="R387" s="81"/>
      <c r="AL387" s="9">
        <v>0</v>
      </c>
      <c r="AM387" s="9">
        <v>0</v>
      </c>
      <c r="AN387" s="9">
        <v>-0.5</v>
      </c>
      <c r="AO387" s="9">
        <v>-0.5</v>
      </c>
      <c r="AP387" s="9">
        <v>0</v>
      </c>
      <c r="AR387" s="36"/>
    </row>
    <row r="388" spans="18:44" ht="12.75">
      <c r="R388" s="81"/>
      <c r="AL388" s="9">
        <v>0</v>
      </c>
      <c r="AM388" s="9">
        <v>0</v>
      </c>
      <c r="AN388" s="9">
        <v>-0.5</v>
      </c>
      <c r="AO388" s="9">
        <v>-0.5</v>
      </c>
      <c r="AP388" s="9">
        <v>0</v>
      </c>
      <c r="AR388" s="36"/>
    </row>
    <row r="389" spans="18:44" ht="12.75">
      <c r="R389" s="81"/>
      <c r="AL389" s="9">
        <v>0</v>
      </c>
      <c r="AM389" s="9">
        <v>0</v>
      </c>
      <c r="AN389" s="9">
        <v>-0.5</v>
      </c>
      <c r="AO389" s="9">
        <v>-0.5</v>
      </c>
      <c r="AP389" s="9">
        <v>0</v>
      </c>
      <c r="AR389" s="36"/>
    </row>
    <row r="390" spans="18:44" ht="12.75">
      <c r="R390" s="81"/>
      <c r="AL390" s="9">
        <v>0</v>
      </c>
      <c r="AM390" s="9">
        <v>0</v>
      </c>
      <c r="AN390" s="9">
        <v>-0.5</v>
      </c>
      <c r="AO390" s="9">
        <v>-0.5</v>
      </c>
      <c r="AP390" s="9">
        <v>0</v>
      </c>
      <c r="AR390" s="36"/>
    </row>
    <row r="391" spans="18:44" ht="12.75">
      <c r="R391" s="81"/>
      <c r="AL391" s="9">
        <v>0</v>
      </c>
      <c r="AM391" s="9">
        <v>0</v>
      </c>
      <c r="AN391" s="9">
        <v>-0.5</v>
      </c>
      <c r="AO391" s="9">
        <v>-0.5</v>
      </c>
      <c r="AP391" s="9">
        <v>0</v>
      </c>
      <c r="AR391" s="36"/>
    </row>
    <row r="392" spans="18:44" ht="12.75">
      <c r="R392" s="81"/>
      <c r="AL392" s="9">
        <v>0</v>
      </c>
      <c r="AM392" s="9">
        <v>0</v>
      </c>
      <c r="AN392" s="9">
        <v>-0.5</v>
      </c>
      <c r="AO392" s="9">
        <v>-0.5</v>
      </c>
      <c r="AP392" s="9">
        <v>0</v>
      </c>
      <c r="AR392" s="36"/>
    </row>
    <row r="393" spans="18:44" ht="12.75">
      <c r="R393" s="81"/>
      <c r="AL393" s="9">
        <v>0</v>
      </c>
      <c r="AM393" s="9">
        <v>0</v>
      </c>
      <c r="AN393" s="9">
        <v>-0.5</v>
      </c>
      <c r="AO393" s="9">
        <v>-0.5</v>
      </c>
      <c r="AP393" s="9">
        <v>0</v>
      </c>
      <c r="AR393" s="36"/>
    </row>
    <row r="394" spans="18:44" ht="12.75">
      <c r="R394" s="81"/>
      <c r="AL394" s="9">
        <v>0</v>
      </c>
      <c r="AM394" s="9">
        <v>0</v>
      </c>
      <c r="AN394" s="9">
        <v>-0.5</v>
      </c>
      <c r="AO394" s="9">
        <v>-0.5</v>
      </c>
      <c r="AP394" s="9">
        <v>0</v>
      </c>
      <c r="AR394" s="36"/>
    </row>
    <row r="395" spans="18:44" ht="12.75">
      <c r="R395" s="81"/>
      <c r="AL395" s="9">
        <v>0</v>
      </c>
      <c r="AM395" s="9">
        <v>0</v>
      </c>
      <c r="AN395" s="9">
        <v>-0.5</v>
      </c>
      <c r="AO395" s="9">
        <v>-0.5</v>
      </c>
      <c r="AP395" s="9">
        <v>0</v>
      </c>
      <c r="AR395" s="36"/>
    </row>
    <row r="396" spans="18:44" ht="12.75">
      <c r="R396" s="81"/>
      <c r="AL396" s="9">
        <v>0</v>
      </c>
      <c r="AM396" s="9">
        <v>0</v>
      </c>
      <c r="AN396" s="9">
        <v>-0.5</v>
      </c>
      <c r="AO396" s="9">
        <v>-0.5</v>
      </c>
      <c r="AP396" s="9">
        <v>0</v>
      </c>
      <c r="AR396" s="36"/>
    </row>
    <row r="397" spans="18:44" ht="12.75">
      <c r="R397" s="81"/>
      <c r="AL397" s="9">
        <v>0</v>
      </c>
      <c r="AM397" s="9">
        <v>0</v>
      </c>
      <c r="AN397" s="9">
        <v>-0.5</v>
      </c>
      <c r="AO397" s="9">
        <v>-0.5</v>
      </c>
      <c r="AP397" s="9">
        <v>0</v>
      </c>
      <c r="AR397" s="36"/>
    </row>
    <row r="398" spans="18:44" ht="12.75">
      <c r="R398" s="81"/>
      <c r="AL398" s="9">
        <v>0</v>
      </c>
      <c r="AM398" s="9">
        <v>0</v>
      </c>
      <c r="AN398" s="9">
        <v>-0.5</v>
      </c>
      <c r="AO398" s="9">
        <v>-0.5</v>
      </c>
      <c r="AP398" s="9">
        <v>0</v>
      </c>
      <c r="AR398" s="36"/>
    </row>
    <row r="399" spans="18:44" ht="12.75">
      <c r="R399" s="81"/>
      <c r="AL399" s="9">
        <v>0</v>
      </c>
      <c r="AM399" s="9">
        <v>0</v>
      </c>
      <c r="AN399" s="9">
        <v>-0.5</v>
      </c>
      <c r="AO399" s="9">
        <v>-0.5</v>
      </c>
      <c r="AP399" s="9">
        <v>0</v>
      </c>
      <c r="AR399" s="36"/>
    </row>
    <row r="400" spans="18:44" ht="12.75">
      <c r="R400" s="81"/>
      <c r="AL400" s="9">
        <v>0</v>
      </c>
      <c r="AM400" s="9">
        <v>0</v>
      </c>
      <c r="AN400" s="9">
        <v>-0.5</v>
      </c>
      <c r="AO400" s="9">
        <v>-0.5</v>
      </c>
      <c r="AP400" s="9">
        <v>0</v>
      </c>
      <c r="AR400" s="36"/>
    </row>
    <row r="401" spans="18:44" ht="12.75">
      <c r="R401" s="81"/>
      <c r="AL401" s="9">
        <v>0</v>
      </c>
      <c r="AM401" s="9">
        <v>0</v>
      </c>
      <c r="AN401" s="9">
        <v>-0.5</v>
      </c>
      <c r="AO401" s="9">
        <v>-0.5</v>
      </c>
      <c r="AP401" s="9">
        <v>0</v>
      </c>
      <c r="AR401" s="36"/>
    </row>
    <row r="402" spans="18:44" ht="12.75">
      <c r="R402" s="81"/>
      <c r="AL402" s="9">
        <v>0</v>
      </c>
      <c r="AM402" s="9">
        <v>0</v>
      </c>
      <c r="AN402" s="9">
        <v>-0.5</v>
      </c>
      <c r="AO402" s="9">
        <v>-0.5</v>
      </c>
      <c r="AP402" s="9">
        <v>0</v>
      </c>
      <c r="AR402" s="36"/>
    </row>
    <row r="403" spans="18:44" ht="12.75">
      <c r="R403" s="81"/>
      <c r="AL403" s="9">
        <v>0</v>
      </c>
      <c r="AM403" s="9">
        <v>0</v>
      </c>
      <c r="AN403" s="9">
        <v>-0.5</v>
      </c>
      <c r="AO403" s="9">
        <v>-0.5</v>
      </c>
      <c r="AP403" s="9">
        <v>0</v>
      </c>
      <c r="AR403" s="36"/>
    </row>
    <row r="404" spans="18:44" ht="12.75">
      <c r="R404" s="81"/>
      <c r="AL404" s="9">
        <v>0</v>
      </c>
      <c r="AM404" s="9">
        <v>0</v>
      </c>
      <c r="AN404" s="9">
        <v>-0.5</v>
      </c>
      <c r="AO404" s="9">
        <v>-0.5</v>
      </c>
      <c r="AP404" s="9">
        <v>0</v>
      </c>
      <c r="AR404" s="36"/>
    </row>
    <row r="405" spans="18:44" ht="12.75">
      <c r="R405" s="81"/>
      <c r="AL405" s="9">
        <v>0</v>
      </c>
      <c r="AM405" s="9">
        <v>0</v>
      </c>
      <c r="AN405" s="9">
        <v>-0.5</v>
      </c>
      <c r="AO405" s="9">
        <v>-0.5</v>
      </c>
      <c r="AP405" s="9">
        <v>0</v>
      </c>
      <c r="AR405" s="36"/>
    </row>
    <row r="406" spans="18:44" ht="12.75">
      <c r="R406" s="81"/>
      <c r="AL406" s="9">
        <v>0</v>
      </c>
      <c r="AM406" s="9">
        <v>0</v>
      </c>
      <c r="AN406" s="9">
        <v>-0.5</v>
      </c>
      <c r="AO406" s="9">
        <v>-0.5</v>
      </c>
      <c r="AP406" s="9">
        <v>0</v>
      </c>
      <c r="AR406" s="36"/>
    </row>
    <row r="407" spans="18:44" ht="12.75">
      <c r="R407" s="81"/>
      <c r="AL407" s="9">
        <v>0</v>
      </c>
      <c r="AM407" s="9">
        <v>0</v>
      </c>
      <c r="AN407" s="9">
        <v>-0.5</v>
      </c>
      <c r="AO407" s="9">
        <v>-0.5</v>
      </c>
      <c r="AP407" s="9">
        <v>0</v>
      </c>
      <c r="AR407" s="36"/>
    </row>
    <row r="408" spans="18:44" ht="12.75">
      <c r="R408" s="81"/>
      <c r="AL408" s="9">
        <v>0</v>
      </c>
      <c r="AM408" s="9">
        <v>0</v>
      </c>
      <c r="AN408" s="9">
        <v>-0.5</v>
      </c>
      <c r="AO408" s="9">
        <v>-0.5</v>
      </c>
      <c r="AP408" s="9">
        <v>0</v>
      </c>
      <c r="AR408" s="36"/>
    </row>
    <row r="409" spans="18:44" ht="12.75">
      <c r="R409" s="81"/>
      <c r="AL409" s="9">
        <v>0</v>
      </c>
      <c r="AM409" s="9">
        <v>0</v>
      </c>
      <c r="AN409" s="9">
        <v>-0.5</v>
      </c>
      <c r="AO409" s="9">
        <v>-0.5</v>
      </c>
      <c r="AP409" s="9">
        <v>0</v>
      </c>
      <c r="AR409" s="36"/>
    </row>
    <row r="410" spans="18:44" ht="12.75">
      <c r="R410" s="81"/>
      <c r="AL410" s="9">
        <v>0</v>
      </c>
      <c r="AM410" s="9">
        <v>0</v>
      </c>
      <c r="AN410" s="9">
        <v>-0.5</v>
      </c>
      <c r="AO410" s="9">
        <v>-0.5</v>
      </c>
      <c r="AP410" s="9">
        <v>0</v>
      </c>
      <c r="AR410" s="36"/>
    </row>
    <row r="411" spans="18:44" ht="12.75">
      <c r="R411" s="81"/>
      <c r="AL411" s="9">
        <v>0</v>
      </c>
      <c r="AM411" s="9">
        <v>0</v>
      </c>
      <c r="AN411" s="9">
        <v>-0.5</v>
      </c>
      <c r="AO411" s="9">
        <v>-0.5</v>
      </c>
      <c r="AP411" s="9">
        <v>0</v>
      </c>
      <c r="AR411" s="36"/>
    </row>
    <row r="412" spans="18:44" ht="12.75">
      <c r="R412" s="81"/>
      <c r="AL412" s="9">
        <v>0</v>
      </c>
      <c r="AM412" s="9">
        <v>0</v>
      </c>
      <c r="AN412" s="9">
        <v>-0.5</v>
      </c>
      <c r="AO412" s="9">
        <v>-0.5</v>
      </c>
      <c r="AP412" s="9">
        <v>0</v>
      </c>
      <c r="AR412" s="36"/>
    </row>
    <row r="413" spans="18:44" ht="12.75">
      <c r="R413" s="81"/>
      <c r="AL413" s="9">
        <v>0</v>
      </c>
      <c r="AM413" s="9">
        <v>0</v>
      </c>
      <c r="AN413" s="9">
        <v>-0.5</v>
      </c>
      <c r="AO413" s="9">
        <v>-0.5</v>
      </c>
      <c r="AP413" s="9">
        <v>0</v>
      </c>
      <c r="AR413" s="36"/>
    </row>
    <row r="414" spans="18:44" ht="12.75">
      <c r="R414" s="81"/>
      <c r="AL414" s="9">
        <v>0</v>
      </c>
      <c r="AM414" s="9">
        <v>0</v>
      </c>
      <c r="AN414" s="9">
        <v>-0.5</v>
      </c>
      <c r="AO414" s="9">
        <v>-0.5</v>
      </c>
      <c r="AP414" s="9">
        <v>0</v>
      </c>
      <c r="AR414" s="36"/>
    </row>
    <row r="415" spans="18:44" ht="12.75">
      <c r="R415" s="81"/>
      <c r="AL415" s="9">
        <v>0</v>
      </c>
      <c r="AM415" s="9">
        <v>0</v>
      </c>
      <c r="AN415" s="9">
        <v>-0.5</v>
      </c>
      <c r="AO415" s="9">
        <v>-0.5</v>
      </c>
      <c r="AP415" s="9">
        <v>0</v>
      </c>
      <c r="AR415" s="36"/>
    </row>
    <row r="416" spans="18:44" ht="12.75">
      <c r="R416" s="81"/>
      <c r="AL416" s="9">
        <v>0</v>
      </c>
      <c r="AM416" s="9">
        <v>0</v>
      </c>
      <c r="AN416" s="9">
        <v>-0.5</v>
      </c>
      <c r="AO416" s="9">
        <v>-0.5</v>
      </c>
      <c r="AP416" s="9">
        <v>0</v>
      </c>
      <c r="AR416" s="36"/>
    </row>
    <row r="417" spans="18:44" ht="12.75">
      <c r="R417" s="81"/>
      <c r="AL417" s="9">
        <v>0</v>
      </c>
      <c r="AM417" s="9">
        <v>0</v>
      </c>
      <c r="AN417" s="9">
        <v>-0.5</v>
      </c>
      <c r="AO417" s="9">
        <v>-0.5</v>
      </c>
      <c r="AP417" s="9">
        <v>0</v>
      </c>
      <c r="AR417" s="36"/>
    </row>
    <row r="418" spans="18:44" ht="12.75">
      <c r="R418" s="81"/>
      <c r="AL418" s="9">
        <v>0</v>
      </c>
      <c r="AM418" s="9">
        <v>0</v>
      </c>
      <c r="AN418" s="9">
        <v>-0.5</v>
      </c>
      <c r="AO418" s="9">
        <v>-0.5</v>
      </c>
      <c r="AP418" s="9">
        <v>0</v>
      </c>
      <c r="AR418" s="36"/>
    </row>
    <row r="419" spans="18:44" ht="12.75">
      <c r="R419" s="81"/>
      <c r="AL419" s="9">
        <v>0</v>
      </c>
      <c r="AM419" s="9">
        <v>0</v>
      </c>
      <c r="AN419" s="9">
        <v>-0.5</v>
      </c>
      <c r="AO419" s="9">
        <v>-0.5</v>
      </c>
      <c r="AP419" s="9">
        <v>0</v>
      </c>
      <c r="AR419" s="36"/>
    </row>
    <row r="420" spans="18:44" ht="12.75">
      <c r="R420" s="81"/>
      <c r="AL420" s="9">
        <v>0</v>
      </c>
      <c r="AM420" s="9">
        <v>0</v>
      </c>
      <c r="AN420" s="9">
        <v>-0.5</v>
      </c>
      <c r="AO420" s="9">
        <v>-0.5</v>
      </c>
      <c r="AP420" s="9">
        <v>0</v>
      </c>
      <c r="AR420" s="36"/>
    </row>
    <row r="421" spans="18:44" ht="12.75">
      <c r="R421" s="81"/>
      <c r="AL421" s="9">
        <v>0</v>
      </c>
      <c r="AM421" s="9">
        <v>0</v>
      </c>
      <c r="AN421" s="9">
        <v>-0.5</v>
      </c>
      <c r="AO421" s="9">
        <v>-0.5</v>
      </c>
      <c r="AP421" s="9">
        <v>0</v>
      </c>
      <c r="AR421" s="36"/>
    </row>
    <row r="422" spans="18:44" ht="12.75">
      <c r="R422" s="81"/>
      <c r="AL422" s="9">
        <v>0</v>
      </c>
      <c r="AM422" s="9">
        <v>0</v>
      </c>
      <c r="AN422" s="9">
        <v>-0.5</v>
      </c>
      <c r="AO422" s="9">
        <v>-0.5</v>
      </c>
      <c r="AP422" s="9">
        <v>0</v>
      </c>
      <c r="AR422" s="36"/>
    </row>
    <row r="423" spans="18:44" ht="12.75">
      <c r="R423" s="81"/>
      <c r="AL423" s="9">
        <v>0</v>
      </c>
      <c r="AM423" s="9">
        <v>0</v>
      </c>
      <c r="AN423" s="9">
        <v>-0.5</v>
      </c>
      <c r="AO423" s="9">
        <v>-0.5</v>
      </c>
      <c r="AP423" s="9">
        <v>0</v>
      </c>
      <c r="AR423" s="36"/>
    </row>
    <row r="424" spans="18:44" ht="12.75">
      <c r="R424" s="81"/>
      <c r="AL424" s="9">
        <v>0</v>
      </c>
      <c r="AM424" s="9">
        <v>0</v>
      </c>
      <c r="AN424" s="9">
        <v>-0.5</v>
      </c>
      <c r="AO424" s="9">
        <v>-0.5</v>
      </c>
      <c r="AP424" s="9">
        <v>0</v>
      </c>
      <c r="AR424" s="36"/>
    </row>
    <row r="425" spans="18:44" ht="12.75">
      <c r="R425" s="81"/>
      <c r="AL425" s="9">
        <v>0</v>
      </c>
      <c r="AM425" s="9">
        <v>0</v>
      </c>
      <c r="AN425" s="9">
        <v>-0.5</v>
      </c>
      <c r="AO425" s="9">
        <v>-0.5</v>
      </c>
      <c r="AP425" s="9">
        <v>0</v>
      </c>
      <c r="AR425" s="36"/>
    </row>
    <row r="426" spans="18:44" ht="12.75">
      <c r="R426" s="81"/>
      <c r="AL426" s="9">
        <v>0</v>
      </c>
      <c r="AM426" s="9">
        <v>0</v>
      </c>
      <c r="AN426" s="9">
        <v>-0.5</v>
      </c>
      <c r="AO426" s="9">
        <v>-0.5</v>
      </c>
      <c r="AP426" s="9">
        <v>0</v>
      </c>
      <c r="AR426" s="36"/>
    </row>
    <row r="427" spans="18:44" ht="12.75">
      <c r="R427" s="81"/>
      <c r="AL427" s="9">
        <v>0</v>
      </c>
      <c r="AM427" s="9">
        <v>0</v>
      </c>
      <c r="AN427" s="9">
        <v>-0.5</v>
      </c>
      <c r="AO427" s="9">
        <v>-0.5</v>
      </c>
      <c r="AP427" s="9">
        <v>0</v>
      </c>
      <c r="AR427" s="36"/>
    </row>
    <row r="428" spans="18:44" ht="12.75">
      <c r="R428" s="81"/>
      <c r="AL428" s="9">
        <v>0</v>
      </c>
      <c r="AM428" s="9">
        <v>0</v>
      </c>
      <c r="AN428" s="9">
        <v>-0.5</v>
      </c>
      <c r="AO428" s="9">
        <v>-0.5</v>
      </c>
      <c r="AP428" s="9">
        <v>0</v>
      </c>
      <c r="AR428" s="36"/>
    </row>
    <row r="429" spans="18:44" ht="12.75">
      <c r="R429" s="81"/>
      <c r="AL429" s="9">
        <v>0</v>
      </c>
      <c r="AM429" s="9">
        <v>0</v>
      </c>
      <c r="AN429" s="9">
        <v>-0.5</v>
      </c>
      <c r="AO429" s="9">
        <v>-0.5</v>
      </c>
      <c r="AP429" s="9">
        <v>0</v>
      </c>
      <c r="AR429" s="36"/>
    </row>
    <row r="430" spans="18:44" ht="12.75">
      <c r="R430" s="81"/>
      <c r="AL430" s="9">
        <v>0</v>
      </c>
      <c r="AM430" s="9">
        <v>0</v>
      </c>
      <c r="AN430" s="9">
        <v>-0.5</v>
      </c>
      <c r="AO430" s="9">
        <v>-0.5</v>
      </c>
      <c r="AP430" s="9">
        <v>0</v>
      </c>
      <c r="AR430" s="36"/>
    </row>
    <row r="431" spans="18:44" ht="12.75">
      <c r="R431" s="81"/>
      <c r="AL431" s="9">
        <v>0</v>
      </c>
      <c r="AM431" s="9">
        <v>0</v>
      </c>
      <c r="AN431" s="9">
        <v>-0.5</v>
      </c>
      <c r="AO431" s="9">
        <v>-0.5</v>
      </c>
      <c r="AP431" s="9">
        <v>0</v>
      </c>
      <c r="AR431" s="36"/>
    </row>
    <row r="432" spans="18:44" ht="12.75">
      <c r="R432" s="81"/>
      <c r="AL432" s="9">
        <v>0</v>
      </c>
      <c r="AM432" s="9">
        <v>0</v>
      </c>
      <c r="AN432" s="9">
        <v>-0.5</v>
      </c>
      <c r="AO432" s="9">
        <v>-0.5</v>
      </c>
      <c r="AP432" s="9">
        <v>0</v>
      </c>
      <c r="AR432" s="36"/>
    </row>
    <row r="433" spans="18:44" ht="12.75">
      <c r="R433" s="81"/>
      <c r="AL433" s="9">
        <v>0</v>
      </c>
      <c r="AM433" s="9">
        <v>0</v>
      </c>
      <c r="AN433" s="9">
        <v>-0.5</v>
      </c>
      <c r="AO433" s="9">
        <v>-0.5</v>
      </c>
      <c r="AP433" s="9">
        <v>0</v>
      </c>
      <c r="AR433" s="36"/>
    </row>
    <row r="434" spans="18:44" ht="12.75">
      <c r="R434" s="81"/>
      <c r="AL434" s="9">
        <v>0</v>
      </c>
      <c r="AM434" s="9">
        <v>0</v>
      </c>
      <c r="AN434" s="9">
        <v>-0.5</v>
      </c>
      <c r="AO434" s="9">
        <v>-0.5</v>
      </c>
      <c r="AP434" s="9">
        <v>0</v>
      </c>
      <c r="AR434" s="36"/>
    </row>
    <row r="435" spans="18:44" ht="12.75">
      <c r="R435" s="81"/>
      <c r="AL435" s="9">
        <v>0</v>
      </c>
      <c r="AM435" s="9">
        <v>0</v>
      </c>
      <c r="AN435" s="9">
        <v>-0.5</v>
      </c>
      <c r="AO435" s="9">
        <v>-0.5</v>
      </c>
      <c r="AP435" s="9">
        <v>0</v>
      </c>
      <c r="AR435" s="36"/>
    </row>
    <row r="436" spans="18:44" ht="12.75">
      <c r="R436" s="81"/>
      <c r="AL436" s="9">
        <v>0</v>
      </c>
      <c r="AM436" s="9">
        <v>0</v>
      </c>
      <c r="AN436" s="9">
        <v>-0.5</v>
      </c>
      <c r="AO436" s="9">
        <v>-0.5</v>
      </c>
      <c r="AP436" s="9">
        <v>0</v>
      </c>
      <c r="AR436" s="36"/>
    </row>
    <row r="437" spans="18:44" ht="12.75">
      <c r="R437" s="81"/>
      <c r="AL437" s="9">
        <v>0</v>
      </c>
      <c r="AM437" s="9">
        <v>0</v>
      </c>
      <c r="AN437" s="9">
        <v>-0.5</v>
      </c>
      <c r="AO437" s="9">
        <v>-0.5</v>
      </c>
      <c r="AP437" s="9">
        <v>0</v>
      </c>
      <c r="AR437" s="36"/>
    </row>
    <row r="438" spans="18:44" ht="12.75">
      <c r="R438" s="81"/>
      <c r="AL438" s="9">
        <v>0</v>
      </c>
      <c r="AM438" s="9">
        <v>0</v>
      </c>
      <c r="AN438" s="9">
        <v>-0.5</v>
      </c>
      <c r="AO438" s="9">
        <v>-0.5</v>
      </c>
      <c r="AP438" s="9">
        <v>0</v>
      </c>
      <c r="AR438" s="36"/>
    </row>
    <row r="439" spans="18:44" ht="12.75">
      <c r="R439" s="81"/>
      <c r="AL439" s="9">
        <v>0</v>
      </c>
      <c r="AM439" s="9">
        <v>0</v>
      </c>
      <c r="AN439" s="9">
        <v>-0.5</v>
      </c>
      <c r="AO439" s="9">
        <v>-0.5</v>
      </c>
      <c r="AP439" s="9">
        <v>0</v>
      </c>
      <c r="AR439" s="36"/>
    </row>
    <row r="440" spans="18:44" ht="12.75">
      <c r="R440" s="81"/>
      <c r="AL440" s="9">
        <v>0</v>
      </c>
      <c r="AM440" s="9">
        <v>0</v>
      </c>
      <c r="AN440" s="9">
        <v>-0.5</v>
      </c>
      <c r="AO440" s="9">
        <v>-0.5</v>
      </c>
      <c r="AP440" s="9">
        <v>0</v>
      </c>
      <c r="AR440" s="36"/>
    </row>
    <row r="441" spans="18:44" ht="12.75">
      <c r="R441" s="81"/>
      <c r="AL441" s="9">
        <v>0</v>
      </c>
      <c r="AM441" s="9">
        <v>0</v>
      </c>
      <c r="AN441" s="9">
        <v>-0.5</v>
      </c>
      <c r="AO441" s="9">
        <v>-0.5</v>
      </c>
      <c r="AP441" s="9">
        <v>0</v>
      </c>
      <c r="AR441" s="36"/>
    </row>
    <row r="442" spans="18:44" ht="12.75">
      <c r="R442" s="81"/>
      <c r="AL442" s="9">
        <v>0</v>
      </c>
      <c r="AM442" s="9">
        <v>0</v>
      </c>
      <c r="AN442" s="9">
        <v>-0.5</v>
      </c>
      <c r="AO442" s="9">
        <v>-0.5</v>
      </c>
      <c r="AP442" s="9">
        <v>0</v>
      </c>
      <c r="AR442" s="36"/>
    </row>
    <row r="443" spans="18:44" ht="12.75">
      <c r="R443" s="81"/>
      <c r="AL443" s="9">
        <v>0</v>
      </c>
      <c r="AM443" s="9">
        <v>0</v>
      </c>
      <c r="AN443" s="9">
        <v>-0.5</v>
      </c>
      <c r="AO443" s="9">
        <v>-0.5</v>
      </c>
      <c r="AP443" s="9">
        <v>0</v>
      </c>
      <c r="AR443" s="36"/>
    </row>
    <row r="444" spans="18:44" ht="12.75">
      <c r="R444" s="81"/>
      <c r="AL444" s="9">
        <v>0</v>
      </c>
      <c r="AM444" s="9">
        <v>0</v>
      </c>
      <c r="AN444" s="9">
        <v>-0.5</v>
      </c>
      <c r="AO444" s="9">
        <v>-0.5</v>
      </c>
      <c r="AP444" s="9">
        <v>0</v>
      </c>
      <c r="AR444" s="36"/>
    </row>
    <row r="445" spans="18:44" ht="12.75">
      <c r="R445" s="81"/>
      <c r="AL445" s="9">
        <v>0</v>
      </c>
      <c r="AM445" s="9">
        <v>0</v>
      </c>
      <c r="AN445" s="9">
        <v>-0.5</v>
      </c>
      <c r="AO445" s="9">
        <v>-0.5</v>
      </c>
      <c r="AP445" s="9">
        <v>0</v>
      </c>
      <c r="AR445" s="36"/>
    </row>
    <row r="446" spans="18:44" ht="12.75">
      <c r="R446" s="81"/>
      <c r="AL446" s="9">
        <v>0</v>
      </c>
      <c r="AM446" s="9">
        <v>0</v>
      </c>
      <c r="AN446" s="9">
        <v>-0.5</v>
      </c>
      <c r="AO446" s="9">
        <v>-0.5</v>
      </c>
      <c r="AP446" s="9">
        <v>0</v>
      </c>
      <c r="AR446" s="36"/>
    </row>
    <row r="447" spans="18:44" ht="12.75">
      <c r="R447" s="81"/>
      <c r="AL447" s="9">
        <v>0</v>
      </c>
      <c r="AM447" s="9">
        <v>0</v>
      </c>
      <c r="AN447" s="9">
        <v>-0.5</v>
      </c>
      <c r="AO447" s="9">
        <v>-0.5</v>
      </c>
      <c r="AP447" s="9">
        <v>0</v>
      </c>
      <c r="AR447" s="36"/>
    </row>
    <row r="448" spans="18:44" ht="12.75">
      <c r="R448" s="81"/>
      <c r="AL448" s="9">
        <v>0</v>
      </c>
      <c r="AM448" s="9">
        <v>0</v>
      </c>
      <c r="AN448" s="9">
        <v>-0.5</v>
      </c>
      <c r="AO448" s="9">
        <v>-0.5</v>
      </c>
      <c r="AP448" s="9">
        <v>0</v>
      </c>
      <c r="AR448" s="36"/>
    </row>
    <row r="449" spans="18:44" ht="12.75">
      <c r="R449" s="81"/>
      <c r="AL449" s="9">
        <v>0</v>
      </c>
      <c r="AM449" s="9">
        <v>0</v>
      </c>
      <c r="AN449" s="9">
        <v>-0.5</v>
      </c>
      <c r="AO449" s="9">
        <v>-0.5</v>
      </c>
      <c r="AP449" s="9">
        <v>0</v>
      </c>
      <c r="AR449" s="36"/>
    </row>
    <row r="450" spans="18:44" ht="12.75">
      <c r="R450" s="81"/>
      <c r="AL450" s="9">
        <v>0</v>
      </c>
      <c r="AM450" s="9">
        <v>0</v>
      </c>
      <c r="AN450" s="9">
        <v>-0.5</v>
      </c>
      <c r="AO450" s="9">
        <v>-0.5</v>
      </c>
      <c r="AP450" s="9">
        <v>0</v>
      </c>
      <c r="AR450" s="36"/>
    </row>
    <row r="451" spans="18:44" ht="12.75">
      <c r="R451" s="81"/>
      <c r="AL451" s="9">
        <v>0</v>
      </c>
      <c r="AM451" s="9">
        <v>0</v>
      </c>
      <c r="AN451" s="9">
        <v>-0.5</v>
      </c>
      <c r="AO451" s="9">
        <v>-0.5</v>
      </c>
      <c r="AP451" s="9">
        <v>0</v>
      </c>
      <c r="AR451" s="36"/>
    </row>
    <row r="452" spans="18:44" ht="12.75">
      <c r="R452" s="81"/>
      <c r="AL452" s="9">
        <v>0</v>
      </c>
      <c r="AM452" s="9">
        <v>0</v>
      </c>
      <c r="AN452" s="9">
        <v>-0.5</v>
      </c>
      <c r="AO452" s="9">
        <v>-0.5</v>
      </c>
      <c r="AP452" s="9">
        <v>0</v>
      </c>
      <c r="AR452" s="36"/>
    </row>
    <row r="453" spans="18:44" ht="12.75">
      <c r="R453" s="81"/>
      <c r="AL453" s="9">
        <v>0</v>
      </c>
      <c r="AM453" s="9">
        <v>0</v>
      </c>
      <c r="AN453" s="9">
        <v>-0.5</v>
      </c>
      <c r="AO453" s="9">
        <v>-0.5</v>
      </c>
      <c r="AP453" s="9">
        <v>0</v>
      </c>
      <c r="AR453" s="36"/>
    </row>
    <row r="454" spans="18:44" ht="12.75">
      <c r="R454" s="81"/>
      <c r="AL454" s="9">
        <v>0</v>
      </c>
      <c r="AM454" s="9">
        <v>0</v>
      </c>
      <c r="AN454" s="9">
        <v>-0.5</v>
      </c>
      <c r="AO454" s="9">
        <v>-0.5</v>
      </c>
      <c r="AP454" s="9">
        <v>0</v>
      </c>
      <c r="AR454" s="36"/>
    </row>
    <row r="455" spans="18:44" ht="12.75">
      <c r="R455" s="81"/>
      <c r="AL455" s="9">
        <v>0</v>
      </c>
      <c r="AM455" s="9">
        <v>0</v>
      </c>
      <c r="AN455" s="9">
        <v>-0.5</v>
      </c>
      <c r="AO455" s="9">
        <v>-0.5</v>
      </c>
      <c r="AP455" s="9">
        <v>0</v>
      </c>
      <c r="AR455" s="36"/>
    </row>
    <row r="456" spans="18:44" ht="12.75">
      <c r="R456" s="81"/>
      <c r="AL456" s="9">
        <v>0</v>
      </c>
      <c r="AM456" s="9">
        <v>0</v>
      </c>
      <c r="AN456" s="9">
        <v>-0.5</v>
      </c>
      <c r="AO456" s="9">
        <v>-0.5</v>
      </c>
      <c r="AP456" s="9">
        <v>0</v>
      </c>
      <c r="AR456" s="36"/>
    </row>
    <row r="457" spans="18:44" ht="12.75">
      <c r="R457" s="81"/>
      <c r="AL457" s="9">
        <v>0</v>
      </c>
      <c r="AM457" s="9">
        <v>0</v>
      </c>
      <c r="AN457" s="9">
        <v>-0.5</v>
      </c>
      <c r="AO457" s="9">
        <v>-0.5</v>
      </c>
      <c r="AP457" s="9">
        <v>0</v>
      </c>
      <c r="AR457" s="36"/>
    </row>
    <row r="458" spans="18:44" ht="12.75">
      <c r="R458" s="81"/>
      <c r="AL458" s="9">
        <v>0</v>
      </c>
      <c r="AM458" s="9">
        <v>0</v>
      </c>
      <c r="AN458" s="9">
        <v>-0.5</v>
      </c>
      <c r="AO458" s="9">
        <v>-0.5</v>
      </c>
      <c r="AP458" s="9">
        <v>0</v>
      </c>
      <c r="AR458" s="36"/>
    </row>
    <row r="459" spans="18:44" ht="12.75">
      <c r="R459" s="81"/>
      <c r="AL459" s="9">
        <v>0</v>
      </c>
      <c r="AM459" s="9">
        <v>0</v>
      </c>
      <c r="AN459" s="9">
        <v>-0.5</v>
      </c>
      <c r="AO459" s="9">
        <v>-0.5</v>
      </c>
      <c r="AP459" s="9">
        <v>0</v>
      </c>
      <c r="AR459" s="36"/>
    </row>
    <row r="460" spans="18:44" ht="12.75">
      <c r="R460" s="81"/>
      <c r="AL460" s="9">
        <v>0</v>
      </c>
      <c r="AM460" s="9">
        <v>0</v>
      </c>
      <c r="AN460" s="9">
        <v>-0.5</v>
      </c>
      <c r="AO460" s="9">
        <v>-0.5</v>
      </c>
      <c r="AP460" s="9">
        <v>0</v>
      </c>
      <c r="AR460" s="36"/>
    </row>
    <row r="461" spans="18:44" ht="12.75">
      <c r="R461" s="81"/>
      <c r="AL461" s="9">
        <v>0</v>
      </c>
      <c r="AM461" s="9">
        <v>0</v>
      </c>
      <c r="AN461" s="9">
        <v>-0.5</v>
      </c>
      <c r="AO461" s="9">
        <v>-0.5</v>
      </c>
      <c r="AP461" s="9">
        <v>0</v>
      </c>
      <c r="AR461" s="36"/>
    </row>
    <row r="462" spans="18:44" ht="12.75">
      <c r="R462" s="81"/>
      <c r="AL462" s="9">
        <v>0</v>
      </c>
      <c r="AM462" s="9">
        <v>0</v>
      </c>
      <c r="AN462" s="9">
        <v>-0.5</v>
      </c>
      <c r="AO462" s="9">
        <v>-0.5</v>
      </c>
      <c r="AP462" s="9">
        <v>0</v>
      </c>
      <c r="AR462" s="36"/>
    </row>
    <row r="463" spans="18:44" ht="12.75">
      <c r="R463" s="81"/>
      <c r="AL463" s="9">
        <v>0</v>
      </c>
      <c r="AM463" s="9">
        <v>0</v>
      </c>
      <c r="AN463" s="9">
        <v>-0.5</v>
      </c>
      <c r="AO463" s="9">
        <v>-0.5</v>
      </c>
      <c r="AP463" s="9">
        <v>0</v>
      </c>
      <c r="AR463" s="36"/>
    </row>
    <row r="464" spans="18:44" ht="12.75">
      <c r="R464" s="81"/>
      <c r="AL464" s="9">
        <v>0</v>
      </c>
      <c r="AM464" s="9">
        <v>0</v>
      </c>
      <c r="AN464" s="9">
        <v>-0.5</v>
      </c>
      <c r="AO464" s="9">
        <v>-0.5</v>
      </c>
      <c r="AP464" s="9">
        <v>0</v>
      </c>
      <c r="AR464" s="36"/>
    </row>
    <row r="465" spans="18:44" ht="12.75">
      <c r="R465" s="81"/>
      <c r="AL465" s="9">
        <v>0</v>
      </c>
      <c r="AM465" s="9">
        <v>0</v>
      </c>
      <c r="AN465" s="9">
        <v>-0.5</v>
      </c>
      <c r="AO465" s="9">
        <v>-0.5</v>
      </c>
      <c r="AP465" s="9">
        <v>0</v>
      </c>
      <c r="AR465" s="36"/>
    </row>
    <row r="466" spans="18:44" ht="12.75">
      <c r="R466" s="81"/>
      <c r="AL466" s="9">
        <v>0</v>
      </c>
      <c r="AM466" s="9">
        <v>0</v>
      </c>
      <c r="AN466" s="9">
        <v>-0.5</v>
      </c>
      <c r="AO466" s="9">
        <v>-0.5</v>
      </c>
      <c r="AP466" s="9">
        <v>0</v>
      </c>
      <c r="AR466" s="36"/>
    </row>
    <row r="467" spans="18:44" ht="12.75">
      <c r="R467" s="81"/>
      <c r="AL467" s="9">
        <v>0</v>
      </c>
      <c r="AM467" s="9">
        <v>0</v>
      </c>
      <c r="AN467" s="9">
        <v>-0.5</v>
      </c>
      <c r="AO467" s="9">
        <v>-0.5</v>
      </c>
      <c r="AP467" s="9">
        <v>0</v>
      </c>
      <c r="AR467" s="36"/>
    </row>
    <row r="468" spans="18:44" ht="12.75">
      <c r="R468" s="81"/>
      <c r="AL468" s="9">
        <v>0</v>
      </c>
      <c r="AM468" s="9">
        <v>0</v>
      </c>
      <c r="AN468" s="9">
        <v>-0.5</v>
      </c>
      <c r="AO468" s="9">
        <v>-0.5</v>
      </c>
      <c r="AP468" s="9">
        <v>0</v>
      </c>
      <c r="AR468" s="36"/>
    </row>
    <row r="469" spans="18:44" ht="12.75">
      <c r="R469" s="81"/>
      <c r="AL469" s="9">
        <v>0</v>
      </c>
      <c r="AM469" s="9">
        <v>0</v>
      </c>
      <c r="AN469" s="9">
        <v>-0.5</v>
      </c>
      <c r="AO469" s="9">
        <v>-0.5</v>
      </c>
      <c r="AP469" s="9">
        <v>0</v>
      </c>
      <c r="AR469" s="36"/>
    </row>
    <row r="470" spans="18:44" ht="12.75">
      <c r="R470" s="81"/>
      <c r="AL470" s="9">
        <v>0</v>
      </c>
      <c r="AM470" s="9">
        <v>0</v>
      </c>
      <c r="AN470" s="9">
        <v>-0.5</v>
      </c>
      <c r="AO470" s="9">
        <v>-0.5</v>
      </c>
      <c r="AP470" s="9">
        <v>0</v>
      </c>
      <c r="AR470" s="36"/>
    </row>
    <row r="471" spans="18:44" ht="12.75">
      <c r="R471" s="81"/>
      <c r="AL471" s="9">
        <v>0</v>
      </c>
      <c r="AM471" s="9">
        <v>0</v>
      </c>
      <c r="AN471" s="9">
        <v>-0.5</v>
      </c>
      <c r="AO471" s="9">
        <v>-0.5</v>
      </c>
      <c r="AP471" s="9">
        <v>0</v>
      </c>
      <c r="AR471" s="36"/>
    </row>
    <row r="472" spans="18:44" ht="12.75">
      <c r="R472" s="81"/>
      <c r="AL472" s="9">
        <v>0</v>
      </c>
      <c r="AM472" s="9">
        <v>0</v>
      </c>
      <c r="AN472" s="9">
        <v>-0.5</v>
      </c>
      <c r="AO472" s="9">
        <v>-0.5</v>
      </c>
      <c r="AP472" s="9">
        <v>0</v>
      </c>
      <c r="AR472" s="36"/>
    </row>
    <row r="473" spans="18:44" ht="12.75">
      <c r="R473" s="81"/>
      <c r="AL473" s="9">
        <v>0</v>
      </c>
      <c r="AM473" s="9">
        <v>0</v>
      </c>
      <c r="AN473" s="9">
        <v>-0.5</v>
      </c>
      <c r="AO473" s="9">
        <v>-0.5</v>
      </c>
      <c r="AP473" s="9">
        <v>0</v>
      </c>
      <c r="AR473" s="36"/>
    </row>
    <row r="474" spans="18:44" ht="12.75">
      <c r="R474" s="81"/>
      <c r="AL474" s="9">
        <v>0</v>
      </c>
      <c r="AM474" s="9">
        <v>0</v>
      </c>
      <c r="AN474" s="9">
        <v>-0.5</v>
      </c>
      <c r="AO474" s="9">
        <v>-0.5</v>
      </c>
      <c r="AP474" s="9">
        <v>0</v>
      </c>
      <c r="AR474" s="36"/>
    </row>
    <row r="475" spans="18:44" ht="12.75">
      <c r="R475" s="81"/>
      <c r="AL475" s="9">
        <v>0</v>
      </c>
      <c r="AM475" s="9">
        <v>0</v>
      </c>
      <c r="AN475" s="9">
        <v>-0.5</v>
      </c>
      <c r="AO475" s="9">
        <v>-0.5</v>
      </c>
      <c r="AP475" s="9">
        <v>0</v>
      </c>
      <c r="AR475" s="36"/>
    </row>
    <row r="476" spans="18:44" ht="12.75">
      <c r="R476" s="81"/>
      <c r="AL476" s="9">
        <v>0</v>
      </c>
      <c r="AM476" s="9">
        <v>0</v>
      </c>
      <c r="AN476" s="9">
        <v>-0.5</v>
      </c>
      <c r="AO476" s="9">
        <v>-0.5</v>
      </c>
      <c r="AP476" s="9">
        <v>0</v>
      </c>
      <c r="AR476" s="36"/>
    </row>
    <row r="477" spans="18:44" ht="12.75">
      <c r="R477" s="81"/>
      <c r="AL477" s="9">
        <v>0</v>
      </c>
      <c r="AM477" s="9">
        <v>0</v>
      </c>
      <c r="AN477" s="9">
        <v>-0.5</v>
      </c>
      <c r="AO477" s="9">
        <v>-0.5</v>
      </c>
      <c r="AP477" s="9">
        <v>0</v>
      </c>
      <c r="AR477" s="36"/>
    </row>
    <row r="478" spans="18:44" ht="12.75">
      <c r="R478" s="81"/>
      <c r="AL478" s="9">
        <v>0</v>
      </c>
      <c r="AM478" s="9">
        <v>0</v>
      </c>
      <c r="AN478" s="9">
        <v>-0.5</v>
      </c>
      <c r="AO478" s="9">
        <v>-0.5</v>
      </c>
      <c r="AP478" s="9">
        <v>0</v>
      </c>
      <c r="AR478" s="36"/>
    </row>
    <row r="479" spans="18:44" ht="12.75">
      <c r="R479" s="81"/>
      <c r="AL479" s="9">
        <v>0</v>
      </c>
      <c r="AM479" s="9">
        <v>0</v>
      </c>
      <c r="AN479" s="9">
        <v>-0.5</v>
      </c>
      <c r="AO479" s="9">
        <v>-0.5</v>
      </c>
      <c r="AP479" s="9">
        <v>0</v>
      </c>
      <c r="AR479" s="36"/>
    </row>
    <row r="480" spans="18:44" ht="12.75">
      <c r="R480" s="81"/>
      <c r="AL480" s="9">
        <v>0</v>
      </c>
      <c r="AM480" s="9">
        <v>0</v>
      </c>
      <c r="AN480" s="9">
        <v>-0.5</v>
      </c>
      <c r="AO480" s="9">
        <v>-0.5</v>
      </c>
      <c r="AP480" s="9">
        <v>0</v>
      </c>
      <c r="AR480" s="36"/>
    </row>
    <row r="481" spans="18:44" ht="12.75">
      <c r="R481" s="81"/>
      <c r="AL481" s="9">
        <v>0</v>
      </c>
      <c r="AM481" s="9">
        <v>0</v>
      </c>
      <c r="AN481" s="9">
        <v>-0.5</v>
      </c>
      <c r="AO481" s="9">
        <v>-0.5</v>
      </c>
      <c r="AP481" s="9">
        <v>0</v>
      </c>
      <c r="AR481" s="36"/>
    </row>
    <row r="482" spans="18:44" ht="12.75">
      <c r="R482" s="81"/>
      <c r="AL482" s="9">
        <v>0</v>
      </c>
      <c r="AM482" s="9">
        <v>0</v>
      </c>
      <c r="AN482" s="9">
        <v>-0.5</v>
      </c>
      <c r="AO482" s="9">
        <v>-0.5</v>
      </c>
      <c r="AP482" s="9">
        <v>0</v>
      </c>
      <c r="AR482" s="36"/>
    </row>
    <row r="483" spans="18:44" ht="12.75">
      <c r="R483" s="81"/>
      <c r="AL483" s="9">
        <v>0</v>
      </c>
      <c r="AM483" s="9">
        <v>0</v>
      </c>
      <c r="AN483" s="9">
        <v>-0.5</v>
      </c>
      <c r="AO483" s="9">
        <v>-0.5</v>
      </c>
      <c r="AP483" s="9">
        <v>0</v>
      </c>
      <c r="AR483" s="36"/>
    </row>
    <row r="484" spans="18:44" ht="12.75">
      <c r="R484" s="81"/>
      <c r="AL484" s="9">
        <v>0</v>
      </c>
      <c r="AM484" s="9">
        <v>0</v>
      </c>
      <c r="AN484" s="9">
        <v>-0.5</v>
      </c>
      <c r="AO484" s="9">
        <v>-0.5</v>
      </c>
      <c r="AP484" s="9">
        <v>0</v>
      </c>
      <c r="AR484" s="36"/>
    </row>
    <row r="485" spans="18:44" ht="12.75">
      <c r="R485" s="81"/>
      <c r="AL485" s="9">
        <v>0</v>
      </c>
      <c r="AM485" s="9">
        <v>0</v>
      </c>
      <c r="AN485" s="9">
        <v>-0.5</v>
      </c>
      <c r="AO485" s="9">
        <v>-0.5</v>
      </c>
      <c r="AP485" s="9">
        <v>0</v>
      </c>
      <c r="AR485" s="36"/>
    </row>
    <row r="486" spans="18:44" ht="12.75">
      <c r="R486" s="81"/>
      <c r="AL486" s="9">
        <v>0</v>
      </c>
      <c r="AM486" s="9">
        <v>0</v>
      </c>
      <c r="AN486" s="9">
        <v>-0.5</v>
      </c>
      <c r="AO486" s="9">
        <v>-0.5</v>
      </c>
      <c r="AP486" s="9">
        <v>0</v>
      </c>
      <c r="AR486" s="36"/>
    </row>
    <row r="487" spans="18:44" ht="12.75">
      <c r="R487" s="81"/>
      <c r="AL487" s="9">
        <v>0</v>
      </c>
      <c r="AM487" s="9">
        <v>0</v>
      </c>
      <c r="AN487" s="9">
        <v>-0.5</v>
      </c>
      <c r="AO487" s="9">
        <v>-0.5</v>
      </c>
      <c r="AP487" s="9">
        <v>0</v>
      </c>
      <c r="AR487" s="36"/>
    </row>
    <row r="488" spans="18:44" ht="12.75">
      <c r="R488" s="81"/>
      <c r="AL488" s="9">
        <v>0</v>
      </c>
      <c r="AM488" s="9">
        <v>0</v>
      </c>
      <c r="AN488" s="9">
        <v>-0.5</v>
      </c>
      <c r="AO488" s="9">
        <v>-0.5</v>
      </c>
      <c r="AP488" s="9">
        <v>0</v>
      </c>
      <c r="AR488" s="36"/>
    </row>
    <row r="489" spans="18:44" ht="12.75">
      <c r="R489" s="81"/>
      <c r="AL489" s="9">
        <v>0</v>
      </c>
      <c r="AM489" s="9">
        <v>0</v>
      </c>
      <c r="AN489" s="9">
        <v>-0.5</v>
      </c>
      <c r="AO489" s="9">
        <v>-0.5</v>
      </c>
      <c r="AP489" s="9">
        <v>0</v>
      </c>
      <c r="AR489" s="36"/>
    </row>
    <row r="490" spans="18:44" ht="12.75">
      <c r="R490" s="81"/>
      <c r="AL490" s="9">
        <v>0</v>
      </c>
      <c r="AM490" s="9">
        <v>0</v>
      </c>
      <c r="AN490" s="9">
        <v>-0.5</v>
      </c>
      <c r="AO490" s="9">
        <v>-0.5</v>
      </c>
      <c r="AP490" s="9">
        <v>0</v>
      </c>
      <c r="AR490" s="36"/>
    </row>
    <row r="491" spans="18:44" ht="12.75">
      <c r="R491" s="81"/>
      <c r="AL491" s="9">
        <v>0</v>
      </c>
      <c r="AM491" s="9">
        <v>0</v>
      </c>
      <c r="AN491" s="9">
        <v>-0.5</v>
      </c>
      <c r="AO491" s="9">
        <v>-0.5</v>
      </c>
      <c r="AP491" s="9">
        <v>0</v>
      </c>
      <c r="AR491" s="36"/>
    </row>
    <row r="492" spans="18:44" ht="12.75">
      <c r="R492" s="81"/>
      <c r="AL492" s="9">
        <v>0</v>
      </c>
      <c r="AM492" s="9">
        <v>0</v>
      </c>
      <c r="AN492" s="9">
        <v>-0.5</v>
      </c>
      <c r="AO492" s="9">
        <v>-0.5</v>
      </c>
      <c r="AP492" s="9">
        <v>0</v>
      </c>
      <c r="AR492" s="36"/>
    </row>
    <row r="493" spans="18:44" ht="12.75">
      <c r="R493" s="81"/>
      <c r="AL493" s="9">
        <v>0</v>
      </c>
      <c r="AM493" s="9">
        <v>0</v>
      </c>
      <c r="AN493" s="9">
        <v>-0.5</v>
      </c>
      <c r="AO493" s="9">
        <v>-0.5</v>
      </c>
      <c r="AP493" s="9">
        <v>0</v>
      </c>
      <c r="AR493" s="36"/>
    </row>
    <row r="494" spans="18:44" ht="12.75">
      <c r="R494" s="81"/>
      <c r="AL494" s="9">
        <v>0</v>
      </c>
      <c r="AM494" s="9">
        <v>0</v>
      </c>
      <c r="AN494" s="9">
        <v>-0.5</v>
      </c>
      <c r="AO494" s="9">
        <v>-0.5</v>
      </c>
      <c r="AP494" s="9">
        <v>0</v>
      </c>
      <c r="AR494" s="36"/>
    </row>
    <row r="495" spans="18:44" ht="12.75">
      <c r="R495" s="81"/>
      <c r="AL495" s="9">
        <v>0</v>
      </c>
      <c r="AM495" s="9">
        <v>0</v>
      </c>
      <c r="AN495" s="9">
        <v>-0.5</v>
      </c>
      <c r="AO495" s="9">
        <v>-0.5</v>
      </c>
      <c r="AP495" s="9">
        <v>0</v>
      </c>
      <c r="AR495" s="36"/>
    </row>
    <row r="496" spans="18:44" ht="12.75">
      <c r="R496" s="81"/>
      <c r="AL496" s="9">
        <v>0</v>
      </c>
      <c r="AM496" s="9">
        <v>0</v>
      </c>
      <c r="AN496" s="9">
        <v>-0.5</v>
      </c>
      <c r="AO496" s="9">
        <v>-0.5</v>
      </c>
      <c r="AP496" s="9">
        <v>0</v>
      </c>
      <c r="AR496" s="36"/>
    </row>
    <row r="497" spans="18:44" ht="12.75">
      <c r="R497" s="81"/>
      <c r="AL497" s="9">
        <v>0</v>
      </c>
      <c r="AM497" s="9">
        <v>0</v>
      </c>
      <c r="AN497" s="9">
        <v>-0.5</v>
      </c>
      <c r="AO497" s="9">
        <v>-0.5</v>
      </c>
      <c r="AP497" s="9">
        <v>0</v>
      </c>
      <c r="AR497" s="36"/>
    </row>
    <row r="498" spans="18:44" ht="12.75">
      <c r="R498" s="81"/>
      <c r="AL498" s="9">
        <v>0</v>
      </c>
      <c r="AM498" s="9">
        <v>0</v>
      </c>
      <c r="AN498" s="9">
        <v>-0.5</v>
      </c>
      <c r="AO498" s="9">
        <v>-0.5</v>
      </c>
      <c r="AP498" s="9">
        <v>0</v>
      </c>
      <c r="AR498" s="36"/>
    </row>
    <row r="499" spans="18:44" ht="12.75">
      <c r="R499" s="81"/>
      <c r="AL499" s="9">
        <v>0</v>
      </c>
      <c r="AM499" s="9">
        <v>0</v>
      </c>
      <c r="AN499" s="9">
        <v>-0.5</v>
      </c>
      <c r="AO499" s="9">
        <v>-0.5</v>
      </c>
      <c r="AP499" s="9">
        <v>0</v>
      </c>
      <c r="AR499" s="36"/>
    </row>
    <row r="500" spans="18:44" ht="12.75">
      <c r="R500" s="81"/>
      <c r="AL500" s="9">
        <v>0</v>
      </c>
      <c r="AM500" s="9">
        <v>0</v>
      </c>
      <c r="AN500" s="9">
        <v>-0.5</v>
      </c>
      <c r="AO500" s="9">
        <v>-0.5</v>
      </c>
      <c r="AP500" s="9">
        <v>0</v>
      </c>
      <c r="AR500" s="36"/>
    </row>
    <row r="501" spans="18:44" ht="12.75">
      <c r="R501" s="81"/>
      <c r="AL501" s="9">
        <v>0</v>
      </c>
      <c r="AM501" s="9">
        <v>0</v>
      </c>
      <c r="AN501" s="9">
        <v>-0.5</v>
      </c>
      <c r="AO501" s="9">
        <v>-0.5</v>
      </c>
      <c r="AP501" s="9">
        <v>0</v>
      </c>
      <c r="AR501" s="36"/>
    </row>
    <row r="502" spans="18:44" ht="12.75">
      <c r="R502" s="81"/>
      <c r="AL502" s="9">
        <v>0</v>
      </c>
      <c r="AM502" s="9">
        <v>0</v>
      </c>
      <c r="AN502" s="9">
        <v>-0.5</v>
      </c>
      <c r="AO502" s="9">
        <v>-0.5</v>
      </c>
      <c r="AP502" s="9">
        <v>0</v>
      </c>
      <c r="AR502" s="36"/>
    </row>
    <row r="503" spans="18:44" ht="12.75">
      <c r="R503" s="81"/>
      <c r="AL503" s="9">
        <v>0</v>
      </c>
      <c r="AM503" s="9">
        <v>0</v>
      </c>
      <c r="AN503" s="9">
        <v>-0.5</v>
      </c>
      <c r="AO503" s="9">
        <v>-0.5</v>
      </c>
      <c r="AP503" s="9">
        <v>0</v>
      </c>
      <c r="AR503" s="36"/>
    </row>
    <row r="504" spans="18:44" ht="12.75">
      <c r="R504" s="81"/>
      <c r="AL504" s="9">
        <v>0</v>
      </c>
      <c r="AM504" s="9">
        <v>0</v>
      </c>
      <c r="AN504" s="9">
        <v>-0.5</v>
      </c>
      <c r="AO504" s="9">
        <v>-0.5</v>
      </c>
      <c r="AP504" s="9">
        <v>0</v>
      </c>
      <c r="AR504" s="36"/>
    </row>
    <row r="505" spans="18:44" ht="12.75">
      <c r="R505" s="81"/>
      <c r="AL505" s="9">
        <v>0</v>
      </c>
      <c r="AM505" s="9">
        <v>0</v>
      </c>
      <c r="AN505" s="9">
        <v>-0.5</v>
      </c>
      <c r="AO505" s="9">
        <v>-0.5</v>
      </c>
      <c r="AP505" s="9">
        <v>0</v>
      </c>
      <c r="AR505" s="36"/>
    </row>
    <row r="506" spans="18:44" ht="12.75">
      <c r="R506" s="81"/>
      <c r="AL506" s="9">
        <v>0</v>
      </c>
      <c r="AM506" s="9">
        <v>0</v>
      </c>
      <c r="AN506" s="9">
        <v>-0.5</v>
      </c>
      <c r="AO506" s="9">
        <v>-0.5</v>
      </c>
      <c r="AP506" s="9">
        <v>0</v>
      </c>
      <c r="AR506" s="36"/>
    </row>
    <row r="507" spans="18:44" ht="12.75">
      <c r="R507" s="81"/>
      <c r="AL507" s="9">
        <v>0</v>
      </c>
      <c r="AM507" s="9">
        <v>0</v>
      </c>
      <c r="AN507" s="9">
        <v>-0.5</v>
      </c>
      <c r="AO507" s="9">
        <v>-0.5</v>
      </c>
      <c r="AP507" s="9">
        <v>0</v>
      </c>
      <c r="AR507" s="36"/>
    </row>
    <row r="508" spans="18:44" ht="12.75">
      <c r="R508" s="81"/>
      <c r="AL508" s="9">
        <v>0</v>
      </c>
      <c r="AM508" s="9">
        <v>0</v>
      </c>
      <c r="AN508" s="9">
        <v>-0.5</v>
      </c>
      <c r="AO508" s="9">
        <v>-0.5</v>
      </c>
      <c r="AP508" s="9">
        <v>0</v>
      </c>
      <c r="AR508" s="36"/>
    </row>
    <row r="509" spans="18:44" ht="12.75">
      <c r="R509" s="81"/>
      <c r="AL509" s="9">
        <v>0</v>
      </c>
      <c r="AM509" s="9">
        <v>0</v>
      </c>
      <c r="AN509" s="9">
        <v>-0.5</v>
      </c>
      <c r="AO509" s="9">
        <v>-0.5</v>
      </c>
      <c r="AP509" s="9">
        <v>0</v>
      </c>
      <c r="AR509" s="36"/>
    </row>
    <row r="510" spans="18:44" ht="12.75">
      <c r="R510" s="81"/>
      <c r="AL510" s="9">
        <v>0</v>
      </c>
      <c r="AM510" s="9">
        <v>0</v>
      </c>
      <c r="AN510" s="9">
        <v>-0.5</v>
      </c>
      <c r="AO510" s="9">
        <v>-0.5</v>
      </c>
      <c r="AP510" s="9">
        <v>0</v>
      </c>
      <c r="AR510" s="36"/>
    </row>
    <row r="511" spans="18:44" ht="12.75">
      <c r="R511" s="81"/>
      <c r="AL511" s="9">
        <v>0</v>
      </c>
      <c r="AM511" s="9">
        <v>0</v>
      </c>
      <c r="AN511" s="9">
        <v>-0.5</v>
      </c>
      <c r="AO511" s="9">
        <v>-0.5</v>
      </c>
      <c r="AP511" s="9">
        <v>0</v>
      </c>
      <c r="AR511" s="36"/>
    </row>
    <row r="512" spans="18:44" ht="12.75">
      <c r="R512" s="81"/>
      <c r="AL512" s="9">
        <v>0</v>
      </c>
      <c r="AM512" s="9">
        <v>0</v>
      </c>
      <c r="AN512" s="9">
        <v>-0.5</v>
      </c>
      <c r="AO512" s="9">
        <v>-0.5</v>
      </c>
      <c r="AP512" s="9">
        <v>0</v>
      </c>
      <c r="AR512" s="36"/>
    </row>
    <row r="513" spans="18:44" ht="12.75">
      <c r="R513" s="81"/>
      <c r="AL513" s="9">
        <v>0</v>
      </c>
      <c r="AM513" s="9">
        <v>0</v>
      </c>
      <c r="AN513" s="9">
        <v>-0.5</v>
      </c>
      <c r="AO513" s="9">
        <v>-0.5</v>
      </c>
      <c r="AP513" s="9">
        <v>0</v>
      </c>
      <c r="AR513" s="36"/>
    </row>
    <row r="514" spans="18:44" ht="12.75">
      <c r="R514" s="81"/>
      <c r="AL514" s="9">
        <v>0</v>
      </c>
      <c r="AM514" s="9">
        <v>0</v>
      </c>
      <c r="AN514" s="9">
        <v>-0.5</v>
      </c>
      <c r="AO514" s="9">
        <v>-0.5</v>
      </c>
      <c r="AP514" s="9">
        <v>0</v>
      </c>
      <c r="AR514" s="36"/>
    </row>
    <row r="515" spans="18:44" ht="12.75">
      <c r="R515" s="81"/>
      <c r="AL515" s="9">
        <v>0</v>
      </c>
      <c r="AM515" s="9">
        <v>0</v>
      </c>
      <c r="AN515" s="9">
        <v>-0.5</v>
      </c>
      <c r="AO515" s="9">
        <v>-0.5</v>
      </c>
      <c r="AP515" s="9">
        <v>0</v>
      </c>
      <c r="AR515" s="36"/>
    </row>
    <row r="516" spans="18:44" ht="12.75">
      <c r="R516" s="81"/>
      <c r="AL516" s="9">
        <v>0</v>
      </c>
      <c r="AM516" s="9">
        <v>0</v>
      </c>
      <c r="AN516" s="9">
        <v>-0.5</v>
      </c>
      <c r="AO516" s="9">
        <v>-0.5</v>
      </c>
      <c r="AP516" s="9">
        <v>0</v>
      </c>
      <c r="AR516" s="36"/>
    </row>
    <row r="517" spans="18:44" ht="12.75">
      <c r="R517" s="81"/>
      <c r="AL517" s="9">
        <v>0</v>
      </c>
      <c r="AM517" s="9">
        <v>0</v>
      </c>
      <c r="AN517" s="9">
        <v>-0.5</v>
      </c>
      <c r="AO517" s="9">
        <v>-0.5</v>
      </c>
      <c r="AP517" s="9">
        <v>0</v>
      </c>
      <c r="AR517" s="36"/>
    </row>
    <row r="518" spans="18:44" ht="12.75">
      <c r="R518" s="81"/>
      <c r="AL518" s="9">
        <v>0</v>
      </c>
      <c r="AM518" s="9">
        <v>0</v>
      </c>
      <c r="AN518" s="9">
        <v>-0.5</v>
      </c>
      <c r="AO518" s="9">
        <v>-0.5</v>
      </c>
      <c r="AP518" s="9">
        <v>0</v>
      </c>
      <c r="AR518" s="36"/>
    </row>
    <row r="519" spans="18:44" ht="12.75">
      <c r="R519" s="81"/>
      <c r="AL519" s="9">
        <v>0</v>
      </c>
      <c r="AM519" s="9">
        <v>0</v>
      </c>
      <c r="AN519" s="9">
        <v>-0.5</v>
      </c>
      <c r="AO519" s="9">
        <v>-0.5</v>
      </c>
      <c r="AP519" s="9">
        <v>0</v>
      </c>
      <c r="AR519" s="36"/>
    </row>
    <row r="520" spans="18:44" ht="12.75">
      <c r="R520" s="81"/>
      <c r="AL520" s="9">
        <v>0</v>
      </c>
      <c r="AM520" s="9">
        <v>0</v>
      </c>
      <c r="AN520" s="9">
        <v>-0.5</v>
      </c>
      <c r="AO520" s="9">
        <v>-0.5</v>
      </c>
      <c r="AP520" s="9">
        <v>0</v>
      </c>
      <c r="AR520" s="36"/>
    </row>
    <row r="521" spans="18:44" ht="12.75">
      <c r="R521" s="81"/>
      <c r="AL521" s="9">
        <v>0</v>
      </c>
      <c r="AM521" s="9">
        <v>0</v>
      </c>
      <c r="AN521" s="9">
        <v>-0.5</v>
      </c>
      <c r="AO521" s="9">
        <v>-0.5</v>
      </c>
      <c r="AP521" s="9">
        <v>0</v>
      </c>
      <c r="AR521" s="36"/>
    </row>
    <row r="522" spans="18:44" ht="12.75">
      <c r="R522" s="81"/>
      <c r="AL522" s="9">
        <v>0</v>
      </c>
      <c r="AM522" s="9">
        <v>0</v>
      </c>
      <c r="AN522" s="9">
        <v>-0.5</v>
      </c>
      <c r="AO522" s="9">
        <v>-0.5</v>
      </c>
      <c r="AP522" s="9">
        <v>0</v>
      </c>
      <c r="AR522" s="36"/>
    </row>
    <row r="523" spans="18:44" ht="12.75">
      <c r="R523" s="81"/>
      <c r="AL523" s="9">
        <v>0</v>
      </c>
      <c r="AM523" s="9">
        <v>0</v>
      </c>
      <c r="AN523" s="9">
        <v>-0.5</v>
      </c>
      <c r="AO523" s="9">
        <v>-0.5</v>
      </c>
      <c r="AP523" s="9">
        <v>0</v>
      </c>
      <c r="AR523" s="36"/>
    </row>
    <row r="524" spans="18:44" ht="12.75">
      <c r="R524" s="81"/>
      <c r="AL524" s="9">
        <v>0</v>
      </c>
      <c r="AM524" s="9">
        <v>0</v>
      </c>
      <c r="AN524" s="9">
        <v>-0.5</v>
      </c>
      <c r="AO524" s="9">
        <v>-0.5</v>
      </c>
      <c r="AP524" s="9">
        <v>0</v>
      </c>
      <c r="AR524" s="36"/>
    </row>
    <row r="525" spans="18:44" ht="12.75">
      <c r="R525" s="81"/>
      <c r="AL525" s="9">
        <v>0</v>
      </c>
      <c r="AM525" s="9">
        <v>0</v>
      </c>
      <c r="AN525" s="9">
        <v>-0.5</v>
      </c>
      <c r="AO525" s="9">
        <v>-0.5</v>
      </c>
      <c r="AP525" s="9">
        <v>0</v>
      </c>
      <c r="AR525" s="36"/>
    </row>
    <row r="526" spans="18:44" ht="12.75">
      <c r="R526" s="81"/>
      <c r="AL526" s="9">
        <v>0</v>
      </c>
      <c r="AM526" s="9">
        <v>0</v>
      </c>
      <c r="AN526" s="9">
        <v>-0.5</v>
      </c>
      <c r="AO526" s="9">
        <v>-0.5</v>
      </c>
      <c r="AP526" s="9">
        <v>0</v>
      </c>
      <c r="AR526" s="36"/>
    </row>
    <row r="527" spans="18:44" ht="12.75">
      <c r="R527" s="81"/>
      <c r="AL527" s="9">
        <v>0</v>
      </c>
      <c r="AM527" s="9">
        <v>0</v>
      </c>
      <c r="AN527" s="9">
        <v>-0.5</v>
      </c>
      <c r="AO527" s="9">
        <v>-0.5</v>
      </c>
      <c r="AP527" s="9">
        <v>0</v>
      </c>
      <c r="AR527" s="36"/>
    </row>
    <row r="528" spans="18:44" ht="12.75">
      <c r="R528" s="81"/>
      <c r="AL528" s="9">
        <v>0</v>
      </c>
      <c r="AM528" s="9">
        <v>0</v>
      </c>
      <c r="AN528" s="9">
        <v>-0.5</v>
      </c>
      <c r="AO528" s="9">
        <v>-0.5</v>
      </c>
      <c r="AP528" s="9">
        <v>0</v>
      </c>
      <c r="AR528" s="36"/>
    </row>
    <row r="529" spans="18:44" ht="12.75">
      <c r="R529" s="81"/>
      <c r="AL529" s="9">
        <v>0</v>
      </c>
      <c r="AM529" s="9">
        <v>0</v>
      </c>
      <c r="AN529" s="9">
        <v>-0.5</v>
      </c>
      <c r="AO529" s="9">
        <v>-0.5</v>
      </c>
      <c r="AP529" s="9">
        <v>0</v>
      </c>
      <c r="AR529" s="36"/>
    </row>
    <row r="530" spans="18:44" ht="12.75">
      <c r="R530" s="81"/>
      <c r="AL530" s="9">
        <v>0</v>
      </c>
      <c r="AM530" s="9">
        <v>0</v>
      </c>
      <c r="AN530" s="9">
        <v>-0.5</v>
      </c>
      <c r="AO530" s="9">
        <v>-0.5</v>
      </c>
      <c r="AP530" s="9">
        <v>0</v>
      </c>
      <c r="AR530" s="36"/>
    </row>
    <row r="531" spans="18:44" ht="12.75">
      <c r="R531" s="81"/>
      <c r="AL531" s="9">
        <v>0</v>
      </c>
      <c r="AM531" s="9">
        <v>0</v>
      </c>
      <c r="AN531" s="9">
        <v>-0.5</v>
      </c>
      <c r="AO531" s="9">
        <v>-0.5</v>
      </c>
      <c r="AP531" s="9">
        <v>0</v>
      </c>
      <c r="AR531" s="36"/>
    </row>
    <row r="532" spans="18:44" ht="12.75">
      <c r="R532" s="81"/>
      <c r="AL532" s="9">
        <v>0</v>
      </c>
      <c r="AM532" s="9">
        <v>0</v>
      </c>
      <c r="AN532" s="9">
        <v>-0.5</v>
      </c>
      <c r="AO532" s="9">
        <v>-0.5</v>
      </c>
      <c r="AP532" s="9">
        <v>0</v>
      </c>
      <c r="AR532" s="36"/>
    </row>
    <row r="533" spans="18:44" ht="12.75">
      <c r="R533" s="81"/>
      <c r="AL533" s="9">
        <v>0</v>
      </c>
      <c r="AM533" s="9">
        <v>0</v>
      </c>
      <c r="AN533" s="9">
        <v>-0.5</v>
      </c>
      <c r="AO533" s="9">
        <v>-0.5</v>
      </c>
      <c r="AP533" s="9">
        <v>0</v>
      </c>
      <c r="AR533" s="36"/>
    </row>
    <row r="534" spans="18:44" ht="12.75">
      <c r="R534" s="81"/>
      <c r="AL534" s="9">
        <v>0</v>
      </c>
      <c r="AM534" s="9">
        <v>0</v>
      </c>
      <c r="AN534" s="9">
        <v>-0.5</v>
      </c>
      <c r="AO534" s="9">
        <v>-0.5</v>
      </c>
      <c r="AP534" s="9">
        <v>0</v>
      </c>
      <c r="AR534" s="36"/>
    </row>
    <row r="535" spans="18:44" ht="12.75">
      <c r="R535" s="81"/>
      <c r="AL535" s="9">
        <v>0</v>
      </c>
      <c r="AM535" s="9">
        <v>0</v>
      </c>
      <c r="AN535" s="9">
        <v>-0.5</v>
      </c>
      <c r="AO535" s="9">
        <v>-0.5</v>
      </c>
      <c r="AP535" s="9">
        <v>0</v>
      </c>
      <c r="AR535" s="36"/>
    </row>
    <row r="536" spans="18:44" ht="12.75">
      <c r="R536" s="81"/>
      <c r="AL536" s="9">
        <v>0</v>
      </c>
      <c r="AM536" s="9">
        <v>0</v>
      </c>
      <c r="AN536" s="9">
        <v>-0.5</v>
      </c>
      <c r="AO536" s="9">
        <v>-0.5</v>
      </c>
      <c r="AP536" s="9">
        <v>0</v>
      </c>
      <c r="AR536" s="36"/>
    </row>
    <row r="537" spans="18:44" ht="12.75">
      <c r="R537" s="81"/>
      <c r="AL537" s="9">
        <v>0</v>
      </c>
      <c r="AM537" s="9">
        <v>0</v>
      </c>
      <c r="AN537" s="9">
        <v>-0.5</v>
      </c>
      <c r="AO537" s="9">
        <v>-0.5</v>
      </c>
      <c r="AP537" s="9">
        <v>0</v>
      </c>
      <c r="AR537" s="36"/>
    </row>
    <row r="538" spans="18:44" ht="12.75">
      <c r="R538" s="81"/>
      <c r="AL538" s="9">
        <v>0</v>
      </c>
      <c r="AM538" s="9">
        <v>0</v>
      </c>
      <c r="AN538" s="9">
        <v>-0.5</v>
      </c>
      <c r="AO538" s="9">
        <v>-0.5</v>
      </c>
      <c r="AP538" s="9">
        <v>0</v>
      </c>
      <c r="AR538" s="36"/>
    </row>
    <row r="539" spans="18:44" ht="12.75">
      <c r="R539" s="81"/>
      <c r="AL539" s="9">
        <v>0</v>
      </c>
      <c r="AM539" s="9">
        <v>0</v>
      </c>
      <c r="AN539" s="9">
        <v>-0.5</v>
      </c>
      <c r="AO539" s="9">
        <v>-0.5</v>
      </c>
      <c r="AP539" s="9">
        <v>0</v>
      </c>
      <c r="AR539" s="36"/>
    </row>
    <row r="540" spans="18:44" ht="12.75">
      <c r="R540" s="81"/>
      <c r="AL540" s="9">
        <v>0</v>
      </c>
      <c r="AM540" s="9">
        <v>0</v>
      </c>
      <c r="AN540" s="9">
        <v>-0.5</v>
      </c>
      <c r="AO540" s="9">
        <v>-0.5</v>
      </c>
      <c r="AP540" s="9">
        <v>0</v>
      </c>
      <c r="AR540" s="36"/>
    </row>
    <row r="541" spans="18:44" ht="12.75">
      <c r="R541" s="81"/>
      <c r="AL541" s="9">
        <v>0</v>
      </c>
      <c r="AM541" s="9">
        <v>0</v>
      </c>
      <c r="AN541" s="9">
        <v>-0.5</v>
      </c>
      <c r="AO541" s="9">
        <v>-0.5</v>
      </c>
      <c r="AP541" s="9">
        <v>0</v>
      </c>
      <c r="AR541" s="36"/>
    </row>
    <row r="542" spans="18:44" ht="12.75">
      <c r="R542" s="81"/>
      <c r="AL542" s="9">
        <v>0</v>
      </c>
      <c r="AM542" s="9">
        <v>0</v>
      </c>
      <c r="AN542" s="9">
        <v>-0.5</v>
      </c>
      <c r="AO542" s="9">
        <v>-0.5</v>
      </c>
      <c r="AP542" s="9">
        <v>0</v>
      </c>
      <c r="AR542" s="36"/>
    </row>
    <row r="543" spans="18:44" ht="12.75">
      <c r="R543" s="81"/>
      <c r="AL543" s="9">
        <v>0</v>
      </c>
      <c r="AM543" s="9">
        <v>0</v>
      </c>
      <c r="AN543" s="9">
        <v>-0.5</v>
      </c>
      <c r="AO543" s="9">
        <v>-0.5</v>
      </c>
      <c r="AP543" s="9">
        <v>0</v>
      </c>
      <c r="AR543" s="36"/>
    </row>
    <row r="544" spans="18:44" ht="12.75">
      <c r="R544" s="81"/>
      <c r="AL544" s="9">
        <v>0</v>
      </c>
      <c r="AM544" s="9">
        <v>0</v>
      </c>
      <c r="AN544" s="9">
        <v>-0.5</v>
      </c>
      <c r="AO544" s="9">
        <v>-0.5</v>
      </c>
      <c r="AP544" s="9">
        <v>0</v>
      </c>
      <c r="AR544" s="36"/>
    </row>
    <row r="545" spans="18:44" ht="12.75">
      <c r="R545" s="81"/>
      <c r="AL545" s="9">
        <v>0</v>
      </c>
      <c r="AM545" s="9">
        <v>0</v>
      </c>
      <c r="AN545" s="9">
        <v>-0.5</v>
      </c>
      <c r="AO545" s="9">
        <v>-0.5</v>
      </c>
      <c r="AP545" s="9">
        <v>0</v>
      </c>
      <c r="AR545" s="36"/>
    </row>
    <row r="546" spans="18:44" ht="12.75">
      <c r="R546" s="81"/>
      <c r="AL546" s="9">
        <v>0</v>
      </c>
      <c r="AM546" s="9">
        <v>0</v>
      </c>
      <c r="AN546" s="9">
        <v>-0.5</v>
      </c>
      <c r="AO546" s="9">
        <v>-0.5</v>
      </c>
      <c r="AP546" s="9">
        <v>0</v>
      </c>
      <c r="AR546" s="36"/>
    </row>
    <row r="547" spans="18:44" ht="12.75">
      <c r="R547" s="81"/>
      <c r="AL547" s="9">
        <v>0</v>
      </c>
      <c r="AM547" s="9">
        <v>0</v>
      </c>
      <c r="AN547" s="9">
        <v>-0.5</v>
      </c>
      <c r="AO547" s="9">
        <v>-0.5</v>
      </c>
      <c r="AP547" s="9">
        <v>0</v>
      </c>
      <c r="AR547" s="36"/>
    </row>
    <row r="548" spans="18:44" ht="12.75">
      <c r="R548" s="81"/>
      <c r="AL548" s="9">
        <v>0</v>
      </c>
      <c r="AM548" s="9">
        <v>0</v>
      </c>
      <c r="AN548" s="9">
        <v>-0.5</v>
      </c>
      <c r="AO548" s="9">
        <v>-0.5</v>
      </c>
      <c r="AP548" s="9">
        <v>0</v>
      </c>
      <c r="AR548" s="36"/>
    </row>
    <row r="549" spans="18:44" ht="12.75">
      <c r="R549" s="81"/>
      <c r="AL549" s="9">
        <v>0</v>
      </c>
      <c r="AM549" s="9">
        <v>0</v>
      </c>
      <c r="AN549" s="9">
        <v>-0.5</v>
      </c>
      <c r="AO549" s="9">
        <v>-0.5</v>
      </c>
      <c r="AP549" s="9">
        <v>0</v>
      </c>
      <c r="AR549" s="36"/>
    </row>
    <row r="550" spans="18:44" ht="12.75">
      <c r="R550" s="81"/>
      <c r="AL550" s="9">
        <v>0</v>
      </c>
      <c r="AM550" s="9">
        <v>0</v>
      </c>
      <c r="AN550" s="9">
        <v>-0.5</v>
      </c>
      <c r="AO550" s="9">
        <v>-0.5</v>
      </c>
      <c r="AP550" s="9">
        <v>0</v>
      </c>
      <c r="AR550" s="36"/>
    </row>
    <row r="551" spans="18:44" ht="12.75">
      <c r="R551" s="81"/>
      <c r="AL551" s="9">
        <v>0</v>
      </c>
      <c r="AM551" s="9">
        <v>0</v>
      </c>
      <c r="AN551" s="9">
        <v>-0.5</v>
      </c>
      <c r="AO551" s="9">
        <v>-0.5</v>
      </c>
      <c r="AP551" s="9">
        <v>0</v>
      </c>
      <c r="AR551" s="36"/>
    </row>
    <row r="552" spans="18:44" ht="12.75">
      <c r="R552" s="81"/>
      <c r="AL552" s="9">
        <v>0</v>
      </c>
      <c r="AM552" s="9">
        <v>0</v>
      </c>
      <c r="AN552" s="9">
        <v>-0.5</v>
      </c>
      <c r="AO552" s="9">
        <v>-0.5</v>
      </c>
      <c r="AP552" s="9">
        <v>0</v>
      </c>
      <c r="AR552" s="36"/>
    </row>
    <row r="553" spans="18:44" ht="12.75">
      <c r="R553" s="81"/>
      <c r="AL553" s="9">
        <v>0</v>
      </c>
      <c r="AM553" s="9">
        <v>0</v>
      </c>
      <c r="AN553" s="9">
        <v>-0.5</v>
      </c>
      <c r="AO553" s="9">
        <v>-0.5</v>
      </c>
      <c r="AP553" s="9">
        <v>0</v>
      </c>
      <c r="AR553" s="36"/>
    </row>
    <row r="554" spans="18:44" ht="12.75">
      <c r="R554" s="81"/>
      <c r="AL554" s="9">
        <v>0</v>
      </c>
      <c r="AM554" s="9">
        <v>0</v>
      </c>
      <c r="AN554" s="9">
        <v>-0.5</v>
      </c>
      <c r="AO554" s="9">
        <v>-0.5</v>
      </c>
      <c r="AP554" s="9">
        <v>0</v>
      </c>
      <c r="AR554" s="36"/>
    </row>
    <row r="555" spans="18:44" ht="12.75">
      <c r="R555" s="81"/>
      <c r="AL555" s="9">
        <v>0</v>
      </c>
      <c r="AM555" s="9">
        <v>0</v>
      </c>
      <c r="AN555" s="9">
        <v>-0.5</v>
      </c>
      <c r="AO555" s="9">
        <v>-0.5</v>
      </c>
      <c r="AP555" s="9">
        <v>0</v>
      </c>
      <c r="AR555" s="36"/>
    </row>
    <row r="556" spans="18:44" ht="12.75">
      <c r="R556" s="81"/>
      <c r="AL556" s="9">
        <v>0</v>
      </c>
      <c r="AM556" s="9">
        <v>0</v>
      </c>
      <c r="AN556" s="9">
        <v>-0.5</v>
      </c>
      <c r="AO556" s="9">
        <v>-0.5</v>
      </c>
      <c r="AP556" s="9">
        <v>0</v>
      </c>
      <c r="AR556" s="36"/>
    </row>
    <row r="557" spans="18:44" ht="12.75">
      <c r="R557" s="81"/>
      <c r="AL557" s="9">
        <v>0</v>
      </c>
      <c r="AM557" s="9">
        <v>0</v>
      </c>
      <c r="AN557" s="9">
        <v>-0.5</v>
      </c>
      <c r="AO557" s="9">
        <v>-0.5</v>
      </c>
      <c r="AP557" s="9">
        <v>0</v>
      </c>
      <c r="AR557" s="36"/>
    </row>
    <row r="558" spans="18:44" ht="12.75">
      <c r="R558" s="81"/>
      <c r="AL558" s="9">
        <v>0</v>
      </c>
      <c r="AM558" s="9">
        <v>0</v>
      </c>
      <c r="AN558" s="9">
        <v>-0.5</v>
      </c>
      <c r="AO558" s="9">
        <v>-0.5</v>
      </c>
      <c r="AP558" s="9">
        <v>0</v>
      </c>
      <c r="AR558" s="36"/>
    </row>
    <row r="559" spans="18:44" ht="12.75">
      <c r="R559" s="81"/>
      <c r="AL559" s="9">
        <v>0</v>
      </c>
      <c r="AM559" s="9">
        <v>0</v>
      </c>
      <c r="AN559" s="9">
        <v>-0.5</v>
      </c>
      <c r="AO559" s="9">
        <v>-0.5</v>
      </c>
      <c r="AP559" s="9">
        <v>0</v>
      </c>
      <c r="AR559" s="36"/>
    </row>
    <row r="560" spans="18:44" ht="12.75">
      <c r="R560" s="81"/>
      <c r="AL560" s="9">
        <v>0</v>
      </c>
      <c r="AM560" s="9">
        <v>0</v>
      </c>
      <c r="AN560" s="9">
        <v>-0.5</v>
      </c>
      <c r="AO560" s="9">
        <v>-0.5</v>
      </c>
      <c r="AP560" s="9">
        <v>0</v>
      </c>
      <c r="AR560" s="36"/>
    </row>
    <row r="561" spans="18:44" ht="12.75">
      <c r="R561" s="81"/>
      <c r="AL561" s="9">
        <v>0</v>
      </c>
      <c r="AM561" s="9">
        <v>0</v>
      </c>
      <c r="AN561" s="9">
        <v>-0.5</v>
      </c>
      <c r="AO561" s="9">
        <v>-0.5</v>
      </c>
      <c r="AP561" s="9">
        <v>0</v>
      </c>
      <c r="AR561" s="36"/>
    </row>
    <row r="562" spans="18:44" ht="12.75">
      <c r="R562" s="81"/>
      <c r="AL562" s="9">
        <v>0</v>
      </c>
      <c r="AM562" s="9">
        <v>0</v>
      </c>
      <c r="AN562" s="9">
        <v>-0.5</v>
      </c>
      <c r="AO562" s="9">
        <v>-0.5</v>
      </c>
      <c r="AP562" s="9">
        <v>0</v>
      </c>
      <c r="AR562" s="36"/>
    </row>
    <row r="563" spans="18:44" ht="12.75">
      <c r="R563" s="81"/>
      <c r="AL563" s="9">
        <v>0</v>
      </c>
      <c r="AM563" s="9">
        <v>0</v>
      </c>
      <c r="AN563" s="9">
        <v>-0.5</v>
      </c>
      <c r="AO563" s="9">
        <v>-0.5</v>
      </c>
      <c r="AP563" s="9">
        <v>0</v>
      </c>
      <c r="AR563" s="36"/>
    </row>
    <row r="564" spans="18:44" ht="12.75">
      <c r="R564" s="81"/>
      <c r="AL564" s="9">
        <v>0</v>
      </c>
      <c r="AM564" s="9">
        <v>0</v>
      </c>
      <c r="AN564" s="9">
        <v>-0.5</v>
      </c>
      <c r="AO564" s="9">
        <v>-0.5</v>
      </c>
      <c r="AP564" s="9">
        <v>0</v>
      </c>
      <c r="AR564" s="36"/>
    </row>
    <row r="565" spans="18:44" ht="12.75">
      <c r="R565" s="81"/>
      <c r="AL565" s="9">
        <v>0</v>
      </c>
      <c r="AM565" s="9">
        <v>0</v>
      </c>
      <c r="AN565" s="9">
        <v>-0.5</v>
      </c>
      <c r="AO565" s="9">
        <v>-0.5</v>
      </c>
      <c r="AP565" s="9">
        <v>0</v>
      </c>
      <c r="AR565" s="36"/>
    </row>
    <row r="566" spans="18:44" ht="12.75">
      <c r="R566" s="81"/>
      <c r="AL566" s="9">
        <v>0</v>
      </c>
      <c r="AM566" s="9">
        <v>0</v>
      </c>
      <c r="AN566" s="9">
        <v>-0.5</v>
      </c>
      <c r="AO566" s="9">
        <v>-0.5</v>
      </c>
      <c r="AP566" s="9">
        <v>0</v>
      </c>
      <c r="AR566" s="36"/>
    </row>
    <row r="567" spans="18:44" ht="12.75">
      <c r="R567" s="81"/>
      <c r="AL567" s="9">
        <v>0</v>
      </c>
      <c r="AM567" s="9">
        <v>0</v>
      </c>
      <c r="AN567" s="9">
        <v>-0.5</v>
      </c>
      <c r="AO567" s="9">
        <v>-0.5</v>
      </c>
      <c r="AP567" s="9">
        <v>0</v>
      </c>
      <c r="AR567" s="36"/>
    </row>
    <row r="568" spans="18:44" ht="12.75">
      <c r="R568" s="81"/>
      <c r="AL568" s="9">
        <v>0</v>
      </c>
      <c r="AM568" s="9">
        <v>0</v>
      </c>
      <c r="AN568" s="9">
        <v>-0.5</v>
      </c>
      <c r="AO568" s="9">
        <v>-0.5</v>
      </c>
      <c r="AP568" s="9">
        <v>0</v>
      </c>
      <c r="AR568" s="36"/>
    </row>
    <row r="569" spans="18:44" ht="12.75">
      <c r="R569" s="81"/>
      <c r="AL569" s="9">
        <v>0</v>
      </c>
      <c r="AM569" s="9">
        <v>0</v>
      </c>
      <c r="AN569" s="9">
        <v>-0.5</v>
      </c>
      <c r="AO569" s="9">
        <v>-0.5</v>
      </c>
      <c r="AP569" s="9">
        <v>0</v>
      </c>
      <c r="AR569" s="36"/>
    </row>
    <row r="570" spans="18:44" ht="12.75">
      <c r="R570" s="81"/>
      <c r="AL570" s="9">
        <v>0</v>
      </c>
      <c r="AM570" s="9">
        <v>0</v>
      </c>
      <c r="AN570" s="9">
        <v>-0.5</v>
      </c>
      <c r="AO570" s="9">
        <v>-0.5</v>
      </c>
      <c r="AP570" s="9">
        <v>0</v>
      </c>
      <c r="AR570" s="36"/>
    </row>
    <row r="571" spans="18:44" ht="12.75">
      <c r="R571" s="81"/>
      <c r="AL571" s="9">
        <v>0</v>
      </c>
      <c r="AM571" s="9">
        <v>0</v>
      </c>
      <c r="AN571" s="9">
        <v>-0.5</v>
      </c>
      <c r="AO571" s="9">
        <v>-0.5</v>
      </c>
      <c r="AP571" s="9">
        <v>0</v>
      </c>
      <c r="AR571" s="36"/>
    </row>
    <row r="572" spans="18:44" ht="12.75">
      <c r="R572" s="81"/>
      <c r="AL572" s="9">
        <v>0</v>
      </c>
      <c r="AM572" s="9">
        <v>0</v>
      </c>
      <c r="AN572" s="9">
        <v>-0.5</v>
      </c>
      <c r="AO572" s="9">
        <v>-0.5</v>
      </c>
      <c r="AP572" s="9">
        <v>0</v>
      </c>
      <c r="AR572" s="36"/>
    </row>
    <row r="573" spans="18:44" ht="12.75">
      <c r="R573" s="81"/>
      <c r="AL573" s="9">
        <v>0</v>
      </c>
      <c r="AM573" s="9">
        <v>0</v>
      </c>
      <c r="AN573" s="9">
        <v>-0.5</v>
      </c>
      <c r="AO573" s="9">
        <v>-0.5</v>
      </c>
      <c r="AP573" s="9">
        <v>0</v>
      </c>
      <c r="AR573" s="36"/>
    </row>
    <row r="574" spans="18:44" ht="12.75">
      <c r="R574" s="81"/>
      <c r="AL574" s="9">
        <v>0</v>
      </c>
      <c r="AM574" s="9">
        <v>0</v>
      </c>
      <c r="AN574" s="9">
        <v>-0.5</v>
      </c>
      <c r="AO574" s="9">
        <v>-0.5</v>
      </c>
      <c r="AP574" s="9">
        <v>0</v>
      </c>
      <c r="AR574" s="36"/>
    </row>
    <row r="575" spans="18:44" ht="12.75">
      <c r="R575" s="81"/>
      <c r="AL575" s="9">
        <v>0</v>
      </c>
      <c r="AM575" s="9">
        <v>0</v>
      </c>
      <c r="AN575" s="9">
        <v>-0.5</v>
      </c>
      <c r="AO575" s="9">
        <v>-0.5</v>
      </c>
      <c r="AP575" s="9">
        <v>0</v>
      </c>
      <c r="AR575" s="36"/>
    </row>
    <row r="576" spans="18:44" ht="12.75">
      <c r="R576" s="81"/>
      <c r="AL576" s="9">
        <v>0</v>
      </c>
      <c r="AM576" s="9">
        <v>0</v>
      </c>
      <c r="AN576" s="9">
        <v>-0.5</v>
      </c>
      <c r="AO576" s="9">
        <v>-0.5</v>
      </c>
      <c r="AP576" s="9">
        <v>0</v>
      </c>
      <c r="AR576" s="36"/>
    </row>
    <row r="577" spans="18:44" ht="12.75">
      <c r="R577" s="81"/>
      <c r="AL577" s="9">
        <v>0</v>
      </c>
      <c r="AM577" s="9">
        <v>0</v>
      </c>
      <c r="AN577" s="9">
        <v>-0.5</v>
      </c>
      <c r="AO577" s="9">
        <v>-0.5</v>
      </c>
      <c r="AP577" s="9">
        <v>0</v>
      </c>
      <c r="AR577" s="36"/>
    </row>
    <row r="578" spans="18:44" ht="12.75">
      <c r="R578" s="81"/>
      <c r="AL578" s="9">
        <v>0</v>
      </c>
      <c r="AM578" s="9">
        <v>0</v>
      </c>
      <c r="AN578" s="9">
        <v>-0.5</v>
      </c>
      <c r="AO578" s="9">
        <v>-0.5</v>
      </c>
      <c r="AP578" s="9">
        <v>0</v>
      </c>
      <c r="AR578" s="36"/>
    </row>
    <row r="579" spans="18:44" ht="12.75">
      <c r="R579" s="81"/>
      <c r="AL579" s="9">
        <v>0</v>
      </c>
      <c r="AM579" s="9">
        <v>0</v>
      </c>
      <c r="AN579" s="9">
        <v>-0.5</v>
      </c>
      <c r="AO579" s="9">
        <v>-0.5</v>
      </c>
      <c r="AP579" s="9">
        <v>0</v>
      </c>
      <c r="AR579" s="36"/>
    </row>
    <row r="580" spans="18:44" ht="12.75">
      <c r="R580" s="81"/>
      <c r="AL580" s="9">
        <v>0</v>
      </c>
      <c r="AM580" s="9">
        <v>0</v>
      </c>
      <c r="AN580" s="9">
        <v>-0.5</v>
      </c>
      <c r="AO580" s="9">
        <v>-0.5</v>
      </c>
      <c r="AP580" s="9">
        <v>0</v>
      </c>
      <c r="AR580" s="36"/>
    </row>
    <row r="581" spans="18:44" ht="12.75">
      <c r="R581" s="81"/>
      <c r="AL581" s="9">
        <v>0</v>
      </c>
      <c r="AM581" s="9">
        <v>0</v>
      </c>
      <c r="AN581" s="9">
        <v>-0.5</v>
      </c>
      <c r="AO581" s="9">
        <v>-0.5</v>
      </c>
      <c r="AP581" s="9">
        <v>0</v>
      </c>
      <c r="AR581" s="36"/>
    </row>
    <row r="582" spans="18:44" ht="12.75">
      <c r="R582" s="81"/>
      <c r="AL582" s="9">
        <v>0</v>
      </c>
      <c r="AM582" s="9">
        <v>0</v>
      </c>
      <c r="AN582" s="9">
        <v>-0.5</v>
      </c>
      <c r="AO582" s="9">
        <v>-0.5</v>
      </c>
      <c r="AP582" s="9">
        <v>0</v>
      </c>
      <c r="AR582" s="36"/>
    </row>
    <row r="583" spans="18:44" ht="12.75">
      <c r="R583" s="81"/>
      <c r="AL583" s="9">
        <v>0</v>
      </c>
      <c r="AM583" s="9">
        <v>0</v>
      </c>
      <c r="AN583" s="9">
        <v>-0.5</v>
      </c>
      <c r="AO583" s="9">
        <v>-0.5</v>
      </c>
      <c r="AP583" s="9">
        <v>0</v>
      </c>
      <c r="AR583" s="36"/>
    </row>
    <row r="584" spans="18:44" ht="12.75">
      <c r="R584" s="81"/>
      <c r="AL584" s="9">
        <v>0</v>
      </c>
      <c r="AM584" s="9">
        <v>0</v>
      </c>
      <c r="AN584" s="9">
        <v>-0.5</v>
      </c>
      <c r="AO584" s="9">
        <v>-0.5</v>
      </c>
      <c r="AP584" s="9">
        <v>0</v>
      </c>
      <c r="AR584" s="36"/>
    </row>
    <row r="585" spans="18:44" ht="12.75">
      <c r="R585" s="81"/>
      <c r="AL585" s="9">
        <v>0</v>
      </c>
      <c r="AM585" s="9">
        <v>0</v>
      </c>
      <c r="AN585" s="9">
        <v>-0.5</v>
      </c>
      <c r="AO585" s="9">
        <v>-0.5</v>
      </c>
      <c r="AP585" s="9">
        <v>0</v>
      </c>
      <c r="AR585" s="36"/>
    </row>
    <row r="586" spans="18:44" ht="12.75">
      <c r="R586" s="81"/>
      <c r="AL586" s="9">
        <v>0</v>
      </c>
      <c r="AM586" s="9">
        <v>0</v>
      </c>
      <c r="AN586" s="9">
        <v>-0.5</v>
      </c>
      <c r="AO586" s="9">
        <v>-0.5</v>
      </c>
      <c r="AP586" s="9">
        <v>0</v>
      </c>
      <c r="AR586" s="36"/>
    </row>
    <row r="587" spans="18:44" ht="12.75">
      <c r="R587" s="81"/>
      <c r="AL587" s="9">
        <v>0</v>
      </c>
      <c r="AM587" s="9">
        <v>0</v>
      </c>
      <c r="AN587" s="9">
        <v>-0.5</v>
      </c>
      <c r="AO587" s="9">
        <v>-0.5</v>
      </c>
      <c r="AP587" s="9">
        <v>0</v>
      </c>
      <c r="AR587" s="36"/>
    </row>
    <row r="588" spans="18:44" ht="12.75">
      <c r="R588" s="81"/>
      <c r="AL588" s="9">
        <v>0</v>
      </c>
      <c r="AM588" s="9">
        <v>0</v>
      </c>
      <c r="AN588" s="9">
        <v>-0.5</v>
      </c>
      <c r="AO588" s="9">
        <v>-0.5</v>
      </c>
      <c r="AP588" s="9">
        <v>0</v>
      </c>
      <c r="AR588" s="36"/>
    </row>
    <row r="589" spans="18:44" ht="12.75">
      <c r="R589" s="81"/>
      <c r="AL589" s="9">
        <v>0</v>
      </c>
      <c r="AM589" s="9">
        <v>0</v>
      </c>
      <c r="AN589" s="9">
        <v>-0.5</v>
      </c>
      <c r="AO589" s="9">
        <v>-0.5</v>
      </c>
      <c r="AP589" s="9">
        <v>0</v>
      </c>
      <c r="AR589" s="36"/>
    </row>
    <row r="590" spans="18:44" ht="12.75">
      <c r="R590" s="81"/>
      <c r="AL590" s="9">
        <v>0</v>
      </c>
      <c r="AM590" s="9">
        <v>0</v>
      </c>
      <c r="AN590" s="9">
        <v>-0.5</v>
      </c>
      <c r="AO590" s="9">
        <v>-0.5</v>
      </c>
      <c r="AP590" s="9">
        <v>0</v>
      </c>
      <c r="AR590" s="36"/>
    </row>
    <row r="591" spans="18:44" ht="12.75">
      <c r="R591" s="81"/>
      <c r="AL591" s="9">
        <v>0</v>
      </c>
      <c r="AM591" s="9">
        <v>0</v>
      </c>
      <c r="AN591" s="9">
        <v>-0.5</v>
      </c>
      <c r="AO591" s="9">
        <v>-0.5</v>
      </c>
      <c r="AP591" s="9">
        <v>0</v>
      </c>
      <c r="AR591" s="36"/>
    </row>
    <row r="592" spans="18:44" ht="12.75">
      <c r="R592" s="81"/>
      <c r="AL592" s="9">
        <v>0</v>
      </c>
      <c r="AM592" s="9">
        <v>0</v>
      </c>
      <c r="AN592" s="9">
        <v>-0.5</v>
      </c>
      <c r="AO592" s="9">
        <v>-0.5</v>
      </c>
      <c r="AP592" s="9">
        <v>0</v>
      </c>
      <c r="AR592" s="36"/>
    </row>
    <row r="593" spans="18:44" ht="12.75">
      <c r="R593" s="81"/>
      <c r="AL593" s="9">
        <v>0</v>
      </c>
      <c r="AM593" s="9">
        <v>0</v>
      </c>
      <c r="AN593" s="9">
        <v>-0.5</v>
      </c>
      <c r="AO593" s="9">
        <v>-0.5</v>
      </c>
      <c r="AP593" s="9">
        <v>0</v>
      </c>
      <c r="AR593" s="36"/>
    </row>
    <row r="594" spans="18:44" ht="12.75">
      <c r="R594" s="81"/>
      <c r="AL594" s="9">
        <v>0</v>
      </c>
      <c r="AM594" s="9">
        <v>0</v>
      </c>
      <c r="AN594" s="9">
        <v>-0.5</v>
      </c>
      <c r="AO594" s="9">
        <v>-0.5</v>
      </c>
      <c r="AP594" s="9">
        <v>0</v>
      </c>
      <c r="AR594" s="36"/>
    </row>
    <row r="595" spans="18:44" ht="12.75">
      <c r="R595" s="81"/>
      <c r="AL595" s="9">
        <v>0</v>
      </c>
      <c r="AM595" s="9">
        <v>0</v>
      </c>
      <c r="AN595" s="9">
        <v>-0.5</v>
      </c>
      <c r="AO595" s="9">
        <v>-0.5</v>
      </c>
      <c r="AP595" s="9">
        <v>0</v>
      </c>
      <c r="AR595" s="36"/>
    </row>
    <row r="596" spans="18:44" ht="12.75">
      <c r="R596" s="81"/>
      <c r="AL596" s="9">
        <v>0</v>
      </c>
      <c r="AM596" s="9">
        <v>0</v>
      </c>
      <c r="AN596" s="9">
        <v>-0.5</v>
      </c>
      <c r="AO596" s="9">
        <v>-0.5</v>
      </c>
      <c r="AP596" s="9">
        <v>0</v>
      </c>
      <c r="AR596" s="36"/>
    </row>
    <row r="597" spans="18:44" ht="12.75">
      <c r="R597" s="81"/>
      <c r="AL597" s="9">
        <v>0</v>
      </c>
      <c r="AM597" s="9">
        <v>0</v>
      </c>
      <c r="AN597" s="9">
        <v>-0.5</v>
      </c>
      <c r="AO597" s="9">
        <v>-0.5</v>
      </c>
      <c r="AP597" s="9">
        <v>0</v>
      </c>
      <c r="AR597" s="36"/>
    </row>
    <row r="598" spans="18:44" ht="12.75">
      <c r="R598" s="81"/>
      <c r="AL598" s="9">
        <v>0</v>
      </c>
      <c r="AM598" s="9">
        <v>0</v>
      </c>
      <c r="AN598" s="9">
        <v>-0.5</v>
      </c>
      <c r="AO598" s="9">
        <v>-0.5</v>
      </c>
      <c r="AP598" s="9">
        <v>0</v>
      </c>
      <c r="AR598" s="36"/>
    </row>
    <row r="599" spans="18:44" ht="12.75">
      <c r="R599" s="81"/>
      <c r="AL599" s="9">
        <v>0</v>
      </c>
      <c r="AM599" s="9">
        <v>0</v>
      </c>
      <c r="AN599" s="9">
        <v>-0.5</v>
      </c>
      <c r="AO599" s="9">
        <v>-0.5</v>
      </c>
      <c r="AP599" s="9">
        <v>0</v>
      </c>
      <c r="AR599" s="36"/>
    </row>
    <row r="600" spans="18:44" ht="12.75">
      <c r="R600" s="81"/>
      <c r="AL600" s="9">
        <v>0</v>
      </c>
      <c r="AM600" s="9">
        <v>0</v>
      </c>
      <c r="AN600" s="9">
        <v>-0.5</v>
      </c>
      <c r="AO600" s="9">
        <v>-0.5</v>
      </c>
      <c r="AP600" s="9">
        <v>0</v>
      </c>
      <c r="AR600" s="36"/>
    </row>
    <row r="601" spans="18:44" ht="12.75">
      <c r="R601" s="81"/>
      <c r="AL601" s="9">
        <v>0</v>
      </c>
      <c r="AM601" s="9">
        <v>0</v>
      </c>
      <c r="AN601" s="9">
        <v>-0.5</v>
      </c>
      <c r="AO601" s="9">
        <v>-0.5</v>
      </c>
      <c r="AP601" s="9">
        <v>0</v>
      </c>
      <c r="AR601" s="36"/>
    </row>
    <row r="602" spans="18:44" ht="12.75">
      <c r="R602" s="81"/>
      <c r="AL602" s="9">
        <v>0</v>
      </c>
      <c r="AM602" s="9">
        <v>0</v>
      </c>
      <c r="AN602" s="9">
        <v>-0.5</v>
      </c>
      <c r="AO602" s="9">
        <v>-0.5</v>
      </c>
      <c r="AP602" s="9">
        <v>0</v>
      </c>
      <c r="AR602" s="36"/>
    </row>
    <row r="603" spans="18:44" ht="12.75">
      <c r="R603" s="81"/>
      <c r="AL603" s="9">
        <v>0</v>
      </c>
      <c r="AM603" s="9">
        <v>0</v>
      </c>
      <c r="AN603" s="9">
        <v>-0.5</v>
      </c>
      <c r="AO603" s="9">
        <v>-0.5</v>
      </c>
      <c r="AP603" s="9">
        <v>0</v>
      </c>
      <c r="AR603" s="36"/>
    </row>
    <row r="604" spans="18:44" ht="12.75">
      <c r="R604" s="81"/>
      <c r="AL604" s="9">
        <v>0</v>
      </c>
      <c r="AM604" s="9">
        <v>0</v>
      </c>
      <c r="AN604" s="9">
        <v>-0.5</v>
      </c>
      <c r="AO604" s="9">
        <v>-0.5</v>
      </c>
      <c r="AP604" s="9">
        <v>0</v>
      </c>
      <c r="AR604" s="36"/>
    </row>
    <row r="605" spans="18:44" ht="12.75">
      <c r="R605" s="81"/>
      <c r="AL605" s="9">
        <v>0</v>
      </c>
      <c r="AM605" s="9">
        <v>0</v>
      </c>
      <c r="AN605" s="9">
        <v>-0.5</v>
      </c>
      <c r="AO605" s="9">
        <v>-0.5</v>
      </c>
      <c r="AP605" s="9">
        <v>0</v>
      </c>
      <c r="AR605" s="36"/>
    </row>
    <row r="606" spans="18:44" ht="12.75">
      <c r="R606" s="81"/>
      <c r="AL606" s="9">
        <v>0</v>
      </c>
      <c r="AM606" s="9">
        <v>0</v>
      </c>
      <c r="AN606" s="9">
        <v>-0.5</v>
      </c>
      <c r="AO606" s="9">
        <v>-0.5</v>
      </c>
      <c r="AP606" s="9">
        <v>0</v>
      </c>
      <c r="AR606" s="36"/>
    </row>
    <row r="607" spans="18:44" ht="12.75">
      <c r="R607" s="81"/>
      <c r="AL607" s="9">
        <v>0</v>
      </c>
      <c r="AM607" s="9">
        <v>0</v>
      </c>
      <c r="AN607" s="9">
        <v>-0.5</v>
      </c>
      <c r="AO607" s="9">
        <v>-0.5</v>
      </c>
      <c r="AP607" s="9">
        <v>0</v>
      </c>
      <c r="AR607" s="36"/>
    </row>
    <row r="608" spans="18:44" ht="12.75">
      <c r="R608" s="81"/>
      <c r="AL608" s="9">
        <v>0</v>
      </c>
      <c r="AM608" s="9">
        <v>0</v>
      </c>
      <c r="AN608" s="9">
        <v>-0.5</v>
      </c>
      <c r="AO608" s="9">
        <v>-0.5</v>
      </c>
      <c r="AP608" s="9">
        <v>0</v>
      </c>
      <c r="AR608" s="36"/>
    </row>
    <row r="609" spans="18:44" ht="12.75">
      <c r="R609" s="81"/>
      <c r="AL609" s="9">
        <v>0</v>
      </c>
      <c r="AM609" s="9">
        <v>0</v>
      </c>
      <c r="AN609" s="9">
        <v>-0.5</v>
      </c>
      <c r="AO609" s="9">
        <v>-0.5</v>
      </c>
      <c r="AP609" s="9">
        <v>0</v>
      </c>
      <c r="AR609" s="36"/>
    </row>
    <row r="610" spans="18:44" ht="12.75">
      <c r="R610" s="81"/>
      <c r="AL610" s="9">
        <v>0</v>
      </c>
      <c r="AM610" s="9">
        <v>0</v>
      </c>
      <c r="AN610" s="9">
        <v>-0.5</v>
      </c>
      <c r="AO610" s="9">
        <v>-0.5</v>
      </c>
      <c r="AP610" s="9">
        <v>0</v>
      </c>
      <c r="AR610" s="36"/>
    </row>
    <row r="611" spans="18:44" ht="12.75">
      <c r="R611" s="81"/>
      <c r="AL611" s="9">
        <v>0</v>
      </c>
      <c r="AM611" s="9">
        <v>0</v>
      </c>
      <c r="AN611" s="9">
        <v>-0.5</v>
      </c>
      <c r="AO611" s="9">
        <v>-0.5</v>
      </c>
      <c r="AP611" s="9">
        <v>0</v>
      </c>
      <c r="AR611" s="36"/>
    </row>
    <row r="612" spans="18:44" ht="12.75">
      <c r="R612" s="81"/>
      <c r="AL612" s="9">
        <v>0</v>
      </c>
      <c r="AM612" s="9">
        <v>0</v>
      </c>
      <c r="AN612" s="9">
        <v>-0.5</v>
      </c>
      <c r="AO612" s="9">
        <v>-0.5</v>
      </c>
      <c r="AP612" s="9">
        <v>0</v>
      </c>
      <c r="AR612" s="36"/>
    </row>
    <row r="613" spans="18:44" ht="12.75">
      <c r="R613" s="81"/>
      <c r="AL613" s="9">
        <v>0</v>
      </c>
      <c r="AM613" s="9">
        <v>0</v>
      </c>
      <c r="AN613" s="9">
        <v>-0.5</v>
      </c>
      <c r="AO613" s="9">
        <v>-0.5</v>
      </c>
      <c r="AP613" s="9">
        <v>0</v>
      </c>
      <c r="AR613" s="36"/>
    </row>
    <row r="614" spans="18:44" ht="12.75">
      <c r="R614" s="81"/>
      <c r="AL614" s="9">
        <v>0</v>
      </c>
      <c r="AM614" s="9">
        <v>0</v>
      </c>
      <c r="AN614" s="9">
        <v>-0.5</v>
      </c>
      <c r="AO614" s="9">
        <v>-0.5</v>
      </c>
      <c r="AP614" s="9">
        <v>0</v>
      </c>
      <c r="AR614" s="36"/>
    </row>
    <row r="615" spans="18:44" ht="12.75">
      <c r="R615" s="81"/>
      <c r="AL615" s="9">
        <v>0</v>
      </c>
      <c r="AM615" s="9">
        <v>0</v>
      </c>
      <c r="AN615" s="9">
        <v>-0.5</v>
      </c>
      <c r="AO615" s="9">
        <v>-0.5</v>
      </c>
      <c r="AP615" s="9">
        <v>0</v>
      </c>
      <c r="AR615" s="36"/>
    </row>
    <row r="616" spans="18:44" ht="12.75">
      <c r="R616" s="81"/>
      <c r="AL616" s="9">
        <v>0</v>
      </c>
      <c r="AM616" s="9">
        <v>0</v>
      </c>
      <c r="AN616" s="9">
        <v>-0.5</v>
      </c>
      <c r="AO616" s="9">
        <v>-0.5</v>
      </c>
      <c r="AP616" s="9">
        <v>0</v>
      </c>
      <c r="AR616" s="36"/>
    </row>
    <row r="617" spans="18:44" ht="12.75">
      <c r="R617" s="81"/>
      <c r="AL617" s="9">
        <v>0</v>
      </c>
      <c r="AM617" s="9">
        <v>0</v>
      </c>
      <c r="AN617" s="9">
        <v>-0.5</v>
      </c>
      <c r="AO617" s="9">
        <v>-0.5</v>
      </c>
      <c r="AP617" s="9">
        <v>0</v>
      </c>
      <c r="AR617" s="36"/>
    </row>
    <row r="618" spans="18:44" ht="12.75">
      <c r="R618" s="81"/>
      <c r="AL618" s="9">
        <v>0</v>
      </c>
      <c r="AM618" s="9">
        <v>0</v>
      </c>
      <c r="AN618" s="9">
        <v>-0.5</v>
      </c>
      <c r="AO618" s="9">
        <v>-0.5</v>
      </c>
      <c r="AP618" s="9">
        <v>0</v>
      </c>
      <c r="AR618" s="36"/>
    </row>
    <row r="619" spans="18:44" ht="12.75">
      <c r="R619" s="81"/>
      <c r="AL619" s="9">
        <v>0</v>
      </c>
      <c r="AM619" s="9">
        <v>0</v>
      </c>
      <c r="AN619" s="9">
        <v>-0.5</v>
      </c>
      <c r="AO619" s="9">
        <v>-0.5</v>
      </c>
      <c r="AP619" s="9">
        <v>0</v>
      </c>
      <c r="AR619" s="36"/>
    </row>
    <row r="620" spans="18:44" ht="12.75">
      <c r="R620" s="81"/>
      <c r="AL620" s="9">
        <v>0</v>
      </c>
      <c r="AM620" s="9">
        <v>0</v>
      </c>
      <c r="AN620" s="9">
        <v>-0.5</v>
      </c>
      <c r="AO620" s="9">
        <v>-0.5</v>
      </c>
      <c r="AP620" s="9">
        <v>0</v>
      </c>
      <c r="AR620" s="36"/>
    </row>
    <row r="621" spans="18:44" ht="12.75">
      <c r="R621" s="81"/>
      <c r="AL621" s="9">
        <v>0</v>
      </c>
      <c r="AM621" s="9">
        <v>0</v>
      </c>
      <c r="AN621" s="9">
        <v>-0.5</v>
      </c>
      <c r="AO621" s="9">
        <v>-0.5</v>
      </c>
      <c r="AP621" s="9">
        <v>0</v>
      </c>
      <c r="AR621" s="36"/>
    </row>
    <row r="622" spans="18:44" ht="12.75">
      <c r="R622" s="81"/>
      <c r="AL622" s="9">
        <v>0</v>
      </c>
      <c r="AM622" s="9">
        <v>0</v>
      </c>
      <c r="AN622" s="9">
        <v>-0.5</v>
      </c>
      <c r="AO622" s="9">
        <v>-0.5</v>
      </c>
      <c r="AP622" s="9">
        <v>0</v>
      </c>
      <c r="AR622" s="36"/>
    </row>
    <row r="623" spans="18:44" ht="12.75">
      <c r="R623" s="81"/>
      <c r="AL623" s="9">
        <v>0</v>
      </c>
      <c r="AM623" s="9">
        <v>0</v>
      </c>
      <c r="AN623" s="9">
        <v>-0.5</v>
      </c>
      <c r="AO623" s="9">
        <v>-0.5</v>
      </c>
      <c r="AP623" s="9">
        <v>0</v>
      </c>
      <c r="AR623" s="36"/>
    </row>
    <row r="624" spans="18:44" ht="12.75">
      <c r="R624" s="81"/>
      <c r="AL624" s="9">
        <v>0</v>
      </c>
      <c r="AM624" s="9">
        <v>0</v>
      </c>
      <c r="AN624" s="9">
        <v>-0.5</v>
      </c>
      <c r="AO624" s="9">
        <v>-0.5</v>
      </c>
      <c r="AP624" s="9">
        <v>0</v>
      </c>
      <c r="AR624" s="36"/>
    </row>
    <row r="625" spans="18:44" ht="12.75">
      <c r="R625" s="81"/>
      <c r="AL625" s="9">
        <v>0</v>
      </c>
      <c r="AM625" s="9">
        <v>0</v>
      </c>
      <c r="AN625" s="9">
        <v>-0.5</v>
      </c>
      <c r="AO625" s="9">
        <v>-0.5</v>
      </c>
      <c r="AP625" s="9">
        <v>0</v>
      </c>
      <c r="AR625" s="36"/>
    </row>
    <row r="626" spans="18:44" ht="12.75">
      <c r="R626" s="81"/>
      <c r="AL626" s="9">
        <v>0</v>
      </c>
      <c r="AM626" s="9">
        <v>0</v>
      </c>
      <c r="AN626" s="9">
        <v>-0.5</v>
      </c>
      <c r="AO626" s="9">
        <v>-0.5</v>
      </c>
      <c r="AP626" s="9">
        <v>0</v>
      </c>
      <c r="AR626" s="36"/>
    </row>
    <row r="627" spans="18:44" ht="12.75">
      <c r="R627" s="81"/>
      <c r="AL627" s="9">
        <v>0</v>
      </c>
      <c r="AM627" s="9">
        <v>0</v>
      </c>
      <c r="AN627" s="9">
        <v>-0.5</v>
      </c>
      <c r="AO627" s="9">
        <v>-0.5</v>
      </c>
      <c r="AP627" s="9">
        <v>0</v>
      </c>
      <c r="AR627" s="36"/>
    </row>
    <row r="628" spans="18:44" ht="12.75">
      <c r="R628" s="81"/>
      <c r="AL628" s="9">
        <v>0</v>
      </c>
      <c r="AM628" s="9">
        <v>0</v>
      </c>
      <c r="AN628" s="9">
        <v>-0.5</v>
      </c>
      <c r="AO628" s="9">
        <v>-0.5</v>
      </c>
      <c r="AP628" s="9">
        <v>0</v>
      </c>
      <c r="AR628" s="36"/>
    </row>
    <row r="629" spans="18:44" ht="12.75">
      <c r="R629" s="81"/>
      <c r="AL629" s="9">
        <v>0</v>
      </c>
      <c r="AM629" s="9">
        <v>0</v>
      </c>
      <c r="AN629" s="9">
        <v>-0.5</v>
      </c>
      <c r="AO629" s="9">
        <v>-0.5</v>
      </c>
      <c r="AP629" s="9">
        <v>0</v>
      </c>
      <c r="AR629" s="36"/>
    </row>
    <row r="630" spans="18:44" ht="12.75">
      <c r="R630" s="81"/>
      <c r="AL630" s="9">
        <v>0</v>
      </c>
      <c r="AM630" s="9">
        <v>0</v>
      </c>
      <c r="AN630" s="9">
        <v>-0.5</v>
      </c>
      <c r="AO630" s="9">
        <v>-0.5</v>
      </c>
      <c r="AP630" s="9">
        <v>0</v>
      </c>
      <c r="AR630" s="3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K630"/>
  <sheetViews>
    <sheetView workbookViewId="0"/>
  </sheetViews>
  <sheetFormatPr defaultColWidth="12.7109375" defaultRowHeight="15.75" customHeight="1"/>
  <cols>
    <col min="26" max="31" width="12.7109375" hidden="1"/>
  </cols>
  <sheetData>
    <row r="1" spans="1:63" ht="15.75" customHeight="1">
      <c r="A1" s="66"/>
      <c r="B1" s="66" t="e">
        <f>#REF!</f>
        <v>#REF!</v>
      </c>
      <c r="C1" s="66" t="e">
        <f>#REF!</f>
        <v>#REF!</v>
      </c>
      <c r="D1" s="66" t="e">
        <f>#REF!</f>
        <v>#REF!</v>
      </c>
      <c r="E1" s="62" t="e">
        <f>#REF!</f>
        <v>#REF!</v>
      </c>
      <c r="F1" s="66" t="e">
        <f>#REF!</f>
        <v>#REF!</v>
      </c>
      <c r="G1" s="66" t="e">
        <f>#REF!</f>
        <v>#REF!</v>
      </c>
      <c r="H1" s="66" t="e">
        <f>#REF!</f>
        <v>#REF!</v>
      </c>
      <c r="I1" s="66" t="e">
        <f>#REF!</f>
        <v>#REF!</v>
      </c>
      <c r="J1" s="65" t="e">
        <f>#REF!</f>
        <v>#REF!</v>
      </c>
      <c r="K1" s="65" t="e">
        <f>#REF!</f>
        <v>#REF!</v>
      </c>
      <c r="L1" s="65" t="e">
        <f>#REF!</f>
        <v>#REF!</v>
      </c>
      <c r="M1" s="65" t="e">
        <f>#REF!</f>
        <v>#REF!</v>
      </c>
      <c r="N1" s="65" t="e">
        <f>#REF!</f>
        <v>#REF!</v>
      </c>
      <c r="O1" s="65" t="e">
        <f>#REF!</f>
        <v>#REF!</v>
      </c>
      <c r="P1" s="65" t="e">
        <f>#REF!</f>
        <v>#REF!</v>
      </c>
      <c r="Q1" s="65" t="e">
        <f>#REF!</f>
        <v>#REF!</v>
      </c>
      <c r="R1" s="65" t="e">
        <f>#REF!</f>
        <v>#REF!</v>
      </c>
      <c r="S1" s="65" t="e">
        <f>#REF!</f>
        <v>#REF!</v>
      </c>
      <c r="T1" s="65" t="e">
        <f>#REF!</f>
        <v>#REF!</v>
      </c>
      <c r="U1" s="65" t="e">
        <f>#REF!</f>
        <v>#REF!</v>
      </c>
      <c r="V1" s="66" t="s">
        <v>53</v>
      </c>
      <c r="W1" s="66"/>
      <c r="X1" s="11"/>
      <c r="Y1" s="11"/>
      <c r="Z1" s="11"/>
      <c r="AA1" s="13"/>
      <c r="AB1" s="13"/>
      <c r="AC1" s="13"/>
      <c r="AD1" s="13"/>
      <c r="AE1" s="13"/>
      <c r="AF1" s="67" t="s">
        <v>28</v>
      </c>
      <c r="AG1" s="24" t="s">
        <v>29</v>
      </c>
      <c r="AH1" s="24" t="s">
        <v>30</v>
      </c>
      <c r="AI1" s="24" t="s">
        <v>56</v>
      </c>
      <c r="AJ1" s="24" t="s">
        <v>57</v>
      </c>
      <c r="AK1" s="24" t="s">
        <v>33</v>
      </c>
      <c r="AL1" s="66" t="s">
        <v>53</v>
      </c>
      <c r="AT1" s="9" t="s">
        <v>102</v>
      </c>
      <c r="AU1" s="9" t="s">
        <v>2</v>
      </c>
    </row>
    <row r="2" spans="1:63" ht="15.75" customHeight="1">
      <c r="A2" s="68"/>
      <c r="B2" s="11"/>
      <c r="C2" s="11" t="str">
        <f>Quotation!A47</f>
        <v>A5</v>
      </c>
      <c r="D2" s="11">
        <f>Quotation!D46</f>
        <v>0</v>
      </c>
      <c r="E2" s="33">
        <f>AF16</f>
        <v>0</v>
      </c>
      <c r="F2" s="33">
        <f>V16</f>
        <v>0</v>
      </c>
      <c r="G2" s="11" t="e">
        <f>'[1]Custom Quote'!C40</f>
        <v>#REF!</v>
      </c>
      <c r="H2" s="20" t="e">
        <f>'[1]Custom Quote'!E39</f>
        <v>#REF!</v>
      </c>
      <c r="I2" s="20" t="e">
        <f>#REF!</f>
        <v>#REF!</v>
      </c>
      <c r="J2" s="69" t="e">
        <f>#REF!</f>
        <v>#REF!</v>
      </c>
      <c r="K2" s="65" t="e">
        <f>#REF!</f>
        <v>#REF!</v>
      </c>
      <c r="L2" s="69" t="e">
        <f>#REF!</f>
        <v>#REF!</v>
      </c>
      <c r="M2" s="69" t="e">
        <f>#REF!</f>
        <v>#REF!</v>
      </c>
      <c r="N2" s="69" t="e">
        <f>#REF!</f>
        <v>#REF!</v>
      </c>
      <c r="O2" s="69" t="e">
        <f>#REF!</f>
        <v>#REF!</v>
      </c>
      <c r="P2" s="69" t="e">
        <f>#REF!</f>
        <v>#REF!</v>
      </c>
      <c r="Q2" s="69" t="e">
        <f>#REF!</f>
        <v>#REF!</v>
      </c>
      <c r="R2" s="69" t="e">
        <f>#REF!</f>
        <v>#REF!</v>
      </c>
      <c r="S2" s="69" t="e">
        <f>#REF!</f>
        <v>#REF!</v>
      </c>
      <c r="T2" s="69" t="e">
        <f>#REF!</f>
        <v>#REF!</v>
      </c>
      <c r="U2" s="69" t="e">
        <f>#REF!</f>
        <v>#REF!</v>
      </c>
      <c r="V2" s="20">
        <v>0</v>
      </c>
      <c r="W2" s="20"/>
      <c r="X2" s="11"/>
      <c r="Y2" s="11"/>
      <c r="Z2" s="11"/>
      <c r="AA2" s="13"/>
      <c r="AB2" s="13"/>
      <c r="AC2" s="13"/>
      <c r="AD2" s="13"/>
      <c r="AE2" s="13"/>
      <c r="AF2" s="63" t="e">
        <f>#REF!</f>
        <v>#REF!</v>
      </c>
      <c r="AG2" s="63" t="e">
        <f>#REF!</f>
        <v>#REF!</v>
      </c>
      <c r="AH2" s="63" t="e">
        <f>#REF!</f>
        <v>#REF!</v>
      </c>
      <c r="AI2" s="63" t="e">
        <f>#REF!</f>
        <v>#REF!</v>
      </c>
      <c r="AJ2" s="63" t="e">
        <f>#REF!</f>
        <v>#REF!</v>
      </c>
      <c r="AK2" s="63" t="e">
        <f>#REF!</f>
        <v>#REF!</v>
      </c>
      <c r="AL2" s="20">
        <v>0</v>
      </c>
      <c r="AT2" s="9" t="e">
        <f t="array" aca="1" ref="AT2:AT8" ca="1">_xludf.UNIQUE(INDEX(#REF!,0))</f>
        <v>#NAME?</v>
      </c>
      <c r="AU2" s="6" t="e">
        <f t="array" aca="1" ref="AU2:AU7" ca="1">_xludf.UNIQUE(INDEX(#REF!,0))</f>
        <v>#NAME?</v>
      </c>
    </row>
    <row r="3" spans="1:63" ht="15.75" customHeight="1">
      <c r="A3" s="70"/>
      <c r="B3" s="70" t="e">
        <f t="shared" ref="B3:V3" si="0">B1</f>
        <v>#REF!</v>
      </c>
      <c r="C3" s="70" t="e">
        <f t="shared" si="0"/>
        <v>#REF!</v>
      </c>
      <c r="D3" s="70" t="e">
        <f t="shared" si="0"/>
        <v>#REF!</v>
      </c>
      <c r="E3" s="70" t="e">
        <f t="shared" si="0"/>
        <v>#REF!</v>
      </c>
      <c r="F3" s="70" t="e">
        <f t="shared" si="0"/>
        <v>#REF!</v>
      </c>
      <c r="G3" s="70" t="e">
        <f t="shared" si="0"/>
        <v>#REF!</v>
      </c>
      <c r="H3" s="70" t="e">
        <f t="shared" si="0"/>
        <v>#REF!</v>
      </c>
      <c r="I3" s="70" t="e">
        <f t="shared" si="0"/>
        <v>#REF!</v>
      </c>
      <c r="J3" s="70" t="e">
        <f t="shared" si="0"/>
        <v>#REF!</v>
      </c>
      <c r="K3" s="70" t="e">
        <f t="shared" si="0"/>
        <v>#REF!</v>
      </c>
      <c r="L3" s="70" t="e">
        <f t="shared" si="0"/>
        <v>#REF!</v>
      </c>
      <c r="M3" s="70" t="e">
        <f t="shared" si="0"/>
        <v>#REF!</v>
      </c>
      <c r="N3" s="70" t="e">
        <f t="shared" si="0"/>
        <v>#REF!</v>
      </c>
      <c r="O3" s="70" t="e">
        <f t="shared" si="0"/>
        <v>#REF!</v>
      </c>
      <c r="P3" s="70" t="e">
        <f t="shared" si="0"/>
        <v>#REF!</v>
      </c>
      <c r="Q3" s="70" t="e">
        <f t="shared" si="0"/>
        <v>#REF!</v>
      </c>
      <c r="R3" s="70" t="e">
        <f t="shared" si="0"/>
        <v>#REF!</v>
      </c>
      <c r="S3" s="70" t="e">
        <f t="shared" si="0"/>
        <v>#REF!</v>
      </c>
      <c r="T3" s="70" t="e">
        <f t="shared" si="0"/>
        <v>#REF!</v>
      </c>
      <c r="U3" s="70" t="e">
        <f t="shared" si="0"/>
        <v>#REF!</v>
      </c>
      <c r="V3" s="70" t="str">
        <f t="shared" si="0"/>
        <v>Plain</v>
      </c>
      <c r="W3" s="70"/>
      <c r="X3" s="11"/>
      <c r="Y3" s="11"/>
      <c r="Z3" s="11"/>
      <c r="AA3" s="13"/>
      <c r="AB3" s="13"/>
      <c r="AC3" s="13"/>
      <c r="AD3" s="13"/>
      <c r="AE3" s="13"/>
      <c r="AF3" s="67" t="s">
        <v>28</v>
      </c>
      <c r="AG3" s="24" t="s">
        <v>29</v>
      </c>
      <c r="AH3" s="24" t="s">
        <v>30</v>
      </c>
      <c r="AI3" s="24" t="s">
        <v>56</v>
      </c>
      <c r="AJ3" s="24" t="s">
        <v>57</v>
      </c>
      <c r="AK3" s="24" t="s">
        <v>33</v>
      </c>
      <c r="AL3" s="66" t="s">
        <v>53</v>
      </c>
      <c r="AT3" s="9" t="e">
        <f ca="1"/>
        <v>#NAME?</v>
      </c>
      <c r="AU3" s="9" t="e">
        <f ca="1"/>
        <v>#NAME?</v>
      </c>
    </row>
    <row r="4" spans="1:63" ht="15.75" customHeight="1">
      <c r="A4" s="11"/>
      <c r="B4" s="11">
        <f t="shared" ref="B4:G4" si="1">B2</f>
        <v>0</v>
      </c>
      <c r="C4" s="11" t="str">
        <f t="shared" si="1"/>
        <v>A5</v>
      </c>
      <c r="D4" s="11">
        <f t="shared" si="1"/>
        <v>0</v>
      </c>
      <c r="E4" s="33">
        <f t="shared" si="1"/>
        <v>0</v>
      </c>
      <c r="F4" s="33">
        <f t="shared" si="1"/>
        <v>0</v>
      </c>
      <c r="G4" s="33" t="e">
        <f t="shared" si="1"/>
        <v>#REF!</v>
      </c>
      <c r="H4" s="20" t="e">
        <f>'[1]Custom Quote'!E40</f>
        <v>#REF!</v>
      </c>
      <c r="I4" s="20" t="e">
        <f>#REF!</f>
        <v>#REF!</v>
      </c>
      <c r="J4" s="69" t="e">
        <f>#REF!</f>
        <v>#REF!</v>
      </c>
      <c r="K4" s="65" t="e">
        <f>#REF!</f>
        <v>#REF!</v>
      </c>
      <c r="L4" s="69" t="e">
        <f>#REF!</f>
        <v>#REF!</v>
      </c>
      <c r="M4" s="69" t="e">
        <f>#REF!</f>
        <v>#REF!</v>
      </c>
      <c r="N4" s="69" t="e">
        <f>#REF!</f>
        <v>#REF!</v>
      </c>
      <c r="O4" s="69" t="e">
        <f>#REF!</f>
        <v>#REF!</v>
      </c>
      <c r="P4" s="69" t="e">
        <f>#REF!</f>
        <v>#REF!</v>
      </c>
      <c r="Q4" s="69" t="e">
        <f>#REF!</f>
        <v>#REF!</v>
      </c>
      <c r="R4" s="69" t="e">
        <f>#REF!</f>
        <v>#REF!</v>
      </c>
      <c r="S4" s="69" t="e">
        <f>#REF!</f>
        <v>#REF!</v>
      </c>
      <c r="T4" s="69" t="e">
        <f>#REF!</f>
        <v>#REF!</v>
      </c>
      <c r="U4" s="69" t="e">
        <f>#REF!</f>
        <v>#REF!</v>
      </c>
      <c r="V4" s="20">
        <v>0</v>
      </c>
      <c r="W4" s="20"/>
      <c r="X4" s="11"/>
      <c r="Y4" s="11"/>
      <c r="Z4" s="11"/>
      <c r="AA4" s="13"/>
      <c r="AB4" s="13"/>
      <c r="AC4" s="13"/>
      <c r="AD4" s="13"/>
      <c r="AE4" s="13"/>
      <c r="AF4" s="63" t="e">
        <f>#REF!</f>
        <v>#REF!</v>
      </c>
      <c r="AG4" s="63" t="e">
        <f>#REF!</f>
        <v>#REF!</v>
      </c>
      <c r="AH4" s="63" t="e">
        <f>#REF!</f>
        <v>#REF!</v>
      </c>
      <c r="AI4" s="63" t="e">
        <f>#REF!</f>
        <v>#REF!</v>
      </c>
      <c r="AJ4" s="63" t="e">
        <f>#REF!</f>
        <v>#REF!</v>
      </c>
      <c r="AK4" s="63" t="e">
        <f>#REF!</f>
        <v>#REF!</v>
      </c>
      <c r="AL4" s="20">
        <v>0</v>
      </c>
      <c r="AT4" s="9" t="e">
        <f ca="1"/>
        <v>#NAME?</v>
      </c>
      <c r="AU4" s="9" t="e">
        <f ca="1"/>
        <v>#NAME?</v>
      </c>
    </row>
    <row r="5" spans="1:63" ht="15.75" customHeight="1">
      <c r="A5" s="70"/>
      <c r="B5" s="70" t="e">
        <f t="shared" ref="B5:V5" si="2">B3</f>
        <v>#REF!</v>
      </c>
      <c r="C5" s="70" t="e">
        <f t="shared" si="2"/>
        <v>#REF!</v>
      </c>
      <c r="D5" s="70" t="e">
        <f t="shared" si="2"/>
        <v>#REF!</v>
      </c>
      <c r="E5" s="70" t="e">
        <f t="shared" si="2"/>
        <v>#REF!</v>
      </c>
      <c r="F5" s="70" t="e">
        <f t="shared" si="2"/>
        <v>#REF!</v>
      </c>
      <c r="G5" s="70" t="e">
        <f t="shared" si="2"/>
        <v>#REF!</v>
      </c>
      <c r="H5" s="70" t="e">
        <f t="shared" si="2"/>
        <v>#REF!</v>
      </c>
      <c r="I5" s="70" t="e">
        <f t="shared" si="2"/>
        <v>#REF!</v>
      </c>
      <c r="J5" s="70" t="e">
        <f t="shared" si="2"/>
        <v>#REF!</v>
      </c>
      <c r="K5" s="70" t="e">
        <f t="shared" si="2"/>
        <v>#REF!</v>
      </c>
      <c r="L5" s="70" t="e">
        <f t="shared" si="2"/>
        <v>#REF!</v>
      </c>
      <c r="M5" s="70" t="e">
        <f t="shared" si="2"/>
        <v>#REF!</v>
      </c>
      <c r="N5" s="70" t="e">
        <f t="shared" si="2"/>
        <v>#REF!</v>
      </c>
      <c r="O5" s="70" t="e">
        <f t="shared" si="2"/>
        <v>#REF!</v>
      </c>
      <c r="P5" s="70" t="e">
        <f t="shared" si="2"/>
        <v>#REF!</v>
      </c>
      <c r="Q5" s="70" t="e">
        <f t="shared" si="2"/>
        <v>#REF!</v>
      </c>
      <c r="R5" s="70" t="e">
        <f t="shared" si="2"/>
        <v>#REF!</v>
      </c>
      <c r="S5" s="70" t="e">
        <f t="shared" si="2"/>
        <v>#REF!</v>
      </c>
      <c r="T5" s="70" t="e">
        <f t="shared" si="2"/>
        <v>#REF!</v>
      </c>
      <c r="U5" s="70" t="e">
        <f t="shared" si="2"/>
        <v>#REF!</v>
      </c>
      <c r="V5" s="70" t="str">
        <f t="shared" si="2"/>
        <v>Plain</v>
      </c>
      <c r="W5" s="70"/>
      <c r="X5" s="11"/>
      <c r="Y5" s="11"/>
      <c r="Z5" s="11"/>
      <c r="AA5" s="13"/>
      <c r="AB5" s="13"/>
      <c r="AC5" s="13"/>
      <c r="AD5" s="13"/>
      <c r="AE5" s="13"/>
      <c r="AF5" s="67" t="s">
        <v>28</v>
      </c>
      <c r="AG5" s="24" t="s">
        <v>29</v>
      </c>
      <c r="AH5" s="24" t="s">
        <v>30</v>
      </c>
      <c r="AI5" s="24" t="s">
        <v>56</v>
      </c>
      <c r="AJ5" s="24" t="s">
        <v>57</v>
      </c>
      <c r="AK5" s="24" t="s">
        <v>33</v>
      </c>
      <c r="AL5" s="66" t="s">
        <v>53</v>
      </c>
      <c r="AT5" s="9" t="e">
        <f ca="1"/>
        <v>#NAME?</v>
      </c>
      <c r="AU5" s="9" t="e">
        <f ca="1"/>
        <v>#NAME?</v>
      </c>
    </row>
    <row r="6" spans="1:63" ht="15.75" customHeight="1">
      <c r="A6" s="11"/>
      <c r="B6" s="11">
        <f t="shared" ref="B6:G6" si="3">B4</f>
        <v>0</v>
      </c>
      <c r="C6" s="11" t="str">
        <f t="shared" si="3"/>
        <v>A5</v>
      </c>
      <c r="D6" s="11">
        <f t="shared" si="3"/>
        <v>0</v>
      </c>
      <c r="E6" s="33">
        <f t="shared" si="3"/>
        <v>0</v>
      </c>
      <c r="F6" s="33">
        <f t="shared" si="3"/>
        <v>0</v>
      </c>
      <c r="G6" s="33" t="e">
        <f t="shared" si="3"/>
        <v>#REF!</v>
      </c>
      <c r="H6" s="20" t="e">
        <f>'[1]Custom Quote'!E41</f>
        <v>#REF!</v>
      </c>
      <c r="I6" s="20" t="e">
        <f>#REF!</f>
        <v>#REF!</v>
      </c>
      <c r="J6" s="69" t="e">
        <f>#REF!</f>
        <v>#REF!</v>
      </c>
      <c r="K6" s="65" t="e">
        <f>#REF!</f>
        <v>#REF!</v>
      </c>
      <c r="L6" s="69" t="e">
        <f>#REF!</f>
        <v>#REF!</v>
      </c>
      <c r="M6" s="69" t="e">
        <f>#REF!</f>
        <v>#REF!</v>
      </c>
      <c r="N6" s="69" t="e">
        <f>#REF!</f>
        <v>#REF!</v>
      </c>
      <c r="O6" s="69" t="e">
        <f>#REF!</f>
        <v>#REF!</v>
      </c>
      <c r="P6" s="69" t="e">
        <f>#REF!</f>
        <v>#REF!</v>
      </c>
      <c r="Q6" s="69" t="e">
        <f>#REF!</f>
        <v>#REF!</v>
      </c>
      <c r="R6" s="69" t="e">
        <f>#REF!</f>
        <v>#REF!</v>
      </c>
      <c r="S6" s="69" t="e">
        <f>#REF!</f>
        <v>#REF!</v>
      </c>
      <c r="T6" s="69" t="e">
        <f>#REF!</f>
        <v>#REF!</v>
      </c>
      <c r="U6" s="69" t="e">
        <f>#REF!</f>
        <v>#REF!</v>
      </c>
      <c r="V6" s="20">
        <v>0</v>
      </c>
      <c r="W6" s="20"/>
      <c r="X6" s="11"/>
      <c r="Y6" s="11"/>
      <c r="Z6" s="11"/>
      <c r="AA6" s="13"/>
      <c r="AB6" s="13"/>
      <c r="AC6" s="13"/>
      <c r="AD6" s="13"/>
      <c r="AE6" s="13"/>
      <c r="AF6" s="63" t="e">
        <f>#REF!</f>
        <v>#REF!</v>
      </c>
      <c r="AG6" s="63" t="e">
        <f>#REF!</f>
        <v>#REF!</v>
      </c>
      <c r="AH6" s="63" t="e">
        <f>#REF!</f>
        <v>#REF!</v>
      </c>
      <c r="AI6" s="63" t="e">
        <f>#REF!</f>
        <v>#REF!</v>
      </c>
      <c r="AJ6" s="63" t="e">
        <f>#REF!</f>
        <v>#REF!</v>
      </c>
      <c r="AK6" s="63" t="e">
        <f>#REF!</f>
        <v>#REF!</v>
      </c>
      <c r="AL6" s="20">
        <v>0</v>
      </c>
      <c r="AT6" s="9" t="e">
        <f ca="1"/>
        <v>#NAME?</v>
      </c>
      <c r="AU6" s="9" t="e">
        <f ca="1"/>
        <v>#NAME?</v>
      </c>
    </row>
    <row r="7" spans="1:63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45"/>
      <c r="Q7" s="45"/>
      <c r="R7" s="15"/>
      <c r="S7" s="13"/>
      <c r="T7" s="13"/>
      <c r="U7" s="13"/>
      <c r="V7" s="13"/>
      <c r="W7" s="9">
        <f ca="1">Product4!BI45</f>
        <v>1926</v>
      </c>
      <c r="X7" s="6" t="str">
        <f ca="1">IF(W7="","","and AM = "&amp;W7&amp;"")</f>
        <v>and AM = 1926</v>
      </c>
      <c r="AT7" s="9" t="e">
        <f ca="1"/>
        <v>#NAME?</v>
      </c>
      <c r="AU7" s="9" t="e">
        <f ca="1"/>
        <v>#NAME?</v>
      </c>
    </row>
    <row r="8" spans="1:63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45"/>
      <c r="R8" s="15"/>
      <c r="X8" s="6" t="str">
        <f ca="1">CONCATENATE("select * where 1=1",X7)</f>
        <v>select * where 1=1and AM = 1926</v>
      </c>
      <c r="AT8" s="9" t="e">
        <f ca="1"/>
        <v>#NAME?</v>
      </c>
      <c r="AU8" s="9" t="s">
        <v>103</v>
      </c>
    </row>
    <row r="9" spans="1:63" ht="15.75" customHeight="1">
      <c r="A9" s="46" t="s">
        <v>104</v>
      </c>
      <c r="B9" s="71" t="s">
        <v>105</v>
      </c>
      <c r="C9" s="71" t="s">
        <v>106</v>
      </c>
      <c r="D9" s="71" t="s">
        <v>107</v>
      </c>
      <c r="E9" s="71" t="s">
        <v>5</v>
      </c>
      <c r="F9" s="17" t="s">
        <v>108</v>
      </c>
      <c r="G9" s="17" t="s">
        <v>109</v>
      </c>
      <c r="H9" s="72" t="s">
        <v>110</v>
      </c>
      <c r="I9" s="1" t="s">
        <v>111</v>
      </c>
      <c r="J9" s="1" t="s">
        <v>112</v>
      </c>
      <c r="K9" s="1" t="s">
        <v>113</v>
      </c>
      <c r="L9" s="1" t="s">
        <v>114</v>
      </c>
      <c r="M9" s="1" t="s">
        <v>115</v>
      </c>
      <c r="N9" s="1" t="s">
        <v>116</v>
      </c>
      <c r="O9" s="4" t="s">
        <v>117</v>
      </c>
      <c r="P9" s="73" t="s">
        <v>118</v>
      </c>
      <c r="Q9" s="74"/>
      <c r="R9" s="75" t="s">
        <v>119</v>
      </c>
      <c r="U9" s="6" t="str">
        <f ca="1">IF(T12="All","","and U = "&amp;T12&amp;"")</f>
        <v>and U = 0</v>
      </c>
      <c r="X9" s="76" t="str">
        <f>IF(B2="","","and F = '"&amp;B2&amp;"'")</f>
        <v/>
      </c>
      <c r="Z9" s="6" t="str">
        <f>IF(C2="","","and A = '"&amp;C2&amp;"'")</f>
        <v>and A = 'A5'</v>
      </c>
      <c r="AU9" s="9" t="s">
        <v>120</v>
      </c>
    </row>
    <row r="10" spans="1:63" ht="15.75" customHeight="1">
      <c r="A10" s="15"/>
      <c r="B10" s="15" t="str">
        <f ca="1">IFERROR(__xludf.DUMMYFUNCTION("SPLIT(Quotation!D46,""*"")"),"#VALUE!")</f>
        <v>#VALUE!</v>
      </c>
      <c r="C10" s="15"/>
      <c r="D10" s="6" t="str">
        <f ca="1">IFERROR(__xludf.DUMMYFUNCTION("QUERY(AL16:AP630,X8)"),"#N/A")</f>
        <v>#N/A</v>
      </c>
      <c r="E10" s="15"/>
      <c r="F10" s="15"/>
      <c r="G10" s="15"/>
      <c r="H10" s="15"/>
      <c r="I10" s="15" t="e">
        <f t="shared" ref="I10:I69" ca="1" si="4">ROUNDDOWN(F10/$B$10,0)</f>
        <v>#VALUE!</v>
      </c>
      <c r="J10" s="15" t="e">
        <f t="shared" ref="J10:J69" si="5">ROUNDDOWN(G10/$C$10,0)</f>
        <v>#DIV/0!</v>
      </c>
      <c r="K10" s="16" t="e">
        <f t="shared" ref="K10:K69" ca="1" si="6">ROUNDDOWN(G10/$B$10,0)</f>
        <v>#VALUE!</v>
      </c>
      <c r="L10" s="16" t="e">
        <f t="shared" ref="L10:L69" si="7">ROUNDDOWN(F10/$C$10,0)</f>
        <v>#DIV/0!</v>
      </c>
      <c r="M10" s="15" t="e">
        <f t="shared" ref="M10:M69" ca="1" si="8">(I10*J10)+(MAX((ROUNDDOWN((F10-(I10*$B$10))/$B$10,0)),(ROUNDDOWN((G10-(J10*$C$10))/$B$10,0)))*L10)</f>
        <v>#VALUE!</v>
      </c>
      <c r="N10" s="15" t="e">
        <f t="shared" ref="N10:N69" ca="1" si="9">(K10*L10)+((MAX((ROUNDDOWN((G10-(K10*$B$10))/$B$10,0)),(ROUNDDOWN((F10-(L10*$C$10))/$B$10,0)))*J10))</f>
        <v>#VALUE!</v>
      </c>
      <c r="O10" s="15" t="s">
        <v>287</v>
      </c>
      <c r="P10" s="7" t="e">
        <f t="shared" ref="P10:P11" si="10">H10/O10</f>
        <v>#VALUE!</v>
      </c>
      <c r="Q10" s="77"/>
      <c r="R10" s="15" t="e">
        <f t="shared" ref="R10:R69" si="11">ROUNDUP(Q10/O10,0)</f>
        <v>#VALUE!</v>
      </c>
      <c r="S10" s="78" t="e">
        <f t="shared" ref="S10:S21" si="12">((F10+0.5)*G10)/O10</f>
        <v>#VALUE!</v>
      </c>
      <c r="T10" s="9" t="e">
        <f>MIN(S10:S13)</f>
        <v>#VALUE!</v>
      </c>
      <c r="U10" s="6" t="e">
        <f t="shared" ref="U10:U11" si="13">IF(T10="All","","and O = "&amp;T10&amp;"")</f>
        <v>#VALUE!</v>
      </c>
      <c r="X10" s="76" t="str">
        <f>IF(A10="","","and A = '"&amp;A10&amp;"'")</f>
        <v/>
      </c>
      <c r="AG10" s="6" t="e">
        <f>IF(J10="","","and A = '"&amp;J10&amp;"'")</f>
        <v>#DIV/0!</v>
      </c>
    </row>
    <row r="11" spans="1:63" ht="15.75" customHeight="1">
      <c r="A11" s="13"/>
      <c r="B11" s="13"/>
      <c r="C11" s="13"/>
      <c r="D11" s="15"/>
      <c r="E11" s="15"/>
      <c r="F11" s="15"/>
      <c r="G11" s="15"/>
      <c r="H11" s="15"/>
      <c r="I11" s="15" t="e">
        <f t="shared" ca="1" si="4"/>
        <v>#VALUE!</v>
      </c>
      <c r="J11" s="15" t="e">
        <f t="shared" si="5"/>
        <v>#DIV/0!</v>
      </c>
      <c r="K11" s="16" t="e">
        <f t="shared" ca="1" si="6"/>
        <v>#VALUE!</v>
      </c>
      <c r="L11" s="16" t="e">
        <f t="shared" si="7"/>
        <v>#DIV/0!</v>
      </c>
      <c r="M11" s="15" t="e">
        <f t="shared" ca="1" si="8"/>
        <v>#VALUE!</v>
      </c>
      <c r="N11" s="15" t="e">
        <f t="shared" ca="1" si="9"/>
        <v>#VALUE!</v>
      </c>
      <c r="O11" s="15" t="s">
        <v>287</v>
      </c>
      <c r="P11" s="7" t="e">
        <f t="shared" si="10"/>
        <v>#VALUE!</v>
      </c>
      <c r="Q11" s="77"/>
      <c r="R11" s="15" t="e">
        <f t="shared" si="11"/>
        <v>#VALUE!</v>
      </c>
      <c r="S11" s="78" t="e">
        <f t="shared" si="12"/>
        <v>#VALUE!</v>
      </c>
      <c r="T11" s="9">
        <f>MAX(O10:O13)</f>
        <v>0</v>
      </c>
      <c r="U11" s="6" t="str">
        <f t="shared" si="13"/>
        <v>and O = 0</v>
      </c>
      <c r="X11" s="76" t="str">
        <f>CONCATENATE("select * where 1=1",X9,Z9)</f>
        <v>select * where 1=1and A = 'A5'</v>
      </c>
    </row>
    <row r="12" spans="1:63" ht="15.75" customHeight="1">
      <c r="A12" s="13"/>
      <c r="B12" s="13"/>
      <c r="C12" s="13"/>
      <c r="D12" s="15"/>
      <c r="E12" s="15"/>
      <c r="F12" s="15"/>
      <c r="G12" s="15"/>
      <c r="I12" s="15" t="e">
        <f t="shared" ca="1" si="4"/>
        <v>#VALUE!</v>
      </c>
      <c r="J12" s="15" t="e">
        <f t="shared" si="5"/>
        <v>#DIV/0!</v>
      </c>
      <c r="K12" s="16" t="e">
        <f t="shared" ca="1" si="6"/>
        <v>#VALUE!</v>
      </c>
      <c r="L12" s="16" t="e">
        <f t="shared" si="7"/>
        <v>#DIV/0!</v>
      </c>
      <c r="M12" s="15" t="e">
        <f t="shared" ca="1" si="8"/>
        <v>#VALUE!</v>
      </c>
      <c r="N12" s="15" t="e">
        <f t="shared" ca="1" si="9"/>
        <v>#VALUE!</v>
      </c>
      <c r="O12" s="15" t="s">
        <v>287</v>
      </c>
      <c r="P12" s="7" t="e">
        <f>H11/O12</f>
        <v>#VALUE!</v>
      </c>
      <c r="Q12" s="45"/>
      <c r="R12" s="15" t="e">
        <f t="shared" si="11"/>
        <v>#VALUE!</v>
      </c>
      <c r="S12" s="78" t="e">
        <f t="shared" si="12"/>
        <v>#VALUE!</v>
      </c>
      <c r="T12" s="9">
        <f ca="1">MIN(U29:U630)</f>
        <v>0</v>
      </c>
      <c r="U12" s="6" t="str">
        <f>CONCATENATE("select * where 1=1",U11)</f>
        <v>select * where 1=1and O = 0</v>
      </c>
    </row>
    <row r="13" spans="1:63" ht="15.75" customHeight="1">
      <c r="A13" s="13"/>
      <c r="B13" s="13"/>
      <c r="C13" s="13"/>
      <c r="D13" s="15"/>
      <c r="E13" s="15"/>
      <c r="F13" s="15"/>
      <c r="G13" s="15"/>
      <c r="H13" s="15"/>
      <c r="I13" s="15" t="e">
        <f t="shared" ca="1" si="4"/>
        <v>#VALUE!</v>
      </c>
      <c r="J13" s="15" t="e">
        <f t="shared" si="5"/>
        <v>#DIV/0!</v>
      </c>
      <c r="K13" s="16" t="e">
        <f t="shared" ca="1" si="6"/>
        <v>#VALUE!</v>
      </c>
      <c r="L13" s="16" t="e">
        <f t="shared" si="7"/>
        <v>#DIV/0!</v>
      </c>
      <c r="M13" s="15" t="e">
        <f t="shared" ca="1" si="8"/>
        <v>#VALUE!</v>
      </c>
      <c r="N13" s="15" t="e">
        <f t="shared" ca="1" si="9"/>
        <v>#VALUE!</v>
      </c>
      <c r="O13" s="15" t="s">
        <v>287</v>
      </c>
      <c r="P13" s="7" t="e">
        <f t="shared" ref="P13:P69" si="14">H13/O13</f>
        <v>#VALUE!</v>
      </c>
      <c r="Q13" s="45"/>
      <c r="R13" s="15" t="e">
        <f t="shared" si="11"/>
        <v>#VALUE!</v>
      </c>
      <c r="S13" s="78" t="e">
        <f t="shared" si="12"/>
        <v>#VALUE!</v>
      </c>
      <c r="U13" s="6" t="str">
        <f ca="1">CONCATENATE("select * where 1=1",U9)</f>
        <v>select * where 1=1and U = 0</v>
      </c>
    </row>
    <row r="14" spans="1:63" ht="15.75" customHeight="1">
      <c r="A14" s="13"/>
      <c r="B14" s="13"/>
      <c r="C14" s="13"/>
      <c r="D14" s="13"/>
      <c r="E14" s="13"/>
      <c r="F14" s="15"/>
      <c r="G14" s="15"/>
      <c r="H14" s="13"/>
      <c r="I14" s="15" t="e">
        <f t="shared" ca="1" si="4"/>
        <v>#VALUE!</v>
      </c>
      <c r="J14" s="15" t="e">
        <f t="shared" si="5"/>
        <v>#DIV/0!</v>
      </c>
      <c r="K14" s="16" t="e">
        <f t="shared" ca="1" si="6"/>
        <v>#VALUE!</v>
      </c>
      <c r="L14" s="16" t="e">
        <f t="shared" si="7"/>
        <v>#DIV/0!</v>
      </c>
      <c r="M14" s="15" t="e">
        <f t="shared" ca="1" si="8"/>
        <v>#VALUE!</v>
      </c>
      <c r="N14" s="15" t="e">
        <f t="shared" ca="1" si="9"/>
        <v>#VALUE!</v>
      </c>
      <c r="O14" s="15" t="s">
        <v>287</v>
      </c>
      <c r="P14" s="7" t="e">
        <f t="shared" si="14"/>
        <v>#VALUE!</v>
      </c>
      <c r="Q14" s="45"/>
      <c r="R14" s="15" t="e">
        <f t="shared" si="11"/>
        <v>#VALUE!</v>
      </c>
      <c r="S14" s="78" t="e">
        <f t="shared" si="12"/>
        <v>#VALUE!</v>
      </c>
    </row>
    <row r="15" spans="1:63" ht="15.75" customHeight="1">
      <c r="A15" s="13"/>
      <c r="B15" s="13"/>
      <c r="C15" s="13"/>
      <c r="D15" s="13"/>
      <c r="E15" s="13"/>
      <c r="F15" s="15"/>
      <c r="G15" s="15"/>
      <c r="H15" s="13"/>
      <c r="I15" s="15" t="e">
        <f t="shared" ca="1" si="4"/>
        <v>#VALUE!</v>
      </c>
      <c r="J15" s="15" t="e">
        <f t="shared" si="5"/>
        <v>#DIV/0!</v>
      </c>
      <c r="K15" s="16" t="e">
        <f t="shared" ca="1" si="6"/>
        <v>#VALUE!</v>
      </c>
      <c r="L15" s="16" t="e">
        <f t="shared" si="7"/>
        <v>#DIV/0!</v>
      </c>
      <c r="M15" s="15" t="e">
        <f t="shared" ca="1" si="8"/>
        <v>#VALUE!</v>
      </c>
      <c r="N15" s="15" t="e">
        <f t="shared" ca="1" si="9"/>
        <v>#VALUE!</v>
      </c>
      <c r="O15" s="15" t="s">
        <v>287</v>
      </c>
      <c r="P15" s="7" t="e">
        <f t="shared" si="14"/>
        <v>#VALUE!</v>
      </c>
      <c r="Q15" s="45"/>
      <c r="R15" s="15" t="e">
        <f t="shared" si="11"/>
        <v>#VALUE!</v>
      </c>
      <c r="S15" s="78" t="e">
        <f t="shared" si="12"/>
        <v>#VALUE!</v>
      </c>
      <c r="U15" s="71" t="s">
        <v>107</v>
      </c>
      <c r="V15" s="71" t="s">
        <v>5</v>
      </c>
      <c r="W15" s="17" t="s">
        <v>108</v>
      </c>
      <c r="X15" s="17" t="s">
        <v>109</v>
      </c>
      <c r="Y15" s="72" t="s">
        <v>110</v>
      </c>
      <c r="Z15" s="1" t="s">
        <v>111</v>
      </c>
      <c r="AA15" s="1" t="s">
        <v>112</v>
      </c>
      <c r="AB15" s="1" t="s">
        <v>113</v>
      </c>
      <c r="AC15" s="1" t="s">
        <v>114</v>
      </c>
      <c r="AD15" s="1" t="s">
        <v>115</v>
      </c>
      <c r="AE15" s="1" t="s">
        <v>116</v>
      </c>
      <c r="AF15" s="4" t="s">
        <v>117</v>
      </c>
      <c r="AG15" s="73" t="s">
        <v>118</v>
      </c>
      <c r="AH15" s="74"/>
      <c r="AI15" s="79" t="s">
        <v>119</v>
      </c>
      <c r="AL15" s="71" t="s">
        <v>107</v>
      </c>
      <c r="AM15" s="71" t="s">
        <v>5</v>
      </c>
      <c r="AN15" s="17" t="s">
        <v>108</v>
      </c>
      <c r="AO15" s="17" t="s">
        <v>109</v>
      </c>
      <c r="AP15" s="72" t="s">
        <v>110</v>
      </c>
      <c r="AQ15" s="21"/>
      <c r="AR15" s="21"/>
      <c r="AS15" s="67"/>
      <c r="AT15" s="67"/>
      <c r="AU15" s="80" t="s">
        <v>102</v>
      </c>
      <c r="AV15" s="80" t="s">
        <v>107</v>
      </c>
      <c r="AW15" s="80" t="s">
        <v>121</v>
      </c>
      <c r="AX15" s="80" t="s">
        <v>122</v>
      </c>
      <c r="AY15" s="80" t="s">
        <v>5</v>
      </c>
      <c r="AZ15" s="21" t="s">
        <v>102</v>
      </c>
      <c r="BA15" s="21" t="s">
        <v>123</v>
      </c>
      <c r="BB15" s="67" t="s">
        <v>124</v>
      </c>
      <c r="BD15" s="80" t="s">
        <v>102</v>
      </c>
      <c r="BE15" s="80" t="s">
        <v>107</v>
      </c>
      <c r="BF15" s="80" t="s">
        <v>121</v>
      </c>
      <c r="BG15" s="80" t="s">
        <v>122</v>
      </c>
      <c r="BH15" s="80" t="s">
        <v>5</v>
      </c>
      <c r="BI15" s="21" t="s">
        <v>102</v>
      </c>
      <c r="BJ15" s="21" t="s">
        <v>123</v>
      </c>
      <c r="BK15" s="67" t="s">
        <v>124</v>
      </c>
    </row>
    <row r="16" spans="1:63" ht="15.75" customHeight="1">
      <c r="A16" s="13"/>
      <c r="B16" s="6"/>
      <c r="C16" s="6"/>
      <c r="D16" s="13"/>
      <c r="E16" s="13"/>
      <c r="F16" s="15"/>
      <c r="G16" s="15"/>
      <c r="H16" s="13"/>
      <c r="I16" s="15" t="e">
        <f t="shared" ca="1" si="4"/>
        <v>#VALUE!</v>
      </c>
      <c r="J16" s="15" t="e">
        <f t="shared" si="5"/>
        <v>#DIV/0!</v>
      </c>
      <c r="K16" s="16" t="e">
        <f t="shared" ca="1" si="6"/>
        <v>#VALUE!</v>
      </c>
      <c r="L16" s="16" t="e">
        <f t="shared" si="7"/>
        <v>#DIV/0!</v>
      </c>
      <c r="M16" s="15" t="e">
        <f t="shared" ca="1" si="8"/>
        <v>#VALUE!</v>
      </c>
      <c r="N16" s="15" t="e">
        <f t="shared" ca="1" si="9"/>
        <v>#VALUE!</v>
      </c>
      <c r="O16" s="15" t="e">
        <f t="shared" ref="O16:O69" ca="1" si="15">MAX(M16:N16)</f>
        <v>#VALUE!</v>
      </c>
      <c r="P16" s="7" t="e">
        <f t="shared" ca="1" si="14"/>
        <v>#VALUE!</v>
      </c>
      <c r="Q16" s="45"/>
      <c r="R16" s="15" t="e">
        <f t="shared" ca="1" si="11"/>
        <v>#VALUE!</v>
      </c>
      <c r="S16" s="78" t="e">
        <f t="shared" ca="1" si="12"/>
        <v>#VALUE!</v>
      </c>
      <c r="U16" s="6" t="str">
        <f ca="1">IFERROR(__xludf.DUMMYFUNCTION("QUERY($U$29:$AI$100,U$13)"),"#VALUE!")</f>
        <v>#VALUE!</v>
      </c>
      <c r="AL16" s="6">
        <f t="array" ref="AL16:AL630">INDEX(BE16:BE630,0)</f>
        <v>0</v>
      </c>
      <c r="AM16" s="6">
        <f t="array" ref="AM16:AM630">INDEX(BH16:BH630,0)</f>
        <v>0</v>
      </c>
      <c r="AN16" s="6" t="e">
        <f t="shared" ref="AN16:AO16" ca="1" si="16">INDEX((BJ16:BJ630)-0.5,0)</f>
        <v>#VALUE!</v>
      </c>
      <c r="AO16" s="9">
        <f t="shared" si="16"/>
        <v>-0.5</v>
      </c>
      <c r="AP16" s="6">
        <f t="array" ref="AP16:AP630">INDEX(BG16:BG630,0)</f>
        <v>0</v>
      </c>
      <c r="AR16" s="36"/>
      <c r="AU16" s="6" t="str">
        <f ca="1">IFERROR(__xludf.DUMMYFUNCTION("QUERY(Price!$A$2:$F630,$X$11)"),"#N/A")</f>
        <v>#N/A</v>
      </c>
      <c r="BA16" s="36" t="str">
        <f ca="1">IFERROR(__xludf.DUMMYFUNCTION("SPLIT(AW16,""*"")"),"#VALUE!")</f>
        <v>#VALUE!</v>
      </c>
      <c r="BD16" s="6" t="str">
        <f ca="1">IFERROR(__xludf.DUMMYFUNCTION("QUERY(AU16:BB630,""Select * where AU is not null"",0)"),"#N/A")</f>
        <v>#N/A</v>
      </c>
      <c r="BE16" s="9"/>
      <c r="BF16" s="9"/>
      <c r="BG16" s="9"/>
      <c r="BH16" s="9"/>
      <c r="BI16" s="9"/>
      <c r="BJ16" s="9" t="str">
        <f ca="1">IFERROR(__xludf.DUMMYFUNCTION("""COMPUTED_VALUE"""),"#VALUE!")</f>
        <v>#VALUE!</v>
      </c>
      <c r="BK16" s="9"/>
    </row>
    <row r="17" spans="1:53" ht="15.75" customHeight="1">
      <c r="A17" s="13"/>
      <c r="B17" s="13"/>
      <c r="C17" s="13"/>
      <c r="D17" s="13"/>
      <c r="E17" s="13"/>
      <c r="F17" s="15"/>
      <c r="G17" s="15"/>
      <c r="H17" s="13"/>
      <c r="I17" s="15" t="e">
        <f t="shared" ca="1" si="4"/>
        <v>#VALUE!</v>
      </c>
      <c r="J17" s="15" t="e">
        <f t="shared" si="5"/>
        <v>#DIV/0!</v>
      </c>
      <c r="K17" s="16" t="e">
        <f t="shared" ca="1" si="6"/>
        <v>#VALUE!</v>
      </c>
      <c r="L17" s="16" t="e">
        <f t="shared" si="7"/>
        <v>#DIV/0!</v>
      </c>
      <c r="M17" s="15" t="e">
        <f t="shared" ca="1" si="8"/>
        <v>#VALUE!</v>
      </c>
      <c r="N17" s="15" t="e">
        <f t="shared" ca="1" si="9"/>
        <v>#VALUE!</v>
      </c>
      <c r="O17" s="15" t="e">
        <f t="shared" ca="1" si="15"/>
        <v>#VALUE!</v>
      </c>
      <c r="P17" s="7" t="e">
        <f t="shared" ca="1" si="14"/>
        <v>#VALUE!</v>
      </c>
      <c r="Q17" s="45"/>
      <c r="R17" s="15" t="e">
        <f t="shared" ca="1" si="11"/>
        <v>#VALUE!</v>
      </c>
      <c r="S17" s="78" t="e">
        <f t="shared" ca="1" si="12"/>
        <v>#VALUE!</v>
      </c>
      <c r="AL17" s="9">
        <v>0</v>
      </c>
      <c r="AM17" s="9">
        <v>0</v>
      </c>
      <c r="AN17" s="9">
        <v>-0.5</v>
      </c>
      <c r="AO17" s="9">
        <v>-0.5</v>
      </c>
      <c r="AP17" s="9">
        <v>0</v>
      </c>
      <c r="AR17" s="36"/>
      <c r="BA17" s="36" t="str">
        <f ca="1">IFERROR(__xludf.DUMMYFUNCTION("SPLIT(AW17,""*"")"),"#VALUE!")</f>
        <v>#VALUE!</v>
      </c>
    </row>
    <row r="18" spans="1:53" ht="15.75" customHeight="1">
      <c r="A18" s="13"/>
      <c r="B18" s="13"/>
      <c r="C18" s="13"/>
      <c r="D18" s="13"/>
      <c r="E18" s="13"/>
      <c r="F18" s="15"/>
      <c r="G18" s="15"/>
      <c r="H18" s="13"/>
      <c r="I18" s="15" t="e">
        <f t="shared" ca="1" si="4"/>
        <v>#VALUE!</v>
      </c>
      <c r="J18" s="15" t="e">
        <f t="shared" si="5"/>
        <v>#DIV/0!</v>
      </c>
      <c r="K18" s="16" t="e">
        <f t="shared" ca="1" si="6"/>
        <v>#VALUE!</v>
      </c>
      <c r="L18" s="16" t="e">
        <f t="shared" si="7"/>
        <v>#DIV/0!</v>
      </c>
      <c r="M18" s="15" t="e">
        <f t="shared" ca="1" si="8"/>
        <v>#VALUE!</v>
      </c>
      <c r="N18" s="15" t="e">
        <f t="shared" ca="1" si="9"/>
        <v>#VALUE!</v>
      </c>
      <c r="O18" s="15" t="e">
        <f t="shared" ca="1" si="15"/>
        <v>#VALUE!</v>
      </c>
      <c r="P18" s="7" t="e">
        <f t="shared" ca="1" si="14"/>
        <v>#VALUE!</v>
      </c>
      <c r="Q18" s="45"/>
      <c r="R18" s="15" t="e">
        <f t="shared" ca="1" si="11"/>
        <v>#VALUE!</v>
      </c>
      <c r="S18" s="78" t="e">
        <f t="shared" ca="1" si="12"/>
        <v>#VALUE!</v>
      </c>
      <c r="AL18" s="9">
        <v>0</v>
      </c>
      <c r="AM18" s="9">
        <v>0</v>
      </c>
      <c r="AN18" s="9">
        <v>-0.5</v>
      </c>
      <c r="AO18" s="9">
        <v>-0.5</v>
      </c>
      <c r="AP18" s="9">
        <v>0</v>
      </c>
      <c r="AR18" s="36"/>
      <c r="BA18" s="36" t="str">
        <f ca="1">IFERROR(__xludf.DUMMYFUNCTION("SPLIT(AW18,""*"")"),"#VALUE!")</f>
        <v>#VALUE!</v>
      </c>
    </row>
    <row r="19" spans="1:53" ht="15.75" customHeight="1">
      <c r="A19" s="13"/>
      <c r="B19" s="13"/>
      <c r="C19" s="13"/>
      <c r="D19" s="13"/>
      <c r="E19" s="13"/>
      <c r="F19" s="15"/>
      <c r="G19" s="15"/>
      <c r="H19" s="13"/>
      <c r="I19" s="15" t="e">
        <f t="shared" ca="1" si="4"/>
        <v>#VALUE!</v>
      </c>
      <c r="J19" s="15" t="e">
        <f t="shared" si="5"/>
        <v>#DIV/0!</v>
      </c>
      <c r="K19" s="16" t="e">
        <f t="shared" ca="1" si="6"/>
        <v>#VALUE!</v>
      </c>
      <c r="L19" s="16" t="e">
        <f t="shared" si="7"/>
        <v>#DIV/0!</v>
      </c>
      <c r="M19" s="15" t="e">
        <f t="shared" ca="1" si="8"/>
        <v>#VALUE!</v>
      </c>
      <c r="N19" s="15" t="e">
        <f t="shared" ca="1" si="9"/>
        <v>#VALUE!</v>
      </c>
      <c r="O19" s="15" t="e">
        <f t="shared" ca="1" si="15"/>
        <v>#VALUE!</v>
      </c>
      <c r="P19" s="7" t="e">
        <f t="shared" ca="1" si="14"/>
        <v>#VALUE!</v>
      </c>
      <c r="Q19" s="45"/>
      <c r="R19" s="15" t="e">
        <f t="shared" ca="1" si="11"/>
        <v>#VALUE!</v>
      </c>
      <c r="S19" s="78" t="e">
        <f t="shared" ca="1" si="12"/>
        <v>#VALUE!</v>
      </c>
      <c r="AL19" s="9">
        <v>0</v>
      </c>
      <c r="AM19" s="9">
        <v>0</v>
      </c>
      <c r="AN19" s="9">
        <v>-0.5</v>
      </c>
      <c r="AO19" s="9">
        <v>-0.5</v>
      </c>
      <c r="AP19" s="9">
        <v>0</v>
      </c>
      <c r="AR19" s="36"/>
      <c r="BA19" s="36" t="str">
        <f ca="1">IFERROR(__xludf.DUMMYFUNCTION("SPLIT(AW19,""*"")"),"#VALUE!")</f>
        <v>#VALUE!</v>
      </c>
    </row>
    <row r="20" spans="1:53" ht="15.75" customHeight="1">
      <c r="A20" s="13"/>
      <c r="B20" s="13"/>
      <c r="C20" s="13"/>
      <c r="D20" s="13"/>
      <c r="E20" s="13"/>
      <c r="F20" s="15"/>
      <c r="G20" s="15"/>
      <c r="H20" s="13"/>
      <c r="I20" s="15" t="e">
        <f t="shared" ca="1" si="4"/>
        <v>#VALUE!</v>
      </c>
      <c r="J20" s="15" t="e">
        <f t="shared" si="5"/>
        <v>#DIV/0!</v>
      </c>
      <c r="K20" s="16" t="e">
        <f t="shared" ca="1" si="6"/>
        <v>#VALUE!</v>
      </c>
      <c r="L20" s="16" t="e">
        <f t="shared" si="7"/>
        <v>#DIV/0!</v>
      </c>
      <c r="M20" s="15" t="e">
        <f t="shared" ca="1" si="8"/>
        <v>#VALUE!</v>
      </c>
      <c r="N20" s="15" t="e">
        <f t="shared" ca="1" si="9"/>
        <v>#VALUE!</v>
      </c>
      <c r="O20" s="15" t="e">
        <f t="shared" ca="1" si="15"/>
        <v>#VALUE!</v>
      </c>
      <c r="P20" s="7" t="e">
        <f t="shared" ca="1" si="14"/>
        <v>#VALUE!</v>
      </c>
      <c r="Q20" s="45"/>
      <c r="R20" s="15" t="e">
        <f t="shared" ca="1" si="11"/>
        <v>#VALUE!</v>
      </c>
      <c r="S20" s="78" t="e">
        <f t="shared" ca="1" si="12"/>
        <v>#VALUE!</v>
      </c>
      <c r="AL20" s="9">
        <v>0</v>
      </c>
      <c r="AM20" s="9">
        <v>0</v>
      </c>
      <c r="AN20" s="9">
        <v>-0.5</v>
      </c>
      <c r="AO20" s="9">
        <v>-0.5</v>
      </c>
      <c r="AP20" s="9">
        <v>0</v>
      </c>
      <c r="AR20" s="36"/>
      <c r="BA20" s="36" t="str">
        <f ca="1">IFERROR(__xludf.DUMMYFUNCTION("SPLIT(AW20,""*"")"),"#VALUE!")</f>
        <v>#VALUE!</v>
      </c>
    </row>
    <row r="21" spans="1:53" ht="15.75" customHeight="1">
      <c r="A21" s="13"/>
      <c r="B21" s="13"/>
      <c r="C21" s="13"/>
      <c r="D21" s="13"/>
      <c r="E21" s="13"/>
      <c r="F21" s="15"/>
      <c r="G21" s="15"/>
      <c r="H21" s="15"/>
      <c r="I21" s="15" t="e">
        <f t="shared" ca="1" si="4"/>
        <v>#VALUE!</v>
      </c>
      <c r="J21" s="15" t="e">
        <f t="shared" si="5"/>
        <v>#DIV/0!</v>
      </c>
      <c r="K21" s="16" t="e">
        <f t="shared" ca="1" si="6"/>
        <v>#VALUE!</v>
      </c>
      <c r="L21" s="16" t="e">
        <f t="shared" si="7"/>
        <v>#DIV/0!</v>
      </c>
      <c r="M21" s="15" t="e">
        <f t="shared" ca="1" si="8"/>
        <v>#VALUE!</v>
      </c>
      <c r="N21" s="15" t="e">
        <f t="shared" ca="1" si="9"/>
        <v>#VALUE!</v>
      </c>
      <c r="O21" s="15" t="e">
        <f t="shared" ca="1" si="15"/>
        <v>#VALUE!</v>
      </c>
      <c r="P21" s="7" t="e">
        <f t="shared" ca="1" si="14"/>
        <v>#VALUE!</v>
      </c>
      <c r="Q21" s="45"/>
      <c r="R21" s="15" t="e">
        <f t="shared" ca="1" si="11"/>
        <v>#VALUE!</v>
      </c>
      <c r="S21" s="78" t="e">
        <f t="shared" ca="1" si="12"/>
        <v>#VALUE!</v>
      </c>
      <c r="AL21" s="9">
        <v>0</v>
      </c>
      <c r="AM21" s="9">
        <v>0</v>
      </c>
      <c r="AN21" s="9">
        <v>-0.5</v>
      </c>
      <c r="AO21" s="9">
        <v>-0.5</v>
      </c>
      <c r="AP21" s="9">
        <v>0</v>
      </c>
      <c r="AR21" s="36"/>
      <c r="BA21" s="36" t="str">
        <f ca="1">IFERROR(__xludf.DUMMYFUNCTION("SPLIT(AW21,""*"")"),"#VALUE!")</f>
        <v>#VALUE!</v>
      </c>
    </row>
    <row r="22" spans="1:53" ht="15.75" customHeight="1">
      <c r="A22" s="13"/>
      <c r="B22" s="13"/>
      <c r="C22" s="13"/>
      <c r="D22" s="13"/>
      <c r="E22" s="13"/>
      <c r="F22" s="15"/>
      <c r="G22" s="15"/>
      <c r="H22" s="15"/>
      <c r="I22" s="15" t="e">
        <f t="shared" ca="1" si="4"/>
        <v>#VALUE!</v>
      </c>
      <c r="J22" s="15" t="e">
        <f t="shared" si="5"/>
        <v>#DIV/0!</v>
      </c>
      <c r="K22" s="16" t="e">
        <f t="shared" ca="1" si="6"/>
        <v>#VALUE!</v>
      </c>
      <c r="L22" s="16" t="e">
        <f t="shared" si="7"/>
        <v>#DIV/0!</v>
      </c>
      <c r="M22" s="15" t="e">
        <f t="shared" ca="1" si="8"/>
        <v>#VALUE!</v>
      </c>
      <c r="N22" s="15" t="e">
        <f t="shared" ca="1" si="9"/>
        <v>#VALUE!</v>
      </c>
      <c r="O22" s="15" t="e">
        <f t="shared" ca="1" si="15"/>
        <v>#VALUE!</v>
      </c>
      <c r="P22" s="7" t="e">
        <f t="shared" ca="1" si="14"/>
        <v>#VALUE!</v>
      </c>
      <c r="Q22" s="45"/>
      <c r="R22" s="15" t="e">
        <f t="shared" ca="1" si="11"/>
        <v>#VALUE!</v>
      </c>
      <c r="AL22" s="9">
        <v>0</v>
      </c>
      <c r="AM22" s="9">
        <v>0</v>
      </c>
      <c r="AN22" s="9">
        <v>-0.5</v>
      </c>
      <c r="AO22" s="9">
        <v>-0.5</v>
      </c>
      <c r="AP22" s="9">
        <v>0</v>
      </c>
      <c r="AR22" s="36"/>
      <c r="BA22" s="36" t="str">
        <f ca="1">IFERROR(__xludf.DUMMYFUNCTION("SPLIT(AW22,""*"")"),"#VALUE!")</f>
        <v>#VALUE!</v>
      </c>
    </row>
    <row r="23" spans="1:53" ht="15.75" customHeight="1">
      <c r="A23" s="13"/>
      <c r="B23" s="13"/>
      <c r="C23" s="13"/>
      <c r="D23" s="13"/>
      <c r="E23" s="13"/>
      <c r="F23" s="15"/>
      <c r="G23" s="15"/>
      <c r="H23" s="15"/>
      <c r="I23" s="15" t="e">
        <f t="shared" ca="1" si="4"/>
        <v>#VALUE!</v>
      </c>
      <c r="J23" s="15" t="e">
        <f t="shared" si="5"/>
        <v>#DIV/0!</v>
      </c>
      <c r="K23" s="16" t="e">
        <f t="shared" ca="1" si="6"/>
        <v>#VALUE!</v>
      </c>
      <c r="L23" s="16" t="e">
        <f t="shared" si="7"/>
        <v>#DIV/0!</v>
      </c>
      <c r="M23" s="15" t="e">
        <f t="shared" ca="1" si="8"/>
        <v>#VALUE!</v>
      </c>
      <c r="N23" s="15" t="e">
        <f t="shared" ca="1" si="9"/>
        <v>#VALUE!</v>
      </c>
      <c r="O23" s="15" t="e">
        <f t="shared" ca="1" si="15"/>
        <v>#VALUE!</v>
      </c>
      <c r="P23" s="7" t="e">
        <f t="shared" ca="1" si="14"/>
        <v>#VALUE!</v>
      </c>
      <c r="Q23" s="45"/>
      <c r="R23" s="15" t="e">
        <f t="shared" ca="1" si="11"/>
        <v>#VALUE!</v>
      </c>
      <c r="AL23" s="9">
        <v>0</v>
      </c>
      <c r="AM23" s="9">
        <v>0</v>
      </c>
      <c r="AN23" s="9">
        <v>-0.5</v>
      </c>
      <c r="AO23" s="9">
        <v>-0.5</v>
      </c>
      <c r="AP23" s="9">
        <v>0</v>
      </c>
      <c r="AR23" s="36"/>
      <c r="BA23" s="36" t="str">
        <f ca="1">IFERROR(__xludf.DUMMYFUNCTION("SPLIT(AW23,""*"")"),"#VALUE!")</f>
        <v>#VALUE!</v>
      </c>
    </row>
    <row r="24" spans="1:53" ht="15.75" customHeight="1">
      <c r="A24" s="13"/>
      <c r="B24" s="13"/>
      <c r="C24" s="13"/>
      <c r="D24" s="13"/>
      <c r="E24" s="13"/>
      <c r="F24" s="15"/>
      <c r="G24" s="15"/>
      <c r="H24" s="13"/>
      <c r="I24" s="15" t="e">
        <f t="shared" ca="1" si="4"/>
        <v>#VALUE!</v>
      </c>
      <c r="J24" s="15" t="e">
        <f t="shared" si="5"/>
        <v>#DIV/0!</v>
      </c>
      <c r="K24" s="16" t="e">
        <f t="shared" ca="1" si="6"/>
        <v>#VALUE!</v>
      </c>
      <c r="L24" s="16" t="e">
        <f t="shared" si="7"/>
        <v>#DIV/0!</v>
      </c>
      <c r="M24" s="15" t="e">
        <f t="shared" ca="1" si="8"/>
        <v>#VALUE!</v>
      </c>
      <c r="N24" s="15" t="e">
        <f t="shared" ca="1" si="9"/>
        <v>#VALUE!</v>
      </c>
      <c r="O24" s="15" t="e">
        <f t="shared" ca="1" si="15"/>
        <v>#VALUE!</v>
      </c>
      <c r="P24" s="7" t="e">
        <f t="shared" ca="1" si="14"/>
        <v>#VALUE!</v>
      </c>
      <c r="Q24" s="45"/>
      <c r="R24" s="15" t="e">
        <f t="shared" ca="1" si="11"/>
        <v>#VALUE!</v>
      </c>
      <c r="U24" s="6"/>
      <c r="AL24" s="9">
        <v>0</v>
      </c>
      <c r="AM24" s="9">
        <v>0</v>
      </c>
      <c r="AN24" s="9">
        <v>-0.5</v>
      </c>
      <c r="AO24" s="9">
        <v>-0.5</v>
      </c>
      <c r="AP24" s="9">
        <v>0</v>
      </c>
      <c r="AR24" s="36"/>
      <c r="BA24" s="36" t="str">
        <f ca="1">IFERROR(__xludf.DUMMYFUNCTION("SPLIT(AW24,""*"")"),"#VALUE!")</f>
        <v>#VALUE!</v>
      </c>
    </row>
    <row r="25" spans="1:53" ht="15.75" customHeight="1">
      <c r="A25" s="13"/>
      <c r="B25" s="13"/>
      <c r="C25" s="13"/>
      <c r="D25" s="13"/>
      <c r="E25" s="13"/>
      <c r="F25" s="15"/>
      <c r="G25" s="15"/>
      <c r="H25" s="13"/>
      <c r="I25" s="15" t="e">
        <f t="shared" ca="1" si="4"/>
        <v>#VALUE!</v>
      </c>
      <c r="J25" s="15" t="e">
        <f t="shared" si="5"/>
        <v>#DIV/0!</v>
      </c>
      <c r="K25" s="16" t="e">
        <f t="shared" ca="1" si="6"/>
        <v>#VALUE!</v>
      </c>
      <c r="L25" s="16" t="e">
        <f t="shared" si="7"/>
        <v>#DIV/0!</v>
      </c>
      <c r="M25" s="15" t="e">
        <f t="shared" ca="1" si="8"/>
        <v>#VALUE!</v>
      </c>
      <c r="N25" s="15" t="e">
        <f t="shared" ca="1" si="9"/>
        <v>#VALUE!</v>
      </c>
      <c r="O25" s="15" t="e">
        <f t="shared" ca="1" si="15"/>
        <v>#VALUE!</v>
      </c>
      <c r="P25" s="7" t="e">
        <f t="shared" ca="1" si="14"/>
        <v>#VALUE!</v>
      </c>
      <c r="Q25" s="45"/>
      <c r="R25" s="15" t="e">
        <f t="shared" ca="1" si="11"/>
        <v>#VALUE!</v>
      </c>
      <c r="AL25" s="9">
        <v>0</v>
      </c>
      <c r="AM25" s="9">
        <v>0</v>
      </c>
      <c r="AN25" s="9">
        <v>-0.5</v>
      </c>
      <c r="AO25" s="9">
        <v>-0.5</v>
      </c>
      <c r="AP25" s="9">
        <v>0</v>
      </c>
      <c r="AR25" s="36"/>
      <c r="BA25" s="36" t="str">
        <f ca="1">IFERROR(__xludf.DUMMYFUNCTION("SPLIT(AW25,""*"")"),"#VALUE!")</f>
        <v>#VALUE!</v>
      </c>
    </row>
    <row r="26" spans="1:53" ht="15.75" customHeight="1">
      <c r="A26" s="13"/>
      <c r="B26" s="13"/>
      <c r="C26" s="13"/>
      <c r="D26" s="13"/>
      <c r="E26" s="13"/>
      <c r="F26" s="15"/>
      <c r="G26" s="15"/>
      <c r="H26" s="13"/>
      <c r="I26" s="15" t="e">
        <f t="shared" ca="1" si="4"/>
        <v>#VALUE!</v>
      </c>
      <c r="J26" s="15" t="e">
        <f t="shared" si="5"/>
        <v>#DIV/0!</v>
      </c>
      <c r="K26" s="16" t="e">
        <f t="shared" ca="1" si="6"/>
        <v>#VALUE!</v>
      </c>
      <c r="L26" s="16" t="e">
        <f t="shared" si="7"/>
        <v>#DIV/0!</v>
      </c>
      <c r="M26" s="15" t="e">
        <f t="shared" ca="1" si="8"/>
        <v>#VALUE!</v>
      </c>
      <c r="N26" s="15" t="e">
        <f t="shared" ca="1" si="9"/>
        <v>#VALUE!</v>
      </c>
      <c r="O26" s="15" t="e">
        <f t="shared" ca="1" si="15"/>
        <v>#VALUE!</v>
      </c>
      <c r="P26" s="7" t="e">
        <f t="shared" ca="1" si="14"/>
        <v>#VALUE!</v>
      </c>
      <c r="Q26" s="45"/>
      <c r="R26" s="15" t="e">
        <f t="shared" ca="1" si="11"/>
        <v>#VALUE!</v>
      </c>
      <c r="AL26" s="9">
        <v>0</v>
      </c>
      <c r="AM26" s="9">
        <v>0</v>
      </c>
      <c r="AN26" s="9">
        <v>-0.5</v>
      </c>
      <c r="AO26" s="9">
        <v>-0.5</v>
      </c>
      <c r="AP26" s="9">
        <v>0</v>
      </c>
      <c r="AR26" s="36"/>
      <c r="BA26" s="36" t="str">
        <f ca="1">IFERROR(__xludf.DUMMYFUNCTION("SPLIT(AW26,""*"")"),"#VALUE!")</f>
        <v>#VALUE!</v>
      </c>
    </row>
    <row r="27" spans="1:53" ht="15.75" customHeight="1">
      <c r="A27" s="13"/>
      <c r="B27" s="13"/>
      <c r="C27" s="13"/>
      <c r="D27" s="13"/>
      <c r="E27" s="13"/>
      <c r="F27" s="15"/>
      <c r="G27" s="15"/>
      <c r="H27" s="13"/>
      <c r="I27" s="15" t="e">
        <f t="shared" ca="1" si="4"/>
        <v>#VALUE!</v>
      </c>
      <c r="J27" s="15" t="e">
        <f t="shared" si="5"/>
        <v>#DIV/0!</v>
      </c>
      <c r="K27" s="16" t="e">
        <f t="shared" ca="1" si="6"/>
        <v>#VALUE!</v>
      </c>
      <c r="L27" s="16" t="e">
        <f t="shared" si="7"/>
        <v>#DIV/0!</v>
      </c>
      <c r="M27" s="15" t="e">
        <f t="shared" ca="1" si="8"/>
        <v>#VALUE!</v>
      </c>
      <c r="N27" s="15" t="e">
        <f t="shared" ca="1" si="9"/>
        <v>#VALUE!</v>
      </c>
      <c r="O27" s="15" t="e">
        <f t="shared" ca="1" si="15"/>
        <v>#VALUE!</v>
      </c>
      <c r="P27" s="7" t="e">
        <f t="shared" ca="1" si="14"/>
        <v>#VALUE!</v>
      </c>
      <c r="Q27" s="45"/>
      <c r="R27" s="15" t="e">
        <f t="shared" ca="1" si="11"/>
        <v>#VALUE!</v>
      </c>
      <c r="AL27" s="9">
        <v>0</v>
      </c>
      <c r="AM27" s="9">
        <v>0</v>
      </c>
      <c r="AN27" s="9">
        <v>-0.5</v>
      </c>
      <c r="AO27" s="9">
        <v>-0.5</v>
      </c>
      <c r="AP27" s="9">
        <v>0</v>
      </c>
      <c r="AR27" s="36"/>
      <c r="BA27" s="36" t="str">
        <f ca="1">IFERROR(__xludf.DUMMYFUNCTION("SPLIT(AW27,""*"")"),"#VALUE!")</f>
        <v>#VALUE!</v>
      </c>
    </row>
    <row r="28" spans="1:53" ht="15.75" customHeight="1">
      <c r="A28" s="13"/>
      <c r="B28" s="13"/>
      <c r="C28" s="13"/>
      <c r="D28" s="13"/>
      <c r="E28" s="13"/>
      <c r="F28" s="15"/>
      <c r="G28" s="15"/>
      <c r="H28" s="13"/>
      <c r="I28" s="15" t="e">
        <f t="shared" ca="1" si="4"/>
        <v>#VALUE!</v>
      </c>
      <c r="J28" s="15" t="e">
        <f t="shared" si="5"/>
        <v>#DIV/0!</v>
      </c>
      <c r="K28" s="16" t="e">
        <f t="shared" ca="1" si="6"/>
        <v>#VALUE!</v>
      </c>
      <c r="L28" s="16" t="e">
        <f t="shared" si="7"/>
        <v>#DIV/0!</v>
      </c>
      <c r="M28" s="15" t="e">
        <f t="shared" ca="1" si="8"/>
        <v>#VALUE!</v>
      </c>
      <c r="N28" s="15" t="e">
        <f t="shared" ca="1" si="9"/>
        <v>#VALUE!</v>
      </c>
      <c r="O28" s="15" t="e">
        <f t="shared" ca="1" si="15"/>
        <v>#VALUE!</v>
      </c>
      <c r="P28" s="7" t="e">
        <f t="shared" ca="1" si="14"/>
        <v>#VALUE!</v>
      </c>
      <c r="Q28" s="45"/>
      <c r="R28" s="15" t="e">
        <f t="shared" ca="1" si="11"/>
        <v>#VALUE!</v>
      </c>
      <c r="U28" s="71" t="s">
        <v>107</v>
      </c>
      <c r="V28" s="71" t="s">
        <v>5</v>
      </c>
      <c r="W28" s="17" t="s">
        <v>108</v>
      </c>
      <c r="X28" s="17" t="s">
        <v>109</v>
      </c>
      <c r="Y28" s="72" t="s">
        <v>110</v>
      </c>
      <c r="Z28" s="1" t="s">
        <v>111</v>
      </c>
      <c r="AA28" s="1" t="s">
        <v>112</v>
      </c>
      <c r="AB28" s="1" t="s">
        <v>113</v>
      </c>
      <c r="AC28" s="1" t="s">
        <v>114</v>
      </c>
      <c r="AD28" s="1" t="s">
        <v>115</v>
      </c>
      <c r="AE28" s="1" t="s">
        <v>116</v>
      </c>
      <c r="AF28" s="4" t="s">
        <v>117</v>
      </c>
      <c r="AG28" s="73" t="s">
        <v>118</v>
      </c>
      <c r="AH28" s="74"/>
      <c r="AI28" s="79" t="s">
        <v>119</v>
      </c>
      <c r="AL28" s="9">
        <v>0</v>
      </c>
      <c r="AM28" s="9">
        <v>0</v>
      </c>
      <c r="AN28" s="9">
        <v>-0.5</v>
      </c>
      <c r="AO28" s="9">
        <v>-0.5</v>
      </c>
      <c r="AP28" s="9">
        <v>0</v>
      </c>
      <c r="AR28" s="36"/>
      <c r="BA28" s="36" t="str">
        <f ca="1">IFERROR(__xludf.DUMMYFUNCTION("SPLIT(AW28,""*"")"),"#VALUE!")</f>
        <v>#VALUE!</v>
      </c>
    </row>
    <row r="29" spans="1:53" ht="15.75" customHeight="1">
      <c r="A29" s="13"/>
      <c r="B29" s="13"/>
      <c r="C29" s="13"/>
      <c r="D29" s="13"/>
      <c r="E29" s="13"/>
      <c r="F29" s="15"/>
      <c r="G29" s="15"/>
      <c r="H29" s="13"/>
      <c r="I29" s="15" t="e">
        <f t="shared" ca="1" si="4"/>
        <v>#VALUE!</v>
      </c>
      <c r="J29" s="15" t="e">
        <f t="shared" si="5"/>
        <v>#DIV/0!</v>
      </c>
      <c r="K29" s="16" t="e">
        <f t="shared" ca="1" si="6"/>
        <v>#VALUE!</v>
      </c>
      <c r="L29" s="16" t="e">
        <f t="shared" si="7"/>
        <v>#DIV/0!</v>
      </c>
      <c r="M29" s="15" t="e">
        <f t="shared" ca="1" si="8"/>
        <v>#VALUE!</v>
      </c>
      <c r="N29" s="15" t="e">
        <f t="shared" ca="1" si="9"/>
        <v>#VALUE!</v>
      </c>
      <c r="O29" s="15" t="e">
        <f t="shared" ca="1" si="15"/>
        <v>#VALUE!</v>
      </c>
      <c r="P29" s="7" t="e">
        <f t="shared" ca="1" si="14"/>
        <v>#VALUE!</v>
      </c>
      <c r="Q29" s="45"/>
      <c r="R29" s="15" t="e">
        <f t="shared" ca="1" si="11"/>
        <v>#VALUE!</v>
      </c>
      <c r="U29" s="6" t="str">
        <f ca="1">IFERROR(__xludf.DUMMYFUNCTION("QUERY($D$10:$S$20,U$12)"),"#VALUE!")</f>
        <v>#VALUE!</v>
      </c>
      <c r="AL29" s="9">
        <v>0</v>
      </c>
      <c r="AM29" s="9">
        <v>0</v>
      </c>
      <c r="AN29" s="9">
        <v>-0.5</v>
      </c>
      <c r="AO29" s="9">
        <v>-0.5</v>
      </c>
      <c r="AP29" s="9">
        <v>0</v>
      </c>
      <c r="AR29" s="36"/>
      <c r="BA29" s="36" t="str">
        <f ca="1">IFERROR(__xludf.DUMMYFUNCTION("SPLIT(AW29,""*"")"),"#VALUE!")</f>
        <v>#VALUE!</v>
      </c>
    </row>
    <row r="30" spans="1:53" ht="15.75" customHeight="1">
      <c r="A30" s="13"/>
      <c r="B30" s="13"/>
      <c r="C30" s="13"/>
      <c r="D30" s="13"/>
      <c r="E30" s="13"/>
      <c r="F30" s="15"/>
      <c r="G30" s="15"/>
      <c r="H30" s="13"/>
      <c r="I30" s="15" t="e">
        <f t="shared" ca="1" si="4"/>
        <v>#VALUE!</v>
      </c>
      <c r="J30" s="15" t="e">
        <f t="shared" si="5"/>
        <v>#DIV/0!</v>
      </c>
      <c r="K30" s="16" t="e">
        <f t="shared" ca="1" si="6"/>
        <v>#VALUE!</v>
      </c>
      <c r="L30" s="16" t="e">
        <f t="shared" si="7"/>
        <v>#DIV/0!</v>
      </c>
      <c r="M30" s="15" t="e">
        <f t="shared" ca="1" si="8"/>
        <v>#VALUE!</v>
      </c>
      <c r="N30" s="15" t="e">
        <f t="shared" ca="1" si="9"/>
        <v>#VALUE!</v>
      </c>
      <c r="O30" s="15" t="e">
        <f t="shared" ca="1" si="15"/>
        <v>#VALUE!</v>
      </c>
      <c r="P30" s="7" t="e">
        <f t="shared" ca="1" si="14"/>
        <v>#VALUE!</v>
      </c>
      <c r="Q30" s="45"/>
      <c r="R30" s="15" t="e">
        <f t="shared" ca="1" si="11"/>
        <v>#VALUE!</v>
      </c>
      <c r="AL30" s="9">
        <v>0</v>
      </c>
      <c r="AM30" s="9">
        <v>0</v>
      </c>
      <c r="AN30" s="9">
        <v>-0.5</v>
      </c>
      <c r="AO30" s="9">
        <v>-0.5</v>
      </c>
      <c r="AP30" s="9">
        <v>0</v>
      </c>
      <c r="AR30" s="36"/>
      <c r="BA30" s="36" t="str">
        <f ca="1">IFERROR(__xludf.DUMMYFUNCTION("SPLIT(AW30,""*"")"),"#VALUE!")</f>
        <v>#VALUE!</v>
      </c>
    </row>
    <row r="31" spans="1:53" ht="15.75" customHeight="1">
      <c r="A31" s="13"/>
      <c r="B31" s="13"/>
      <c r="C31" s="13"/>
      <c r="D31" s="13"/>
      <c r="E31" s="13"/>
      <c r="F31" s="15"/>
      <c r="G31" s="15"/>
      <c r="H31" s="13"/>
      <c r="I31" s="15" t="e">
        <f t="shared" ca="1" si="4"/>
        <v>#VALUE!</v>
      </c>
      <c r="J31" s="15" t="e">
        <f t="shared" si="5"/>
        <v>#DIV/0!</v>
      </c>
      <c r="K31" s="16" t="e">
        <f t="shared" ca="1" si="6"/>
        <v>#VALUE!</v>
      </c>
      <c r="L31" s="16" t="e">
        <f t="shared" si="7"/>
        <v>#DIV/0!</v>
      </c>
      <c r="M31" s="15" t="e">
        <f t="shared" ca="1" si="8"/>
        <v>#VALUE!</v>
      </c>
      <c r="N31" s="15" t="e">
        <f t="shared" ca="1" si="9"/>
        <v>#VALUE!</v>
      </c>
      <c r="O31" s="15" t="e">
        <f t="shared" ca="1" si="15"/>
        <v>#VALUE!</v>
      </c>
      <c r="P31" s="7" t="e">
        <f t="shared" ca="1" si="14"/>
        <v>#VALUE!</v>
      </c>
      <c r="Q31" s="45"/>
      <c r="R31" s="15" t="e">
        <f t="shared" ca="1" si="11"/>
        <v>#VALUE!</v>
      </c>
      <c r="AL31" s="9">
        <v>0</v>
      </c>
      <c r="AM31" s="9">
        <v>0</v>
      </c>
      <c r="AN31" s="9">
        <v>-0.5</v>
      </c>
      <c r="AO31" s="9">
        <v>-0.5</v>
      </c>
      <c r="AP31" s="9">
        <v>0</v>
      </c>
      <c r="AR31" s="36"/>
      <c r="BA31" s="36" t="str">
        <f ca="1">IFERROR(__xludf.DUMMYFUNCTION("SPLIT(AW31,""*"")"),"#VALUE!")</f>
        <v>#VALUE!</v>
      </c>
    </row>
    <row r="32" spans="1:53" ht="15.75" customHeight="1">
      <c r="A32" s="13"/>
      <c r="B32" s="13"/>
      <c r="C32" s="13"/>
      <c r="D32" s="13"/>
      <c r="E32" s="13"/>
      <c r="F32" s="15"/>
      <c r="G32" s="15"/>
      <c r="H32" s="13"/>
      <c r="I32" s="15" t="e">
        <f t="shared" ca="1" si="4"/>
        <v>#VALUE!</v>
      </c>
      <c r="J32" s="15" t="e">
        <f t="shared" si="5"/>
        <v>#DIV/0!</v>
      </c>
      <c r="K32" s="16" t="e">
        <f t="shared" ca="1" si="6"/>
        <v>#VALUE!</v>
      </c>
      <c r="L32" s="16" t="e">
        <f t="shared" si="7"/>
        <v>#DIV/0!</v>
      </c>
      <c r="M32" s="15" t="e">
        <f t="shared" ca="1" si="8"/>
        <v>#VALUE!</v>
      </c>
      <c r="N32" s="15" t="e">
        <f t="shared" ca="1" si="9"/>
        <v>#VALUE!</v>
      </c>
      <c r="O32" s="15" t="e">
        <f t="shared" ca="1" si="15"/>
        <v>#VALUE!</v>
      </c>
      <c r="P32" s="7" t="e">
        <f t="shared" ca="1" si="14"/>
        <v>#VALUE!</v>
      </c>
      <c r="Q32" s="45"/>
      <c r="R32" s="15" t="e">
        <f t="shared" ca="1" si="11"/>
        <v>#VALUE!</v>
      </c>
      <c r="AL32" s="9">
        <v>0</v>
      </c>
      <c r="AM32" s="9">
        <v>0</v>
      </c>
      <c r="AN32" s="9">
        <v>-0.5</v>
      </c>
      <c r="AO32" s="9">
        <v>-0.5</v>
      </c>
      <c r="AP32" s="9">
        <v>0</v>
      </c>
      <c r="AR32" s="36"/>
      <c r="BA32" s="36" t="str">
        <f ca="1">IFERROR(__xludf.DUMMYFUNCTION("SPLIT(AW32,""*"")"),"#VALUE!")</f>
        <v>#VALUE!</v>
      </c>
    </row>
    <row r="33" spans="1:53" ht="15.75" customHeight="1">
      <c r="A33" s="13"/>
      <c r="B33" s="13"/>
      <c r="C33" s="13"/>
      <c r="D33" s="13"/>
      <c r="E33" s="13"/>
      <c r="F33" s="15"/>
      <c r="G33" s="15"/>
      <c r="H33" s="13"/>
      <c r="I33" s="15" t="e">
        <f t="shared" ca="1" si="4"/>
        <v>#VALUE!</v>
      </c>
      <c r="J33" s="15" t="e">
        <f t="shared" si="5"/>
        <v>#DIV/0!</v>
      </c>
      <c r="K33" s="16" t="e">
        <f t="shared" ca="1" si="6"/>
        <v>#VALUE!</v>
      </c>
      <c r="L33" s="16" t="e">
        <f t="shared" si="7"/>
        <v>#DIV/0!</v>
      </c>
      <c r="M33" s="15" t="e">
        <f t="shared" ca="1" si="8"/>
        <v>#VALUE!</v>
      </c>
      <c r="N33" s="15" t="e">
        <f t="shared" ca="1" si="9"/>
        <v>#VALUE!</v>
      </c>
      <c r="O33" s="15" t="e">
        <f t="shared" ca="1" si="15"/>
        <v>#VALUE!</v>
      </c>
      <c r="P33" s="7" t="e">
        <f t="shared" ca="1" si="14"/>
        <v>#VALUE!</v>
      </c>
      <c r="Q33" s="45"/>
      <c r="R33" s="15" t="e">
        <f t="shared" ca="1" si="11"/>
        <v>#VALUE!</v>
      </c>
      <c r="AL33" s="9">
        <v>0</v>
      </c>
      <c r="AM33" s="9">
        <v>0</v>
      </c>
      <c r="AN33" s="9">
        <v>-0.5</v>
      </c>
      <c r="AO33" s="9">
        <v>-0.5</v>
      </c>
      <c r="AP33" s="9">
        <v>0</v>
      </c>
      <c r="AR33" s="36"/>
      <c r="BA33" s="36" t="str">
        <f ca="1">IFERROR(__xludf.DUMMYFUNCTION("SPLIT(AW33,""*"")"),"#VALUE!")</f>
        <v>#VALUE!</v>
      </c>
    </row>
    <row r="34" spans="1:53" ht="15.75" customHeight="1">
      <c r="A34" s="13"/>
      <c r="B34" s="13"/>
      <c r="C34" s="13"/>
      <c r="D34" s="13"/>
      <c r="E34" s="13"/>
      <c r="F34" s="15"/>
      <c r="G34" s="15"/>
      <c r="H34" s="13"/>
      <c r="I34" s="15" t="e">
        <f t="shared" ca="1" si="4"/>
        <v>#VALUE!</v>
      </c>
      <c r="J34" s="15" t="e">
        <f t="shared" si="5"/>
        <v>#DIV/0!</v>
      </c>
      <c r="K34" s="16" t="e">
        <f t="shared" ca="1" si="6"/>
        <v>#VALUE!</v>
      </c>
      <c r="L34" s="16" t="e">
        <f t="shared" si="7"/>
        <v>#DIV/0!</v>
      </c>
      <c r="M34" s="15" t="e">
        <f t="shared" ca="1" si="8"/>
        <v>#VALUE!</v>
      </c>
      <c r="N34" s="15" t="e">
        <f t="shared" ca="1" si="9"/>
        <v>#VALUE!</v>
      </c>
      <c r="O34" s="15" t="e">
        <f t="shared" ca="1" si="15"/>
        <v>#VALUE!</v>
      </c>
      <c r="P34" s="7" t="e">
        <f t="shared" ca="1" si="14"/>
        <v>#VALUE!</v>
      </c>
      <c r="Q34" s="45"/>
      <c r="R34" s="15" t="e">
        <f t="shared" ca="1" si="11"/>
        <v>#VALUE!</v>
      </c>
      <c r="AL34" s="9">
        <v>0</v>
      </c>
      <c r="AM34" s="9">
        <v>0</v>
      </c>
      <c r="AN34" s="9">
        <v>-0.5</v>
      </c>
      <c r="AO34" s="9">
        <v>-0.5</v>
      </c>
      <c r="AP34" s="9">
        <v>0</v>
      </c>
      <c r="AR34" s="36"/>
      <c r="BA34" s="36" t="str">
        <f ca="1">IFERROR(__xludf.DUMMYFUNCTION("SPLIT(AW34,""*"")"),"#VALUE!")</f>
        <v>#VALUE!</v>
      </c>
    </row>
    <row r="35" spans="1:53" ht="15.75" customHeight="1">
      <c r="A35" s="13"/>
      <c r="B35" s="13"/>
      <c r="C35" s="13"/>
      <c r="D35" s="13"/>
      <c r="E35" s="13"/>
      <c r="F35" s="15"/>
      <c r="G35" s="15"/>
      <c r="H35" s="13"/>
      <c r="I35" s="15" t="e">
        <f t="shared" ca="1" si="4"/>
        <v>#VALUE!</v>
      </c>
      <c r="J35" s="15" t="e">
        <f t="shared" si="5"/>
        <v>#DIV/0!</v>
      </c>
      <c r="K35" s="16" t="e">
        <f t="shared" ca="1" si="6"/>
        <v>#VALUE!</v>
      </c>
      <c r="L35" s="16" t="e">
        <f t="shared" si="7"/>
        <v>#DIV/0!</v>
      </c>
      <c r="M35" s="15" t="e">
        <f t="shared" ca="1" si="8"/>
        <v>#VALUE!</v>
      </c>
      <c r="N35" s="15" t="e">
        <f t="shared" ca="1" si="9"/>
        <v>#VALUE!</v>
      </c>
      <c r="O35" s="15" t="e">
        <f t="shared" ca="1" si="15"/>
        <v>#VALUE!</v>
      </c>
      <c r="P35" s="7" t="e">
        <f t="shared" ca="1" si="14"/>
        <v>#VALUE!</v>
      </c>
      <c r="Q35" s="45"/>
      <c r="R35" s="15" t="e">
        <f t="shared" ca="1" si="11"/>
        <v>#VALUE!</v>
      </c>
      <c r="AL35" s="9">
        <v>0</v>
      </c>
      <c r="AM35" s="9">
        <v>0</v>
      </c>
      <c r="AN35" s="9">
        <v>-0.5</v>
      </c>
      <c r="AO35" s="9">
        <v>-0.5</v>
      </c>
      <c r="AP35" s="9">
        <v>0</v>
      </c>
      <c r="AR35" s="36"/>
      <c r="BA35" s="36" t="str">
        <f ca="1">IFERROR(__xludf.DUMMYFUNCTION("SPLIT(AW35,""*"")"),"#VALUE!")</f>
        <v>#VALUE!</v>
      </c>
    </row>
    <row r="36" spans="1:53" ht="15.75" customHeight="1">
      <c r="A36" s="13"/>
      <c r="B36" s="13"/>
      <c r="C36" s="13"/>
      <c r="D36" s="13"/>
      <c r="E36" s="13"/>
      <c r="F36" s="15"/>
      <c r="G36" s="15"/>
      <c r="H36" s="13"/>
      <c r="I36" s="15" t="e">
        <f t="shared" ca="1" si="4"/>
        <v>#VALUE!</v>
      </c>
      <c r="J36" s="15" t="e">
        <f t="shared" si="5"/>
        <v>#DIV/0!</v>
      </c>
      <c r="K36" s="16" t="e">
        <f t="shared" ca="1" si="6"/>
        <v>#VALUE!</v>
      </c>
      <c r="L36" s="16" t="e">
        <f t="shared" si="7"/>
        <v>#DIV/0!</v>
      </c>
      <c r="M36" s="15" t="e">
        <f t="shared" ca="1" si="8"/>
        <v>#VALUE!</v>
      </c>
      <c r="N36" s="15" t="e">
        <f t="shared" ca="1" si="9"/>
        <v>#VALUE!</v>
      </c>
      <c r="O36" s="15" t="e">
        <f t="shared" ca="1" si="15"/>
        <v>#VALUE!</v>
      </c>
      <c r="P36" s="7" t="e">
        <f t="shared" ca="1" si="14"/>
        <v>#VALUE!</v>
      </c>
      <c r="Q36" s="45"/>
      <c r="R36" s="15" t="e">
        <f t="shared" ca="1" si="11"/>
        <v>#VALUE!</v>
      </c>
      <c r="AL36" s="9">
        <v>0</v>
      </c>
      <c r="AM36" s="9">
        <v>0</v>
      </c>
      <c r="AN36" s="9">
        <v>-0.5</v>
      </c>
      <c r="AO36" s="9">
        <v>-0.5</v>
      </c>
      <c r="AP36" s="9">
        <v>0</v>
      </c>
      <c r="AR36" s="36"/>
      <c r="BA36" s="36" t="str">
        <f ca="1">IFERROR(__xludf.DUMMYFUNCTION("SPLIT(AW36,""*"")"),"#VALUE!")</f>
        <v>#VALUE!</v>
      </c>
    </row>
    <row r="37" spans="1:53" ht="15.75" customHeight="1">
      <c r="A37" s="13"/>
      <c r="B37" s="13"/>
      <c r="C37" s="13"/>
      <c r="D37" s="13"/>
      <c r="E37" s="13"/>
      <c r="F37" s="15"/>
      <c r="G37" s="15"/>
      <c r="H37" s="13"/>
      <c r="I37" s="15" t="e">
        <f t="shared" ca="1" si="4"/>
        <v>#VALUE!</v>
      </c>
      <c r="J37" s="15" t="e">
        <f t="shared" si="5"/>
        <v>#DIV/0!</v>
      </c>
      <c r="K37" s="16" t="e">
        <f t="shared" ca="1" si="6"/>
        <v>#VALUE!</v>
      </c>
      <c r="L37" s="16" t="e">
        <f t="shared" si="7"/>
        <v>#DIV/0!</v>
      </c>
      <c r="M37" s="15" t="e">
        <f t="shared" ca="1" si="8"/>
        <v>#VALUE!</v>
      </c>
      <c r="N37" s="15" t="e">
        <f t="shared" ca="1" si="9"/>
        <v>#VALUE!</v>
      </c>
      <c r="O37" s="15" t="e">
        <f t="shared" ca="1" si="15"/>
        <v>#VALUE!</v>
      </c>
      <c r="P37" s="7" t="e">
        <f t="shared" ca="1" si="14"/>
        <v>#VALUE!</v>
      </c>
      <c r="Q37" s="45"/>
      <c r="R37" s="15" t="e">
        <f t="shared" ca="1" si="11"/>
        <v>#VALUE!</v>
      </c>
      <c r="AL37" s="9">
        <v>0</v>
      </c>
      <c r="AM37" s="9">
        <v>0</v>
      </c>
      <c r="AN37" s="9">
        <v>-0.5</v>
      </c>
      <c r="AO37" s="9">
        <v>-0.5</v>
      </c>
      <c r="AP37" s="9">
        <v>0</v>
      </c>
      <c r="AR37" s="36"/>
      <c r="BA37" s="36" t="str">
        <f ca="1">IFERROR(__xludf.DUMMYFUNCTION("SPLIT(AW37,""*"")"),"#VALUE!")</f>
        <v>#VALUE!</v>
      </c>
    </row>
    <row r="38" spans="1:53" ht="15.75" customHeight="1">
      <c r="A38" s="13"/>
      <c r="B38" s="13"/>
      <c r="C38" s="13"/>
      <c r="D38" s="13"/>
      <c r="E38" s="13"/>
      <c r="F38" s="15"/>
      <c r="G38" s="15"/>
      <c r="H38" s="13"/>
      <c r="I38" s="15" t="e">
        <f t="shared" ca="1" si="4"/>
        <v>#VALUE!</v>
      </c>
      <c r="J38" s="15" t="e">
        <f t="shared" si="5"/>
        <v>#DIV/0!</v>
      </c>
      <c r="K38" s="16" t="e">
        <f t="shared" ca="1" si="6"/>
        <v>#VALUE!</v>
      </c>
      <c r="L38" s="16" t="e">
        <f t="shared" si="7"/>
        <v>#DIV/0!</v>
      </c>
      <c r="M38" s="15" t="e">
        <f t="shared" ca="1" si="8"/>
        <v>#VALUE!</v>
      </c>
      <c r="N38" s="15" t="e">
        <f t="shared" ca="1" si="9"/>
        <v>#VALUE!</v>
      </c>
      <c r="O38" s="15" t="e">
        <f t="shared" ca="1" si="15"/>
        <v>#VALUE!</v>
      </c>
      <c r="P38" s="7" t="e">
        <f t="shared" ca="1" si="14"/>
        <v>#VALUE!</v>
      </c>
      <c r="Q38" s="45"/>
      <c r="R38" s="15" t="e">
        <f t="shared" ca="1" si="11"/>
        <v>#VALUE!</v>
      </c>
      <c r="AL38" s="9">
        <v>0</v>
      </c>
      <c r="AM38" s="9">
        <v>0</v>
      </c>
      <c r="AN38" s="9">
        <v>-0.5</v>
      </c>
      <c r="AO38" s="9">
        <v>-0.5</v>
      </c>
      <c r="AP38" s="9">
        <v>0</v>
      </c>
      <c r="AR38" s="36"/>
    </row>
    <row r="39" spans="1:53" ht="15.75" customHeight="1">
      <c r="A39" s="13"/>
      <c r="B39" s="13"/>
      <c r="C39" s="13"/>
      <c r="D39" s="13"/>
      <c r="E39" s="13"/>
      <c r="F39" s="15"/>
      <c r="G39" s="15"/>
      <c r="H39" s="13"/>
      <c r="I39" s="15" t="e">
        <f t="shared" ca="1" si="4"/>
        <v>#VALUE!</v>
      </c>
      <c r="J39" s="15" t="e">
        <f t="shared" si="5"/>
        <v>#DIV/0!</v>
      </c>
      <c r="K39" s="16" t="e">
        <f t="shared" ca="1" si="6"/>
        <v>#VALUE!</v>
      </c>
      <c r="L39" s="16" t="e">
        <f t="shared" si="7"/>
        <v>#DIV/0!</v>
      </c>
      <c r="M39" s="15" t="e">
        <f t="shared" ca="1" si="8"/>
        <v>#VALUE!</v>
      </c>
      <c r="N39" s="15" t="e">
        <f t="shared" ca="1" si="9"/>
        <v>#VALUE!</v>
      </c>
      <c r="O39" s="15" t="e">
        <f t="shared" ca="1" si="15"/>
        <v>#VALUE!</v>
      </c>
      <c r="P39" s="7" t="e">
        <f t="shared" ca="1" si="14"/>
        <v>#VALUE!</v>
      </c>
      <c r="Q39" s="45"/>
      <c r="R39" s="15" t="e">
        <f t="shared" ca="1" si="11"/>
        <v>#VALUE!</v>
      </c>
      <c r="AL39" s="9">
        <v>0</v>
      </c>
      <c r="AM39" s="9">
        <v>0</v>
      </c>
      <c r="AN39" s="9">
        <v>-0.5</v>
      </c>
      <c r="AO39" s="9">
        <v>-0.5</v>
      </c>
      <c r="AP39" s="9">
        <v>0</v>
      </c>
      <c r="AR39" s="36"/>
    </row>
    <row r="40" spans="1:53" ht="15.75" customHeight="1">
      <c r="A40" s="13"/>
      <c r="B40" s="13"/>
      <c r="C40" s="13"/>
      <c r="D40" s="13"/>
      <c r="E40" s="13"/>
      <c r="F40" s="15"/>
      <c r="G40" s="15"/>
      <c r="H40" s="13"/>
      <c r="I40" s="15" t="e">
        <f t="shared" ca="1" si="4"/>
        <v>#VALUE!</v>
      </c>
      <c r="J40" s="15" t="e">
        <f t="shared" si="5"/>
        <v>#DIV/0!</v>
      </c>
      <c r="K40" s="16" t="e">
        <f t="shared" ca="1" si="6"/>
        <v>#VALUE!</v>
      </c>
      <c r="L40" s="16" t="e">
        <f t="shared" si="7"/>
        <v>#DIV/0!</v>
      </c>
      <c r="M40" s="15" t="e">
        <f t="shared" ca="1" si="8"/>
        <v>#VALUE!</v>
      </c>
      <c r="N40" s="15" t="e">
        <f t="shared" ca="1" si="9"/>
        <v>#VALUE!</v>
      </c>
      <c r="O40" s="15" t="e">
        <f t="shared" ca="1" si="15"/>
        <v>#VALUE!</v>
      </c>
      <c r="P40" s="7" t="e">
        <f t="shared" ca="1" si="14"/>
        <v>#VALUE!</v>
      </c>
      <c r="Q40" s="45"/>
      <c r="R40" s="15" t="e">
        <f t="shared" ca="1" si="11"/>
        <v>#VALUE!</v>
      </c>
      <c r="AL40" s="9">
        <v>0</v>
      </c>
      <c r="AM40" s="9">
        <v>0</v>
      </c>
      <c r="AN40" s="9">
        <v>-0.5</v>
      </c>
      <c r="AO40" s="9">
        <v>-0.5</v>
      </c>
      <c r="AP40" s="9">
        <v>0</v>
      </c>
      <c r="AR40" s="36"/>
    </row>
    <row r="41" spans="1:53" ht="15.75" customHeight="1">
      <c r="A41" s="13"/>
      <c r="B41" s="13"/>
      <c r="C41" s="13"/>
      <c r="D41" s="13"/>
      <c r="E41" s="13"/>
      <c r="F41" s="15"/>
      <c r="G41" s="15"/>
      <c r="H41" s="13"/>
      <c r="I41" s="15" t="e">
        <f t="shared" ca="1" si="4"/>
        <v>#VALUE!</v>
      </c>
      <c r="J41" s="15" t="e">
        <f t="shared" si="5"/>
        <v>#DIV/0!</v>
      </c>
      <c r="K41" s="16" t="e">
        <f t="shared" ca="1" si="6"/>
        <v>#VALUE!</v>
      </c>
      <c r="L41" s="16" t="e">
        <f t="shared" si="7"/>
        <v>#DIV/0!</v>
      </c>
      <c r="M41" s="15" t="e">
        <f t="shared" ca="1" si="8"/>
        <v>#VALUE!</v>
      </c>
      <c r="N41" s="15" t="e">
        <f t="shared" ca="1" si="9"/>
        <v>#VALUE!</v>
      </c>
      <c r="O41" s="15" t="e">
        <f t="shared" ca="1" si="15"/>
        <v>#VALUE!</v>
      </c>
      <c r="P41" s="7" t="e">
        <f t="shared" ca="1" si="14"/>
        <v>#VALUE!</v>
      </c>
      <c r="Q41" s="45"/>
      <c r="R41" s="15" t="e">
        <f t="shared" ca="1" si="11"/>
        <v>#VALUE!</v>
      </c>
      <c r="AL41" s="9">
        <v>0</v>
      </c>
      <c r="AM41" s="9">
        <v>0</v>
      </c>
      <c r="AN41" s="9">
        <v>-0.5</v>
      </c>
      <c r="AO41" s="9">
        <v>-0.5</v>
      </c>
      <c r="AP41" s="9">
        <v>0</v>
      </c>
      <c r="AR41" s="36"/>
    </row>
    <row r="42" spans="1:53" ht="15.75" customHeight="1">
      <c r="A42" s="13"/>
      <c r="B42" s="13"/>
      <c r="C42" s="13"/>
      <c r="D42" s="13"/>
      <c r="E42" s="13"/>
      <c r="F42" s="15"/>
      <c r="G42" s="15"/>
      <c r="H42" s="13"/>
      <c r="I42" s="15" t="e">
        <f t="shared" ca="1" si="4"/>
        <v>#VALUE!</v>
      </c>
      <c r="J42" s="15" t="e">
        <f t="shared" si="5"/>
        <v>#DIV/0!</v>
      </c>
      <c r="K42" s="16" t="e">
        <f t="shared" ca="1" si="6"/>
        <v>#VALUE!</v>
      </c>
      <c r="L42" s="16" t="e">
        <f t="shared" si="7"/>
        <v>#DIV/0!</v>
      </c>
      <c r="M42" s="15" t="e">
        <f t="shared" ca="1" si="8"/>
        <v>#VALUE!</v>
      </c>
      <c r="N42" s="15" t="e">
        <f t="shared" ca="1" si="9"/>
        <v>#VALUE!</v>
      </c>
      <c r="O42" s="15" t="e">
        <f t="shared" ca="1" si="15"/>
        <v>#VALUE!</v>
      </c>
      <c r="P42" s="7" t="e">
        <f t="shared" ca="1" si="14"/>
        <v>#VALUE!</v>
      </c>
      <c r="Q42" s="45"/>
      <c r="R42" s="15" t="e">
        <f t="shared" ca="1" si="11"/>
        <v>#VALUE!</v>
      </c>
      <c r="AL42" s="9">
        <v>0</v>
      </c>
      <c r="AM42" s="9">
        <v>0</v>
      </c>
      <c r="AN42" s="9">
        <v>-0.5</v>
      </c>
      <c r="AO42" s="9">
        <v>-0.5</v>
      </c>
      <c r="AP42" s="9">
        <v>0</v>
      </c>
      <c r="AR42" s="36"/>
    </row>
    <row r="43" spans="1:53" ht="15.75" customHeight="1">
      <c r="A43" s="13"/>
      <c r="B43" s="13"/>
      <c r="C43" s="13"/>
      <c r="D43" s="13"/>
      <c r="E43" s="13"/>
      <c r="F43" s="15"/>
      <c r="G43" s="15"/>
      <c r="H43" s="13"/>
      <c r="I43" s="15" t="e">
        <f t="shared" ca="1" si="4"/>
        <v>#VALUE!</v>
      </c>
      <c r="J43" s="15" t="e">
        <f t="shared" si="5"/>
        <v>#DIV/0!</v>
      </c>
      <c r="K43" s="16" t="e">
        <f t="shared" ca="1" si="6"/>
        <v>#VALUE!</v>
      </c>
      <c r="L43" s="16" t="e">
        <f t="shared" si="7"/>
        <v>#DIV/0!</v>
      </c>
      <c r="M43" s="15" t="e">
        <f t="shared" ca="1" si="8"/>
        <v>#VALUE!</v>
      </c>
      <c r="N43" s="15" t="e">
        <f t="shared" ca="1" si="9"/>
        <v>#VALUE!</v>
      </c>
      <c r="O43" s="15" t="e">
        <f t="shared" ca="1" si="15"/>
        <v>#VALUE!</v>
      </c>
      <c r="P43" s="7" t="e">
        <f t="shared" ca="1" si="14"/>
        <v>#VALUE!</v>
      </c>
      <c r="Q43" s="45"/>
      <c r="R43" s="15" t="e">
        <f t="shared" ca="1" si="11"/>
        <v>#VALUE!</v>
      </c>
      <c r="AL43" s="9">
        <v>0</v>
      </c>
      <c r="AM43" s="9">
        <v>0</v>
      </c>
      <c r="AN43" s="9">
        <v>-0.5</v>
      </c>
      <c r="AO43" s="9">
        <v>-0.5</v>
      </c>
      <c r="AP43" s="9">
        <v>0</v>
      </c>
      <c r="AR43" s="36"/>
    </row>
    <row r="44" spans="1:53" ht="15.75" customHeight="1">
      <c r="A44" s="13"/>
      <c r="B44" s="13"/>
      <c r="C44" s="13"/>
      <c r="D44" s="13"/>
      <c r="E44" s="13"/>
      <c r="F44" s="15"/>
      <c r="G44" s="15"/>
      <c r="H44" s="13"/>
      <c r="I44" s="15" t="e">
        <f t="shared" ca="1" si="4"/>
        <v>#VALUE!</v>
      </c>
      <c r="J44" s="15" t="e">
        <f t="shared" si="5"/>
        <v>#DIV/0!</v>
      </c>
      <c r="K44" s="16" t="e">
        <f t="shared" ca="1" si="6"/>
        <v>#VALUE!</v>
      </c>
      <c r="L44" s="16" t="e">
        <f t="shared" si="7"/>
        <v>#DIV/0!</v>
      </c>
      <c r="M44" s="15" t="e">
        <f t="shared" ca="1" si="8"/>
        <v>#VALUE!</v>
      </c>
      <c r="N44" s="15" t="e">
        <f t="shared" ca="1" si="9"/>
        <v>#VALUE!</v>
      </c>
      <c r="O44" s="15" t="e">
        <f t="shared" ca="1" si="15"/>
        <v>#VALUE!</v>
      </c>
      <c r="P44" s="7" t="e">
        <f t="shared" ca="1" si="14"/>
        <v>#VALUE!</v>
      </c>
      <c r="Q44" s="45"/>
      <c r="R44" s="15" t="e">
        <f t="shared" ca="1" si="11"/>
        <v>#VALUE!</v>
      </c>
      <c r="AL44" s="9">
        <v>0</v>
      </c>
      <c r="AM44" s="9">
        <v>0</v>
      </c>
      <c r="AN44" s="9">
        <v>-0.5</v>
      </c>
      <c r="AO44" s="9">
        <v>-0.5</v>
      </c>
      <c r="AP44" s="9">
        <v>0</v>
      </c>
      <c r="AR44" s="36"/>
    </row>
    <row r="45" spans="1:53" ht="15.75" customHeight="1">
      <c r="A45" s="13"/>
      <c r="B45" s="13"/>
      <c r="C45" s="13"/>
      <c r="D45" s="13"/>
      <c r="E45" s="13"/>
      <c r="F45" s="15"/>
      <c r="G45" s="15"/>
      <c r="H45" s="13"/>
      <c r="I45" s="15" t="e">
        <f t="shared" ca="1" si="4"/>
        <v>#VALUE!</v>
      </c>
      <c r="J45" s="15" t="e">
        <f t="shared" si="5"/>
        <v>#DIV/0!</v>
      </c>
      <c r="K45" s="16" t="e">
        <f t="shared" ca="1" si="6"/>
        <v>#VALUE!</v>
      </c>
      <c r="L45" s="16" t="e">
        <f t="shared" si="7"/>
        <v>#DIV/0!</v>
      </c>
      <c r="M45" s="15" t="e">
        <f t="shared" ca="1" si="8"/>
        <v>#VALUE!</v>
      </c>
      <c r="N45" s="15" t="e">
        <f t="shared" ca="1" si="9"/>
        <v>#VALUE!</v>
      </c>
      <c r="O45" s="15" t="e">
        <f t="shared" ca="1" si="15"/>
        <v>#VALUE!</v>
      </c>
      <c r="P45" s="7" t="e">
        <f t="shared" ca="1" si="14"/>
        <v>#VALUE!</v>
      </c>
      <c r="Q45" s="45"/>
      <c r="R45" s="15" t="e">
        <f t="shared" ca="1" si="11"/>
        <v>#VALUE!</v>
      </c>
      <c r="AL45" s="9">
        <v>0</v>
      </c>
      <c r="AM45" s="9">
        <v>0</v>
      </c>
      <c r="AN45" s="9">
        <v>-0.5</v>
      </c>
      <c r="AO45" s="9">
        <v>-0.5</v>
      </c>
      <c r="AP45" s="9">
        <v>0</v>
      </c>
      <c r="AR45" s="36"/>
    </row>
    <row r="46" spans="1:53" ht="15.75" customHeight="1">
      <c r="A46" s="13"/>
      <c r="B46" s="13"/>
      <c r="C46" s="13"/>
      <c r="D46" s="13"/>
      <c r="E46" s="13"/>
      <c r="F46" s="15"/>
      <c r="G46" s="15"/>
      <c r="H46" s="13"/>
      <c r="I46" s="15" t="e">
        <f t="shared" ca="1" si="4"/>
        <v>#VALUE!</v>
      </c>
      <c r="J46" s="15" t="e">
        <f t="shared" si="5"/>
        <v>#DIV/0!</v>
      </c>
      <c r="K46" s="16" t="e">
        <f t="shared" ca="1" si="6"/>
        <v>#VALUE!</v>
      </c>
      <c r="L46" s="16" t="e">
        <f t="shared" si="7"/>
        <v>#DIV/0!</v>
      </c>
      <c r="M46" s="15" t="e">
        <f t="shared" ca="1" si="8"/>
        <v>#VALUE!</v>
      </c>
      <c r="N46" s="15" t="e">
        <f t="shared" ca="1" si="9"/>
        <v>#VALUE!</v>
      </c>
      <c r="O46" s="15" t="e">
        <f t="shared" ca="1" si="15"/>
        <v>#VALUE!</v>
      </c>
      <c r="P46" s="7" t="e">
        <f t="shared" ca="1" si="14"/>
        <v>#VALUE!</v>
      </c>
      <c r="Q46" s="45"/>
      <c r="R46" s="15" t="e">
        <f t="shared" ca="1" si="11"/>
        <v>#VALUE!</v>
      </c>
      <c r="T46" s="6" t="str">
        <f ca="1">IFERROR(__xludf.DUMMYFUNCTION("QUERY(D10:H630,X8)"),"#VALUE!")</f>
        <v>#VALUE!</v>
      </c>
      <c r="AL46" s="9">
        <v>0</v>
      </c>
      <c r="AM46" s="9">
        <v>0</v>
      </c>
      <c r="AN46" s="9">
        <v>-0.5</v>
      </c>
      <c r="AO46" s="9">
        <v>-0.5</v>
      </c>
      <c r="AP46" s="9">
        <v>0</v>
      </c>
      <c r="AR46" s="36"/>
    </row>
    <row r="47" spans="1:53" ht="15.75" customHeight="1">
      <c r="A47" s="13"/>
      <c r="B47" s="13"/>
      <c r="C47" s="13"/>
      <c r="D47" s="13"/>
      <c r="E47" s="13"/>
      <c r="F47" s="15"/>
      <c r="G47" s="15"/>
      <c r="H47" s="13"/>
      <c r="I47" s="15" t="e">
        <f t="shared" ca="1" si="4"/>
        <v>#VALUE!</v>
      </c>
      <c r="J47" s="15" t="e">
        <f t="shared" si="5"/>
        <v>#DIV/0!</v>
      </c>
      <c r="K47" s="16" t="e">
        <f t="shared" ca="1" si="6"/>
        <v>#VALUE!</v>
      </c>
      <c r="L47" s="16" t="e">
        <f t="shared" si="7"/>
        <v>#DIV/0!</v>
      </c>
      <c r="M47" s="15" t="e">
        <f t="shared" ca="1" si="8"/>
        <v>#VALUE!</v>
      </c>
      <c r="N47" s="15" t="e">
        <f t="shared" ca="1" si="9"/>
        <v>#VALUE!</v>
      </c>
      <c r="O47" s="15" t="e">
        <f t="shared" ca="1" si="15"/>
        <v>#VALUE!</v>
      </c>
      <c r="P47" s="7" t="e">
        <f t="shared" ca="1" si="14"/>
        <v>#VALUE!</v>
      </c>
      <c r="Q47" s="45"/>
      <c r="R47" s="15" t="e">
        <f t="shared" ca="1" si="11"/>
        <v>#VALUE!</v>
      </c>
      <c r="AL47" s="9">
        <v>0</v>
      </c>
      <c r="AM47" s="9">
        <v>0</v>
      </c>
      <c r="AN47" s="9">
        <v>-0.5</v>
      </c>
      <c r="AO47" s="9">
        <v>-0.5</v>
      </c>
      <c r="AP47" s="9">
        <v>0</v>
      </c>
      <c r="AR47" s="36"/>
    </row>
    <row r="48" spans="1:53" ht="15.75" customHeight="1">
      <c r="A48" s="13"/>
      <c r="B48" s="13"/>
      <c r="C48" s="13"/>
      <c r="D48" s="13"/>
      <c r="E48" s="13"/>
      <c r="F48" s="15"/>
      <c r="G48" s="15"/>
      <c r="H48" s="13"/>
      <c r="I48" s="15" t="e">
        <f t="shared" ca="1" si="4"/>
        <v>#VALUE!</v>
      </c>
      <c r="J48" s="15" t="e">
        <f t="shared" si="5"/>
        <v>#DIV/0!</v>
      </c>
      <c r="K48" s="16" t="e">
        <f t="shared" ca="1" si="6"/>
        <v>#VALUE!</v>
      </c>
      <c r="L48" s="16" t="e">
        <f t="shared" si="7"/>
        <v>#DIV/0!</v>
      </c>
      <c r="M48" s="15" t="e">
        <f t="shared" ca="1" si="8"/>
        <v>#VALUE!</v>
      </c>
      <c r="N48" s="15" t="e">
        <f t="shared" ca="1" si="9"/>
        <v>#VALUE!</v>
      </c>
      <c r="O48" s="15" t="e">
        <f t="shared" ca="1" si="15"/>
        <v>#VALUE!</v>
      </c>
      <c r="P48" s="7" t="e">
        <f t="shared" ca="1" si="14"/>
        <v>#VALUE!</v>
      </c>
      <c r="Q48" s="45"/>
      <c r="R48" s="15" t="e">
        <f t="shared" ca="1" si="11"/>
        <v>#VALUE!</v>
      </c>
      <c r="AL48" s="9">
        <v>0</v>
      </c>
      <c r="AM48" s="9">
        <v>0</v>
      </c>
      <c r="AN48" s="9">
        <v>-0.5</v>
      </c>
      <c r="AO48" s="9">
        <v>-0.5</v>
      </c>
      <c r="AP48" s="9">
        <v>0</v>
      </c>
      <c r="AR48" s="36"/>
    </row>
    <row r="49" spans="1:44" ht="15.75" customHeight="1">
      <c r="A49" s="13"/>
      <c r="B49" s="13"/>
      <c r="C49" s="13"/>
      <c r="D49" s="13"/>
      <c r="E49" s="13"/>
      <c r="F49" s="15"/>
      <c r="G49" s="15"/>
      <c r="H49" s="13"/>
      <c r="I49" s="15" t="e">
        <f t="shared" ca="1" si="4"/>
        <v>#VALUE!</v>
      </c>
      <c r="J49" s="15" t="e">
        <f t="shared" si="5"/>
        <v>#DIV/0!</v>
      </c>
      <c r="K49" s="16" t="e">
        <f t="shared" ca="1" si="6"/>
        <v>#VALUE!</v>
      </c>
      <c r="L49" s="16" t="e">
        <f t="shared" si="7"/>
        <v>#DIV/0!</v>
      </c>
      <c r="M49" s="15" t="e">
        <f t="shared" ca="1" si="8"/>
        <v>#VALUE!</v>
      </c>
      <c r="N49" s="15" t="e">
        <f t="shared" ca="1" si="9"/>
        <v>#VALUE!</v>
      </c>
      <c r="O49" s="15" t="e">
        <f t="shared" ca="1" si="15"/>
        <v>#VALUE!</v>
      </c>
      <c r="P49" s="7" t="e">
        <f t="shared" ca="1" si="14"/>
        <v>#VALUE!</v>
      </c>
      <c r="Q49" s="45"/>
      <c r="R49" s="15" t="e">
        <f t="shared" ca="1" si="11"/>
        <v>#VALUE!</v>
      </c>
      <c r="AL49" s="9">
        <v>0</v>
      </c>
      <c r="AM49" s="9">
        <v>0</v>
      </c>
      <c r="AN49" s="9">
        <v>-0.5</v>
      </c>
      <c r="AO49" s="9">
        <v>-0.5</v>
      </c>
      <c r="AP49" s="9">
        <v>0</v>
      </c>
      <c r="AR49" s="36"/>
    </row>
    <row r="50" spans="1:44" ht="17.25">
      <c r="A50" s="13"/>
      <c r="B50" s="13"/>
      <c r="C50" s="13"/>
      <c r="D50" s="13"/>
      <c r="E50" s="13"/>
      <c r="F50" s="15"/>
      <c r="G50" s="15"/>
      <c r="H50" s="13"/>
      <c r="I50" s="15" t="e">
        <f t="shared" ca="1" si="4"/>
        <v>#VALUE!</v>
      </c>
      <c r="J50" s="15" t="e">
        <f t="shared" si="5"/>
        <v>#DIV/0!</v>
      </c>
      <c r="K50" s="16" t="e">
        <f t="shared" ca="1" si="6"/>
        <v>#VALUE!</v>
      </c>
      <c r="L50" s="16" t="e">
        <f t="shared" si="7"/>
        <v>#DIV/0!</v>
      </c>
      <c r="M50" s="15" t="e">
        <f t="shared" ca="1" si="8"/>
        <v>#VALUE!</v>
      </c>
      <c r="N50" s="15" t="e">
        <f t="shared" ca="1" si="9"/>
        <v>#VALUE!</v>
      </c>
      <c r="O50" s="15" t="e">
        <f t="shared" ca="1" si="15"/>
        <v>#VALUE!</v>
      </c>
      <c r="P50" s="7" t="e">
        <f t="shared" ca="1" si="14"/>
        <v>#VALUE!</v>
      </c>
      <c r="Q50" s="45"/>
      <c r="R50" s="15" t="e">
        <f t="shared" ca="1" si="11"/>
        <v>#VALUE!</v>
      </c>
      <c r="AL50" s="9">
        <v>0</v>
      </c>
      <c r="AM50" s="9">
        <v>0</v>
      </c>
      <c r="AN50" s="9">
        <v>-0.5</v>
      </c>
      <c r="AO50" s="9">
        <v>-0.5</v>
      </c>
      <c r="AP50" s="9">
        <v>0</v>
      </c>
      <c r="AR50" s="36"/>
    </row>
    <row r="51" spans="1:44" ht="17.25">
      <c r="A51" s="13"/>
      <c r="B51" s="13"/>
      <c r="C51" s="13"/>
      <c r="D51" s="13"/>
      <c r="E51" s="13"/>
      <c r="F51" s="15"/>
      <c r="G51" s="15"/>
      <c r="H51" s="13"/>
      <c r="I51" s="15" t="e">
        <f t="shared" ca="1" si="4"/>
        <v>#VALUE!</v>
      </c>
      <c r="J51" s="15" t="e">
        <f t="shared" si="5"/>
        <v>#DIV/0!</v>
      </c>
      <c r="K51" s="16" t="e">
        <f t="shared" ca="1" si="6"/>
        <v>#VALUE!</v>
      </c>
      <c r="L51" s="16" t="e">
        <f t="shared" si="7"/>
        <v>#DIV/0!</v>
      </c>
      <c r="M51" s="15" t="e">
        <f t="shared" ca="1" si="8"/>
        <v>#VALUE!</v>
      </c>
      <c r="N51" s="15" t="e">
        <f t="shared" ca="1" si="9"/>
        <v>#VALUE!</v>
      </c>
      <c r="O51" s="15" t="e">
        <f t="shared" ca="1" si="15"/>
        <v>#VALUE!</v>
      </c>
      <c r="P51" s="7" t="e">
        <f t="shared" ca="1" si="14"/>
        <v>#VALUE!</v>
      </c>
      <c r="Q51" s="45"/>
      <c r="R51" s="15" t="e">
        <f t="shared" ca="1" si="11"/>
        <v>#VALUE!</v>
      </c>
      <c r="AL51" s="9">
        <v>0</v>
      </c>
      <c r="AM51" s="9">
        <v>0</v>
      </c>
      <c r="AN51" s="9">
        <v>-0.5</v>
      </c>
      <c r="AO51" s="9">
        <v>-0.5</v>
      </c>
      <c r="AP51" s="9">
        <v>0</v>
      </c>
      <c r="AR51" s="36"/>
    </row>
    <row r="52" spans="1:44" ht="17.25">
      <c r="A52" s="13"/>
      <c r="B52" s="13"/>
      <c r="C52" s="13"/>
      <c r="D52" s="13"/>
      <c r="E52" s="13"/>
      <c r="F52" s="15"/>
      <c r="G52" s="15"/>
      <c r="H52" s="13"/>
      <c r="I52" s="15" t="e">
        <f t="shared" ca="1" si="4"/>
        <v>#VALUE!</v>
      </c>
      <c r="J52" s="15" t="e">
        <f t="shared" si="5"/>
        <v>#DIV/0!</v>
      </c>
      <c r="K52" s="16" t="e">
        <f t="shared" ca="1" si="6"/>
        <v>#VALUE!</v>
      </c>
      <c r="L52" s="16" t="e">
        <f t="shared" si="7"/>
        <v>#DIV/0!</v>
      </c>
      <c r="M52" s="15" t="e">
        <f t="shared" ca="1" si="8"/>
        <v>#VALUE!</v>
      </c>
      <c r="N52" s="15" t="e">
        <f t="shared" ca="1" si="9"/>
        <v>#VALUE!</v>
      </c>
      <c r="O52" s="15" t="e">
        <f t="shared" ca="1" si="15"/>
        <v>#VALUE!</v>
      </c>
      <c r="P52" s="7" t="e">
        <f t="shared" ca="1" si="14"/>
        <v>#VALUE!</v>
      </c>
      <c r="Q52" s="45"/>
      <c r="R52" s="15" t="e">
        <f t="shared" ca="1" si="11"/>
        <v>#VALUE!</v>
      </c>
      <c r="AL52" s="9">
        <v>0</v>
      </c>
      <c r="AM52" s="9">
        <v>0</v>
      </c>
      <c r="AN52" s="9">
        <v>-0.5</v>
      </c>
      <c r="AO52" s="9">
        <v>-0.5</v>
      </c>
      <c r="AP52" s="9">
        <v>0</v>
      </c>
      <c r="AR52" s="36"/>
    </row>
    <row r="53" spans="1:44" ht="17.25">
      <c r="A53" s="13"/>
      <c r="B53" s="13"/>
      <c r="C53" s="13"/>
      <c r="D53" s="13"/>
      <c r="E53" s="13"/>
      <c r="F53" s="15"/>
      <c r="G53" s="15"/>
      <c r="H53" s="13"/>
      <c r="I53" s="15" t="e">
        <f t="shared" ca="1" si="4"/>
        <v>#VALUE!</v>
      </c>
      <c r="J53" s="15" t="e">
        <f t="shared" si="5"/>
        <v>#DIV/0!</v>
      </c>
      <c r="K53" s="16" t="e">
        <f t="shared" ca="1" si="6"/>
        <v>#VALUE!</v>
      </c>
      <c r="L53" s="16" t="e">
        <f t="shared" si="7"/>
        <v>#DIV/0!</v>
      </c>
      <c r="M53" s="15" t="e">
        <f t="shared" ca="1" si="8"/>
        <v>#VALUE!</v>
      </c>
      <c r="N53" s="15" t="e">
        <f t="shared" ca="1" si="9"/>
        <v>#VALUE!</v>
      </c>
      <c r="O53" s="15" t="e">
        <f t="shared" ca="1" si="15"/>
        <v>#VALUE!</v>
      </c>
      <c r="P53" s="7" t="e">
        <f t="shared" ca="1" si="14"/>
        <v>#VALUE!</v>
      </c>
      <c r="Q53" s="45"/>
      <c r="R53" s="15" t="e">
        <f t="shared" ca="1" si="11"/>
        <v>#VALUE!</v>
      </c>
      <c r="AL53" s="9">
        <v>0</v>
      </c>
      <c r="AM53" s="9">
        <v>0</v>
      </c>
      <c r="AN53" s="9">
        <v>-0.5</v>
      </c>
      <c r="AO53" s="9">
        <v>-0.5</v>
      </c>
      <c r="AP53" s="9">
        <v>0</v>
      </c>
      <c r="AR53" s="36"/>
    </row>
    <row r="54" spans="1:44" ht="17.25">
      <c r="A54" s="13"/>
      <c r="B54" s="13"/>
      <c r="C54" s="13"/>
      <c r="D54" s="13"/>
      <c r="E54" s="13"/>
      <c r="F54" s="15"/>
      <c r="G54" s="15"/>
      <c r="H54" s="13"/>
      <c r="I54" s="15" t="e">
        <f t="shared" ca="1" si="4"/>
        <v>#VALUE!</v>
      </c>
      <c r="J54" s="15" t="e">
        <f t="shared" si="5"/>
        <v>#DIV/0!</v>
      </c>
      <c r="K54" s="16" t="e">
        <f t="shared" ca="1" si="6"/>
        <v>#VALUE!</v>
      </c>
      <c r="L54" s="16" t="e">
        <f t="shared" si="7"/>
        <v>#DIV/0!</v>
      </c>
      <c r="M54" s="15" t="e">
        <f t="shared" ca="1" si="8"/>
        <v>#VALUE!</v>
      </c>
      <c r="N54" s="15" t="e">
        <f t="shared" ca="1" si="9"/>
        <v>#VALUE!</v>
      </c>
      <c r="O54" s="15" t="e">
        <f t="shared" ca="1" si="15"/>
        <v>#VALUE!</v>
      </c>
      <c r="P54" s="7" t="e">
        <f t="shared" ca="1" si="14"/>
        <v>#VALUE!</v>
      </c>
      <c r="Q54" s="45"/>
      <c r="R54" s="15" t="e">
        <f t="shared" ca="1" si="11"/>
        <v>#VALUE!</v>
      </c>
      <c r="AL54" s="9">
        <v>0</v>
      </c>
      <c r="AM54" s="9">
        <v>0</v>
      </c>
      <c r="AN54" s="9">
        <v>-0.5</v>
      </c>
      <c r="AO54" s="9">
        <v>-0.5</v>
      </c>
      <c r="AP54" s="9">
        <v>0</v>
      </c>
      <c r="AR54" s="36"/>
    </row>
    <row r="55" spans="1:44" ht="17.25">
      <c r="A55" s="13"/>
      <c r="B55" s="13"/>
      <c r="C55" s="13"/>
      <c r="D55" s="13"/>
      <c r="E55" s="13"/>
      <c r="F55" s="15"/>
      <c r="G55" s="15"/>
      <c r="H55" s="13"/>
      <c r="I55" s="15" t="e">
        <f t="shared" ca="1" si="4"/>
        <v>#VALUE!</v>
      </c>
      <c r="J55" s="15" t="e">
        <f t="shared" si="5"/>
        <v>#DIV/0!</v>
      </c>
      <c r="K55" s="16" t="e">
        <f t="shared" ca="1" si="6"/>
        <v>#VALUE!</v>
      </c>
      <c r="L55" s="16" t="e">
        <f t="shared" si="7"/>
        <v>#DIV/0!</v>
      </c>
      <c r="M55" s="15" t="e">
        <f t="shared" ca="1" si="8"/>
        <v>#VALUE!</v>
      </c>
      <c r="N55" s="15" t="e">
        <f t="shared" ca="1" si="9"/>
        <v>#VALUE!</v>
      </c>
      <c r="O55" s="15" t="e">
        <f t="shared" ca="1" si="15"/>
        <v>#VALUE!</v>
      </c>
      <c r="P55" s="7" t="e">
        <f t="shared" ca="1" si="14"/>
        <v>#VALUE!</v>
      </c>
      <c r="Q55" s="45"/>
      <c r="R55" s="15" t="e">
        <f t="shared" ca="1" si="11"/>
        <v>#VALUE!</v>
      </c>
      <c r="AL55" s="9">
        <v>0</v>
      </c>
      <c r="AM55" s="9">
        <v>0</v>
      </c>
      <c r="AN55" s="9">
        <v>-0.5</v>
      </c>
      <c r="AO55" s="9">
        <v>-0.5</v>
      </c>
      <c r="AP55" s="9">
        <v>0</v>
      </c>
      <c r="AR55" s="36"/>
    </row>
    <row r="56" spans="1:44" ht="17.25">
      <c r="A56" s="13"/>
      <c r="B56" s="13"/>
      <c r="C56" s="13"/>
      <c r="D56" s="13"/>
      <c r="E56" s="13"/>
      <c r="F56" s="15"/>
      <c r="G56" s="15"/>
      <c r="H56" s="13"/>
      <c r="I56" s="15" t="e">
        <f t="shared" ca="1" si="4"/>
        <v>#VALUE!</v>
      </c>
      <c r="J56" s="15" t="e">
        <f t="shared" si="5"/>
        <v>#DIV/0!</v>
      </c>
      <c r="K56" s="16" t="e">
        <f t="shared" ca="1" si="6"/>
        <v>#VALUE!</v>
      </c>
      <c r="L56" s="16" t="e">
        <f t="shared" si="7"/>
        <v>#DIV/0!</v>
      </c>
      <c r="M56" s="15" t="e">
        <f t="shared" ca="1" si="8"/>
        <v>#VALUE!</v>
      </c>
      <c r="N56" s="15" t="e">
        <f t="shared" ca="1" si="9"/>
        <v>#VALUE!</v>
      </c>
      <c r="O56" s="15" t="e">
        <f t="shared" ca="1" si="15"/>
        <v>#VALUE!</v>
      </c>
      <c r="P56" s="7" t="e">
        <f t="shared" ca="1" si="14"/>
        <v>#VALUE!</v>
      </c>
      <c r="Q56" s="45"/>
      <c r="R56" s="15" t="e">
        <f t="shared" ca="1" si="11"/>
        <v>#VALUE!</v>
      </c>
      <c r="AL56" s="9">
        <v>0</v>
      </c>
      <c r="AM56" s="9">
        <v>0</v>
      </c>
      <c r="AN56" s="9">
        <v>-0.5</v>
      </c>
      <c r="AO56" s="9">
        <v>-0.5</v>
      </c>
      <c r="AP56" s="9">
        <v>0</v>
      </c>
      <c r="AR56" s="36"/>
    </row>
    <row r="57" spans="1:44" ht="17.25">
      <c r="A57" s="13"/>
      <c r="B57" s="13"/>
      <c r="C57" s="13"/>
      <c r="D57" s="13"/>
      <c r="E57" s="13"/>
      <c r="F57" s="15"/>
      <c r="G57" s="15"/>
      <c r="H57" s="13"/>
      <c r="I57" s="15" t="e">
        <f t="shared" ca="1" si="4"/>
        <v>#VALUE!</v>
      </c>
      <c r="J57" s="15" t="e">
        <f t="shared" si="5"/>
        <v>#DIV/0!</v>
      </c>
      <c r="K57" s="16" t="e">
        <f t="shared" ca="1" si="6"/>
        <v>#VALUE!</v>
      </c>
      <c r="L57" s="16" t="e">
        <f t="shared" si="7"/>
        <v>#DIV/0!</v>
      </c>
      <c r="M57" s="15" t="e">
        <f t="shared" ca="1" si="8"/>
        <v>#VALUE!</v>
      </c>
      <c r="N57" s="15" t="e">
        <f t="shared" ca="1" si="9"/>
        <v>#VALUE!</v>
      </c>
      <c r="O57" s="15" t="e">
        <f t="shared" ca="1" si="15"/>
        <v>#VALUE!</v>
      </c>
      <c r="P57" s="7" t="e">
        <f t="shared" ca="1" si="14"/>
        <v>#VALUE!</v>
      </c>
      <c r="Q57" s="45"/>
      <c r="R57" s="15" t="e">
        <f t="shared" ca="1" si="11"/>
        <v>#VALUE!</v>
      </c>
      <c r="AL57" s="9">
        <v>0</v>
      </c>
      <c r="AM57" s="9">
        <v>0</v>
      </c>
      <c r="AN57" s="9">
        <v>-0.5</v>
      </c>
      <c r="AO57" s="9">
        <v>-0.5</v>
      </c>
      <c r="AP57" s="9">
        <v>0</v>
      </c>
      <c r="AR57" s="36"/>
    </row>
    <row r="58" spans="1:44" ht="17.25">
      <c r="A58" s="13"/>
      <c r="B58" s="13"/>
      <c r="C58" s="13"/>
      <c r="D58" s="13"/>
      <c r="E58" s="13"/>
      <c r="F58" s="15"/>
      <c r="G58" s="15"/>
      <c r="H58" s="13"/>
      <c r="I58" s="15" t="e">
        <f t="shared" ca="1" si="4"/>
        <v>#VALUE!</v>
      </c>
      <c r="J58" s="15" t="e">
        <f t="shared" si="5"/>
        <v>#DIV/0!</v>
      </c>
      <c r="K58" s="16" t="e">
        <f t="shared" ca="1" si="6"/>
        <v>#VALUE!</v>
      </c>
      <c r="L58" s="16" t="e">
        <f t="shared" si="7"/>
        <v>#DIV/0!</v>
      </c>
      <c r="M58" s="15" t="e">
        <f t="shared" ca="1" si="8"/>
        <v>#VALUE!</v>
      </c>
      <c r="N58" s="15" t="e">
        <f t="shared" ca="1" si="9"/>
        <v>#VALUE!</v>
      </c>
      <c r="O58" s="15" t="e">
        <f t="shared" ca="1" si="15"/>
        <v>#VALUE!</v>
      </c>
      <c r="P58" s="7" t="e">
        <f t="shared" ca="1" si="14"/>
        <v>#VALUE!</v>
      </c>
      <c r="Q58" s="45"/>
      <c r="R58" s="15" t="e">
        <f t="shared" ca="1" si="11"/>
        <v>#VALUE!</v>
      </c>
      <c r="AL58" s="9">
        <v>0</v>
      </c>
      <c r="AM58" s="9">
        <v>0</v>
      </c>
      <c r="AN58" s="9">
        <v>-0.5</v>
      </c>
      <c r="AO58" s="9">
        <v>-0.5</v>
      </c>
      <c r="AP58" s="9">
        <v>0</v>
      </c>
      <c r="AR58" s="36"/>
    </row>
    <row r="59" spans="1:44" ht="17.25">
      <c r="A59" s="13"/>
      <c r="B59" s="13"/>
      <c r="C59" s="13"/>
      <c r="D59" s="13"/>
      <c r="E59" s="13"/>
      <c r="F59" s="15"/>
      <c r="G59" s="15"/>
      <c r="H59" s="13"/>
      <c r="I59" s="15" t="e">
        <f t="shared" ca="1" si="4"/>
        <v>#VALUE!</v>
      </c>
      <c r="J59" s="15" t="e">
        <f t="shared" si="5"/>
        <v>#DIV/0!</v>
      </c>
      <c r="K59" s="16" t="e">
        <f t="shared" ca="1" si="6"/>
        <v>#VALUE!</v>
      </c>
      <c r="L59" s="16" t="e">
        <f t="shared" si="7"/>
        <v>#DIV/0!</v>
      </c>
      <c r="M59" s="15" t="e">
        <f t="shared" ca="1" si="8"/>
        <v>#VALUE!</v>
      </c>
      <c r="N59" s="15" t="e">
        <f t="shared" ca="1" si="9"/>
        <v>#VALUE!</v>
      </c>
      <c r="O59" s="15" t="e">
        <f t="shared" ca="1" si="15"/>
        <v>#VALUE!</v>
      </c>
      <c r="P59" s="7" t="e">
        <f t="shared" ca="1" si="14"/>
        <v>#VALUE!</v>
      </c>
      <c r="Q59" s="45"/>
      <c r="R59" s="15" t="e">
        <f t="shared" ca="1" si="11"/>
        <v>#VALUE!</v>
      </c>
      <c r="AL59" s="9">
        <v>0</v>
      </c>
      <c r="AM59" s="9">
        <v>0</v>
      </c>
      <c r="AN59" s="9">
        <v>-0.5</v>
      </c>
      <c r="AO59" s="9">
        <v>-0.5</v>
      </c>
      <c r="AP59" s="9">
        <v>0</v>
      </c>
      <c r="AR59" s="36"/>
    </row>
    <row r="60" spans="1:44" ht="17.25">
      <c r="A60" s="13"/>
      <c r="B60" s="13"/>
      <c r="C60" s="13"/>
      <c r="D60" s="13"/>
      <c r="E60" s="13"/>
      <c r="F60" s="15"/>
      <c r="G60" s="15"/>
      <c r="H60" s="13"/>
      <c r="I60" s="15" t="e">
        <f t="shared" ca="1" si="4"/>
        <v>#VALUE!</v>
      </c>
      <c r="J60" s="15" t="e">
        <f t="shared" si="5"/>
        <v>#DIV/0!</v>
      </c>
      <c r="K60" s="16" t="e">
        <f t="shared" ca="1" si="6"/>
        <v>#VALUE!</v>
      </c>
      <c r="L60" s="16" t="e">
        <f t="shared" si="7"/>
        <v>#DIV/0!</v>
      </c>
      <c r="M60" s="15" t="e">
        <f t="shared" ca="1" si="8"/>
        <v>#VALUE!</v>
      </c>
      <c r="N60" s="15" t="e">
        <f t="shared" ca="1" si="9"/>
        <v>#VALUE!</v>
      </c>
      <c r="O60" s="15" t="e">
        <f t="shared" ca="1" si="15"/>
        <v>#VALUE!</v>
      </c>
      <c r="P60" s="7" t="e">
        <f t="shared" ca="1" si="14"/>
        <v>#VALUE!</v>
      </c>
      <c r="Q60" s="45"/>
      <c r="R60" s="15" t="e">
        <f t="shared" ca="1" si="11"/>
        <v>#VALUE!</v>
      </c>
      <c r="AL60" s="9">
        <v>0</v>
      </c>
      <c r="AM60" s="9">
        <v>0</v>
      </c>
      <c r="AN60" s="9">
        <v>-0.5</v>
      </c>
      <c r="AO60" s="9">
        <v>-0.5</v>
      </c>
      <c r="AP60" s="9">
        <v>0</v>
      </c>
      <c r="AR60" s="36"/>
    </row>
    <row r="61" spans="1:44" ht="17.25">
      <c r="A61" s="13"/>
      <c r="B61" s="13"/>
      <c r="C61" s="13"/>
      <c r="D61" s="13"/>
      <c r="E61" s="13"/>
      <c r="F61" s="15"/>
      <c r="G61" s="15"/>
      <c r="H61" s="13"/>
      <c r="I61" s="15" t="e">
        <f t="shared" ca="1" si="4"/>
        <v>#VALUE!</v>
      </c>
      <c r="J61" s="15" t="e">
        <f t="shared" si="5"/>
        <v>#DIV/0!</v>
      </c>
      <c r="K61" s="16" t="e">
        <f t="shared" ca="1" si="6"/>
        <v>#VALUE!</v>
      </c>
      <c r="L61" s="16" t="e">
        <f t="shared" si="7"/>
        <v>#DIV/0!</v>
      </c>
      <c r="M61" s="15" t="e">
        <f t="shared" ca="1" si="8"/>
        <v>#VALUE!</v>
      </c>
      <c r="N61" s="15" t="e">
        <f t="shared" ca="1" si="9"/>
        <v>#VALUE!</v>
      </c>
      <c r="O61" s="15" t="e">
        <f t="shared" ca="1" si="15"/>
        <v>#VALUE!</v>
      </c>
      <c r="P61" s="7" t="e">
        <f t="shared" ca="1" si="14"/>
        <v>#VALUE!</v>
      </c>
      <c r="Q61" s="45"/>
      <c r="R61" s="15" t="e">
        <f t="shared" ca="1" si="11"/>
        <v>#VALUE!</v>
      </c>
      <c r="AL61" s="9">
        <v>0</v>
      </c>
      <c r="AM61" s="9">
        <v>0</v>
      </c>
      <c r="AN61" s="9">
        <v>-0.5</v>
      </c>
      <c r="AO61" s="9">
        <v>-0.5</v>
      </c>
      <c r="AP61" s="9">
        <v>0</v>
      </c>
      <c r="AR61" s="36"/>
    </row>
    <row r="62" spans="1:44" ht="17.25">
      <c r="A62" s="13"/>
      <c r="B62" s="13"/>
      <c r="C62" s="13"/>
      <c r="D62" s="13"/>
      <c r="E62" s="13"/>
      <c r="F62" s="15"/>
      <c r="G62" s="15"/>
      <c r="H62" s="13"/>
      <c r="I62" s="15" t="e">
        <f t="shared" ca="1" si="4"/>
        <v>#VALUE!</v>
      </c>
      <c r="J62" s="15" t="e">
        <f t="shared" si="5"/>
        <v>#DIV/0!</v>
      </c>
      <c r="K62" s="16" t="e">
        <f t="shared" ca="1" si="6"/>
        <v>#VALUE!</v>
      </c>
      <c r="L62" s="16" t="e">
        <f t="shared" si="7"/>
        <v>#DIV/0!</v>
      </c>
      <c r="M62" s="15" t="e">
        <f t="shared" ca="1" si="8"/>
        <v>#VALUE!</v>
      </c>
      <c r="N62" s="15" t="e">
        <f t="shared" ca="1" si="9"/>
        <v>#VALUE!</v>
      </c>
      <c r="O62" s="15" t="e">
        <f t="shared" ca="1" si="15"/>
        <v>#VALUE!</v>
      </c>
      <c r="P62" s="7" t="e">
        <f t="shared" ca="1" si="14"/>
        <v>#VALUE!</v>
      </c>
      <c r="Q62" s="45"/>
      <c r="R62" s="15" t="e">
        <f t="shared" ca="1" si="11"/>
        <v>#VALUE!</v>
      </c>
      <c r="AL62" s="9">
        <v>0</v>
      </c>
      <c r="AM62" s="9">
        <v>0</v>
      </c>
      <c r="AN62" s="9">
        <v>-0.5</v>
      </c>
      <c r="AO62" s="9">
        <v>-0.5</v>
      </c>
      <c r="AP62" s="9">
        <v>0</v>
      </c>
      <c r="AR62" s="36"/>
    </row>
    <row r="63" spans="1:44" ht="17.25">
      <c r="A63" s="13"/>
      <c r="B63" s="13"/>
      <c r="C63" s="13"/>
      <c r="D63" s="13"/>
      <c r="E63" s="13"/>
      <c r="F63" s="15"/>
      <c r="G63" s="15"/>
      <c r="H63" s="13"/>
      <c r="I63" s="15" t="e">
        <f t="shared" ca="1" si="4"/>
        <v>#VALUE!</v>
      </c>
      <c r="J63" s="15" t="e">
        <f t="shared" si="5"/>
        <v>#DIV/0!</v>
      </c>
      <c r="K63" s="16" t="e">
        <f t="shared" ca="1" si="6"/>
        <v>#VALUE!</v>
      </c>
      <c r="L63" s="16" t="e">
        <f t="shared" si="7"/>
        <v>#DIV/0!</v>
      </c>
      <c r="M63" s="15" t="e">
        <f t="shared" ca="1" si="8"/>
        <v>#VALUE!</v>
      </c>
      <c r="N63" s="15" t="e">
        <f t="shared" ca="1" si="9"/>
        <v>#VALUE!</v>
      </c>
      <c r="O63" s="15" t="e">
        <f t="shared" ca="1" si="15"/>
        <v>#VALUE!</v>
      </c>
      <c r="P63" s="7" t="e">
        <f t="shared" ca="1" si="14"/>
        <v>#VALUE!</v>
      </c>
      <c r="Q63" s="45"/>
      <c r="R63" s="15" t="e">
        <f t="shared" ca="1" si="11"/>
        <v>#VALUE!</v>
      </c>
      <c r="AL63" s="9">
        <v>0</v>
      </c>
      <c r="AM63" s="9">
        <v>0</v>
      </c>
      <c r="AN63" s="9">
        <v>-0.5</v>
      </c>
      <c r="AO63" s="9">
        <v>-0.5</v>
      </c>
      <c r="AP63" s="9">
        <v>0</v>
      </c>
      <c r="AR63" s="36"/>
    </row>
    <row r="64" spans="1:44" ht="17.25">
      <c r="A64" s="13"/>
      <c r="B64" s="13"/>
      <c r="C64" s="13"/>
      <c r="D64" s="13"/>
      <c r="E64" s="13"/>
      <c r="F64" s="15"/>
      <c r="G64" s="15"/>
      <c r="H64" s="13"/>
      <c r="I64" s="15" t="e">
        <f t="shared" ca="1" si="4"/>
        <v>#VALUE!</v>
      </c>
      <c r="J64" s="15" t="e">
        <f t="shared" si="5"/>
        <v>#DIV/0!</v>
      </c>
      <c r="K64" s="16" t="e">
        <f t="shared" ca="1" si="6"/>
        <v>#VALUE!</v>
      </c>
      <c r="L64" s="16" t="e">
        <f t="shared" si="7"/>
        <v>#DIV/0!</v>
      </c>
      <c r="M64" s="15" t="e">
        <f t="shared" ca="1" si="8"/>
        <v>#VALUE!</v>
      </c>
      <c r="N64" s="15" t="e">
        <f t="shared" ca="1" si="9"/>
        <v>#VALUE!</v>
      </c>
      <c r="O64" s="15" t="e">
        <f t="shared" ca="1" si="15"/>
        <v>#VALUE!</v>
      </c>
      <c r="P64" s="7" t="e">
        <f t="shared" ca="1" si="14"/>
        <v>#VALUE!</v>
      </c>
      <c r="Q64" s="45"/>
      <c r="R64" s="15" t="e">
        <f t="shared" ca="1" si="11"/>
        <v>#VALUE!</v>
      </c>
      <c r="AL64" s="9">
        <v>0</v>
      </c>
      <c r="AM64" s="9">
        <v>0</v>
      </c>
      <c r="AN64" s="9">
        <v>-0.5</v>
      </c>
      <c r="AO64" s="9">
        <v>-0.5</v>
      </c>
      <c r="AP64" s="9">
        <v>0</v>
      </c>
      <c r="AR64" s="36"/>
    </row>
    <row r="65" spans="1:44" ht="17.25">
      <c r="A65" s="13"/>
      <c r="B65" s="13"/>
      <c r="C65" s="13"/>
      <c r="D65" s="13"/>
      <c r="E65" s="13"/>
      <c r="F65" s="15"/>
      <c r="G65" s="15"/>
      <c r="H65" s="13"/>
      <c r="I65" s="15" t="e">
        <f t="shared" ca="1" si="4"/>
        <v>#VALUE!</v>
      </c>
      <c r="J65" s="15" t="e">
        <f t="shared" si="5"/>
        <v>#DIV/0!</v>
      </c>
      <c r="K65" s="16" t="e">
        <f t="shared" ca="1" si="6"/>
        <v>#VALUE!</v>
      </c>
      <c r="L65" s="16" t="e">
        <f t="shared" si="7"/>
        <v>#DIV/0!</v>
      </c>
      <c r="M65" s="15" t="e">
        <f t="shared" ca="1" si="8"/>
        <v>#VALUE!</v>
      </c>
      <c r="N65" s="15" t="e">
        <f t="shared" ca="1" si="9"/>
        <v>#VALUE!</v>
      </c>
      <c r="O65" s="15" t="e">
        <f t="shared" ca="1" si="15"/>
        <v>#VALUE!</v>
      </c>
      <c r="P65" s="7" t="e">
        <f t="shared" ca="1" si="14"/>
        <v>#VALUE!</v>
      </c>
      <c r="Q65" s="45"/>
      <c r="R65" s="15" t="e">
        <f t="shared" ca="1" si="11"/>
        <v>#VALUE!</v>
      </c>
      <c r="AL65" s="9">
        <v>0</v>
      </c>
      <c r="AM65" s="9">
        <v>0</v>
      </c>
      <c r="AN65" s="9">
        <v>-0.5</v>
      </c>
      <c r="AO65" s="9">
        <v>-0.5</v>
      </c>
      <c r="AP65" s="9">
        <v>0</v>
      </c>
      <c r="AR65" s="36"/>
    </row>
    <row r="66" spans="1:44" ht="17.25">
      <c r="A66" s="13"/>
      <c r="B66" s="13"/>
      <c r="C66" s="13"/>
      <c r="D66" s="13"/>
      <c r="E66" s="13"/>
      <c r="F66" s="15"/>
      <c r="G66" s="15"/>
      <c r="H66" s="13"/>
      <c r="I66" s="15" t="e">
        <f t="shared" ca="1" si="4"/>
        <v>#VALUE!</v>
      </c>
      <c r="J66" s="15" t="e">
        <f t="shared" si="5"/>
        <v>#DIV/0!</v>
      </c>
      <c r="K66" s="16" t="e">
        <f t="shared" ca="1" si="6"/>
        <v>#VALUE!</v>
      </c>
      <c r="L66" s="16" t="e">
        <f t="shared" si="7"/>
        <v>#DIV/0!</v>
      </c>
      <c r="M66" s="15" t="e">
        <f t="shared" ca="1" si="8"/>
        <v>#VALUE!</v>
      </c>
      <c r="N66" s="15" t="e">
        <f t="shared" ca="1" si="9"/>
        <v>#VALUE!</v>
      </c>
      <c r="O66" s="15" t="e">
        <f t="shared" ca="1" si="15"/>
        <v>#VALUE!</v>
      </c>
      <c r="P66" s="7" t="e">
        <f t="shared" ca="1" si="14"/>
        <v>#VALUE!</v>
      </c>
      <c r="Q66" s="45"/>
      <c r="R66" s="15" t="e">
        <f t="shared" ca="1" si="11"/>
        <v>#VALUE!</v>
      </c>
      <c r="AL66" s="9">
        <v>0</v>
      </c>
      <c r="AM66" s="9">
        <v>0</v>
      </c>
      <c r="AN66" s="9">
        <v>-0.5</v>
      </c>
      <c r="AO66" s="9">
        <v>-0.5</v>
      </c>
      <c r="AP66" s="9">
        <v>0</v>
      </c>
      <c r="AR66" s="36"/>
    </row>
    <row r="67" spans="1:44" ht="17.25">
      <c r="A67" s="13"/>
      <c r="B67" s="13"/>
      <c r="C67" s="13"/>
      <c r="D67" s="13"/>
      <c r="E67" s="13"/>
      <c r="F67" s="15"/>
      <c r="G67" s="15"/>
      <c r="H67" s="13"/>
      <c r="I67" s="15" t="e">
        <f t="shared" ca="1" si="4"/>
        <v>#VALUE!</v>
      </c>
      <c r="J67" s="15" t="e">
        <f t="shared" si="5"/>
        <v>#DIV/0!</v>
      </c>
      <c r="K67" s="16" t="e">
        <f t="shared" ca="1" si="6"/>
        <v>#VALUE!</v>
      </c>
      <c r="L67" s="16" t="e">
        <f t="shared" si="7"/>
        <v>#DIV/0!</v>
      </c>
      <c r="M67" s="15" t="e">
        <f t="shared" ca="1" si="8"/>
        <v>#VALUE!</v>
      </c>
      <c r="N67" s="15" t="e">
        <f t="shared" ca="1" si="9"/>
        <v>#VALUE!</v>
      </c>
      <c r="O67" s="15" t="e">
        <f t="shared" ca="1" si="15"/>
        <v>#VALUE!</v>
      </c>
      <c r="P67" s="7" t="e">
        <f t="shared" ca="1" si="14"/>
        <v>#VALUE!</v>
      </c>
      <c r="Q67" s="45"/>
      <c r="R67" s="15" t="e">
        <f t="shared" ca="1" si="11"/>
        <v>#VALUE!</v>
      </c>
      <c r="AL67" s="9">
        <v>0</v>
      </c>
      <c r="AM67" s="9">
        <v>0</v>
      </c>
      <c r="AN67" s="9">
        <v>-0.5</v>
      </c>
      <c r="AO67" s="9">
        <v>-0.5</v>
      </c>
      <c r="AP67" s="9">
        <v>0</v>
      </c>
      <c r="AR67" s="36"/>
    </row>
    <row r="68" spans="1:44" ht="17.25">
      <c r="A68" s="13"/>
      <c r="B68" s="13"/>
      <c r="C68" s="13"/>
      <c r="D68" s="13"/>
      <c r="E68" s="13"/>
      <c r="F68" s="15"/>
      <c r="G68" s="15"/>
      <c r="H68" s="13"/>
      <c r="I68" s="15" t="e">
        <f t="shared" ca="1" si="4"/>
        <v>#VALUE!</v>
      </c>
      <c r="J68" s="15" t="e">
        <f t="shared" si="5"/>
        <v>#DIV/0!</v>
      </c>
      <c r="K68" s="16" t="e">
        <f t="shared" ca="1" si="6"/>
        <v>#VALUE!</v>
      </c>
      <c r="L68" s="16" t="e">
        <f t="shared" si="7"/>
        <v>#DIV/0!</v>
      </c>
      <c r="M68" s="15" t="e">
        <f t="shared" ca="1" si="8"/>
        <v>#VALUE!</v>
      </c>
      <c r="N68" s="15" t="e">
        <f t="shared" ca="1" si="9"/>
        <v>#VALUE!</v>
      </c>
      <c r="O68" s="15" t="e">
        <f t="shared" ca="1" si="15"/>
        <v>#VALUE!</v>
      </c>
      <c r="P68" s="7" t="e">
        <f t="shared" ca="1" si="14"/>
        <v>#VALUE!</v>
      </c>
      <c r="Q68" s="45"/>
      <c r="R68" s="15" t="e">
        <f t="shared" ca="1" si="11"/>
        <v>#VALUE!</v>
      </c>
      <c r="AL68" s="9">
        <v>0</v>
      </c>
      <c r="AM68" s="9">
        <v>0</v>
      </c>
      <c r="AN68" s="9">
        <v>-0.5</v>
      </c>
      <c r="AO68" s="9">
        <v>-0.5</v>
      </c>
      <c r="AP68" s="9">
        <v>0</v>
      </c>
      <c r="AR68" s="36"/>
    </row>
    <row r="69" spans="1:44" ht="17.25">
      <c r="A69" s="13"/>
      <c r="B69" s="13"/>
      <c r="C69" s="13"/>
      <c r="D69" s="13"/>
      <c r="E69" s="13"/>
      <c r="F69" s="15"/>
      <c r="G69" s="15"/>
      <c r="H69" s="13"/>
      <c r="I69" s="15" t="e">
        <f t="shared" ca="1" si="4"/>
        <v>#VALUE!</v>
      </c>
      <c r="J69" s="15" t="e">
        <f t="shared" si="5"/>
        <v>#DIV/0!</v>
      </c>
      <c r="K69" s="16" t="e">
        <f t="shared" ca="1" si="6"/>
        <v>#VALUE!</v>
      </c>
      <c r="L69" s="16" t="e">
        <f t="shared" si="7"/>
        <v>#DIV/0!</v>
      </c>
      <c r="M69" s="15" t="e">
        <f t="shared" ca="1" si="8"/>
        <v>#VALUE!</v>
      </c>
      <c r="N69" s="15" t="e">
        <f t="shared" ca="1" si="9"/>
        <v>#VALUE!</v>
      </c>
      <c r="O69" s="15" t="e">
        <f t="shared" ca="1" si="15"/>
        <v>#VALUE!</v>
      </c>
      <c r="P69" s="7" t="e">
        <f t="shared" ca="1" si="14"/>
        <v>#VALUE!</v>
      </c>
      <c r="Q69" s="45"/>
      <c r="R69" s="15" t="e">
        <f t="shared" ca="1" si="11"/>
        <v>#VALUE!</v>
      </c>
      <c r="AL69" s="9">
        <v>0</v>
      </c>
      <c r="AM69" s="9">
        <v>0</v>
      </c>
      <c r="AN69" s="9">
        <v>-0.5</v>
      </c>
      <c r="AO69" s="9">
        <v>-0.5</v>
      </c>
      <c r="AP69" s="9">
        <v>0</v>
      </c>
      <c r="AR69" s="36"/>
    </row>
    <row r="70" spans="1:44" ht="12.75">
      <c r="F70" s="15"/>
      <c r="G70" s="15"/>
      <c r="R70" s="81"/>
      <c r="AL70" s="9">
        <v>0</v>
      </c>
      <c r="AM70" s="9">
        <v>0</v>
      </c>
      <c r="AN70" s="9">
        <v>-0.5</v>
      </c>
      <c r="AO70" s="9">
        <v>-0.5</v>
      </c>
      <c r="AP70" s="9">
        <v>0</v>
      </c>
      <c r="AR70" s="36"/>
    </row>
    <row r="71" spans="1:44" ht="12.75">
      <c r="F71" s="15"/>
      <c r="G71" s="15"/>
      <c r="R71" s="81"/>
      <c r="AL71" s="9">
        <v>0</v>
      </c>
      <c r="AM71" s="9">
        <v>0</v>
      </c>
      <c r="AN71" s="9">
        <v>-0.5</v>
      </c>
      <c r="AO71" s="9">
        <v>-0.5</v>
      </c>
      <c r="AP71" s="9">
        <v>0</v>
      </c>
      <c r="AR71" s="36"/>
    </row>
    <row r="72" spans="1:44" ht="12.75">
      <c r="F72" s="15"/>
      <c r="G72" s="15"/>
      <c r="R72" s="81"/>
      <c r="AL72" s="9">
        <v>0</v>
      </c>
      <c r="AM72" s="9">
        <v>0</v>
      </c>
      <c r="AN72" s="9">
        <v>-0.5</v>
      </c>
      <c r="AO72" s="9">
        <v>-0.5</v>
      </c>
      <c r="AP72" s="9">
        <v>0</v>
      </c>
      <c r="AR72" s="36"/>
    </row>
    <row r="73" spans="1:44" ht="12.75">
      <c r="F73" s="15"/>
      <c r="G73" s="15"/>
      <c r="R73" s="81"/>
      <c r="AL73" s="9">
        <v>0</v>
      </c>
      <c r="AM73" s="9">
        <v>0</v>
      </c>
      <c r="AN73" s="9">
        <v>-0.5</v>
      </c>
      <c r="AO73" s="9">
        <v>-0.5</v>
      </c>
      <c r="AP73" s="9">
        <v>0</v>
      </c>
      <c r="AR73" s="36"/>
    </row>
    <row r="74" spans="1:44" ht="12.75">
      <c r="F74" s="15"/>
      <c r="G74" s="15"/>
      <c r="R74" s="81"/>
      <c r="AL74" s="9">
        <v>0</v>
      </c>
      <c r="AM74" s="9">
        <v>0</v>
      </c>
      <c r="AN74" s="9">
        <v>-0.5</v>
      </c>
      <c r="AO74" s="9">
        <v>-0.5</v>
      </c>
      <c r="AP74" s="9">
        <v>0</v>
      </c>
      <c r="AR74" s="36"/>
    </row>
    <row r="75" spans="1:44" ht="12.75">
      <c r="F75" s="15"/>
      <c r="G75" s="15"/>
      <c r="R75" s="81"/>
      <c r="AL75" s="9">
        <v>0</v>
      </c>
      <c r="AM75" s="9">
        <v>0</v>
      </c>
      <c r="AN75" s="9">
        <v>-0.5</v>
      </c>
      <c r="AO75" s="9">
        <v>-0.5</v>
      </c>
      <c r="AP75" s="9">
        <v>0</v>
      </c>
      <c r="AR75" s="36"/>
    </row>
    <row r="76" spans="1:44" ht="12.75">
      <c r="F76" s="15"/>
      <c r="G76" s="15"/>
      <c r="R76" s="81"/>
      <c r="AL76" s="9">
        <v>0</v>
      </c>
      <c r="AM76" s="9">
        <v>0</v>
      </c>
      <c r="AN76" s="9">
        <v>-0.5</v>
      </c>
      <c r="AO76" s="9">
        <v>-0.5</v>
      </c>
      <c r="AP76" s="9">
        <v>0</v>
      </c>
      <c r="AR76" s="36"/>
    </row>
    <row r="77" spans="1:44" ht="12.75">
      <c r="F77" s="15"/>
      <c r="G77" s="15"/>
      <c r="R77" s="81"/>
      <c r="AL77" s="9">
        <v>0</v>
      </c>
      <c r="AM77" s="9">
        <v>0</v>
      </c>
      <c r="AN77" s="9">
        <v>-0.5</v>
      </c>
      <c r="AO77" s="9">
        <v>-0.5</v>
      </c>
      <c r="AP77" s="9">
        <v>0</v>
      </c>
      <c r="AR77" s="36"/>
    </row>
    <row r="78" spans="1:44" ht="12.75">
      <c r="F78" s="15"/>
      <c r="G78" s="15"/>
      <c r="R78" s="81"/>
      <c r="AL78" s="9">
        <v>0</v>
      </c>
      <c r="AM78" s="9">
        <v>0</v>
      </c>
      <c r="AN78" s="9">
        <v>-0.5</v>
      </c>
      <c r="AO78" s="9">
        <v>-0.5</v>
      </c>
      <c r="AP78" s="9">
        <v>0</v>
      </c>
      <c r="AR78" s="36"/>
    </row>
    <row r="79" spans="1:44" ht="12.75">
      <c r="F79" s="15"/>
      <c r="G79" s="15"/>
      <c r="R79" s="81"/>
      <c r="AL79" s="9">
        <v>0</v>
      </c>
      <c r="AM79" s="9">
        <v>0</v>
      </c>
      <c r="AN79" s="9">
        <v>-0.5</v>
      </c>
      <c r="AO79" s="9">
        <v>-0.5</v>
      </c>
      <c r="AP79" s="9">
        <v>0</v>
      </c>
      <c r="AR79" s="36"/>
    </row>
    <row r="80" spans="1:44" ht="12.75">
      <c r="F80" s="15"/>
      <c r="G80" s="15"/>
      <c r="R80" s="81"/>
      <c r="AL80" s="9">
        <v>0</v>
      </c>
      <c r="AM80" s="9">
        <v>0</v>
      </c>
      <c r="AN80" s="9">
        <v>-0.5</v>
      </c>
      <c r="AO80" s="9">
        <v>-0.5</v>
      </c>
      <c r="AP80" s="9">
        <v>0</v>
      </c>
      <c r="AR80" s="36"/>
    </row>
    <row r="81" spans="6:44" ht="12.75">
      <c r="F81" s="15"/>
      <c r="G81" s="15"/>
      <c r="R81" s="81"/>
      <c r="AL81" s="9">
        <v>0</v>
      </c>
      <c r="AM81" s="9">
        <v>0</v>
      </c>
      <c r="AN81" s="9">
        <v>-0.5</v>
      </c>
      <c r="AO81" s="9">
        <v>-0.5</v>
      </c>
      <c r="AP81" s="9">
        <v>0</v>
      </c>
      <c r="AR81" s="36"/>
    </row>
    <row r="82" spans="6:44" ht="12.75">
      <c r="F82" s="15"/>
      <c r="G82" s="15"/>
      <c r="R82" s="81"/>
      <c r="AL82" s="9">
        <v>0</v>
      </c>
      <c r="AM82" s="9">
        <v>0</v>
      </c>
      <c r="AN82" s="9">
        <v>-0.5</v>
      </c>
      <c r="AO82" s="9">
        <v>-0.5</v>
      </c>
      <c r="AP82" s="9">
        <v>0</v>
      </c>
      <c r="AR82" s="36"/>
    </row>
    <row r="83" spans="6:44" ht="12.75">
      <c r="F83" s="15"/>
      <c r="G83" s="15"/>
      <c r="R83" s="81"/>
      <c r="AL83" s="9">
        <v>0</v>
      </c>
      <c r="AM83" s="9">
        <v>0</v>
      </c>
      <c r="AN83" s="9">
        <v>-0.5</v>
      </c>
      <c r="AO83" s="9">
        <v>-0.5</v>
      </c>
      <c r="AP83" s="9">
        <v>0</v>
      </c>
      <c r="AR83" s="36"/>
    </row>
    <row r="84" spans="6:44" ht="12.75">
      <c r="F84" s="15"/>
      <c r="G84" s="15"/>
      <c r="R84" s="81"/>
      <c r="AL84" s="9">
        <v>0</v>
      </c>
      <c r="AM84" s="9">
        <v>0</v>
      </c>
      <c r="AN84" s="9">
        <v>-0.5</v>
      </c>
      <c r="AO84" s="9">
        <v>-0.5</v>
      </c>
      <c r="AP84" s="9">
        <v>0</v>
      </c>
      <c r="AR84" s="36"/>
    </row>
    <row r="85" spans="6:44" ht="12.75">
      <c r="F85" s="15"/>
      <c r="G85" s="15"/>
      <c r="R85" s="81"/>
      <c r="AL85" s="9">
        <v>0</v>
      </c>
      <c r="AM85" s="9">
        <v>0</v>
      </c>
      <c r="AN85" s="9">
        <v>-0.5</v>
      </c>
      <c r="AO85" s="9">
        <v>-0.5</v>
      </c>
      <c r="AP85" s="9">
        <v>0</v>
      </c>
      <c r="AR85" s="36"/>
    </row>
    <row r="86" spans="6:44" ht="12.75">
      <c r="F86" s="15"/>
      <c r="G86" s="15"/>
      <c r="R86" s="81"/>
      <c r="AL86" s="9">
        <v>0</v>
      </c>
      <c r="AM86" s="9">
        <v>0</v>
      </c>
      <c r="AN86" s="9">
        <v>-0.5</v>
      </c>
      <c r="AO86" s="9">
        <v>-0.5</v>
      </c>
      <c r="AP86" s="9">
        <v>0</v>
      </c>
      <c r="AR86" s="36"/>
    </row>
    <row r="87" spans="6:44" ht="12.75">
      <c r="F87" s="15"/>
      <c r="G87" s="15"/>
      <c r="R87" s="81"/>
      <c r="AL87" s="9">
        <v>0</v>
      </c>
      <c r="AM87" s="9">
        <v>0</v>
      </c>
      <c r="AN87" s="9">
        <v>-0.5</v>
      </c>
      <c r="AO87" s="9">
        <v>-0.5</v>
      </c>
      <c r="AP87" s="9">
        <v>0</v>
      </c>
      <c r="AR87" s="36"/>
    </row>
    <row r="88" spans="6:44" ht="12.75">
      <c r="F88" s="15"/>
      <c r="G88" s="15"/>
      <c r="R88" s="81"/>
      <c r="AL88" s="9">
        <v>0</v>
      </c>
      <c r="AM88" s="9">
        <v>0</v>
      </c>
      <c r="AN88" s="9">
        <v>-0.5</v>
      </c>
      <c r="AO88" s="9">
        <v>-0.5</v>
      </c>
      <c r="AP88" s="9">
        <v>0</v>
      </c>
      <c r="AR88" s="36"/>
    </row>
    <row r="89" spans="6:44" ht="12.75">
      <c r="F89" s="15"/>
      <c r="G89" s="15"/>
      <c r="R89" s="81"/>
      <c r="AL89" s="9">
        <v>0</v>
      </c>
      <c r="AM89" s="9">
        <v>0</v>
      </c>
      <c r="AN89" s="9">
        <v>-0.5</v>
      </c>
      <c r="AO89" s="9">
        <v>-0.5</v>
      </c>
      <c r="AP89" s="9">
        <v>0</v>
      </c>
      <c r="AR89" s="36"/>
    </row>
    <row r="90" spans="6:44" ht="12.75">
      <c r="F90" s="15"/>
      <c r="G90" s="15"/>
      <c r="R90" s="81"/>
      <c r="AL90" s="9">
        <v>0</v>
      </c>
      <c r="AM90" s="9">
        <v>0</v>
      </c>
      <c r="AN90" s="9">
        <v>-0.5</v>
      </c>
      <c r="AO90" s="9">
        <v>-0.5</v>
      </c>
      <c r="AP90" s="9">
        <v>0</v>
      </c>
      <c r="AR90" s="36"/>
    </row>
    <row r="91" spans="6:44" ht="12.75">
      <c r="F91" s="15"/>
      <c r="G91" s="15"/>
      <c r="R91" s="81"/>
      <c r="AL91" s="9">
        <v>0</v>
      </c>
      <c r="AM91" s="9">
        <v>0</v>
      </c>
      <c r="AN91" s="9">
        <v>-0.5</v>
      </c>
      <c r="AO91" s="9">
        <v>-0.5</v>
      </c>
      <c r="AP91" s="9">
        <v>0</v>
      </c>
      <c r="AR91" s="36">
        <f ca="1">IFERROR(__xludf.DUMMYFUNCTION("SPLIT(AN91,""*"")"),-0.5)</f>
        <v>-0.5</v>
      </c>
    </row>
    <row r="92" spans="6:44" ht="12.75">
      <c r="F92" s="15"/>
      <c r="G92" s="15"/>
      <c r="R92" s="81"/>
      <c r="AL92" s="9">
        <v>0</v>
      </c>
      <c r="AM92" s="9">
        <v>0</v>
      </c>
      <c r="AN92" s="9">
        <v>-0.5</v>
      </c>
      <c r="AO92" s="9">
        <v>-0.5</v>
      </c>
      <c r="AP92" s="9">
        <v>0</v>
      </c>
      <c r="AR92" s="36">
        <f ca="1">IFERROR(__xludf.DUMMYFUNCTION("SPLIT(AN92,""*"")"),-0.5)</f>
        <v>-0.5</v>
      </c>
    </row>
    <row r="93" spans="6:44" ht="12.75">
      <c r="F93" s="15"/>
      <c r="G93" s="15"/>
      <c r="R93" s="81"/>
      <c r="AL93" s="9">
        <v>0</v>
      </c>
      <c r="AM93" s="9">
        <v>0</v>
      </c>
      <c r="AN93" s="9">
        <v>-0.5</v>
      </c>
      <c r="AO93" s="9">
        <v>-0.5</v>
      </c>
      <c r="AP93" s="9">
        <v>0</v>
      </c>
      <c r="AR93" s="36">
        <f ca="1">IFERROR(__xludf.DUMMYFUNCTION("SPLIT(AN93,""*"")"),-0.5)</f>
        <v>-0.5</v>
      </c>
    </row>
    <row r="94" spans="6:44" ht="12.75">
      <c r="F94" s="15"/>
      <c r="G94" s="15"/>
      <c r="R94" s="81"/>
      <c r="AL94" s="9">
        <v>0</v>
      </c>
      <c r="AM94" s="9">
        <v>0</v>
      </c>
      <c r="AN94" s="9">
        <v>-0.5</v>
      </c>
      <c r="AO94" s="9">
        <v>-0.5</v>
      </c>
      <c r="AP94" s="9">
        <v>0</v>
      </c>
      <c r="AR94" s="36">
        <f ca="1">IFERROR(__xludf.DUMMYFUNCTION("SPLIT(AN94,""*"")"),-0.5)</f>
        <v>-0.5</v>
      </c>
    </row>
    <row r="95" spans="6:44" ht="12.75">
      <c r="F95" s="15"/>
      <c r="G95" s="15"/>
      <c r="R95" s="81"/>
      <c r="AL95" s="9">
        <v>0</v>
      </c>
      <c r="AM95" s="9">
        <v>0</v>
      </c>
      <c r="AN95" s="9">
        <v>-0.5</v>
      </c>
      <c r="AO95" s="9">
        <v>-0.5</v>
      </c>
      <c r="AP95" s="9">
        <v>0</v>
      </c>
      <c r="AR95" s="36">
        <f ca="1">IFERROR(__xludf.DUMMYFUNCTION("SPLIT(AN95,""*"")"),-0.5)</f>
        <v>-0.5</v>
      </c>
    </row>
    <row r="96" spans="6:44" ht="12.75">
      <c r="F96" s="15"/>
      <c r="G96" s="15"/>
      <c r="R96" s="81"/>
      <c r="AL96" s="9">
        <v>0</v>
      </c>
      <c r="AM96" s="9">
        <v>0</v>
      </c>
      <c r="AN96" s="9">
        <v>-0.5</v>
      </c>
      <c r="AO96" s="9">
        <v>-0.5</v>
      </c>
      <c r="AP96" s="9">
        <v>0</v>
      </c>
      <c r="AR96" s="36">
        <f ca="1">IFERROR(__xludf.DUMMYFUNCTION("SPLIT(AN96,""*"")"),-0.5)</f>
        <v>-0.5</v>
      </c>
    </row>
    <row r="97" spans="6:44" ht="12.75">
      <c r="F97" s="15"/>
      <c r="G97" s="15"/>
      <c r="R97" s="81"/>
      <c r="AL97" s="9">
        <v>0</v>
      </c>
      <c r="AM97" s="9">
        <v>0</v>
      </c>
      <c r="AN97" s="9">
        <v>-0.5</v>
      </c>
      <c r="AO97" s="9">
        <v>-0.5</v>
      </c>
      <c r="AP97" s="9">
        <v>0</v>
      </c>
      <c r="AR97" s="36">
        <f ca="1">IFERROR(__xludf.DUMMYFUNCTION("SPLIT(AN97,""*"")"),-0.5)</f>
        <v>-0.5</v>
      </c>
    </row>
    <row r="98" spans="6:44" ht="12.75">
      <c r="R98" s="81"/>
      <c r="AL98" s="9">
        <v>0</v>
      </c>
      <c r="AM98" s="9">
        <v>0</v>
      </c>
      <c r="AN98" s="9">
        <v>-0.5</v>
      </c>
      <c r="AO98" s="9">
        <v>-0.5</v>
      </c>
      <c r="AP98" s="9">
        <v>0</v>
      </c>
      <c r="AR98" s="36">
        <f ca="1">IFERROR(__xludf.DUMMYFUNCTION("SPLIT(AN98,""*"")"),-0.5)</f>
        <v>-0.5</v>
      </c>
    </row>
    <row r="99" spans="6:44" ht="12.75">
      <c r="R99" s="81"/>
      <c r="AL99" s="9">
        <v>0</v>
      </c>
      <c r="AM99" s="9">
        <v>0</v>
      </c>
      <c r="AN99" s="9">
        <v>-0.5</v>
      </c>
      <c r="AO99" s="9">
        <v>-0.5</v>
      </c>
      <c r="AP99" s="9">
        <v>0</v>
      </c>
      <c r="AR99" s="36">
        <f ca="1">IFERROR(__xludf.DUMMYFUNCTION("SPLIT(AN99,""*"")"),-0.5)</f>
        <v>-0.5</v>
      </c>
    </row>
    <row r="100" spans="6:44" ht="12.75">
      <c r="R100" s="81"/>
      <c r="AL100" s="9">
        <v>0</v>
      </c>
      <c r="AM100" s="9">
        <v>0</v>
      </c>
      <c r="AN100" s="9">
        <v>-0.5</v>
      </c>
      <c r="AO100" s="9">
        <v>-0.5</v>
      </c>
      <c r="AP100" s="9">
        <v>0</v>
      </c>
      <c r="AR100" s="36">
        <f ca="1">IFERROR(__xludf.DUMMYFUNCTION("SPLIT(AN100,""*"")"),-0.5)</f>
        <v>-0.5</v>
      </c>
    </row>
    <row r="101" spans="6:44" ht="12.75">
      <c r="R101" s="81"/>
      <c r="AL101" s="9">
        <v>0</v>
      </c>
      <c r="AM101" s="9">
        <v>0</v>
      </c>
      <c r="AN101" s="9">
        <v>-0.5</v>
      </c>
      <c r="AO101" s="9">
        <v>-0.5</v>
      </c>
      <c r="AP101" s="9">
        <v>0</v>
      </c>
      <c r="AR101" s="36"/>
    </row>
    <row r="102" spans="6:44" ht="12.75">
      <c r="R102" s="81"/>
      <c r="AL102" s="9">
        <v>0</v>
      </c>
      <c r="AM102" s="9">
        <v>0</v>
      </c>
      <c r="AN102" s="9">
        <v>-0.5</v>
      </c>
      <c r="AO102" s="9">
        <v>-0.5</v>
      </c>
      <c r="AP102" s="9">
        <v>0</v>
      </c>
      <c r="AR102" s="36"/>
    </row>
    <row r="103" spans="6:44" ht="12.75">
      <c r="R103" s="81"/>
      <c r="AL103" s="9">
        <v>0</v>
      </c>
      <c r="AM103" s="9">
        <v>0</v>
      </c>
      <c r="AN103" s="9">
        <v>-0.5</v>
      </c>
      <c r="AO103" s="9">
        <v>-0.5</v>
      </c>
      <c r="AP103" s="9">
        <v>0</v>
      </c>
      <c r="AR103" s="36"/>
    </row>
    <row r="104" spans="6:44" ht="12.75">
      <c r="R104" s="81"/>
      <c r="AL104" s="9">
        <v>0</v>
      </c>
      <c r="AM104" s="9">
        <v>0</v>
      </c>
      <c r="AN104" s="9">
        <v>-0.5</v>
      </c>
      <c r="AO104" s="9">
        <v>-0.5</v>
      </c>
      <c r="AP104" s="9">
        <v>0</v>
      </c>
      <c r="AR104" s="36"/>
    </row>
    <row r="105" spans="6:44" ht="12.75">
      <c r="R105" s="81"/>
      <c r="AL105" s="9">
        <v>0</v>
      </c>
      <c r="AM105" s="9">
        <v>0</v>
      </c>
      <c r="AN105" s="9">
        <v>-0.5</v>
      </c>
      <c r="AO105" s="9">
        <v>-0.5</v>
      </c>
      <c r="AP105" s="9">
        <v>0</v>
      </c>
      <c r="AR105" s="36"/>
    </row>
    <row r="106" spans="6:44" ht="12.75">
      <c r="R106" s="81"/>
      <c r="AL106" s="9">
        <v>0</v>
      </c>
      <c r="AM106" s="9">
        <v>0</v>
      </c>
      <c r="AN106" s="9">
        <v>-0.5</v>
      </c>
      <c r="AO106" s="9">
        <v>-0.5</v>
      </c>
      <c r="AP106" s="9">
        <v>0</v>
      </c>
      <c r="AR106" s="36"/>
    </row>
    <row r="107" spans="6:44" ht="12.75">
      <c r="R107" s="81"/>
      <c r="AL107" s="9">
        <v>0</v>
      </c>
      <c r="AM107" s="9">
        <v>0</v>
      </c>
      <c r="AN107" s="9">
        <v>-0.5</v>
      </c>
      <c r="AO107" s="9">
        <v>-0.5</v>
      </c>
      <c r="AP107" s="9">
        <v>0</v>
      </c>
      <c r="AR107" s="36"/>
    </row>
    <row r="108" spans="6:44" ht="12.75">
      <c r="R108" s="81"/>
      <c r="AL108" s="9">
        <v>0</v>
      </c>
      <c r="AM108" s="9">
        <v>0</v>
      </c>
      <c r="AN108" s="9">
        <v>-0.5</v>
      </c>
      <c r="AO108" s="9">
        <v>-0.5</v>
      </c>
      <c r="AP108" s="9">
        <v>0</v>
      </c>
      <c r="AR108" s="36"/>
    </row>
    <row r="109" spans="6:44" ht="12.75">
      <c r="R109" s="81"/>
      <c r="AL109" s="9">
        <v>0</v>
      </c>
      <c r="AM109" s="9">
        <v>0</v>
      </c>
      <c r="AN109" s="9">
        <v>-0.5</v>
      </c>
      <c r="AO109" s="9">
        <v>-0.5</v>
      </c>
      <c r="AP109" s="9">
        <v>0</v>
      </c>
      <c r="AR109" s="36"/>
    </row>
    <row r="110" spans="6:44" ht="12.75">
      <c r="R110" s="81"/>
      <c r="AL110" s="9">
        <v>0</v>
      </c>
      <c r="AM110" s="9">
        <v>0</v>
      </c>
      <c r="AN110" s="9">
        <v>-0.5</v>
      </c>
      <c r="AO110" s="9">
        <v>-0.5</v>
      </c>
      <c r="AP110" s="9">
        <v>0</v>
      </c>
      <c r="AR110" s="36"/>
    </row>
    <row r="111" spans="6:44" ht="12.75">
      <c r="R111" s="81"/>
      <c r="AL111" s="9">
        <v>0</v>
      </c>
      <c r="AM111" s="9">
        <v>0</v>
      </c>
      <c r="AN111" s="9">
        <v>-0.5</v>
      </c>
      <c r="AO111" s="9">
        <v>-0.5</v>
      </c>
      <c r="AP111" s="9">
        <v>0</v>
      </c>
      <c r="AR111" s="36"/>
    </row>
    <row r="112" spans="6:44" ht="12.75">
      <c r="R112" s="81"/>
      <c r="AL112" s="9">
        <v>0</v>
      </c>
      <c r="AM112" s="9">
        <v>0</v>
      </c>
      <c r="AN112" s="9">
        <v>-0.5</v>
      </c>
      <c r="AO112" s="9">
        <v>-0.5</v>
      </c>
      <c r="AP112" s="9">
        <v>0</v>
      </c>
      <c r="AR112" s="36"/>
    </row>
    <row r="113" spans="18:44" ht="12.75">
      <c r="R113" s="81"/>
      <c r="AL113" s="9">
        <v>0</v>
      </c>
      <c r="AM113" s="9">
        <v>0</v>
      </c>
      <c r="AN113" s="9">
        <v>-0.5</v>
      </c>
      <c r="AO113" s="9">
        <v>-0.5</v>
      </c>
      <c r="AP113" s="9">
        <v>0</v>
      </c>
      <c r="AR113" s="36"/>
    </row>
    <row r="114" spans="18:44" ht="12.75">
      <c r="R114" s="81"/>
      <c r="AL114" s="9">
        <v>0</v>
      </c>
      <c r="AM114" s="9">
        <v>0</v>
      </c>
      <c r="AN114" s="9">
        <v>-0.5</v>
      </c>
      <c r="AO114" s="9">
        <v>-0.5</v>
      </c>
      <c r="AP114" s="9">
        <v>0</v>
      </c>
      <c r="AR114" s="36"/>
    </row>
    <row r="115" spans="18:44" ht="12.75">
      <c r="R115" s="81"/>
      <c r="AL115" s="9">
        <v>0</v>
      </c>
      <c r="AM115" s="9">
        <v>0</v>
      </c>
      <c r="AN115" s="9">
        <v>-0.5</v>
      </c>
      <c r="AO115" s="9">
        <v>-0.5</v>
      </c>
      <c r="AP115" s="9">
        <v>0</v>
      </c>
      <c r="AR115" s="36"/>
    </row>
    <row r="116" spans="18:44" ht="12.75">
      <c r="R116" s="81"/>
      <c r="AL116" s="9">
        <v>0</v>
      </c>
      <c r="AM116" s="9">
        <v>0</v>
      </c>
      <c r="AN116" s="9">
        <v>-0.5</v>
      </c>
      <c r="AO116" s="9">
        <v>-0.5</v>
      </c>
      <c r="AP116" s="9">
        <v>0</v>
      </c>
      <c r="AR116" s="36"/>
    </row>
    <row r="117" spans="18:44" ht="12.75">
      <c r="R117" s="81"/>
      <c r="AL117" s="9">
        <v>0</v>
      </c>
      <c r="AM117" s="9">
        <v>0</v>
      </c>
      <c r="AN117" s="9">
        <v>-0.5</v>
      </c>
      <c r="AO117" s="9">
        <v>-0.5</v>
      </c>
      <c r="AP117" s="9">
        <v>0</v>
      </c>
      <c r="AR117" s="36"/>
    </row>
    <row r="118" spans="18:44" ht="12.75">
      <c r="R118" s="81"/>
      <c r="AL118" s="9">
        <v>0</v>
      </c>
      <c r="AM118" s="9">
        <v>0</v>
      </c>
      <c r="AN118" s="9">
        <v>-0.5</v>
      </c>
      <c r="AO118" s="9">
        <v>-0.5</v>
      </c>
      <c r="AP118" s="9">
        <v>0</v>
      </c>
      <c r="AR118" s="36"/>
    </row>
    <row r="119" spans="18:44" ht="12.75">
      <c r="R119" s="81"/>
      <c r="AL119" s="9">
        <v>0</v>
      </c>
      <c r="AM119" s="9">
        <v>0</v>
      </c>
      <c r="AN119" s="9">
        <v>-0.5</v>
      </c>
      <c r="AO119" s="9">
        <v>-0.5</v>
      </c>
      <c r="AP119" s="9">
        <v>0</v>
      </c>
      <c r="AR119" s="36"/>
    </row>
    <row r="120" spans="18:44" ht="12.75">
      <c r="R120" s="81"/>
      <c r="AL120" s="9">
        <v>0</v>
      </c>
      <c r="AM120" s="9">
        <v>0</v>
      </c>
      <c r="AN120" s="9">
        <v>-0.5</v>
      </c>
      <c r="AO120" s="9">
        <v>-0.5</v>
      </c>
      <c r="AP120" s="9">
        <v>0</v>
      </c>
      <c r="AR120" s="36"/>
    </row>
    <row r="121" spans="18:44" ht="12.75">
      <c r="R121" s="81"/>
      <c r="AL121" s="9">
        <v>0</v>
      </c>
      <c r="AM121" s="9">
        <v>0</v>
      </c>
      <c r="AN121" s="9">
        <v>-0.5</v>
      </c>
      <c r="AO121" s="9">
        <v>-0.5</v>
      </c>
      <c r="AP121" s="9">
        <v>0</v>
      </c>
      <c r="AR121" s="36"/>
    </row>
    <row r="122" spans="18:44" ht="12.75">
      <c r="R122" s="81"/>
      <c r="AL122" s="9">
        <v>0</v>
      </c>
      <c r="AM122" s="9">
        <v>0</v>
      </c>
      <c r="AN122" s="9">
        <v>-0.5</v>
      </c>
      <c r="AO122" s="9">
        <v>-0.5</v>
      </c>
      <c r="AP122" s="9">
        <v>0</v>
      </c>
      <c r="AR122" s="36"/>
    </row>
    <row r="123" spans="18:44" ht="12.75">
      <c r="R123" s="81"/>
      <c r="AL123" s="9">
        <v>0</v>
      </c>
      <c r="AM123" s="9">
        <v>0</v>
      </c>
      <c r="AN123" s="9">
        <v>-0.5</v>
      </c>
      <c r="AO123" s="9">
        <v>-0.5</v>
      </c>
      <c r="AP123" s="9">
        <v>0</v>
      </c>
      <c r="AR123" s="36"/>
    </row>
    <row r="124" spans="18:44" ht="12.75">
      <c r="R124" s="81"/>
      <c r="AL124" s="9">
        <v>0</v>
      </c>
      <c r="AM124" s="9">
        <v>0</v>
      </c>
      <c r="AN124" s="9">
        <v>-0.5</v>
      </c>
      <c r="AO124" s="9">
        <v>-0.5</v>
      </c>
      <c r="AP124" s="9">
        <v>0</v>
      </c>
      <c r="AR124" s="36"/>
    </row>
    <row r="125" spans="18:44" ht="12.75">
      <c r="R125" s="81"/>
      <c r="AL125" s="9">
        <v>0</v>
      </c>
      <c r="AM125" s="9">
        <v>0</v>
      </c>
      <c r="AN125" s="9">
        <v>-0.5</v>
      </c>
      <c r="AO125" s="9">
        <v>-0.5</v>
      </c>
      <c r="AP125" s="9">
        <v>0</v>
      </c>
      <c r="AR125" s="36"/>
    </row>
    <row r="126" spans="18:44" ht="12.75">
      <c r="R126" s="81"/>
      <c r="AL126" s="9">
        <v>0</v>
      </c>
      <c r="AM126" s="9">
        <v>0</v>
      </c>
      <c r="AN126" s="9">
        <v>-0.5</v>
      </c>
      <c r="AO126" s="9">
        <v>-0.5</v>
      </c>
      <c r="AP126" s="9">
        <v>0</v>
      </c>
      <c r="AR126" s="36"/>
    </row>
    <row r="127" spans="18:44" ht="12.75">
      <c r="R127" s="81"/>
      <c r="AL127" s="9">
        <v>0</v>
      </c>
      <c r="AM127" s="9">
        <v>0</v>
      </c>
      <c r="AN127" s="9">
        <v>-0.5</v>
      </c>
      <c r="AO127" s="9">
        <v>-0.5</v>
      </c>
      <c r="AP127" s="9">
        <v>0</v>
      </c>
      <c r="AR127" s="36"/>
    </row>
    <row r="128" spans="18:44" ht="12.75">
      <c r="R128" s="81"/>
      <c r="AL128" s="9">
        <v>0</v>
      </c>
      <c r="AM128" s="9">
        <v>0</v>
      </c>
      <c r="AN128" s="9">
        <v>-0.5</v>
      </c>
      <c r="AO128" s="9">
        <v>-0.5</v>
      </c>
      <c r="AP128" s="9">
        <v>0</v>
      </c>
      <c r="AR128" s="36"/>
    </row>
    <row r="129" spans="18:44" ht="12.75">
      <c r="R129" s="81"/>
      <c r="AL129" s="9">
        <v>0</v>
      </c>
      <c r="AM129" s="9">
        <v>0</v>
      </c>
      <c r="AN129" s="9">
        <v>-0.5</v>
      </c>
      <c r="AO129" s="9">
        <v>-0.5</v>
      </c>
      <c r="AP129" s="9">
        <v>0</v>
      </c>
      <c r="AR129" s="36"/>
    </row>
    <row r="130" spans="18:44" ht="12.75">
      <c r="R130" s="81"/>
      <c r="AL130" s="9">
        <v>0</v>
      </c>
      <c r="AM130" s="9">
        <v>0</v>
      </c>
      <c r="AN130" s="9">
        <v>-0.5</v>
      </c>
      <c r="AO130" s="9">
        <v>-0.5</v>
      </c>
      <c r="AP130" s="9">
        <v>0</v>
      </c>
      <c r="AR130" s="36"/>
    </row>
    <row r="131" spans="18:44" ht="12.75">
      <c r="R131" s="81"/>
      <c r="AL131" s="9">
        <v>0</v>
      </c>
      <c r="AM131" s="9">
        <v>0</v>
      </c>
      <c r="AN131" s="9">
        <v>-0.5</v>
      </c>
      <c r="AO131" s="9">
        <v>-0.5</v>
      </c>
      <c r="AP131" s="9">
        <v>0</v>
      </c>
      <c r="AR131" s="36"/>
    </row>
    <row r="132" spans="18:44" ht="12.75">
      <c r="R132" s="81"/>
      <c r="AL132" s="9">
        <v>0</v>
      </c>
      <c r="AM132" s="9">
        <v>0</v>
      </c>
      <c r="AN132" s="9">
        <v>-0.5</v>
      </c>
      <c r="AO132" s="9">
        <v>-0.5</v>
      </c>
      <c r="AP132" s="9">
        <v>0</v>
      </c>
      <c r="AR132" s="36"/>
    </row>
    <row r="133" spans="18:44" ht="12.75">
      <c r="R133" s="81"/>
      <c r="AL133" s="9">
        <v>0</v>
      </c>
      <c r="AM133" s="9">
        <v>0</v>
      </c>
      <c r="AN133" s="9">
        <v>-0.5</v>
      </c>
      <c r="AO133" s="9">
        <v>-0.5</v>
      </c>
      <c r="AP133" s="9">
        <v>0</v>
      </c>
      <c r="AR133" s="36"/>
    </row>
    <row r="134" spans="18:44" ht="12.75">
      <c r="R134" s="81"/>
      <c r="AL134" s="9">
        <v>0</v>
      </c>
      <c r="AM134" s="9">
        <v>0</v>
      </c>
      <c r="AN134" s="9">
        <v>-0.5</v>
      </c>
      <c r="AO134" s="9">
        <v>-0.5</v>
      </c>
      <c r="AP134" s="9">
        <v>0</v>
      </c>
      <c r="AR134" s="36"/>
    </row>
    <row r="135" spans="18:44" ht="12.75">
      <c r="R135" s="81"/>
      <c r="AL135" s="9">
        <v>0</v>
      </c>
      <c r="AM135" s="9">
        <v>0</v>
      </c>
      <c r="AN135" s="9">
        <v>-0.5</v>
      </c>
      <c r="AO135" s="9">
        <v>-0.5</v>
      </c>
      <c r="AP135" s="9">
        <v>0</v>
      </c>
      <c r="AR135" s="36"/>
    </row>
    <row r="136" spans="18:44" ht="12.75">
      <c r="R136" s="81"/>
      <c r="AL136" s="9">
        <v>0</v>
      </c>
      <c r="AM136" s="9">
        <v>0</v>
      </c>
      <c r="AN136" s="9">
        <v>-0.5</v>
      </c>
      <c r="AO136" s="9">
        <v>-0.5</v>
      </c>
      <c r="AP136" s="9">
        <v>0</v>
      </c>
      <c r="AR136" s="36"/>
    </row>
    <row r="137" spans="18:44" ht="12.75">
      <c r="R137" s="81"/>
      <c r="AL137" s="9">
        <v>0</v>
      </c>
      <c r="AM137" s="9">
        <v>0</v>
      </c>
      <c r="AN137" s="9">
        <v>-0.5</v>
      </c>
      <c r="AO137" s="9">
        <v>-0.5</v>
      </c>
      <c r="AP137" s="9">
        <v>0</v>
      </c>
      <c r="AR137" s="36"/>
    </row>
    <row r="138" spans="18:44" ht="12.75">
      <c r="R138" s="81"/>
      <c r="AL138" s="9">
        <v>0</v>
      </c>
      <c r="AM138" s="9">
        <v>0</v>
      </c>
      <c r="AN138" s="9">
        <v>-0.5</v>
      </c>
      <c r="AO138" s="9">
        <v>-0.5</v>
      </c>
      <c r="AP138" s="9">
        <v>0</v>
      </c>
      <c r="AR138" s="36"/>
    </row>
    <row r="139" spans="18:44" ht="12.75">
      <c r="R139" s="81"/>
      <c r="AL139" s="9">
        <v>0</v>
      </c>
      <c r="AM139" s="9">
        <v>0</v>
      </c>
      <c r="AN139" s="9">
        <v>-0.5</v>
      </c>
      <c r="AO139" s="9">
        <v>-0.5</v>
      </c>
      <c r="AP139" s="9">
        <v>0</v>
      </c>
      <c r="AR139" s="36"/>
    </row>
    <row r="140" spans="18:44" ht="12.75">
      <c r="R140" s="81"/>
      <c r="AL140" s="9">
        <v>0</v>
      </c>
      <c r="AM140" s="9">
        <v>0</v>
      </c>
      <c r="AN140" s="9">
        <v>-0.5</v>
      </c>
      <c r="AO140" s="9">
        <v>-0.5</v>
      </c>
      <c r="AP140" s="9">
        <v>0</v>
      </c>
      <c r="AR140" s="36"/>
    </row>
    <row r="141" spans="18:44" ht="12.75">
      <c r="R141" s="81"/>
      <c r="AL141" s="9">
        <v>0</v>
      </c>
      <c r="AM141" s="9">
        <v>0</v>
      </c>
      <c r="AN141" s="9">
        <v>-0.5</v>
      </c>
      <c r="AO141" s="9">
        <v>-0.5</v>
      </c>
      <c r="AP141" s="9">
        <v>0</v>
      </c>
      <c r="AR141" s="36"/>
    </row>
    <row r="142" spans="18:44" ht="12.75">
      <c r="R142" s="81"/>
      <c r="AL142" s="9">
        <v>0</v>
      </c>
      <c r="AM142" s="9">
        <v>0</v>
      </c>
      <c r="AN142" s="9">
        <v>-0.5</v>
      </c>
      <c r="AO142" s="9">
        <v>-0.5</v>
      </c>
      <c r="AP142" s="9">
        <v>0</v>
      </c>
      <c r="AR142" s="36"/>
    </row>
    <row r="143" spans="18:44" ht="12.75">
      <c r="R143" s="81"/>
      <c r="AL143" s="9">
        <v>0</v>
      </c>
      <c r="AM143" s="9">
        <v>0</v>
      </c>
      <c r="AN143" s="9">
        <v>-0.5</v>
      </c>
      <c r="AO143" s="9">
        <v>-0.5</v>
      </c>
      <c r="AP143" s="9">
        <v>0</v>
      </c>
      <c r="AR143" s="36"/>
    </row>
    <row r="144" spans="18:44" ht="12.75">
      <c r="R144" s="81"/>
      <c r="AL144" s="9">
        <v>0</v>
      </c>
      <c r="AM144" s="9">
        <v>0</v>
      </c>
      <c r="AN144" s="9">
        <v>-0.5</v>
      </c>
      <c r="AO144" s="9">
        <v>-0.5</v>
      </c>
      <c r="AP144" s="9">
        <v>0</v>
      </c>
      <c r="AR144" s="36"/>
    </row>
    <row r="145" spans="18:44" ht="12.75">
      <c r="R145" s="81"/>
      <c r="AL145" s="9">
        <v>0</v>
      </c>
      <c r="AM145" s="9">
        <v>0</v>
      </c>
      <c r="AN145" s="9">
        <v>-0.5</v>
      </c>
      <c r="AO145" s="9">
        <v>-0.5</v>
      </c>
      <c r="AP145" s="9">
        <v>0</v>
      </c>
      <c r="AR145" s="36"/>
    </row>
    <row r="146" spans="18:44" ht="12.75">
      <c r="R146" s="81"/>
      <c r="AL146" s="9">
        <v>0</v>
      </c>
      <c r="AM146" s="9">
        <v>0</v>
      </c>
      <c r="AN146" s="9">
        <v>-0.5</v>
      </c>
      <c r="AO146" s="9">
        <v>-0.5</v>
      </c>
      <c r="AP146" s="9">
        <v>0</v>
      </c>
      <c r="AR146" s="36"/>
    </row>
    <row r="147" spans="18:44" ht="12.75">
      <c r="R147" s="81"/>
      <c r="AL147" s="9">
        <v>0</v>
      </c>
      <c r="AM147" s="9">
        <v>0</v>
      </c>
      <c r="AN147" s="9">
        <v>-0.5</v>
      </c>
      <c r="AO147" s="9">
        <v>-0.5</v>
      </c>
      <c r="AP147" s="9">
        <v>0</v>
      </c>
      <c r="AR147" s="36"/>
    </row>
    <row r="148" spans="18:44" ht="12.75">
      <c r="R148" s="81"/>
      <c r="AL148" s="9">
        <v>0</v>
      </c>
      <c r="AM148" s="9">
        <v>0</v>
      </c>
      <c r="AN148" s="9">
        <v>-0.5</v>
      </c>
      <c r="AO148" s="9">
        <v>-0.5</v>
      </c>
      <c r="AP148" s="9">
        <v>0</v>
      </c>
      <c r="AR148" s="36"/>
    </row>
    <row r="149" spans="18:44" ht="12.75">
      <c r="R149" s="81"/>
      <c r="AL149" s="9">
        <v>0</v>
      </c>
      <c r="AM149" s="9">
        <v>0</v>
      </c>
      <c r="AN149" s="9">
        <v>-0.5</v>
      </c>
      <c r="AO149" s="9">
        <v>-0.5</v>
      </c>
      <c r="AP149" s="9">
        <v>0</v>
      </c>
      <c r="AR149" s="36"/>
    </row>
    <row r="150" spans="18:44" ht="12.75">
      <c r="R150" s="81"/>
      <c r="AL150" s="9">
        <v>0</v>
      </c>
      <c r="AM150" s="9">
        <v>0</v>
      </c>
      <c r="AN150" s="9">
        <v>-0.5</v>
      </c>
      <c r="AO150" s="9">
        <v>-0.5</v>
      </c>
      <c r="AP150" s="9">
        <v>0</v>
      </c>
      <c r="AR150" s="36"/>
    </row>
    <row r="151" spans="18:44" ht="12.75">
      <c r="R151" s="81"/>
      <c r="AL151" s="9">
        <v>0</v>
      </c>
      <c r="AM151" s="9">
        <v>0</v>
      </c>
      <c r="AN151" s="9">
        <v>-0.5</v>
      </c>
      <c r="AO151" s="9">
        <v>-0.5</v>
      </c>
      <c r="AP151" s="9">
        <v>0</v>
      </c>
      <c r="AR151" s="36"/>
    </row>
    <row r="152" spans="18:44" ht="12.75">
      <c r="R152" s="81"/>
      <c r="AL152" s="9">
        <v>0</v>
      </c>
      <c r="AM152" s="9">
        <v>0</v>
      </c>
      <c r="AN152" s="9">
        <v>-0.5</v>
      </c>
      <c r="AO152" s="9">
        <v>-0.5</v>
      </c>
      <c r="AP152" s="9">
        <v>0</v>
      </c>
      <c r="AR152" s="36"/>
    </row>
    <row r="153" spans="18:44" ht="12.75">
      <c r="R153" s="81"/>
      <c r="AL153" s="9">
        <v>0</v>
      </c>
      <c r="AM153" s="9">
        <v>0</v>
      </c>
      <c r="AN153" s="9">
        <v>-0.5</v>
      </c>
      <c r="AO153" s="9">
        <v>-0.5</v>
      </c>
      <c r="AP153" s="9">
        <v>0</v>
      </c>
      <c r="AR153" s="36"/>
    </row>
    <row r="154" spans="18:44" ht="12.75">
      <c r="R154" s="81"/>
      <c r="AL154" s="9">
        <v>0</v>
      </c>
      <c r="AM154" s="9">
        <v>0</v>
      </c>
      <c r="AN154" s="9">
        <v>-0.5</v>
      </c>
      <c r="AO154" s="9">
        <v>-0.5</v>
      </c>
      <c r="AP154" s="9">
        <v>0</v>
      </c>
      <c r="AR154" s="36"/>
    </row>
    <row r="155" spans="18:44" ht="12.75">
      <c r="R155" s="81"/>
      <c r="AL155" s="9">
        <v>0</v>
      </c>
      <c r="AM155" s="9">
        <v>0</v>
      </c>
      <c r="AN155" s="9">
        <v>-0.5</v>
      </c>
      <c r="AO155" s="9">
        <v>-0.5</v>
      </c>
      <c r="AP155" s="9">
        <v>0</v>
      </c>
      <c r="AR155" s="36"/>
    </row>
    <row r="156" spans="18:44" ht="12.75">
      <c r="R156" s="81"/>
      <c r="AL156" s="9">
        <v>0</v>
      </c>
      <c r="AM156" s="9">
        <v>0</v>
      </c>
      <c r="AN156" s="9">
        <v>-0.5</v>
      </c>
      <c r="AO156" s="9">
        <v>-0.5</v>
      </c>
      <c r="AP156" s="9">
        <v>0</v>
      </c>
      <c r="AR156" s="36"/>
    </row>
    <row r="157" spans="18:44" ht="12.75">
      <c r="R157" s="81"/>
      <c r="AL157" s="9">
        <v>0</v>
      </c>
      <c r="AM157" s="9">
        <v>0</v>
      </c>
      <c r="AN157" s="9">
        <v>-0.5</v>
      </c>
      <c r="AO157" s="9">
        <v>-0.5</v>
      </c>
      <c r="AP157" s="9">
        <v>0</v>
      </c>
      <c r="AR157" s="36"/>
    </row>
    <row r="158" spans="18:44" ht="12.75">
      <c r="R158" s="81"/>
      <c r="AL158" s="9">
        <v>0</v>
      </c>
      <c r="AM158" s="9">
        <v>0</v>
      </c>
      <c r="AN158" s="9">
        <v>-0.5</v>
      </c>
      <c r="AO158" s="9">
        <v>-0.5</v>
      </c>
      <c r="AP158" s="9">
        <v>0</v>
      </c>
      <c r="AR158" s="36"/>
    </row>
    <row r="159" spans="18:44" ht="12.75">
      <c r="R159" s="81"/>
      <c r="AL159" s="9">
        <v>0</v>
      </c>
      <c r="AM159" s="9">
        <v>0</v>
      </c>
      <c r="AN159" s="9">
        <v>-0.5</v>
      </c>
      <c r="AO159" s="9">
        <v>-0.5</v>
      </c>
      <c r="AP159" s="9">
        <v>0</v>
      </c>
      <c r="AR159" s="36"/>
    </row>
    <row r="160" spans="18:44" ht="12.75">
      <c r="R160" s="81"/>
      <c r="AL160" s="9">
        <v>0</v>
      </c>
      <c r="AM160" s="9">
        <v>0</v>
      </c>
      <c r="AN160" s="9">
        <v>-0.5</v>
      </c>
      <c r="AO160" s="9">
        <v>-0.5</v>
      </c>
      <c r="AP160" s="9">
        <v>0</v>
      </c>
      <c r="AR160" s="36"/>
    </row>
    <row r="161" spans="18:44" ht="12.75">
      <c r="R161" s="81"/>
      <c r="AL161" s="9">
        <v>0</v>
      </c>
      <c r="AM161" s="9">
        <v>0</v>
      </c>
      <c r="AN161" s="9">
        <v>-0.5</v>
      </c>
      <c r="AO161" s="9">
        <v>-0.5</v>
      </c>
      <c r="AP161" s="9">
        <v>0</v>
      </c>
      <c r="AR161" s="36"/>
    </row>
    <row r="162" spans="18:44" ht="12.75">
      <c r="R162" s="81"/>
      <c r="AL162" s="9">
        <v>0</v>
      </c>
      <c r="AM162" s="9">
        <v>0</v>
      </c>
      <c r="AN162" s="9">
        <v>-0.5</v>
      </c>
      <c r="AO162" s="9">
        <v>-0.5</v>
      </c>
      <c r="AP162" s="9">
        <v>0</v>
      </c>
      <c r="AR162" s="36"/>
    </row>
    <row r="163" spans="18:44" ht="12.75">
      <c r="R163" s="81"/>
      <c r="AL163" s="9">
        <v>0</v>
      </c>
      <c r="AM163" s="9">
        <v>0</v>
      </c>
      <c r="AN163" s="9">
        <v>-0.5</v>
      </c>
      <c r="AO163" s="9">
        <v>-0.5</v>
      </c>
      <c r="AP163" s="9">
        <v>0</v>
      </c>
      <c r="AR163" s="36"/>
    </row>
    <row r="164" spans="18:44" ht="12.75">
      <c r="R164" s="81"/>
      <c r="AL164" s="9">
        <v>0</v>
      </c>
      <c r="AM164" s="9">
        <v>0</v>
      </c>
      <c r="AN164" s="9">
        <v>-0.5</v>
      </c>
      <c r="AO164" s="9">
        <v>-0.5</v>
      </c>
      <c r="AP164" s="9">
        <v>0</v>
      </c>
      <c r="AR164" s="36"/>
    </row>
    <row r="165" spans="18:44" ht="12.75">
      <c r="R165" s="81"/>
      <c r="AL165" s="9">
        <v>0</v>
      </c>
      <c r="AM165" s="9">
        <v>0</v>
      </c>
      <c r="AN165" s="9">
        <v>-0.5</v>
      </c>
      <c r="AO165" s="9">
        <v>-0.5</v>
      </c>
      <c r="AP165" s="9">
        <v>0</v>
      </c>
      <c r="AR165" s="36"/>
    </row>
    <row r="166" spans="18:44" ht="12.75">
      <c r="R166" s="81"/>
      <c r="AL166" s="9">
        <v>0</v>
      </c>
      <c r="AM166" s="9">
        <v>0</v>
      </c>
      <c r="AN166" s="9">
        <v>-0.5</v>
      </c>
      <c r="AO166" s="9">
        <v>-0.5</v>
      </c>
      <c r="AP166" s="9">
        <v>0</v>
      </c>
      <c r="AR166" s="36"/>
    </row>
    <row r="167" spans="18:44" ht="12.75">
      <c r="R167" s="81"/>
      <c r="AL167" s="9">
        <v>0</v>
      </c>
      <c r="AM167" s="9">
        <v>0</v>
      </c>
      <c r="AN167" s="9">
        <v>-0.5</v>
      </c>
      <c r="AO167" s="9">
        <v>-0.5</v>
      </c>
      <c r="AP167" s="9">
        <v>0</v>
      </c>
      <c r="AR167" s="36"/>
    </row>
    <row r="168" spans="18:44" ht="12.75">
      <c r="R168" s="81"/>
      <c r="AL168" s="9">
        <v>0</v>
      </c>
      <c r="AM168" s="9">
        <v>0</v>
      </c>
      <c r="AN168" s="9">
        <v>-0.5</v>
      </c>
      <c r="AO168" s="9">
        <v>-0.5</v>
      </c>
      <c r="AP168" s="9">
        <v>0</v>
      </c>
      <c r="AR168" s="36"/>
    </row>
    <row r="169" spans="18:44" ht="12.75">
      <c r="R169" s="81"/>
      <c r="AL169" s="9">
        <v>0</v>
      </c>
      <c r="AM169" s="9">
        <v>0</v>
      </c>
      <c r="AN169" s="9">
        <v>-0.5</v>
      </c>
      <c r="AO169" s="9">
        <v>-0.5</v>
      </c>
      <c r="AP169" s="9">
        <v>0</v>
      </c>
      <c r="AR169" s="36"/>
    </row>
    <row r="170" spans="18:44" ht="12.75">
      <c r="R170" s="81"/>
      <c r="AL170" s="9">
        <v>0</v>
      </c>
      <c r="AM170" s="9">
        <v>0</v>
      </c>
      <c r="AN170" s="9">
        <v>-0.5</v>
      </c>
      <c r="AO170" s="9">
        <v>-0.5</v>
      </c>
      <c r="AP170" s="9">
        <v>0</v>
      </c>
      <c r="AR170" s="36"/>
    </row>
    <row r="171" spans="18:44" ht="12.75">
      <c r="R171" s="81"/>
      <c r="AL171" s="9">
        <v>0</v>
      </c>
      <c r="AM171" s="9">
        <v>0</v>
      </c>
      <c r="AN171" s="9">
        <v>-0.5</v>
      </c>
      <c r="AO171" s="9">
        <v>-0.5</v>
      </c>
      <c r="AP171" s="9">
        <v>0</v>
      </c>
      <c r="AR171" s="36"/>
    </row>
    <row r="172" spans="18:44" ht="12.75">
      <c r="R172" s="81"/>
      <c r="AL172" s="9">
        <v>0</v>
      </c>
      <c r="AM172" s="9">
        <v>0</v>
      </c>
      <c r="AN172" s="9">
        <v>-0.5</v>
      </c>
      <c r="AO172" s="9">
        <v>-0.5</v>
      </c>
      <c r="AP172" s="9">
        <v>0</v>
      </c>
      <c r="AR172" s="36"/>
    </row>
    <row r="173" spans="18:44" ht="12.75">
      <c r="R173" s="81"/>
      <c r="AL173" s="9">
        <v>0</v>
      </c>
      <c r="AM173" s="9">
        <v>0</v>
      </c>
      <c r="AN173" s="9">
        <v>-0.5</v>
      </c>
      <c r="AO173" s="9">
        <v>-0.5</v>
      </c>
      <c r="AP173" s="9">
        <v>0</v>
      </c>
      <c r="AR173" s="36"/>
    </row>
    <row r="174" spans="18:44" ht="12.75">
      <c r="R174" s="81"/>
      <c r="AL174" s="9">
        <v>0</v>
      </c>
      <c r="AM174" s="9">
        <v>0</v>
      </c>
      <c r="AN174" s="9">
        <v>-0.5</v>
      </c>
      <c r="AO174" s="9">
        <v>-0.5</v>
      </c>
      <c r="AP174" s="9">
        <v>0</v>
      </c>
      <c r="AR174" s="36"/>
    </row>
    <row r="175" spans="18:44" ht="12.75">
      <c r="R175" s="81"/>
      <c r="AL175" s="9">
        <v>0</v>
      </c>
      <c r="AM175" s="9">
        <v>0</v>
      </c>
      <c r="AN175" s="9">
        <v>-0.5</v>
      </c>
      <c r="AO175" s="9">
        <v>-0.5</v>
      </c>
      <c r="AP175" s="9">
        <v>0</v>
      </c>
      <c r="AR175" s="36"/>
    </row>
    <row r="176" spans="18:44" ht="12.75">
      <c r="R176" s="81"/>
      <c r="AL176" s="9">
        <v>0</v>
      </c>
      <c r="AM176" s="9">
        <v>0</v>
      </c>
      <c r="AN176" s="9">
        <v>-0.5</v>
      </c>
      <c r="AO176" s="9">
        <v>-0.5</v>
      </c>
      <c r="AP176" s="9">
        <v>0</v>
      </c>
      <c r="AR176" s="36"/>
    </row>
    <row r="177" spans="18:44" ht="12.75">
      <c r="R177" s="81"/>
      <c r="AL177" s="9">
        <v>0</v>
      </c>
      <c r="AM177" s="9">
        <v>0</v>
      </c>
      <c r="AN177" s="9">
        <v>-0.5</v>
      </c>
      <c r="AO177" s="9">
        <v>-0.5</v>
      </c>
      <c r="AP177" s="9">
        <v>0</v>
      </c>
      <c r="AR177" s="36"/>
    </row>
    <row r="178" spans="18:44" ht="12.75">
      <c r="R178" s="81"/>
      <c r="AL178" s="9">
        <v>0</v>
      </c>
      <c r="AM178" s="9">
        <v>0</v>
      </c>
      <c r="AN178" s="9">
        <v>-0.5</v>
      </c>
      <c r="AO178" s="9">
        <v>-0.5</v>
      </c>
      <c r="AP178" s="9">
        <v>0</v>
      </c>
      <c r="AR178" s="36"/>
    </row>
    <row r="179" spans="18:44" ht="12.75">
      <c r="R179" s="81"/>
      <c r="AL179" s="9">
        <v>0</v>
      </c>
      <c r="AM179" s="9">
        <v>0</v>
      </c>
      <c r="AN179" s="9">
        <v>-0.5</v>
      </c>
      <c r="AO179" s="9">
        <v>-0.5</v>
      </c>
      <c r="AP179" s="9">
        <v>0</v>
      </c>
      <c r="AR179" s="36"/>
    </row>
    <row r="180" spans="18:44" ht="12.75">
      <c r="R180" s="81"/>
      <c r="AL180" s="9">
        <v>0</v>
      </c>
      <c r="AM180" s="9">
        <v>0</v>
      </c>
      <c r="AN180" s="9">
        <v>-0.5</v>
      </c>
      <c r="AO180" s="9">
        <v>-0.5</v>
      </c>
      <c r="AP180" s="9">
        <v>0</v>
      </c>
      <c r="AR180" s="36"/>
    </row>
    <row r="181" spans="18:44" ht="12.75">
      <c r="R181" s="81"/>
      <c r="AL181" s="9">
        <v>0</v>
      </c>
      <c r="AM181" s="9">
        <v>0</v>
      </c>
      <c r="AN181" s="9">
        <v>-0.5</v>
      </c>
      <c r="AO181" s="9">
        <v>-0.5</v>
      </c>
      <c r="AP181" s="9">
        <v>0</v>
      </c>
      <c r="AR181" s="36"/>
    </row>
    <row r="182" spans="18:44" ht="12.75">
      <c r="R182" s="81"/>
      <c r="AL182" s="9">
        <v>0</v>
      </c>
      <c r="AM182" s="9">
        <v>0</v>
      </c>
      <c r="AN182" s="9">
        <v>-0.5</v>
      </c>
      <c r="AO182" s="9">
        <v>-0.5</v>
      </c>
      <c r="AP182" s="9">
        <v>0</v>
      </c>
      <c r="AR182" s="36"/>
    </row>
    <row r="183" spans="18:44" ht="12.75">
      <c r="R183" s="81"/>
      <c r="AL183" s="9">
        <v>0</v>
      </c>
      <c r="AM183" s="9">
        <v>0</v>
      </c>
      <c r="AN183" s="9">
        <v>-0.5</v>
      </c>
      <c r="AO183" s="9">
        <v>-0.5</v>
      </c>
      <c r="AP183" s="9">
        <v>0</v>
      </c>
      <c r="AR183" s="36"/>
    </row>
    <row r="184" spans="18:44" ht="12.75">
      <c r="R184" s="81"/>
      <c r="AL184" s="9">
        <v>0</v>
      </c>
      <c r="AM184" s="9">
        <v>0</v>
      </c>
      <c r="AN184" s="9">
        <v>-0.5</v>
      </c>
      <c r="AO184" s="9">
        <v>-0.5</v>
      </c>
      <c r="AP184" s="9">
        <v>0</v>
      </c>
      <c r="AR184" s="36"/>
    </row>
    <row r="185" spans="18:44" ht="12.75">
      <c r="R185" s="81"/>
      <c r="AL185" s="9">
        <v>0</v>
      </c>
      <c r="AM185" s="9">
        <v>0</v>
      </c>
      <c r="AN185" s="9">
        <v>-0.5</v>
      </c>
      <c r="AO185" s="9">
        <v>-0.5</v>
      </c>
      <c r="AP185" s="9">
        <v>0</v>
      </c>
      <c r="AR185" s="36"/>
    </row>
    <row r="186" spans="18:44" ht="12.75">
      <c r="R186" s="81"/>
      <c r="AL186" s="9">
        <v>0</v>
      </c>
      <c r="AM186" s="9">
        <v>0</v>
      </c>
      <c r="AN186" s="9">
        <v>-0.5</v>
      </c>
      <c r="AO186" s="9">
        <v>-0.5</v>
      </c>
      <c r="AP186" s="9">
        <v>0</v>
      </c>
      <c r="AR186" s="36"/>
    </row>
    <row r="187" spans="18:44" ht="12.75">
      <c r="R187" s="81"/>
      <c r="AL187" s="9">
        <v>0</v>
      </c>
      <c r="AM187" s="9">
        <v>0</v>
      </c>
      <c r="AN187" s="9">
        <v>-0.5</v>
      </c>
      <c r="AO187" s="9">
        <v>-0.5</v>
      </c>
      <c r="AP187" s="9">
        <v>0</v>
      </c>
      <c r="AR187" s="36"/>
    </row>
    <row r="188" spans="18:44" ht="12.75">
      <c r="R188" s="81"/>
      <c r="AL188" s="9">
        <v>0</v>
      </c>
      <c r="AM188" s="9">
        <v>0</v>
      </c>
      <c r="AN188" s="9">
        <v>-0.5</v>
      </c>
      <c r="AO188" s="9">
        <v>-0.5</v>
      </c>
      <c r="AP188" s="9">
        <v>0</v>
      </c>
      <c r="AR188" s="36"/>
    </row>
    <row r="189" spans="18:44" ht="12.75">
      <c r="R189" s="81"/>
      <c r="AL189" s="9">
        <v>0</v>
      </c>
      <c r="AM189" s="9">
        <v>0</v>
      </c>
      <c r="AN189" s="9">
        <v>-0.5</v>
      </c>
      <c r="AO189" s="9">
        <v>-0.5</v>
      </c>
      <c r="AP189" s="9">
        <v>0</v>
      </c>
      <c r="AR189" s="36"/>
    </row>
    <row r="190" spans="18:44" ht="12.75">
      <c r="R190" s="81"/>
      <c r="AL190" s="9">
        <v>0</v>
      </c>
      <c r="AM190" s="9">
        <v>0</v>
      </c>
      <c r="AN190" s="9">
        <v>-0.5</v>
      </c>
      <c r="AO190" s="9">
        <v>-0.5</v>
      </c>
      <c r="AP190" s="9">
        <v>0</v>
      </c>
      <c r="AR190" s="36"/>
    </row>
    <row r="191" spans="18:44" ht="12.75">
      <c r="R191" s="81"/>
      <c r="AL191" s="9">
        <v>0</v>
      </c>
      <c r="AM191" s="9">
        <v>0</v>
      </c>
      <c r="AN191" s="9">
        <v>-0.5</v>
      </c>
      <c r="AO191" s="9">
        <v>-0.5</v>
      </c>
      <c r="AP191" s="9">
        <v>0</v>
      </c>
      <c r="AR191" s="36"/>
    </row>
    <row r="192" spans="18:44" ht="12.75">
      <c r="R192" s="81"/>
      <c r="AL192" s="9">
        <v>0</v>
      </c>
      <c r="AM192" s="9">
        <v>0</v>
      </c>
      <c r="AN192" s="9">
        <v>-0.5</v>
      </c>
      <c r="AO192" s="9">
        <v>-0.5</v>
      </c>
      <c r="AP192" s="9">
        <v>0</v>
      </c>
      <c r="AR192" s="36"/>
    </row>
    <row r="193" spans="18:44" ht="12.75">
      <c r="R193" s="81"/>
      <c r="AL193" s="9">
        <v>0</v>
      </c>
      <c r="AM193" s="9">
        <v>0</v>
      </c>
      <c r="AN193" s="9">
        <v>-0.5</v>
      </c>
      <c r="AO193" s="9">
        <v>-0.5</v>
      </c>
      <c r="AP193" s="9">
        <v>0</v>
      </c>
      <c r="AR193" s="36"/>
    </row>
    <row r="194" spans="18:44" ht="12.75">
      <c r="R194" s="81"/>
      <c r="AL194" s="9">
        <v>0</v>
      </c>
      <c r="AM194" s="9">
        <v>0</v>
      </c>
      <c r="AN194" s="9">
        <v>-0.5</v>
      </c>
      <c r="AO194" s="9">
        <v>-0.5</v>
      </c>
      <c r="AP194" s="9">
        <v>0</v>
      </c>
      <c r="AR194" s="36"/>
    </row>
    <row r="195" spans="18:44" ht="12.75">
      <c r="R195" s="81"/>
      <c r="AL195" s="9">
        <v>0</v>
      </c>
      <c r="AM195" s="9">
        <v>0</v>
      </c>
      <c r="AN195" s="9">
        <v>-0.5</v>
      </c>
      <c r="AO195" s="9">
        <v>-0.5</v>
      </c>
      <c r="AP195" s="9">
        <v>0</v>
      </c>
      <c r="AR195" s="36"/>
    </row>
    <row r="196" spans="18:44" ht="12.75">
      <c r="R196" s="81"/>
      <c r="AL196" s="9">
        <v>0</v>
      </c>
      <c r="AM196" s="9">
        <v>0</v>
      </c>
      <c r="AN196" s="9">
        <v>-0.5</v>
      </c>
      <c r="AO196" s="9">
        <v>-0.5</v>
      </c>
      <c r="AP196" s="9">
        <v>0</v>
      </c>
      <c r="AR196" s="36"/>
    </row>
    <row r="197" spans="18:44" ht="12.75">
      <c r="R197" s="81"/>
      <c r="AL197" s="9">
        <v>0</v>
      </c>
      <c r="AM197" s="9">
        <v>0</v>
      </c>
      <c r="AN197" s="9">
        <v>-0.5</v>
      </c>
      <c r="AO197" s="9">
        <v>-0.5</v>
      </c>
      <c r="AP197" s="9">
        <v>0</v>
      </c>
      <c r="AR197" s="36"/>
    </row>
    <row r="198" spans="18:44" ht="12.75">
      <c r="R198" s="81"/>
      <c r="AL198" s="9">
        <v>0</v>
      </c>
      <c r="AM198" s="9">
        <v>0</v>
      </c>
      <c r="AN198" s="9">
        <v>-0.5</v>
      </c>
      <c r="AO198" s="9">
        <v>-0.5</v>
      </c>
      <c r="AP198" s="9">
        <v>0</v>
      </c>
      <c r="AR198" s="36"/>
    </row>
    <row r="199" spans="18:44" ht="12.75">
      <c r="R199" s="81"/>
      <c r="AL199" s="9">
        <v>0</v>
      </c>
      <c r="AM199" s="9">
        <v>0</v>
      </c>
      <c r="AN199" s="9">
        <v>-0.5</v>
      </c>
      <c r="AO199" s="9">
        <v>-0.5</v>
      </c>
      <c r="AP199" s="9">
        <v>0</v>
      </c>
      <c r="AR199" s="36"/>
    </row>
    <row r="200" spans="18:44" ht="12.75">
      <c r="R200" s="81"/>
      <c r="AL200" s="9">
        <v>0</v>
      </c>
      <c r="AM200" s="9">
        <v>0</v>
      </c>
      <c r="AN200" s="9">
        <v>-0.5</v>
      </c>
      <c r="AO200" s="9">
        <v>-0.5</v>
      </c>
      <c r="AP200" s="9">
        <v>0</v>
      </c>
      <c r="AR200" s="36"/>
    </row>
    <row r="201" spans="18:44" ht="12.75">
      <c r="R201" s="81"/>
      <c r="AL201" s="9">
        <v>0</v>
      </c>
      <c r="AM201" s="9">
        <v>0</v>
      </c>
      <c r="AN201" s="9">
        <v>-0.5</v>
      </c>
      <c r="AO201" s="9">
        <v>-0.5</v>
      </c>
      <c r="AP201" s="9">
        <v>0</v>
      </c>
      <c r="AR201" s="36"/>
    </row>
    <row r="202" spans="18:44" ht="12.75">
      <c r="R202" s="81"/>
      <c r="AL202" s="9">
        <v>0</v>
      </c>
      <c r="AM202" s="9">
        <v>0</v>
      </c>
      <c r="AN202" s="9">
        <v>-0.5</v>
      </c>
      <c r="AO202" s="9">
        <v>-0.5</v>
      </c>
      <c r="AP202" s="9">
        <v>0</v>
      </c>
      <c r="AR202" s="36"/>
    </row>
    <row r="203" spans="18:44" ht="12.75">
      <c r="R203" s="81"/>
      <c r="AL203" s="9">
        <v>0</v>
      </c>
      <c r="AM203" s="9">
        <v>0</v>
      </c>
      <c r="AN203" s="9">
        <v>-0.5</v>
      </c>
      <c r="AO203" s="9">
        <v>-0.5</v>
      </c>
      <c r="AP203" s="9">
        <v>0</v>
      </c>
      <c r="AR203" s="36"/>
    </row>
    <row r="204" spans="18:44" ht="12.75">
      <c r="R204" s="81"/>
      <c r="AL204" s="9">
        <v>0</v>
      </c>
      <c r="AM204" s="9">
        <v>0</v>
      </c>
      <c r="AN204" s="9">
        <v>-0.5</v>
      </c>
      <c r="AO204" s="9">
        <v>-0.5</v>
      </c>
      <c r="AP204" s="9">
        <v>0</v>
      </c>
      <c r="AR204" s="36"/>
    </row>
    <row r="205" spans="18:44" ht="12.75">
      <c r="R205" s="81"/>
      <c r="AL205" s="9">
        <v>0</v>
      </c>
      <c r="AM205" s="9">
        <v>0</v>
      </c>
      <c r="AN205" s="9">
        <v>-0.5</v>
      </c>
      <c r="AO205" s="9">
        <v>-0.5</v>
      </c>
      <c r="AP205" s="9">
        <v>0</v>
      </c>
      <c r="AR205" s="36"/>
    </row>
    <row r="206" spans="18:44" ht="12.75">
      <c r="R206" s="81"/>
      <c r="AL206" s="9">
        <v>0</v>
      </c>
      <c r="AM206" s="9">
        <v>0</v>
      </c>
      <c r="AN206" s="9">
        <v>-0.5</v>
      </c>
      <c r="AO206" s="9">
        <v>-0.5</v>
      </c>
      <c r="AP206" s="9">
        <v>0</v>
      </c>
      <c r="AR206" s="36"/>
    </row>
    <row r="207" spans="18:44" ht="12.75">
      <c r="R207" s="81"/>
      <c r="AL207" s="9">
        <v>0</v>
      </c>
      <c r="AM207" s="9">
        <v>0</v>
      </c>
      <c r="AN207" s="9">
        <v>-0.5</v>
      </c>
      <c r="AO207" s="9">
        <v>-0.5</v>
      </c>
      <c r="AP207" s="9">
        <v>0</v>
      </c>
      <c r="AR207" s="36"/>
    </row>
    <row r="208" spans="18:44" ht="12.75">
      <c r="R208" s="81"/>
      <c r="AL208" s="9">
        <v>0</v>
      </c>
      <c r="AM208" s="9">
        <v>0</v>
      </c>
      <c r="AN208" s="9">
        <v>-0.5</v>
      </c>
      <c r="AO208" s="9">
        <v>-0.5</v>
      </c>
      <c r="AP208" s="9">
        <v>0</v>
      </c>
      <c r="AR208" s="36"/>
    </row>
    <row r="209" spans="18:44" ht="12.75">
      <c r="R209" s="81"/>
      <c r="AL209" s="9">
        <v>0</v>
      </c>
      <c r="AM209" s="9">
        <v>0</v>
      </c>
      <c r="AN209" s="9">
        <v>-0.5</v>
      </c>
      <c r="AO209" s="9">
        <v>-0.5</v>
      </c>
      <c r="AP209" s="9">
        <v>0</v>
      </c>
      <c r="AR209" s="36"/>
    </row>
    <row r="210" spans="18:44" ht="12.75">
      <c r="R210" s="81"/>
      <c r="AL210" s="9">
        <v>0</v>
      </c>
      <c r="AM210" s="9">
        <v>0</v>
      </c>
      <c r="AN210" s="9">
        <v>-0.5</v>
      </c>
      <c r="AO210" s="9">
        <v>-0.5</v>
      </c>
      <c r="AP210" s="9">
        <v>0</v>
      </c>
      <c r="AR210" s="36"/>
    </row>
    <row r="211" spans="18:44" ht="12.75">
      <c r="R211" s="81"/>
      <c r="AL211" s="9">
        <v>0</v>
      </c>
      <c r="AM211" s="9">
        <v>0</v>
      </c>
      <c r="AN211" s="9">
        <v>-0.5</v>
      </c>
      <c r="AO211" s="9">
        <v>-0.5</v>
      </c>
      <c r="AP211" s="9">
        <v>0</v>
      </c>
      <c r="AR211" s="36"/>
    </row>
    <row r="212" spans="18:44" ht="12.75">
      <c r="R212" s="81"/>
      <c r="AL212" s="9">
        <v>0</v>
      </c>
      <c r="AM212" s="9">
        <v>0</v>
      </c>
      <c r="AN212" s="9">
        <v>-0.5</v>
      </c>
      <c r="AO212" s="9">
        <v>-0.5</v>
      </c>
      <c r="AP212" s="9">
        <v>0</v>
      </c>
      <c r="AR212" s="36"/>
    </row>
    <row r="213" spans="18:44" ht="12.75">
      <c r="R213" s="81"/>
      <c r="AL213" s="9">
        <v>0</v>
      </c>
      <c r="AM213" s="9">
        <v>0</v>
      </c>
      <c r="AN213" s="9">
        <v>-0.5</v>
      </c>
      <c r="AO213" s="9">
        <v>-0.5</v>
      </c>
      <c r="AP213" s="9">
        <v>0</v>
      </c>
      <c r="AR213" s="36"/>
    </row>
    <row r="214" spans="18:44" ht="12.75">
      <c r="R214" s="81"/>
      <c r="AL214" s="9">
        <v>0</v>
      </c>
      <c r="AM214" s="9">
        <v>0</v>
      </c>
      <c r="AN214" s="9">
        <v>-0.5</v>
      </c>
      <c r="AO214" s="9">
        <v>-0.5</v>
      </c>
      <c r="AP214" s="9">
        <v>0</v>
      </c>
      <c r="AR214" s="36"/>
    </row>
    <row r="215" spans="18:44" ht="12.75">
      <c r="R215" s="81"/>
      <c r="AL215" s="9">
        <v>0</v>
      </c>
      <c r="AM215" s="9">
        <v>0</v>
      </c>
      <c r="AN215" s="9">
        <v>-0.5</v>
      </c>
      <c r="AO215" s="9">
        <v>-0.5</v>
      </c>
      <c r="AP215" s="9">
        <v>0</v>
      </c>
      <c r="AR215" s="36"/>
    </row>
    <row r="216" spans="18:44" ht="12.75">
      <c r="R216" s="81"/>
      <c r="AL216" s="9">
        <v>0</v>
      </c>
      <c r="AM216" s="9">
        <v>0</v>
      </c>
      <c r="AN216" s="9">
        <v>-0.5</v>
      </c>
      <c r="AO216" s="9">
        <v>-0.5</v>
      </c>
      <c r="AP216" s="9">
        <v>0</v>
      </c>
      <c r="AR216" s="36"/>
    </row>
    <row r="217" spans="18:44" ht="12.75">
      <c r="R217" s="81"/>
      <c r="AL217" s="9">
        <v>0</v>
      </c>
      <c r="AM217" s="9">
        <v>0</v>
      </c>
      <c r="AN217" s="9">
        <v>-0.5</v>
      </c>
      <c r="AO217" s="9">
        <v>-0.5</v>
      </c>
      <c r="AP217" s="9">
        <v>0</v>
      </c>
      <c r="AR217" s="36"/>
    </row>
    <row r="218" spans="18:44" ht="12.75">
      <c r="R218" s="81"/>
      <c r="AL218" s="9">
        <v>0</v>
      </c>
      <c r="AM218" s="9">
        <v>0</v>
      </c>
      <c r="AN218" s="9">
        <v>-0.5</v>
      </c>
      <c r="AO218" s="9">
        <v>-0.5</v>
      </c>
      <c r="AP218" s="9">
        <v>0</v>
      </c>
      <c r="AR218" s="36"/>
    </row>
    <row r="219" spans="18:44" ht="12.75">
      <c r="R219" s="81"/>
      <c r="AL219" s="9">
        <v>0</v>
      </c>
      <c r="AM219" s="9">
        <v>0</v>
      </c>
      <c r="AN219" s="9">
        <v>-0.5</v>
      </c>
      <c r="AO219" s="9">
        <v>-0.5</v>
      </c>
      <c r="AP219" s="9">
        <v>0</v>
      </c>
      <c r="AR219" s="36"/>
    </row>
    <row r="220" spans="18:44" ht="12.75">
      <c r="R220" s="81"/>
      <c r="AL220" s="9">
        <v>0</v>
      </c>
      <c r="AM220" s="9">
        <v>0</v>
      </c>
      <c r="AN220" s="9">
        <v>-0.5</v>
      </c>
      <c r="AO220" s="9">
        <v>-0.5</v>
      </c>
      <c r="AP220" s="9">
        <v>0</v>
      </c>
      <c r="AR220" s="36"/>
    </row>
    <row r="221" spans="18:44" ht="12.75">
      <c r="R221" s="81"/>
      <c r="AL221" s="9">
        <v>0</v>
      </c>
      <c r="AM221" s="9">
        <v>0</v>
      </c>
      <c r="AN221" s="9">
        <v>-0.5</v>
      </c>
      <c r="AO221" s="9">
        <v>-0.5</v>
      </c>
      <c r="AP221" s="9">
        <v>0</v>
      </c>
      <c r="AR221" s="36"/>
    </row>
    <row r="222" spans="18:44" ht="12.75">
      <c r="R222" s="81"/>
      <c r="AL222" s="9">
        <v>0</v>
      </c>
      <c r="AM222" s="9">
        <v>0</v>
      </c>
      <c r="AN222" s="9">
        <v>-0.5</v>
      </c>
      <c r="AO222" s="9">
        <v>-0.5</v>
      </c>
      <c r="AP222" s="9">
        <v>0</v>
      </c>
      <c r="AR222" s="36"/>
    </row>
    <row r="223" spans="18:44" ht="12.75">
      <c r="R223" s="81"/>
      <c r="AL223" s="9">
        <v>0</v>
      </c>
      <c r="AM223" s="9">
        <v>0</v>
      </c>
      <c r="AN223" s="9">
        <v>-0.5</v>
      </c>
      <c r="AO223" s="9">
        <v>-0.5</v>
      </c>
      <c r="AP223" s="9">
        <v>0</v>
      </c>
      <c r="AR223" s="36"/>
    </row>
    <row r="224" spans="18:44" ht="12.75">
      <c r="R224" s="81"/>
      <c r="AL224" s="9">
        <v>0</v>
      </c>
      <c r="AM224" s="9">
        <v>0</v>
      </c>
      <c r="AN224" s="9">
        <v>-0.5</v>
      </c>
      <c r="AO224" s="9">
        <v>-0.5</v>
      </c>
      <c r="AP224" s="9">
        <v>0</v>
      </c>
      <c r="AR224" s="36"/>
    </row>
    <row r="225" spans="18:44" ht="12.75">
      <c r="R225" s="81"/>
      <c r="AL225" s="9">
        <v>0</v>
      </c>
      <c r="AM225" s="9">
        <v>0</v>
      </c>
      <c r="AN225" s="9">
        <v>-0.5</v>
      </c>
      <c r="AO225" s="9">
        <v>-0.5</v>
      </c>
      <c r="AP225" s="9">
        <v>0</v>
      </c>
      <c r="AR225" s="36"/>
    </row>
    <row r="226" spans="18:44" ht="12.75">
      <c r="R226" s="81"/>
      <c r="AL226" s="9">
        <v>0</v>
      </c>
      <c r="AM226" s="9">
        <v>0</v>
      </c>
      <c r="AN226" s="9">
        <v>-0.5</v>
      </c>
      <c r="AO226" s="9">
        <v>-0.5</v>
      </c>
      <c r="AP226" s="9">
        <v>0</v>
      </c>
      <c r="AR226" s="36"/>
    </row>
    <row r="227" spans="18:44" ht="12.75">
      <c r="R227" s="81"/>
      <c r="AL227" s="9">
        <v>0</v>
      </c>
      <c r="AM227" s="9">
        <v>0</v>
      </c>
      <c r="AN227" s="9">
        <v>-0.5</v>
      </c>
      <c r="AO227" s="9">
        <v>-0.5</v>
      </c>
      <c r="AP227" s="9">
        <v>0</v>
      </c>
      <c r="AR227" s="36"/>
    </row>
    <row r="228" spans="18:44" ht="12.75">
      <c r="R228" s="81"/>
      <c r="AL228" s="9">
        <v>0</v>
      </c>
      <c r="AM228" s="9">
        <v>0</v>
      </c>
      <c r="AN228" s="9">
        <v>-0.5</v>
      </c>
      <c r="AO228" s="9">
        <v>-0.5</v>
      </c>
      <c r="AP228" s="9">
        <v>0</v>
      </c>
      <c r="AR228" s="36"/>
    </row>
    <row r="229" spans="18:44" ht="12.75">
      <c r="R229" s="81"/>
      <c r="AL229" s="9">
        <v>0</v>
      </c>
      <c r="AM229" s="9">
        <v>0</v>
      </c>
      <c r="AN229" s="9">
        <v>-0.5</v>
      </c>
      <c r="AO229" s="9">
        <v>-0.5</v>
      </c>
      <c r="AP229" s="9">
        <v>0</v>
      </c>
      <c r="AR229" s="36"/>
    </row>
    <row r="230" spans="18:44" ht="12.75">
      <c r="R230" s="81"/>
      <c r="AL230" s="9">
        <v>0</v>
      </c>
      <c r="AM230" s="9">
        <v>0</v>
      </c>
      <c r="AN230" s="9">
        <v>-0.5</v>
      </c>
      <c r="AO230" s="9">
        <v>-0.5</v>
      </c>
      <c r="AP230" s="9">
        <v>0</v>
      </c>
      <c r="AR230" s="36"/>
    </row>
    <row r="231" spans="18:44" ht="12.75">
      <c r="R231" s="81"/>
      <c r="AL231" s="9">
        <v>0</v>
      </c>
      <c r="AM231" s="9">
        <v>0</v>
      </c>
      <c r="AN231" s="9">
        <v>-0.5</v>
      </c>
      <c r="AO231" s="9">
        <v>-0.5</v>
      </c>
      <c r="AP231" s="9">
        <v>0</v>
      </c>
      <c r="AR231" s="36"/>
    </row>
    <row r="232" spans="18:44" ht="12.75">
      <c r="R232" s="81"/>
      <c r="AL232" s="9">
        <v>0</v>
      </c>
      <c r="AM232" s="9">
        <v>0</v>
      </c>
      <c r="AN232" s="9">
        <v>-0.5</v>
      </c>
      <c r="AO232" s="9">
        <v>-0.5</v>
      </c>
      <c r="AP232" s="9">
        <v>0</v>
      </c>
      <c r="AR232" s="36"/>
    </row>
    <row r="233" spans="18:44" ht="12.75">
      <c r="R233" s="81"/>
      <c r="AL233" s="9">
        <v>0</v>
      </c>
      <c r="AM233" s="9">
        <v>0</v>
      </c>
      <c r="AN233" s="9">
        <v>-0.5</v>
      </c>
      <c r="AO233" s="9">
        <v>-0.5</v>
      </c>
      <c r="AP233" s="9">
        <v>0</v>
      </c>
      <c r="AR233" s="36"/>
    </row>
    <row r="234" spans="18:44" ht="12.75">
      <c r="R234" s="81"/>
      <c r="AL234" s="9">
        <v>0</v>
      </c>
      <c r="AM234" s="9">
        <v>0</v>
      </c>
      <c r="AN234" s="9">
        <v>-0.5</v>
      </c>
      <c r="AO234" s="9">
        <v>-0.5</v>
      </c>
      <c r="AP234" s="9">
        <v>0</v>
      </c>
      <c r="AR234" s="36"/>
    </row>
    <row r="235" spans="18:44" ht="12.75">
      <c r="R235" s="81"/>
      <c r="AL235" s="9">
        <v>0</v>
      </c>
      <c r="AM235" s="9">
        <v>0</v>
      </c>
      <c r="AN235" s="9">
        <v>-0.5</v>
      </c>
      <c r="AO235" s="9">
        <v>-0.5</v>
      </c>
      <c r="AP235" s="9">
        <v>0</v>
      </c>
      <c r="AR235" s="36"/>
    </row>
    <row r="236" spans="18:44" ht="12.75">
      <c r="R236" s="81"/>
      <c r="AL236" s="9">
        <v>0</v>
      </c>
      <c r="AM236" s="9">
        <v>0</v>
      </c>
      <c r="AN236" s="9">
        <v>-0.5</v>
      </c>
      <c r="AO236" s="9">
        <v>-0.5</v>
      </c>
      <c r="AP236" s="9">
        <v>0</v>
      </c>
      <c r="AR236" s="36"/>
    </row>
    <row r="237" spans="18:44" ht="12.75">
      <c r="R237" s="81"/>
      <c r="AL237" s="9">
        <v>0</v>
      </c>
      <c r="AM237" s="9">
        <v>0</v>
      </c>
      <c r="AN237" s="9">
        <v>-0.5</v>
      </c>
      <c r="AO237" s="9">
        <v>-0.5</v>
      </c>
      <c r="AP237" s="9">
        <v>0</v>
      </c>
      <c r="AR237" s="36"/>
    </row>
    <row r="238" spans="18:44" ht="12.75">
      <c r="R238" s="81"/>
      <c r="AL238" s="9">
        <v>0</v>
      </c>
      <c r="AM238" s="9">
        <v>0</v>
      </c>
      <c r="AN238" s="9">
        <v>-0.5</v>
      </c>
      <c r="AO238" s="9">
        <v>-0.5</v>
      </c>
      <c r="AP238" s="9">
        <v>0</v>
      </c>
      <c r="AR238" s="36"/>
    </row>
    <row r="239" spans="18:44" ht="12.75">
      <c r="R239" s="81"/>
      <c r="AL239" s="9">
        <v>0</v>
      </c>
      <c r="AM239" s="9">
        <v>0</v>
      </c>
      <c r="AN239" s="9">
        <v>-0.5</v>
      </c>
      <c r="AO239" s="9">
        <v>-0.5</v>
      </c>
      <c r="AP239" s="9">
        <v>0</v>
      </c>
      <c r="AR239" s="36"/>
    </row>
    <row r="240" spans="18:44" ht="12.75">
      <c r="R240" s="81"/>
      <c r="AL240" s="9">
        <v>0</v>
      </c>
      <c r="AM240" s="9">
        <v>0</v>
      </c>
      <c r="AN240" s="9">
        <v>-0.5</v>
      </c>
      <c r="AO240" s="9">
        <v>-0.5</v>
      </c>
      <c r="AP240" s="9">
        <v>0</v>
      </c>
      <c r="AR240" s="36"/>
    </row>
    <row r="241" spans="18:44" ht="12.75">
      <c r="R241" s="81"/>
      <c r="AL241" s="9">
        <v>0</v>
      </c>
      <c r="AM241" s="9">
        <v>0</v>
      </c>
      <c r="AN241" s="9">
        <v>-0.5</v>
      </c>
      <c r="AO241" s="9">
        <v>-0.5</v>
      </c>
      <c r="AP241" s="9">
        <v>0</v>
      </c>
      <c r="AR241" s="36"/>
    </row>
    <row r="242" spans="18:44" ht="12.75">
      <c r="R242" s="81"/>
      <c r="AL242" s="9">
        <v>0</v>
      </c>
      <c r="AM242" s="9">
        <v>0</v>
      </c>
      <c r="AN242" s="9">
        <v>-0.5</v>
      </c>
      <c r="AO242" s="9">
        <v>-0.5</v>
      </c>
      <c r="AP242" s="9">
        <v>0</v>
      </c>
      <c r="AR242" s="36"/>
    </row>
    <row r="243" spans="18:44" ht="12.75">
      <c r="R243" s="81"/>
      <c r="AL243" s="9">
        <v>0</v>
      </c>
      <c r="AM243" s="9">
        <v>0</v>
      </c>
      <c r="AN243" s="9">
        <v>-0.5</v>
      </c>
      <c r="AO243" s="9">
        <v>-0.5</v>
      </c>
      <c r="AP243" s="9">
        <v>0</v>
      </c>
      <c r="AR243" s="36"/>
    </row>
    <row r="244" spans="18:44" ht="12.75">
      <c r="R244" s="81"/>
      <c r="AL244" s="9">
        <v>0</v>
      </c>
      <c r="AM244" s="9">
        <v>0</v>
      </c>
      <c r="AN244" s="9">
        <v>-0.5</v>
      </c>
      <c r="AO244" s="9">
        <v>-0.5</v>
      </c>
      <c r="AP244" s="9">
        <v>0</v>
      </c>
      <c r="AR244" s="36"/>
    </row>
    <row r="245" spans="18:44" ht="12.75">
      <c r="R245" s="81"/>
      <c r="AL245" s="9">
        <v>0</v>
      </c>
      <c r="AM245" s="9">
        <v>0</v>
      </c>
      <c r="AN245" s="9">
        <v>-0.5</v>
      </c>
      <c r="AO245" s="9">
        <v>-0.5</v>
      </c>
      <c r="AP245" s="9">
        <v>0</v>
      </c>
      <c r="AR245" s="36"/>
    </row>
    <row r="246" spans="18:44" ht="12.75">
      <c r="R246" s="81"/>
      <c r="AL246" s="9">
        <v>0</v>
      </c>
      <c r="AM246" s="9">
        <v>0</v>
      </c>
      <c r="AN246" s="9">
        <v>-0.5</v>
      </c>
      <c r="AO246" s="9">
        <v>-0.5</v>
      </c>
      <c r="AP246" s="9">
        <v>0</v>
      </c>
      <c r="AR246" s="36"/>
    </row>
    <row r="247" spans="18:44" ht="12.75">
      <c r="R247" s="81"/>
      <c r="AL247" s="9">
        <v>0</v>
      </c>
      <c r="AM247" s="9">
        <v>0</v>
      </c>
      <c r="AN247" s="9">
        <v>-0.5</v>
      </c>
      <c r="AO247" s="9">
        <v>-0.5</v>
      </c>
      <c r="AP247" s="9">
        <v>0</v>
      </c>
      <c r="AR247" s="36"/>
    </row>
    <row r="248" spans="18:44" ht="12.75">
      <c r="R248" s="81"/>
      <c r="AL248" s="9">
        <v>0</v>
      </c>
      <c r="AM248" s="9">
        <v>0</v>
      </c>
      <c r="AN248" s="9">
        <v>-0.5</v>
      </c>
      <c r="AO248" s="9">
        <v>-0.5</v>
      </c>
      <c r="AP248" s="9">
        <v>0</v>
      </c>
      <c r="AR248" s="36"/>
    </row>
    <row r="249" spans="18:44" ht="12.75">
      <c r="R249" s="81"/>
      <c r="AL249" s="9">
        <v>0</v>
      </c>
      <c r="AM249" s="9">
        <v>0</v>
      </c>
      <c r="AN249" s="9">
        <v>-0.5</v>
      </c>
      <c r="AO249" s="9">
        <v>-0.5</v>
      </c>
      <c r="AP249" s="9">
        <v>0</v>
      </c>
      <c r="AR249" s="36"/>
    </row>
    <row r="250" spans="18:44" ht="12.75">
      <c r="R250" s="81"/>
      <c r="AL250" s="9">
        <v>0</v>
      </c>
      <c r="AM250" s="9">
        <v>0</v>
      </c>
      <c r="AN250" s="9">
        <v>-0.5</v>
      </c>
      <c r="AO250" s="9">
        <v>-0.5</v>
      </c>
      <c r="AP250" s="9">
        <v>0</v>
      </c>
      <c r="AR250" s="36"/>
    </row>
    <row r="251" spans="18:44" ht="12.75">
      <c r="R251" s="81"/>
      <c r="AL251" s="9">
        <v>0</v>
      </c>
      <c r="AM251" s="9">
        <v>0</v>
      </c>
      <c r="AN251" s="9">
        <v>-0.5</v>
      </c>
      <c r="AO251" s="9">
        <v>-0.5</v>
      </c>
      <c r="AP251" s="9">
        <v>0</v>
      </c>
      <c r="AR251" s="36"/>
    </row>
    <row r="252" spans="18:44" ht="12.75">
      <c r="R252" s="81"/>
      <c r="AL252" s="9">
        <v>0</v>
      </c>
      <c r="AM252" s="9">
        <v>0</v>
      </c>
      <c r="AN252" s="9">
        <v>-0.5</v>
      </c>
      <c r="AO252" s="9">
        <v>-0.5</v>
      </c>
      <c r="AP252" s="9">
        <v>0</v>
      </c>
      <c r="AR252" s="36"/>
    </row>
    <row r="253" spans="18:44" ht="12.75">
      <c r="R253" s="81"/>
      <c r="AL253" s="9">
        <v>0</v>
      </c>
      <c r="AM253" s="9">
        <v>0</v>
      </c>
      <c r="AN253" s="9">
        <v>-0.5</v>
      </c>
      <c r="AO253" s="9">
        <v>-0.5</v>
      </c>
      <c r="AP253" s="9">
        <v>0</v>
      </c>
      <c r="AR253" s="36"/>
    </row>
    <row r="254" spans="18:44" ht="12.75">
      <c r="R254" s="81"/>
      <c r="AL254" s="9">
        <v>0</v>
      </c>
      <c r="AM254" s="9">
        <v>0</v>
      </c>
      <c r="AN254" s="9">
        <v>-0.5</v>
      </c>
      <c r="AO254" s="9">
        <v>-0.5</v>
      </c>
      <c r="AP254" s="9">
        <v>0</v>
      </c>
      <c r="AR254" s="36"/>
    </row>
    <row r="255" spans="18:44" ht="12.75">
      <c r="R255" s="81"/>
      <c r="AL255" s="9">
        <v>0</v>
      </c>
      <c r="AM255" s="9">
        <v>0</v>
      </c>
      <c r="AN255" s="9">
        <v>-0.5</v>
      </c>
      <c r="AO255" s="9">
        <v>-0.5</v>
      </c>
      <c r="AP255" s="9">
        <v>0</v>
      </c>
      <c r="AR255" s="36"/>
    </row>
    <row r="256" spans="18:44" ht="12.75">
      <c r="R256" s="81"/>
      <c r="AL256" s="9">
        <v>0</v>
      </c>
      <c r="AM256" s="9">
        <v>0</v>
      </c>
      <c r="AN256" s="9">
        <v>-0.5</v>
      </c>
      <c r="AO256" s="9">
        <v>-0.5</v>
      </c>
      <c r="AP256" s="9">
        <v>0</v>
      </c>
      <c r="AR256" s="36"/>
    </row>
    <row r="257" spans="18:44" ht="12.75">
      <c r="R257" s="81"/>
      <c r="AL257" s="9">
        <v>0</v>
      </c>
      <c r="AM257" s="9">
        <v>0</v>
      </c>
      <c r="AN257" s="9">
        <v>-0.5</v>
      </c>
      <c r="AO257" s="9">
        <v>-0.5</v>
      </c>
      <c r="AP257" s="9">
        <v>0</v>
      </c>
      <c r="AR257" s="36"/>
    </row>
    <row r="258" spans="18:44" ht="12.75">
      <c r="R258" s="81"/>
      <c r="AL258" s="9">
        <v>0</v>
      </c>
      <c r="AM258" s="9">
        <v>0</v>
      </c>
      <c r="AN258" s="9">
        <v>-0.5</v>
      </c>
      <c r="AO258" s="9">
        <v>-0.5</v>
      </c>
      <c r="AP258" s="9">
        <v>0</v>
      </c>
      <c r="AR258" s="36"/>
    </row>
    <row r="259" spans="18:44" ht="12.75">
      <c r="R259" s="81"/>
      <c r="AL259" s="9">
        <v>0</v>
      </c>
      <c r="AM259" s="9">
        <v>0</v>
      </c>
      <c r="AN259" s="9">
        <v>-0.5</v>
      </c>
      <c r="AO259" s="9">
        <v>-0.5</v>
      </c>
      <c r="AP259" s="9">
        <v>0</v>
      </c>
      <c r="AR259" s="36"/>
    </row>
    <row r="260" spans="18:44" ht="12.75">
      <c r="R260" s="81"/>
      <c r="AL260" s="9">
        <v>0</v>
      </c>
      <c r="AM260" s="9">
        <v>0</v>
      </c>
      <c r="AN260" s="9">
        <v>-0.5</v>
      </c>
      <c r="AO260" s="9">
        <v>-0.5</v>
      </c>
      <c r="AP260" s="9">
        <v>0</v>
      </c>
      <c r="AR260" s="36"/>
    </row>
    <row r="261" spans="18:44" ht="12.75">
      <c r="R261" s="81"/>
      <c r="AL261" s="9">
        <v>0</v>
      </c>
      <c r="AM261" s="9">
        <v>0</v>
      </c>
      <c r="AN261" s="9">
        <v>-0.5</v>
      </c>
      <c r="AO261" s="9">
        <v>-0.5</v>
      </c>
      <c r="AP261" s="9">
        <v>0</v>
      </c>
      <c r="AR261" s="36"/>
    </row>
    <row r="262" spans="18:44" ht="12.75">
      <c r="R262" s="81"/>
      <c r="AL262" s="9">
        <v>0</v>
      </c>
      <c r="AM262" s="9">
        <v>0</v>
      </c>
      <c r="AN262" s="9">
        <v>-0.5</v>
      </c>
      <c r="AO262" s="9">
        <v>-0.5</v>
      </c>
      <c r="AP262" s="9">
        <v>0</v>
      </c>
      <c r="AR262" s="36"/>
    </row>
    <row r="263" spans="18:44" ht="12.75">
      <c r="R263" s="81"/>
      <c r="AL263" s="9">
        <v>0</v>
      </c>
      <c r="AM263" s="9">
        <v>0</v>
      </c>
      <c r="AN263" s="9">
        <v>-0.5</v>
      </c>
      <c r="AO263" s="9">
        <v>-0.5</v>
      </c>
      <c r="AP263" s="9">
        <v>0</v>
      </c>
      <c r="AR263" s="36"/>
    </row>
    <row r="264" spans="18:44" ht="12.75">
      <c r="R264" s="81"/>
      <c r="AL264" s="9">
        <v>0</v>
      </c>
      <c r="AM264" s="9">
        <v>0</v>
      </c>
      <c r="AN264" s="9">
        <v>-0.5</v>
      </c>
      <c r="AO264" s="9">
        <v>-0.5</v>
      </c>
      <c r="AP264" s="9">
        <v>0</v>
      </c>
      <c r="AR264" s="36"/>
    </row>
    <row r="265" spans="18:44" ht="12.75">
      <c r="R265" s="81"/>
      <c r="AL265" s="9">
        <v>0</v>
      </c>
      <c r="AM265" s="9">
        <v>0</v>
      </c>
      <c r="AN265" s="9">
        <v>-0.5</v>
      </c>
      <c r="AO265" s="9">
        <v>-0.5</v>
      </c>
      <c r="AP265" s="9">
        <v>0</v>
      </c>
      <c r="AR265" s="36"/>
    </row>
    <row r="266" spans="18:44" ht="12.75">
      <c r="R266" s="81"/>
      <c r="AL266" s="9">
        <v>0</v>
      </c>
      <c r="AM266" s="9">
        <v>0</v>
      </c>
      <c r="AN266" s="9">
        <v>-0.5</v>
      </c>
      <c r="AO266" s="9">
        <v>-0.5</v>
      </c>
      <c r="AP266" s="9">
        <v>0</v>
      </c>
      <c r="AR266" s="36"/>
    </row>
    <row r="267" spans="18:44" ht="12.75">
      <c r="R267" s="81"/>
      <c r="AL267" s="9">
        <v>0</v>
      </c>
      <c r="AM267" s="9">
        <v>0</v>
      </c>
      <c r="AN267" s="9">
        <v>-0.5</v>
      </c>
      <c r="AO267" s="9">
        <v>-0.5</v>
      </c>
      <c r="AP267" s="9">
        <v>0</v>
      </c>
      <c r="AR267" s="36"/>
    </row>
    <row r="268" spans="18:44" ht="12.75">
      <c r="R268" s="81"/>
      <c r="AL268" s="9">
        <v>0</v>
      </c>
      <c r="AM268" s="9">
        <v>0</v>
      </c>
      <c r="AN268" s="9">
        <v>-0.5</v>
      </c>
      <c r="AO268" s="9">
        <v>-0.5</v>
      </c>
      <c r="AP268" s="9">
        <v>0</v>
      </c>
      <c r="AR268" s="36"/>
    </row>
    <row r="269" spans="18:44" ht="12.75">
      <c r="R269" s="81"/>
      <c r="AL269" s="9">
        <v>0</v>
      </c>
      <c r="AM269" s="9">
        <v>0</v>
      </c>
      <c r="AN269" s="9">
        <v>-0.5</v>
      </c>
      <c r="AO269" s="9">
        <v>-0.5</v>
      </c>
      <c r="AP269" s="9">
        <v>0</v>
      </c>
      <c r="AR269" s="36"/>
    </row>
    <row r="270" spans="18:44" ht="12.75">
      <c r="R270" s="81"/>
      <c r="AL270" s="9">
        <v>0</v>
      </c>
      <c r="AM270" s="9">
        <v>0</v>
      </c>
      <c r="AN270" s="9">
        <v>-0.5</v>
      </c>
      <c r="AO270" s="9">
        <v>-0.5</v>
      </c>
      <c r="AP270" s="9">
        <v>0</v>
      </c>
      <c r="AR270" s="36"/>
    </row>
    <row r="271" spans="18:44" ht="12.75">
      <c r="R271" s="81"/>
      <c r="AL271" s="9">
        <v>0</v>
      </c>
      <c r="AM271" s="9">
        <v>0</v>
      </c>
      <c r="AN271" s="9">
        <v>-0.5</v>
      </c>
      <c r="AO271" s="9">
        <v>-0.5</v>
      </c>
      <c r="AP271" s="9">
        <v>0</v>
      </c>
      <c r="AR271" s="36"/>
    </row>
    <row r="272" spans="18:44" ht="12.75">
      <c r="R272" s="81"/>
      <c r="AL272" s="9">
        <v>0</v>
      </c>
      <c r="AM272" s="9">
        <v>0</v>
      </c>
      <c r="AN272" s="9">
        <v>-0.5</v>
      </c>
      <c r="AO272" s="9">
        <v>-0.5</v>
      </c>
      <c r="AP272" s="9">
        <v>0</v>
      </c>
      <c r="AR272" s="36"/>
    </row>
    <row r="273" spans="18:44" ht="12.75">
      <c r="R273" s="81"/>
      <c r="AL273" s="9">
        <v>0</v>
      </c>
      <c r="AM273" s="9">
        <v>0</v>
      </c>
      <c r="AN273" s="9">
        <v>-0.5</v>
      </c>
      <c r="AO273" s="9">
        <v>-0.5</v>
      </c>
      <c r="AP273" s="9">
        <v>0</v>
      </c>
      <c r="AR273" s="36"/>
    </row>
    <row r="274" spans="18:44" ht="12.75">
      <c r="R274" s="81"/>
      <c r="AL274" s="9">
        <v>0</v>
      </c>
      <c r="AM274" s="9">
        <v>0</v>
      </c>
      <c r="AN274" s="9">
        <v>-0.5</v>
      </c>
      <c r="AO274" s="9">
        <v>-0.5</v>
      </c>
      <c r="AP274" s="9">
        <v>0</v>
      </c>
      <c r="AR274" s="36"/>
    </row>
    <row r="275" spans="18:44" ht="12.75">
      <c r="R275" s="81"/>
      <c r="AL275" s="9">
        <v>0</v>
      </c>
      <c r="AM275" s="9">
        <v>0</v>
      </c>
      <c r="AN275" s="9">
        <v>-0.5</v>
      </c>
      <c r="AO275" s="9">
        <v>-0.5</v>
      </c>
      <c r="AP275" s="9">
        <v>0</v>
      </c>
      <c r="AR275" s="36"/>
    </row>
    <row r="276" spans="18:44" ht="12.75">
      <c r="R276" s="81"/>
      <c r="AL276" s="9">
        <v>0</v>
      </c>
      <c r="AM276" s="9">
        <v>0</v>
      </c>
      <c r="AN276" s="9">
        <v>-0.5</v>
      </c>
      <c r="AO276" s="9">
        <v>-0.5</v>
      </c>
      <c r="AP276" s="9">
        <v>0</v>
      </c>
      <c r="AR276" s="36"/>
    </row>
    <row r="277" spans="18:44" ht="12.75">
      <c r="R277" s="81"/>
      <c r="AL277" s="9">
        <v>0</v>
      </c>
      <c r="AM277" s="9">
        <v>0</v>
      </c>
      <c r="AN277" s="9">
        <v>-0.5</v>
      </c>
      <c r="AO277" s="9">
        <v>-0.5</v>
      </c>
      <c r="AP277" s="9">
        <v>0</v>
      </c>
      <c r="AR277" s="36"/>
    </row>
    <row r="278" spans="18:44" ht="12.75">
      <c r="R278" s="81"/>
      <c r="AL278" s="9">
        <v>0</v>
      </c>
      <c r="AM278" s="9">
        <v>0</v>
      </c>
      <c r="AN278" s="9">
        <v>-0.5</v>
      </c>
      <c r="AO278" s="9">
        <v>-0.5</v>
      </c>
      <c r="AP278" s="9">
        <v>0</v>
      </c>
      <c r="AR278" s="36"/>
    </row>
    <row r="279" spans="18:44" ht="12.75">
      <c r="R279" s="81"/>
      <c r="AL279" s="9">
        <v>0</v>
      </c>
      <c r="AM279" s="9">
        <v>0</v>
      </c>
      <c r="AN279" s="9">
        <v>-0.5</v>
      </c>
      <c r="AO279" s="9">
        <v>-0.5</v>
      </c>
      <c r="AP279" s="9">
        <v>0</v>
      </c>
      <c r="AR279" s="36"/>
    </row>
    <row r="280" spans="18:44" ht="12.75">
      <c r="R280" s="81"/>
      <c r="AL280" s="9">
        <v>0</v>
      </c>
      <c r="AM280" s="9">
        <v>0</v>
      </c>
      <c r="AN280" s="9">
        <v>-0.5</v>
      </c>
      <c r="AO280" s="9">
        <v>-0.5</v>
      </c>
      <c r="AP280" s="9">
        <v>0</v>
      </c>
      <c r="AR280" s="36"/>
    </row>
    <row r="281" spans="18:44" ht="12.75">
      <c r="R281" s="81"/>
      <c r="AL281" s="9">
        <v>0</v>
      </c>
      <c r="AM281" s="9">
        <v>0</v>
      </c>
      <c r="AN281" s="9">
        <v>-0.5</v>
      </c>
      <c r="AO281" s="9">
        <v>-0.5</v>
      </c>
      <c r="AP281" s="9">
        <v>0</v>
      </c>
      <c r="AR281" s="36"/>
    </row>
    <row r="282" spans="18:44" ht="12.75">
      <c r="R282" s="81"/>
      <c r="AL282" s="9">
        <v>0</v>
      </c>
      <c r="AM282" s="9">
        <v>0</v>
      </c>
      <c r="AN282" s="9">
        <v>-0.5</v>
      </c>
      <c r="AO282" s="9">
        <v>-0.5</v>
      </c>
      <c r="AP282" s="9">
        <v>0</v>
      </c>
      <c r="AR282" s="36"/>
    </row>
    <row r="283" spans="18:44" ht="12.75">
      <c r="R283" s="81"/>
      <c r="AL283" s="9">
        <v>0</v>
      </c>
      <c r="AM283" s="9">
        <v>0</v>
      </c>
      <c r="AN283" s="9">
        <v>-0.5</v>
      </c>
      <c r="AO283" s="9">
        <v>-0.5</v>
      </c>
      <c r="AP283" s="9">
        <v>0</v>
      </c>
      <c r="AR283" s="36"/>
    </row>
    <row r="284" spans="18:44" ht="12.75">
      <c r="R284" s="81"/>
      <c r="AL284" s="9">
        <v>0</v>
      </c>
      <c r="AM284" s="9">
        <v>0</v>
      </c>
      <c r="AN284" s="9">
        <v>-0.5</v>
      </c>
      <c r="AO284" s="9">
        <v>-0.5</v>
      </c>
      <c r="AP284" s="9">
        <v>0</v>
      </c>
      <c r="AR284" s="36"/>
    </row>
    <row r="285" spans="18:44" ht="12.75">
      <c r="R285" s="81"/>
      <c r="AL285" s="9">
        <v>0</v>
      </c>
      <c r="AM285" s="9">
        <v>0</v>
      </c>
      <c r="AN285" s="9">
        <v>-0.5</v>
      </c>
      <c r="AO285" s="9">
        <v>-0.5</v>
      </c>
      <c r="AP285" s="9">
        <v>0</v>
      </c>
      <c r="AR285" s="36"/>
    </row>
    <row r="286" spans="18:44" ht="12.75">
      <c r="R286" s="81"/>
      <c r="AL286" s="9">
        <v>0</v>
      </c>
      <c r="AM286" s="9">
        <v>0</v>
      </c>
      <c r="AN286" s="9">
        <v>-0.5</v>
      </c>
      <c r="AO286" s="9">
        <v>-0.5</v>
      </c>
      <c r="AP286" s="9">
        <v>0</v>
      </c>
      <c r="AR286" s="36"/>
    </row>
    <row r="287" spans="18:44" ht="12.75">
      <c r="R287" s="81"/>
      <c r="AL287" s="9">
        <v>0</v>
      </c>
      <c r="AM287" s="9">
        <v>0</v>
      </c>
      <c r="AN287" s="9">
        <v>-0.5</v>
      </c>
      <c r="AO287" s="9">
        <v>-0.5</v>
      </c>
      <c r="AP287" s="9">
        <v>0</v>
      </c>
      <c r="AR287" s="36"/>
    </row>
    <row r="288" spans="18:44" ht="12.75">
      <c r="R288" s="81"/>
      <c r="AL288" s="9">
        <v>0</v>
      </c>
      <c r="AM288" s="9">
        <v>0</v>
      </c>
      <c r="AN288" s="9">
        <v>-0.5</v>
      </c>
      <c r="AO288" s="9">
        <v>-0.5</v>
      </c>
      <c r="AP288" s="9">
        <v>0</v>
      </c>
      <c r="AR288" s="36"/>
    </row>
    <row r="289" spans="18:44" ht="12.75">
      <c r="R289" s="81"/>
      <c r="AL289" s="9">
        <v>0</v>
      </c>
      <c r="AM289" s="9">
        <v>0</v>
      </c>
      <c r="AN289" s="9">
        <v>-0.5</v>
      </c>
      <c r="AO289" s="9">
        <v>-0.5</v>
      </c>
      <c r="AP289" s="9">
        <v>0</v>
      </c>
      <c r="AR289" s="36"/>
    </row>
    <row r="290" spans="18:44" ht="12.75">
      <c r="R290" s="81"/>
      <c r="AL290" s="9">
        <v>0</v>
      </c>
      <c r="AM290" s="9">
        <v>0</v>
      </c>
      <c r="AN290" s="9">
        <v>-0.5</v>
      </c>
      <c r="AO290" s="9">
        <v>-0.5</v>
      </c>
      <c r="AP290" s="9">
        <v>0</v>
      </c>
      <c r="AR290" s="36"/>
    </row>
    <row r="291" spans="18:44" ht="12.75">
      <c r="R291" s="81"/>
      <c r="AL291" s="9">
        <v>0</v>
      </c>
      <c r="AM291" s="9">
        <v>0</v>
      </c>
      <c r="AN291" s="9">
        <v>-0.5</v>
      </c>
      <c r="AO291" s="9">
        <v>-0.5</v>
      </c>
      <c r="AP291" s="9">
        <v>0</v>
      </c>
      <c r="AR291" s="36"/>
    </row>
    <row r="292" spans="18:44" ht="12.75">
      <c r="R292" s="81"/>
      <c r="AL292" s="9">
        <v>0</v>
      </c>
      <c r="AM292" s="9">
        <v>0</v>
      </c>
      <c r="AN292" s="9">
        <v>-0.5</v>
      </c>
      <c r="AO292" s="9">
        <v>-0.5</v>
      </c>
      <c r="AP292" s="9">
        <v>0</v>
      </c>
      <c r="AR292" s="36"/>
    </row>
    <row r="293" spans="18:44" ht="12.75">
      <c r="R293" s="81"/>
      <c r="AL293" s="9">
        <v>0</v>
      </c>
      <c r="AM293" s="9">
        <v>0</v>
      </c>
      <c r="AN293" s="9">
        <v>-0.5</v>
      </c>
      <c r="AO293" s="9">
        <v>-0.5</v>
      </c>
      <c r="AP293" s="9">
        <v>0</v>
      </c>
      <c r="AR293" s="36"/>
    </row>
    <row r="294" spans="18:44" ht="12.75">
      <c r="R294" s="81"/>
      <c r="AL294" s="9">
        <v>0</v>
      </c>
      <c r="AM294" s="9">
        <v>0</v>
      </c>
      <c r="AN294" s="9">
        <v>-0.5</v>
      </c>
      <c r="AO294" s="9">
        <v>-0.5</v>
      </c>
      <c r="AP294" s="9">
        <v>0</v>
      </c>
      <c r="AR294" s="36"/>
    </row>
    <row r="295" spans="18:44" ht="12.75">
      <c r="R295" s="81"/>
      <c r="AL295" s="9">
        <v>0</v>
      </c>
      <c r="AM295" s="9">
        <v>0</v>
      </c>
      <c r="AN295" s="9">
        <v>-0.5</v>
      </c>
      <c r="AO295" s="9">
        <v>-0.5</v>
      </c>
      <c r="AP295" s="9">
        <v>0</v>
      </c>
      <c r="AR295" s="36"/>
    </row>
    <row r="296" spans="18:44" ht="12.75">
      <c r="R296" s="81"/>
      <c r="AL296" s="9">
        <v>0</v>
      </c>
      <c r="AM296" s="9">
        <v>0</v>
      </c>
      <c r="AN296" s="9">
        <v>-0.5</v>
      </c>
      <c r="AO296" s="9">
        <v>-0.5</v>
      </c>
      <c r="AP296" s="9">
        <v>0</v>
      </c>
      <c r="AR296" s="36"/>
    </row>
    <row r="297" spans="18:44" ht="12.75">
      <c r="R297" s="81"/>
      <c r="AL297" s="9">
        <v>0</v>
      </c>
      <c r="AM297" s="9">
        <v>0</v>
      </c>
      <c r="AN297" s="9">
        <v>-0.5</v>
      </c>
      <c r="AO297" s="9">
        <v>-0.5</v>
      </c>
      <c r="AP297" s="9">
        <v>0</v>
      </c>
      <c r="AR297" s="36"/>
    </row>
    <row r="298" spans="18:44" ht="12.75">
      <c r="R298" s="81"/>
      <c r="AL298" s="9">
        <v>0</v>
      </c>
      <c r="AM298" s="9">
        <v>0</v>
      </c>
      <c r="AN298" s="9">
        <v>-0.5</v>
      </c>
      <c r="AO298" s="9">
        <v>-0.5</v>
      </c>
      <c r="AP298" s="9">
        <v>0</v>
      </c>
      <c r="AR298" s="36"/>
    </row>
    <row r="299" spans="18:44" ht="12.75">
      <c r="R299" s="81"/>
      <c r="AL299" s="9">
        <v>0</v>
      </c>
      <c r="AM299" s="9">
        <v>0</v>
      </c>
      <c r="AN299" s="9">
        <v>-0.5</v>
      </c>
      <c r="AO299" s="9">
        <v>-0.5</v>
      </c>
      <c r="AP299" s="9">
        <v>0</v>
      </c>
      <c r="AR299" s="36"/>
    </row>
    <row r="300" spans="18:44" ht="12.75">
      <c r="R300" s="81"/>
      <c r="AL300" s="9">
        <v>0</v>
      </c>
      <c r="AM300" s="9">
        <v>0</v>
      </c>
      <c r="AN300" s="9">
        <v>-0.5</v>
      </c>
      <c r="AO300" s="9">
        <v>-0.5</v>
      </c>
      <c r="AP300" s="9">
        <v>0</v>
      </c>
      <c r="AR300" s="36"/>
    </row>
    <row r="301" spans="18:44" ht="12.75">
      <c r="R301" s="81"/>
      <c r="AL301" s="9">
        <v>0</v>
      </c>
      <c r="AM301" s="9">
        <v>0</v>
      </c>
      <c r="AN301" s="9">
        <v>-0.5</v>
      </c>
      <c r="AO301" s="9">
        <v>-0.5</v>
      </c>
      <c r="AP301" s="9">
        <v>0</v>
      </c>
      <c r="AR301" s="36"/>
    </row>
    <row r="302" spans="18:44" ht="12.75">
      <c r="R302" s="81"/>
      <c r="AL302" s="9">
        <v>0</v>
      </c>
      <c r="AM302" s="9">
        <v>0</v>
      </c>
      <c r="AN302" s="9">
        <v>-0.5</v>
      </c>
      <c r="AO302" s="9">
        <v>-0.5</v>
      </c>
      <c r="AP302" s="9">
        <v>0</v>
      </c>
      <c r="AR302" s="36"/>
    </row>
    <row r="303" spans="18:44" ht="12.75">
      <c r="R303" s="81"/>
      <c r="AL303" s="9">
        <v>0</v>
      </c>
      <c r="AM303" s="9">
        <v>0</v>
      </c>
      <c r="AN303" s="9">
        <v>-0.5</v>
      </c>
      <c r="AO303" s="9">
        <v>-0.5</v>
      </c>
      <c r="AP303" s="9">
        <v>0</v>
      </c>
      <c r="AR303" s="36"/>
    </row>
    <row r="304" spans="18:44" ht="12.75">
      <c r="R304" s="81"/>
      <c r="AL304" s="9">
        <v>0</v>
      </c>
      <c r="AM304" s="9">
        <v>0</v>
      </c>
      <c r="AN304" s="9">
        <v>-0.5</v>
      </c>
      <c r="AO304" s="9">
        <v>-0.5</v>
      </c>
      <c r="AP304" s="9">
        <v>0</v>
      </c>
      <c r="AR304" s="36"/>
    </row>
    <row r="305" spans="18:44" ht="12.75">
      <c r="R305" s="81"/>
      <c r="AL305" s="9">
        <v>0</v>
      </c>
      <c r="AM305" s="9">
        <v>0</v>
      </c>
      <c r="AN305" s="9">
        <v>-0.5</v>
      </c>
      <c r="AO305" s="9">
        <v>-0.5</v>
      </c>
      <c r="AP305" s="9">
        <v>0</v>
      </c>
      <c r="AR305" s="36"/>
    </row>
    <row r="306" spans="18:44" ht="12.75">
      <c r="R306" s="81"/>
      <c r="AL306" s="9">
        <v>0</v>
      </c>
      <c r="AM306" s="9">
        <v>0</v>
      </c>
      <c r="AN306" s="9">
        <v>-0.5</v>
      </c>
      <c r="AO306" s="9">
        <v>-0.5</v>
      </c>
      <c r="AP306" s="9">
        <v>0</v>
      </c>
      <c r="AR306" s="36"/>
    </row>
    <row r="307" spans="18:44" ht="12.75">
      <c r="R307" s="81"/>
      <c r="AL307" s="9">
        <v>0</v>
      </c>
      <c r="AM307" s="9">
        <v>0</v>
      </c>
      <c r="AN307" s="9">
        <v>-0.5</v>
      </c>
      <c r="AO307" s="9">
        <v>-0.5</v>
      </c>
      <c r="AP307" s="9">
        <v>0</v>
      </c>
      <c r="AR307" s="36"/>
    </row>
    <row r="308" spans="18:44" ht="12.75">
      <c r="R308" s="81"/>
      <c r="AL308" s="9">
        <v>0</v>
      </c>
      <c r="AM308" s="9">
        <v>0</v>
      </c>
      <c r="AN308" s="9">
        <v>-0.5</v>
      </c>
      <c r="AO308" s="9">
        <v>-0.5</v>
      </c>
      <c r="AP308" s="9">
        <v>0</v>
      </c>
      <c r="AR308" s="36"/>
    </row>
    <row r="309" spans="18:44" ht="12.75">
      <c r="R309" s="81"/>
      <c r="AL309" s="9">
        <v>0</v>
      </c>
      <c r="AM309" s="9">
        <v>0</v>
      </c>
      <c r="AN309" s="9">
        <v>-0.5</v>
      </c>
      <c r="AO309" s="9">
        <v>-0.5</v>
      </c>
      <c r="AP309" s="9">
        <v>0</v>
      </c>
      <c r="AR309" s="36"/>
    </row>
    <row r="310" spans="18:44" ht="12.75">
      <c r="R310" s="81"/>
      <c r="AL310" s="9">
        <v>0</v>
      </c>
      <c r="AM310" s="9">
        <v>0</v>
      </c>
      <c r="AN310" s="9">
        <v>-0.5</v>
      </c>
      <c r="AO310" s="9">
        <v>-0.5</v>
      </c>
      <c r="AP310" s="9">
        <v>0</v>
      </c>
      <c r="AR310" s="36"/>
    </row>
    <row r="311" spans="18:44" ht="12.75">
      <c r="R311" s="81"/>
      <c r="AL311" s="9">
        <v>0</v>
      </c>
      <c r="AM311" s="9">
        <v>0</v>
      </c>
      <c r="AN311" s="9">
        <v>-0.5</v>
      </c>
      <c r="AO311" s="9">
        <v>-0.5</v>
      </c>
      <c r="AP311" s="9">
        <v>0</v>
      </c>
      <c r="AR311" s="36"/>
    </row>
    <row r="312" spans="18:44" ht="12.75">
      <c r="R312" s="81"/>
      <c r="AL312" s="9">
        <v>0</v>
      </c>
      <c r="AM312" s="9">
        <v>0</v>
      </c>
      <c r="AN312" s="9">
        <v>-0.5</v>
      </c>
      <c r="AO312" s="9">
        <v>-0.5</v>
      </c>
      <c r="AP312" s="9">
        <v>0</v>
      </c>
      <c r="AR312" s="36"/>
    </row>
    <row r="313" spans="18:44" ht="12.75">
      <c r="R313" s="81"/>
      <c r="AL313" s="9">
        <v>0</v>
      </c>
      <c r="AM313" s="9">
        <v>0</v>
      </c>
      <c r="AN313" s="9">
        <v>-0.5</v>
      </c>
      <c r="AO313" s="9">
        <v>-0.5</v>
      </c>
      <c r="AP313" s="9">
        <v>0</v>
      </c>
      <c r="AR313" s="36"/>
    </row>
    <row r="314" spans="18:44" ht="12.75">
      <c r="R314" s="81"/>
      <c r="AL314" s="9">
        <v>0</v>
      </c>
      <c r="AM314" s="9">
        <v>0</v>
      </c>
      <c r="AN314" s="9">
        <v>-0.5</v>
      </c>
      <c r="AO314" s="9">
        <v>-0.5</v>
      </c>
      <c r="AP314" s="9">
        <v>0</v>
      </c>
      <c r="AR314" s="36"/>
    </row>
    <row r="315" spans="18:44" ht="12.75">
      <c r="R315" s="81"/>
      <c r="AL315" s="9">
        <v>0</v>
      </c>
      <c r="AM315" s="9">
        <v>0</v>
      </c>
      <c r="AN315" s="9">
        <v>-0.5</v>
      </c>
      <c r="AO315" s="9">
        <v>-0.5</v>
      </c>
      <c r="AP315" s="9">
        <v>0</v>
      </c>
      <c r="AR315" s="36"/>
    </row>
    <row r="316" spans="18:44" ht="12.75">
      <c r="R316" s="81"/>
      <c r="AL316" s="9">
        <v>0</v>
      </c>
      <c r="AM316" s="9">
        <v>0</v>
      </c>
      <c r="AN316" s="9">
        <v>-0.5</v>
      </c>
      <c r="AO316" s="9">
        <v>-0.5</v>
      </c>
      <c r="AP316" s="9">
        <v>0</v>
      </c>
      <c r="AR316" s="36"/>
    </row>
    <row r="317" spans="18:44" ht="12.75">
      <c r="R317" s="81"/>
      <c r="AL317" s="9">
        <v>0</v>
      </c>
      <c r="AM317" s="9">
        <v>0</v>
      </c>
      <c r="AN317" s="9">
        <v>-0.5</v>
      </c>
      <c r="AO317" s="9">
        <v>-0.5</v>
      </c>
      <c r="AP317" s="9">
        <v>0</v>
      </c>
      <c r="AR317" s="36"/>
    </row>
    <row r="318" spans="18:44" ht="12.75">
      <c r="R318" s="81"/>
      <c r="AL318" s="9">
        <v>0</v>
      </c>
      <c r="AM318" s="9">
        <v>0</v>
      </c>
      <c r="AN318" s="9">
        <v>-0.5</v>
      </c>
      <c r="AO318" s="9">
        <v>-0.5</v>
      </c>
      <c r="AP318" s="9">
        <v>0</v>
      </c>
      <c r="AR318" s="36"/>
    </row>
    <row r="319" spans="18:44" ht="12.75">
      <c r="R319" s="81"/>
      <c r="AL319" s="9">
        <v>0</v>
      </c>
      <c r="AM319" s="9">
        <v>0</v>
      </c>
      <c r="AN319" s="9">
        <v>-0.5</v>
      </c>
      <c r="AO319" s="9">
        <v>-0.5</v>
      </c>
      <c r="AP319" s="9">
        <v>0</v>
      </c>
      <c r="AR319" s="36"/>
    </row>
    <row r="320" spans="18:44" ht="12.75">
      <c r="R320" s="81"/>
      <c r="AL320" s="9">
        <v>0</v>
      </c>
      <c r="AM320" s="9">
        <v>0</v>
      </c>
      <c r="AN320" s="9">
        <v>-0.5</v>
      </c>
      <c r="AO320" s="9">
        <v>-0.5</v>
      </c>
      <c r="AP320" s="9">
        <v>0</v>
      </c>
      <c r="AR320" s="36"/>
    </row>
    <row r="321" spans="18:44" ht="12.75">
      <c r="R321" s="81"/>
      <c r="AL321" s="9">
        <v>0</v>
      </c>
      <c r="AM321" s="9">
        <v>0</v>
      </c>
      <c r="AN321" s="9">
        <v>-0.5</v>
      </c>
      <c r="AO321" s="9">
        <v>-0.5</v>
      </c>
      <c r="AP321" s="9">
        <v>0</v>
      </c>
      <c r="AR321" s="36"/>
    </row>
    <row r="322" spans="18:44" ht="12.75">
      <c r="R322" s="81"/>
      <c r="AL322" s="9">
        <v>0</v>
      </c>
      <c r="AM322" s="9">
        <v>0</v>
      </c>
      <c r="AN322" s="9">
        <v>-0.5</v>
      </c>
      <c r="AO322" s="9">
        <v>-0.5</v>
      </c>
      <c r="AP322" s="9">
        <v>0</v>
      </c>
      <c r="AR322" s="36"/>
    </row>
    <row r="323" spans="18:44" ht="12.75">
      <c r="R323" s="81"/>
      <c r="AL323" s="9">
        <v>0</v>
      </c>
      <c r="AM323" s="9">
        <v>0</v>
      </c>
      <c r="AN323" s="9">
        <v>-0.5</v>
      </c>
      <c r="AO323" s="9">
        <v>-0.5</v>
      </c>
      <c r="AP323" s="9">
        <v>0</v>
      </c>
      <c r="AR323" s="36"/>
    </row>
    <row r="324" spans="18:44" ht="12.75">
      <c r="R324" s="81"/>
      <c r="AL324" s="9">
        <v>0</v>
      </c>
      <c r="AM324" s="9">
        <v>0</v>
      </c>
      <c r="AN324" s="9">
        <v>-0.5</v>
      </c>
      <c r="AO324" s="9">
        <v>-0.5</v>
      </c>
      <c r="AP324" s="9">
        <v>0</v>
      </c>
      <c r="AR324" s="36"/>
    </row>
    <row r="325" spans="18:44" ht="12.75">
      <c r="R325" s="81"/>
      <c r="AL325" s="9">
        <v>0</v>
      </c>
      <c r="AM325" s="9">
        <v>0</v>
      </c>
      <c r="AN325" s="9">
        <v>-0.5</v>
      </c>
      <c r="AO325" s="9">
        <v>-0.5</v>
      </c>
      <c r="AP325" s="9">
        <v>0</v>
      </c>
      <c r="AR325" s="36"/>
    </row>
    <row r="326" spans="18:44" ht="12.75">
      <c r="R326" s="81"/>
      <c r="AL326" s="9">
        <v>0</v>
      </c>
      <c r="AM326" s="9">
        <v>0</v>
      </c>
      <c r="AN326" s="9">
        <v>-0.5</v>
      </c>
      <c r="AO326" s="9">
        <v>-0.5</v>
      </c>
      <c r="AP326" s="9">
        <v>0</v>
      </c>
      <c r="AR326" s="36"/>
    </row>
    <row r="327" spans="18:44" ht="12.75">
      <c r="R327" s="81"/>
      <c r="AL327" s="9">
        <v>0</v>
      </c>
      <c r="AM327" s="9">
        <v>0</v>
      </c>
      <c r="AN327" s="9">
        <v>-0.5</v>
      </c>
      <c r="AO327" s="9">
        <v>-0.5</v>
      </c>
      <c r="AP327" s="9">
        <v>0</v>
      </c>
      <c r="AR327" s="36"/>
    </row>
    <row r="328" spans="18:44" ht="12.75">
      <c r="R328" s="81"/>
      <c r="AL328" s="9">
        <v>0</v>
      </c>
      <c r="AM328" s="9">
        <v>0</v>
      </c>
      <c r="AN328" s="9">
        <v>-0.5</v>
      </c>
      <c r="AO328" s="9">
        <v>-0.5</v>
      </c>
      <c r="AP328" s="9">
        <v>0</v>
      </c>
      <c r="AR328" s="36"/>
    </row>
    <row r="329" spans="18:44" ht="12.75">
      <c r="R329" s="81"/>
      <c r="AL329" s="9">
        <v>0</v>
      </c>
      <c r="AM329" s="9">
        <v>0</v>
      </c>
      <c r="AN329" s="9">
        <v>-0.5</v>
      </c>
      <c r="AO329" s="9">
        <v>-0.5</v>
      </c>
      <c r="AP329" s="9">
        <v>0</v>
      </c>
      <c r="AR329" s="36"/>
    </row>
    <row r="330" spans="18:44" ht="12.75">
      <c r="R330" s="81"/>
      <c r="AL330" s="9">
        <v>0</v>
      </c>
      <c r="AM330" s="9">
        <v>0</v>
      </c>
      <c r="AN330" s="9">
        <v>-0.5</v>
      </c>
      <c r="AO330" s="9">
        <v>-0.5</v>
      </c>
      <c r="AP330" s="9">
        <v>0</v>
      </c>
      <c r="AR330" s="36"/>
    </row>
    <row r="331" spans="18:44" ht="12.75">
      <c r="R331" s="81"/>
      <c r="AL331" s="9">
        <v>0</v>
      </c>
      <c r="AM331" s="9">
        <v>0</v>
      </c>
      <c r="AN331" s="9">
        <v>-0.5</v>
      </c>
      <c r="AO331" s="9">
        <v>-0.5</v>
      </c>
      <c r="AP331" s="9">
        <v>0</v>
      </c>
      <c r="AR331" s="36"/>
    </row>
    <row r="332" spans="18:44" ht="12.75">
      <c r="R332" s="81"/>
      <c r="AL332" s="9">
        <v>0</v>
      </c>
      <c r="AM332" s="9">
        <v>0</v>
      </c>
      <c r="AN332" s="9">
        <v>-0.5</v>
      </c>
      <c r="AO332" s="9">
        <v>-0.5</v>
      </c>
      <c r="AP332" s="9">
        <v>0</v>
      </c>
      <c r="AR332" s="36"/>
    </row>
    <row r="333" spans="18:44" ht="12.75">
      <c r="R333" s="81"/>
      <c r="AL333" s="9">
        <v>0</v>
      </c>
      <c r="AM333" s="9">
        <v>0</v>
      </c>
      <c r="AN333" s="9">
        <v>-0.5</v>
      </c>
      <c r="AO333" s="9">
        <v>-0.5</v>
      </c>
      <c r="AP333" s="9">
        <v>0</v>
      </c>
      <c r="AR333" s="36"/>
    </row>
    <row r="334" spans="18:44" ht="12.75">
      <c r="R334" s="81"/>
      <c r="AL334" s="9">
        <v>0</v>
      </c>
      <c r="AM334" s="9">
        <v>0</v>
      </c>
      <c r="AN334" s="9">
        <v>-0.5</v>
      </c>
      <c r="AO334" s="9">
        <v>-0.5</v>
      </c>
      <c r="AP334" s="9">
        <v>0</v>
      </c>
      <c r="AR334" s="36"/>
    </row>
    <row r="335" spans="18:44" ht="12.75">
      <c r="R335" s="81"/>
      <c r="AL335" s="9">
        <v>0</v>
      </c>
      <c r="AM335" s="9">
        <v>0</v>
      </c>
      <c r="AN335" s="9">
        <v>-0.5</v>
      </c>
      <c r="AO335" s="9">
        <v>-0.5</v>
      </c>
      <c r="AP335" s="9">
        <v>0</v>
      </c>
      <c r="AR335" s="36"/>
    </row>
    <row r="336" spans="18:44" ht="12.75">
      <c r="R336" s="81"/>
      <c r="AL336" s="9">
        <v>0</v>
      </c>
      <c r="AM336" s="9">
        <v>0</v>
      </c>
      <c r="AN336" s="9">
        <v>-0.5</v>
      </c>
      <c r="AO336" s="9">
        <v>-0.5</v>
      </c>
      <c r="AP336" s="9">
        <v>0</v>
      </c>
      <c r="AR336" s="36"/>
    </row>
    <row r="337" spans="18:44" ht="12.75">
      <c r="R337" s="81"/>
      <c r="AL337" s="9">
        <v>0</v>
      </c>
      <c r="AM337" s="9">
        <v>0</v>
      </c>
      <c r="AN337" s="9">
        <v>-0.5</v>
      </c>
      <c r="AO337" s="9">
        <v>-0.5</v>
      </c>
      <c r="AP337" s="9">
        <v>0</v>
      </c>
      <c r="AR337" s="36"/>
    </row>
    <row r="338" spans="18:44" ht="12.75">
      <c r="R338" s="81"/>
      <c r="AL338" s="9">
        <v>0</v>
      </c>
      <c r="AM338" s="9">
        <v>0</v>
      </c>
      <c r="AN338" s="9">
        <v>-0.5</v>
      </c>
      <c r="AO338" s="9">
        <v>-0.5</v>
      </c>
      <c r="AP338" s="9">
        <v>0</v>
      </c>
      <c r="AR338" s="36"/>
    </row>
    <row r="339" spans="18:44" ht="12.75">
      <c r="R339" s="81"/>
      <c r="AL339" s="9">
        <v>0</v>
      </c>
      <c r="AM339" s="9">
        <v>0</v>
      </c>
      <c r="AN339" s="9">
        <v>-0.5</v>
      </c>
      <c r="AO339" s="9">
        <v>-0.5</v>
      </c>
      <c r="AP339" s="9">
        <v>0</v>
      </c>
      <c r="AR339" s="36"/>
    </row>
    <row r="340" spans="18:44" ht="12.75">
      <c r="R340" s="81"/>
      <c r="AL340" s="9">
        <v>0</v>
      </c>
      <c r="AM340" s="9">
        <v>0</v>
      </c>
      <c r="AN340" s="9">
        <v>-0.5</v>
      </c>
      <c r="AO340" s="9">
        <v>-0.5</v>
      </c>
      <c r="AP340" s="9">
        <v>0</v>
      </c>
      <c r="AR340" s="36"/>
    </row>
    <row r="341" spans="18:44" ht="12.75">
      <c r="R341" s="81"/>
      <c r="AL341" s="9">
        <v>0</v>
      </c>
      <c r="AM341" s="9">
        <v>0</v>
      </c>
      <c r="AN341" s="9">
        <v>-0.5</v>
      </c>
      <c r="AO341" s="9">
        <v>-0.5</v>
      </c>
      <c r="AP341" s="9">
        <v>0</v>
      </c>
      <c r="AR341" s="36"/>
    </row>
    <row r="342" spans="18:44" ht="12.75">
      <c r="R342" s="81"/>
      <c r="AL342" s="9">
        <v>0</v>
      </c>
      <c r="AM342" s="9">
        <v>0</v>
      </c>
      <c r="AN342" s="9">
        <v>-0.5</v>
      </c>
      <c r="AO342" s="9">
        <v>-0.5</v>
      </c>
      <c r="AP342" s="9">
        <v>0</v>
      </c>
      <c r="AR342" s="36"/>
    </row>
    <row r="343" spans="18:44" ht="12.75">
      <c r="R343" s="81"/>
      <c r="AL343" s="9">
        <v>0</v>
      </c>
      <c r="AM343" s="9">
        <v>0</v>
      </c>
      <c r="AN343" s="9">
        <v>-0.5</v>
      </c>
      <c r="AO343" s="9">
        <v>-0.5</v>
      </c>
      <c r="AP343" s="9">
        <v>0</v>
      </c>
      <c r="AR343" s="36"/>
    </row>
    <row r="344" spans="18:44" ht="12.75">
      <c r="R344" s="81"/>
      <c r="AL344" s="9">
        <v>0</v>
      </c>
      <c r="AM344" s="9">
        <v>0</v>
      </c>
      <c r="AN344" s="9">
        <v>-0.5</v>
      </c>
      <c r="AO344" s="9">
        <v>-0.5</v>
      </c>
      <c r="AP344" s="9">
        <v>0</v>
      </c>
      <c r="AR344" s="36"/>
    </row>
    <row r="345" spans="18:44" ht="12.75">
      <c r="R345" s="81"/>
      <c r="AL345" s="9">
        <v>0</v>
      </c>
      <c r="AM345" s="9">
        <v>0</v>
      </c>
      <c r="AN345" s="9">
        <v>-0.5</v>
      </c>
      <c r="AO345" s="9">
        <v>-0.5</v>
      </c>
      <c r="AP345" s="9">
        <v>0</v>
      </c>
      <c r="AR345" s="36"/>
    </row>
    <row r="346" spans="18:44" ht="12.75">
      <c r="R346" s="81"/>
      <c r="AL346" s="9">
        <v>0</v>
      </c>
      <c r="AM346" s="9">
        <v>0</v>
      </c>
      <c r="AN346" s="9">
        <v>-0.5</v>
      </c>
      <c r="AO346" s="9">
        <v>-0.5</v>
      </c>
      <c r="AP346" s="9">
        <v>0</v>
      </c>
      <c r="AR346" s="36"/>
    </row>
    <row r="347" spans="18:44" ht="12.75">
      <c r="R347" s="81"/>
      <c r="AL347" s="9">
        <v>0</v>
      </c>
      <c r="AM347" s="9">
        <v>0</v>
      </c>
      <c r="AN347" s="9">
        <v>-0.5</v>
      </c>
      <c r="AO347" s="9">
        <v>-0.5</v>
      </c>
      <c r="AP347" s="9">
        <v>0</v>
      </c>
      <c r="AR347" s="36"/>
    </row>
    <row r="348" spans="18:44" ht="12.75">
      <c r="R348" s="81"/>
      <c r="AL348" s="9">
        <v>0</v>
      </c>
      <c r="AM348" s="9">
        <v>0</v>
      </c>
      <c r="AN348" s="9">
        <v>-0.5</v>
      </c>
      <c r="AO348" s="9">
        <v>-0.5</v>
      </c>
      <c r="AP348" s="9">
        <v>0</v>
      </c>
      <c r="AR348" s="36"/>
    </row>
    <row r="349" spans="18:44" ht="12.75">
      <c r="R349" s="81"/>
      <c r="AL349" s="9">
        <v>0</v>
      </c>
      <c r="AM349" s="9">
        <v>0</v>
      </c>
      <c r="AN349" s="9">
        <v>-0.5</v>
      </c>
      <c r="AO349" s="9">
        <v>-0.5</v>
      </c>
      <c r="AP349" s="9">
        <v>0</v>
      </c>
      <c r="AR349" s="36"/>
    </row>
    <row r="350" spans="18:44" ht="12.75">
      <c r="R350" s="81"/>
      <c r="AL350" s="9">
        <v>0</v>
      </c>
      <c r="AM350" s="9">
        <v>0</v>
      </c>
      <c r="AN350" s="9">
        <v>-0.5</v>
      </c>
      <c r="AO350" s="9">
        <v>-0.5</v>
      </c>
      <c r="AP350" s="9">
        <v>0</v>
      </c>
      <c r="AR350" s="36"/>
    </row>
    <row r="351" spans="18:44" ht="12.75">
      <c r="R351" s="81"/>
      <c r="AL351" s="9">
        <v>0</v>
      </c>
      <c r="AM351" s="9">
        <v>0</v>
      </c>
      <c r="AN351" s="9">
        <v>-0.5</v>
      </c>
      <c r="AO351" s="9">
        <v>-0.5</v>
      </c>
      <c r="AP351" s="9">
        <v>0</v>
      </c>
      <c r="AR351" s="36"/>
    </row>
    <row r="352" spans="18:44" ht="12.75">
      <c r="R352" s="81"/>
      <c r="AL352" s="9">
        <v>0</v>
      </c>
      <c r="AM352" s="9">
        <v>0</v>
      </c>
      <c r="AN352" s="9">
        <v>-0.5</v>
      </c>
      <c r="AO352" s="9">
        <v>-0.5</v>
      </c>
      <c r="AP352" s="9">
        <v>0</v>
      </c>
      <c r="AR352" s="36"/>
    </row>
    <row r="353" spans="18:44" ht="12.75">
      <c r="R353" s="81"/>
      <c r="AL353" s="9">
        <v>0</v>
      </c>
      <c r="AM353" s="9">
        <v>0</v>
      </c>
      <c r="AN353" s="9">
        <v>-0.5</v>
      </c>
      <c r="AO353" s="9">
        <v>-0.5</v>
      </c>
      <c r="AP353" s="9">
        <v>0</v>
      </c>
      <c r="AR353" s="36"/>
    </row>
    <row r="354" spans="18:44" ht="12.75">
      <c r="R354" s="81"/>
      <c r="AL354" s="9">
        <v>0</v>
      </c>
      <c r="AM354" s="9">
        <v>0</v>
      </c>
      <c r="AN354" s="9">
        <v>-0.5</v>
      </c>
      <c r="AO354" s="9">
        <v>-0.5</v>
      </c>
      <c r="AP354" s="9">
        <v>0</v>
      </c>
      <c r="AR354" s="36"/>
    </row>
    <row r="355" spans="18:44" ht="12.75">
      <c r="R355" s="81"/>
      <c r="AL355" s="9">
        <v>0</v>
      </c>
      <c r="AM355" s="9">
        <v>0</v>
      </c>
      <c r="AN355" s="9">
        <v>-0.5</v>
      </c>
      <c r="AO355" s="9">
        <v>-0.5</v>
      </c>
      <c r="AP355" s="9">
        <v>0</v>
      </c>
      <c r="AR355" s="36"/>
    </row>
    <row r="356" spans="18:44" ht="12.75">
      <c r="R356" s="81"/>
      <c r="AL356" s="9">
        <v>0</v>
      </c>
      <c r="AM356" s="9">
        <v>0</v>
      </c>
      <c r="AN356" s="9">
        <v>-0.5</v>
      </c>
      <c r="AO356" s="9">
        <v>-0.5</v>
      </c>
      <c r="AP356" s="9">
        <v>0</v>
      </c>
      <c r="AR356" s="36"/>
    </row>
    <row r="357" spans="18:44" ht="12.75">
      <c r="R357" s="81"/>
      <c r="AL357" s="9">
        <v>0</v>
      </c>
      <c r="AM357" s="9">
        <v>0</v>
      </c>
      <c r="AN357" s="9">
        <v>-0.5</v>
      </c>
      <c r="AO357" s="9">
        <v>-0.5</v>
      </c>
      <c r="AP357" s="9">
        <v>0</v>
      </c>
      <c r="AR357" s="36"/>
    </row>
    <row r="358" spans="18:44" ht="12.75">
      <c r="R358" s="81"/>
      <c r="AL358" s="9">
        <v>0</v>
      </c>
      <c r="AM358" s="9">
        <v>0</v>
      </c>
      <c r="AN358" s="9">
        <v>-0.5</v>
      </c>
      <c r="AO358" s="9">
        <v>-0.5</v>
      </c>
      <c r="AP358" s="9">
        <v>0</v>
      </c>
      <c r="AR358" s="36"/>
    </row>
    <row r="359" spans="18:44" ht="12.75">
      <c r="R359" s="81"/>
      <c r="AL359" s="9">
        <v>0</v>
      </c>
      <c r="AM359" s="9">
        <v>0</v>
      </c>
      <c r="AN359" s="9">
        <v>-0.5</v>
      </c>
      <c r="AO359" s="9">
        <v>-0.5</v>
      </c>
      <c r="AP359" s="9">
        <v>0</v>
      </c>
      <c r="AR359" s="36"/>
    </row>
    <row r="360" spans="18:44" ht="12.75">
      <c r="R360" s="81"/>
      <c r="AL360" s="9">
        <v>0</v>
      </c>
      <c r="AM360" s="9">
        <v>0</v>
      </c>
      <c r="AN360" s="9">
        <v>-0.5</v>
      </c>
      <c r="AO360" s="9">
        <v>-0.5</v>
      </c>
      <c r="AP360" s="9">
        <v>0</v>
      </c>
      <c r="AR360" s="36"/>
    </row>
    <row r="361" spans="18:44" ht="12.75">
      <c r="R361" s="81"/>
      <c r="AL361" s="9">
        <v>0</v>
      </c>
      <c r="AM361" s="9">
        <v>0</v>
      </c>
      <c r="AN361" s="9">
        <v>-0.5</v>
      </c>
      <c r="AO361" s="9">
        <v>-0.5</v>
      </c>
      <c r="AP361" s="9">
        <v>0</v>
      </c>
      <c r="AR361" s="36"/>
    </row>
    <row r="362" spans="18:44" ht="12.75">
      <c r="R362" s="81"/>
      <c r="AL362" s="9">
        <v>0</v>
      </c>
      <c r="AM362" s="9">
        <v>0</v>
      </c>
      <c r="AN362" s="9">
        <v>-0.5</v>
      </c>
      <c r="AO362" s="9">
        <v>-0.5</v>
      </c>
      <c r="AP362" s="9">
        <v>0</v>
      </c>
      <c r="AR362" s="36"/>
    </row>
    <row r="363" spans="18:44" ht="12.75">
      <c r="R363" s="81"/>
      <c r="AL363" s="9">
        <v>0</v>
      </c>
      <c r="AM363" s="9">
        <v>0</v>
      </c>
      <c r="AN363" s="9">
        <v>-0.5</v>
      </c>
      <c r="AO363" s="9">
        <v>-0.5</v>
      </c>
      <c r="AP363" s="9">
        <v>0</v>
      </c>
      <c r="AR363" s="36"/>
    </row>
    <row r="364" spans="18:44" ht="12.75">
      <c r="R364" s="81"/>
      <c r="AL364" s="9">
        <v>0</v>
      </c>
      <c r="AM364" s="9">
        <v>0</v>
      </c>
      <c r="AN364" s="9">
        <v>-0.5</v>
      </c>
      <c r="AO364" s="9">
        <v>-0.5</v>
      </c>
      <c r="AP364" s="9">
        <v>0</v>
      </c>
      <c r="AR364" s="36"/>
    </row>
    <row r="365" spans="18:44" ht="12.75">
      <c r="R365" s="81"/>
      <c r="AL365" s="9">
        <v>0</v>
      </c>
      <c r="AM365" s="9">
        <v>0</v>
      </c>
      <c r="AN365" s="9">
        <v>-0.5</v>
      </c>
      <c r="AO365" s="9">
        <v>-0.5</v>
      </c>
      <c r="AP365" s="9">
        <v>0</v>
      </c>
      <c r="AR365" s="36"/>
    </row>
    <row r="366" spans="18:44" ht="12.75">
      <c r="R366" s="81"/>
      <c r="AL366" s="9">
        <v>0</v>
      </c>
      <c r="AM366" s="9">
        <v>0</v>
      </c>
      <c r="AN366" s="9">
        <v>-0.5</v>
      </c>
      <c r="AO366" s="9">
        <v>-0.5</v>
      </c>
      <c r="AP366" s="9">
        <v>0</v>
      </c>
      <c r="AR366" s="36"/>
    </row>
    <row r="367" spans="18:44" ht="12.75">
      <c r="R367" s="81"/>
      <c r="AL367" s="9">
        <v>0</v>
      </c>
      <c r="AM367" s="9">
        <v>0</v>
      </c>
      <c r="AN367" s="9">
        <v>-0.5</v>
      </c>
      <c r="AO367" s="9">
        <v>-0.5</v>
      </c>
      <c r="AP367" s="9">
        <v>0</v>
      </c>
      <c r="AR367" s="36"/>
    </row>
    <row r="368" spans="18:44" ht="12.75">
      <c r="R368" s="81"/>
      <c r="AL368" s="9">
        <v>0</v>
      </c>
      <c r="AM368" s="9">
        <v>0</v>
      </c>
      <c r="AN368" s="9">
        <v>-0.5</v>
      </c>
      <c r="AO368" s="9">
        <v>-0.5</v>
      </c>
      <c r="AP368" s="9">
        <v>0</v>
      </c>
      <c r="AR368" s="36"/>
    </row>
    <row r="369" spans="18:44" ht="12.75">
      <c r="R369" s="81"/>
      <c r="AL369" s="9">
        <v>0</v>
      </c>
      <c r="AM369" s="9">
        <v>0</v>
      </c>
      <c r="AN369" s="9">
        <v>-0.5</v>
      </c>
      <c r="AO369" s="9">
        <v>-0.5</v>
      </c>
      <c r="AP369" s="9">
        <v>0</v>
      </c>
      <c r="AR369" s="36"/>
    </row>
    <row r="370" spans="18:44" ht="12.75">
      <c r="R370" s="81"/>
      <c r="AL370" s="9">
        <v>0</v>
      </c>
      <c r="AM370" s="9">
        <v>0</v>
      </c>
      <c r="AN370" s="9">
        <v>-0.5</v>
      </c>
      <c r="AO370" s="9">
        <v>-0.5</v>
      </c>
      <c r="AP370" s="9">
        <v>0</v>
      </c>
      <c r="AR370" s="36"/>
    </row>
    <row r="371" spans="18:44" ht="12.75">
      <c r="R371" s="81"/>
      <c r="AL371" s="9">
        <v>0</v>
      </c>
      <c r="AM371" s="9">
        <v>0</v>
      </c>
      <c r="AN371" s="9">
        <v>-0.5</v>
      </c>
      <c r="AO371" s="9">
        <v>-0.5</v>
      </c>
      <c r="AP371" s="9">
        <v>0</v>
      </c>
      <c r="AR371" s="36"/>
    </row>
    <row r="372" spans="18:44" ht="12.75">
      <c r="R372" s="81"/>
      <c r="AL372" s="9">
        <v>0</v>
      </c>
      <c r="AM372" s="9">
        <v>0</v>
      </c>
      <c r="AN372" s="9">
        <v>-0.5</v>
      </c>
      <c r="AO372" s="9">
        <v>-0.5</v>
      </c>
      <c r="AP372" s="9">
        <v>0</v>
      </c>
      <c r="AR372" s="36"/>
    </row>
    <row r="373" spans="18:44" ht="12.75">
      <c r="R373" s="81"/>
      <c r="AL373" s="9">
        <v>0</v>
      </c>
      <c r="AM373" s="9">
        <v>0</v>
      </c>
      <c r="AN373" s="9">
        <v>-0.5</v>
      </c>
      <c r="AO373" s="9">
        <v>-0.5</v>
      </c>
      <c r="AP373" s="9">
        <v>0</v>
      </c>
      <c r="AR373" s="36"/>
    </row>
    <row r="374" spans="18:44" ht="12.75">
      <c r="R374" s="81"/>
      <c r="AL374" s="9">
        <v>0</v>
      </c>
      <c r="AM374" s="9">
        <v>0</v>
      </c>
      <c r="AN374" s="9">
        <v>-0.5</v>
      </c>
      <c r="AO374" s="9">
        <v>-0.5</v>
      </c>
      <c r="AP374" s="9">
        <v>0</v>
      </c>
      <c r="AR374" s="36"/>
    </row>
    <row r="375" spans="18:44" ht="12.75">
      <c r="R375" s="81"/>
      <c r="AL375" s="9">
        <v>0</v>
      </c>
      <c r="AM375" s="9">
        <v>0</v>
      </c>
      <c r="AN375" s="9">
        <v>-0.5</v>
      </c>
      <c r="AO375" s="9">
        <v>-0.5</v>
      </c>
      <c r="AP375" s="9">
        <v>0</v>
      </c>
      <c r="AR375" s="36"/>
    </row>
    <row r="376" spans="18:44" ht="12.75">
      <c r="R376" s="81"/>
      <c r="AL376" s="9">
        <v>0</v>
      </c>
      <c r="AM376" s="9">
        <v>0</v>
      </c>
      <c r="AN376" s="9">
        <v>-0.5</v>
      </c>
      <c r="AO376" s="9">
        <v>-0.5</v>
      </c>
      <c r="AP376" s="9">
        <v>0</v>
      </c>
      <c r="AR376" s="36"/>
    </row>
    <row r="377" spans="18:44" ht="12.75">
      <c r="R377" s="81"/>
      <c r="AL377" s="9">
        <v>0</v>
      </c>
      <c r="AM377" s="9">
        <v>0</v>
      </c>
      <c r="AN377" s="9">
        <v>-0.5</v>
      </c>
      <c r="AO377" s="9">
        <v>-0.5</v>
      </c>
      <c r="AP377" s="9">
        <v>0</v>
      </c>
      <c r="AR377" s="36"/>
    </row>
    <row r="378" spans="18:44" ht="12.75">
      <c r="R378" s="81"/>
      <c r="AL378" s="9">
        <v>0</v>
      </c>
      <c r="AM378" s="9">
        <v>0</v>
      </c>
      <c r="AN378" s="9">
        <v>-0.5</v>
      </c>
      <c r="AO378" s="9">
        <v>-0.5</v>
      </c>
      <c r="AP378" s="9">
        <v>0</v>
      </c>
      <c r="AR378" s="36"/>
    </row>
    <row r="379" spans="18:44" ht="12.75">
      <c r="R379" s="81"/>
      <c r="AL379" s="9">
        <v>0</v>
      </c>
      <c r="AM379" s="9">
        <v>0</v>
      </c>
      <c r="AN379" s="9">
        <v>-0.5</v>
      </c>
      <c r="AO379" s="9">
        <v>-0.5</v>
      </c>
      <c r="AP379" s="9">
        <v>0</v>
      </c>
      <c r="AR379" s="36"/>
    </row>
    <row r="380" spans="18:44" ht="12.75">
      <c r="R380" s="81"/>
      <c r="AL380" s="9">
        <v>0</v>
      </c>
      <c r="AM380" s="9">
        <v>0</v>
      </c>
      <c r="AN380" s="9">
        <v>-0.5</v>
      </c>
      <c r="AO380" s="9">
        <v>-0.5</v>
      </c>
      <c r="AP380" s="9">
        <v>0</v>
      </c>
      <c r="AR380" s="36"/>
    </row>
    <row r="381" spans="18:44" ht="12.75">
      <c r="R381" s="81"/>
      <c r="AL381" s="9">
        <v>0</v>
      </c>
      <c r="AM381" s="9">
        <v>0</v>
      </c>
      <c r="AN381" s="9">
        <v>-0.5</v>
      </c>
      <c r="AO381" s="9">
        <v>-0.5</v>
      </c>
      <c r="AP381" s="9">
        <v>0</v>
      </c>
      <c r="AR381" s="36"/>
    </row>
    <row r="382" spans="18:44" ht="12.75">
      <c r="R382" s="81"/>
      <c r="AL382" s="9">
        <v>0</v>
      </c>
      <c r="AM382" s="9">
        <v>0</v>
      </c>
      <c r="AN382" s="9">
        <v>-0.5</v>
      </c>
      <c r="AO382" s="9">
        <v>-0.5</v>
      </c>
      <c r="AP382" s="9">
        <v>0</v>
      </c>
      <c r="AR382" s="36"/>
    </row>
    <row r="383" spans="18:44" ht="12.75">
      <c r="R383" s="81"/>
      <c r="AL383" s="9">
        <v>0</v>
      </c>
      <c r="AM383" s="9">
        <v>0</v>
      </c>
      <c r="AN383" s="9">
        <v>-0.5</v>
      </c>
      <c r="AO383" s="9">
        <v>-0.5</v>
      </c>
      <c r="AP383" s="9">
        <v>0</v>
      </c>
      <c r="AR383" s="36"/>
    </row>
    <row r="384" spans="18:44" ht="12.75">
      <c r="R384" s="81"/>
      <c r="AL384" s="9">
        <v>0</v>
      </c>
      <c r="AM384" s="9">
        <v>0</v>
      </c>
      <c r="AN384" s="9">
        <v>-0.5</v>
      </c>
      <c r="AO384" s="9">
        <v>-0.5</v>
      </c>
      <c r="AP384" s="9">
        <v>0</v>
      </c>
      <c r="AR384" s="36"/>
    </row>
    <row r="385" spans="18:44" ht="12.75">
      <c r="R385" s="81"/>
      <c r="AL385" s="9">
        <v>0</v>
      </c>
      <c r="AM385" s="9">
        <v>0</v>
      </c>
      <c r="AN385" s="9">
        <v>-0.5</v>
      </c>
      <c r="AO385" s="9">
        <v>-0.5</v>
      </c>
      <c r="AP385" s="9">
        <v>0</v>
      </c>
      <c r="AR385" s="36"/>
    </row>
    <row r="386" spans="18:44" ht="12.75">
      <c r="R386" s="81"/>
      <c r="AL386" s="9">
        <v>0</v>
      </c>
      <c r="AM386" s="9">
        <v>0</v>
      </c>
      <c r="AN386" s="9">
        <v>-0.5</v>
      </c>
      <c r="AO386" s="9">
        <v>-0.5</v>
      </c>
      <c r="AP386" s="9">
        <v>0</v>
      </c>
      <c r="AR386" s="36"/>
    </row>
    <row r="387" spans="18:44" ht="12.75">
      <c r="R387" s="81"/>
      <c r="AL387" s="9">
        <v>0</v>
      </c>
      <c r="AM387" s="9">
        <v>0</v>
      </c>
      <c r="AN387" s="9">
        <v>-0.5</v>
      </c>
      <c r="AO387" s="9">
        <v>-0.5</v>
      </c>
      <c r="AP387" s="9">
        <v>0</v>
      </c>
      <c r="AR387" s="36"/>
    </row>
    <row r="388" spans="18:44" ht="12.75">
      <c r="R388" s="81"/>
      <c r="AL388" s="9">
        <v>0</v>
      </c>
      <c r="AM388" s="9">
        <v>0</v>
      </c>
      <c r="AN388" s="9">
        <v>-0.5</v>
      </c>
      <c r="AO388" s="9">
        <v>-0.5</v>
      </c>
      <c r="AP388" s="9">
        <v>0</v>
      </c>
      <c r="AR388" s="36"/>
    </row>
    <row r="389" spans="18:44" ht="12.75">
      <c r="R389" s="81"/>
      <c r="AL389" s="9">
        <v>0</v>
      </c>
      <c r="AM389" s="9">
        <v>0</v>
      </c>
      <c r="AN389" s="9">
        <v>-0.5</v>
      </c>
      <c r="AO389" s="9">
        <v>-0.5</v>
      </c>
      <c r="AP389" s="9">
        <v>0</v>
      </c>
      <c r="AR389" s="36"/>
    </row>
    <row r="390" spans="18:44" ht="12.75">
      <c r="R390" s="81"/>
      <c r="AL390" s="9">
        <v>0</v>
      </c>
      <c r="AM390" s="9">
        <v>0</v>
      </c>
      <c r="AN390" s="9">
        <v>-0.5</v>
      </c>
      <c r="AO390" s="9">
        <v>-0.5</v>
      </c>
      <c r="AP390" s="9">
        <v>0</v>
      </c>
      <c r="AR390" s="36"/>
    </row>
    <row r="391" spans="18:44" ht="12.75">
      <c r="R391" s="81"/>
      <c r="AL391" s="9">
        <v>0</v>
      </c>
      <c r="AM391" s="9">
        <v>0</v>
      </c>
      <c r="AN391" s="9">
        <v>-0.5</v>
      </c>
      <c r="AO391" s="9">
        <v>-0.5</v>
      </c>
      <c r="AP391" s="9">
        <v>0</v>
      </c>
      <c r="AR391" s="36"/>
    </row>
    <row r="392" spans="18:44" ht="12.75">
      <c r="R392" s="81"/>
      <c r="AL392" s="9">
        <v>0</v>
      </c>
      <c r="AM392" s="9">
        <v>0</v>
      </c>
      <c r="AN392" s="9">
        <v>-0.5</v>
      </c>
      <c r="AO392" s="9">
        <v>-0.5</v>
      </c>
      <c r="AP392" s="9">
        <v>0</v>
      </c>
      <c r="AR392" s="36"/>
    </row>
    <row r="393" spans="18:44" ht="12.75">
      <c r="R393" s="81"/>
      <c r="AL393" s="9">
        <v>0</v>
      </c>
      <c r="AM393" s="9">
        <v>0</v>
      </c>
      <c r="AN393" s="9">
        <v>-0.5</v>
      </c>
      <c r="AO393" s="9">
        <v>-0.5</v>
      </c>
      <c r="AP393" s="9">
        <v>0</v>
      </c>
      <c r="AR393" s="36"/>
    </row>
    <row r="394" spans="18:44" ht="12.75">
      <c r="R394" s="81"/>
      <c r="AL394" s="9">
        <v>0</v>
      </c>
      <c r="AM394" s="9">
        <v>0</v>
      </c>
      <c r="AN394" s="9">
        <v>-0.5</v>
      </c>
      <c r="AO394" s="9">
        <v>-0.5</v>
      </c>
      <c r="AP394" s="9">
        <v>0</v>
      </c>
      <c r="AR394" s="36"/>
    </row>
    <row r="395" spans="18:44" ht="12.75">
      <c r="R395" s="81"/>
      <c r="AL395" s="9">
        <v>0</v>
      </c>
      <c r="AM395" s="9">
        <v>0</v>
      </c>
      <c r="AN395" s="9">
        <v>-0.5</v>
      </c>
      <c r="AO395" s="9">
        <v>-0.5</v>
      </c>
      <c r="AP395" s="9">
        <v>0</v>
      </c>
      <c r="AR395" s="36"/>
    </row>
    <row r="396" spans="18:44" ht="12.75">
      <c r="R396" s="81"/>
      <c r="AL396" s="9">
        <v>0</v>
      </c>
      <c r="AM396" s="9">
        <v>0</v>
      </c>
      <c r="AN396" s="9">
        <v>-0.5</v>
      </c>
      <c r="AO396" s="9">
        <v>-0.5</v>
      </c>
      <c r="AP396" s="9">
        <v>0</v>
      </c>
      <c r="AR396" s="36"/>
    </row>
    <row r="397" spans="18:44" ht="12.75">
      <c r="R397" s="81"/>
      <c r="AL397" s="9">
        <v>0</v>
      </c>
      <c r="AM397" s="9">
        <v>0</v>
      </c>
      <c r="AN397" s="9">
        <v>-0.5</v>
      </c>
      <c r="AO397" s="9">
        <v>-0.5</v>
      </c>
      <c r="AP397" s="9">
        <v>0</v>
      </c>
      <c r="AR397" s="36"/>
    </row>
    <row r="398" spans="18:44" ht="12.75">
      <c r="R398" s="81"/>
      <c r="AL398" s="9">
        <v>0</v>
      </c>
      <c r="AM398" s="9">
        <v>0</v>
      </c>
      <c r="AN398" s="9">
        <v>-0.5</v>
      </c>
      <c r="AO398" s="9">
        <v>-0.5</v>
      </c>
      <c r="AP398" s="9">
        <v>0</v>
      </c>
      <c r="AR398" s="36"/>
    </row>
    <row r="399" spans="18:44" ht="12.75">
      <c r="R399" s="81"/>
      <c r="AL399" s="9">
        <v>0</v>
      </c>
      <c r="AM399" s="9">
        <v>0</v>
      </c>
      <c r="AN399" s="9">
        <v>-0.5</v>
      </c>
      <c r="AO399" s="9">
        <v>-0.5</v>
      </c>
      <c r="AP399" s="9">
        <v>0</v>
      </c>
      <c r="AR399" s="36"/>
    </row>
    <row r="400" spans="18:44" ht="12.75">
      <c r="R400" s="81"/>
      <c r="AL400" s="9">
        <v>0</v>
      </c>
      <c r="AM400" s="9">
        <v>0</v>
      </c>
      <c r="AN400" s="9">
        <v>-0.5</v>
      </c>
      <c r="AO400" s="9">
        <v>-0.5</v>
      </c>
      <c r="AP400" s="9">
        <v>0</v>
      </c>
      <c r="AR400" s="36"/>
    </row>
    <row r="401" spans="18:44" ht="12.75">
      <c r="R401" s="81"/>
      <c r="AL401" s="9">
        <v>0</v>
      </c>
      <c r="AM401" s="9">
        <v>0</v>
      </c>
      <c r="AN401" s="9">
        <v>-0.5</v>
      </c>
      <c r="AO401" s="9">
        <v>-0.5</v>
      </c>
      <c r="AP401" s="9">
        <v>0</v>
      </c>
      <c r="AR401" s="36"/>
    </row>
    <row r="402" spans="18:44" ht="12.75">
      <c r="R402" s="81"/>
      <c r="AL402" s="9">
        <v>0</v>
      </c>
      <c r="AM402" s="9">
        <v>0</v>
      </c>
      <c r="AN402" s="9">
        <v>-0.5</v>
      </c>
      <c r="AO402" s="9">
        <v>-0.5</v>
      </c>
      <c r="AP402" s="9">
        <v>0</v>
      </c>
      <c r="AR402" s="36"/>
    </row>
    <row r="403" spans="18:44" ht="12.75">
      <c r="R403" s="81"/>
      <c r="AL403" s="9">
        <v>0</v>
      </c>
      <c r="AM403" s="9">
        <v>0</v>
      </c>
      <c r="AN403" s="9">
        <v>-0.5</v>
      </c>
      <c r="AO403" s="9">
        <v>-0.5</v>
      </c>
      <c r="AP403" s="9">
        <v>0</v>
      </c>
      <c r="AR403" s="36"/>
    </row>
    <row r="404" spans="18:44" ht="12.75">
      <c r="R404" s="81"/>
      <c r="AL404" s="9">
        <v>0</v>
      </c>
      <c r="AM404" s="9">
        <v>0</v>
      </c>
      <c r="AN404" s="9">
        <v>-0.5</v>
      </c>
      <c r="AO404" s="9">
        <v>-0.5</v>
      </c>
      <c r="AP404" s="9">
        <v>0</v>
      </c>
      <c r="AR404" s="36"/>
    </row>
    <row r="405" spans="18:44" ht="12.75">
      <c r="R405" s="81"/>
      <c r="AL405" s="9">
        <v>0</v>
      </c>
      <c r="AM405" s="9">
        <v>0</v>
      </c>
      <c r="AN405" s="9">
        <v>-0.5</v>
      </c>
      <c r="AO405" s="9">
        <v>-0.5</v>
      </c>
      <c r="AP405" s="9">
        <v>0</v>
      </c>
      <c r="AR405" s="36"/>
    </row>
    <row r="406" spans="18:44" ht="12.75">
      <c r="R406" s="81"/>
      <c r="AL406" s="9">
        <v>0</v>
      </c>
      <c r="AM406" s="9">
        <v>0</v>
      </c>
      <c r="AN406" s="9">
        <v>-0.5</v>
      </c>
      <c r="AO406" s="9">
        <v>-0.5</v>
      </c>
      <c r="AP406" s="9">
        <v>0</v>
      </c>
      <c r="AR406" s="36"/>
    </row>
    <row r="407" spans="18:44" ht="12.75">
      <c r="R407" s="81"/>
      <c r="AL407" s="9">
        <v>0</v>
      </c>
      <c r="AM407" s="9">
        <v>0</v>
      </c>
      <c r="AN407" s="9">
        <v>-0.5</v>
      </c>
      <c r="AO407" s="9">
        <v>-0.5</v>
      </c>
      <c r="AP407" s="9">
        <v>0</v>
      </c>
      <c r="AR407" s="36"/>
    </row>
    <row r="408" spans="18:44" ht="12.75">
      <c r="R408" s="81"/>
      <c r="AL408" s="9">
        <v>0</v>
      </c>
      <c r="AM408" s="9">
        <v>0</v>
      </c>
      <c r="AN408" s="9">
        <v>-0.5</v>
      </c>
      <c r="AO408" s="9">
        <v>-0.5</v>
      </c>
      <c r="AP408" s="9">
        <v>0</v>
      </c>
      <c r="AR408" s="36"/>
    </row>
    <row r="409" spans="18:44" ht="12.75">
      <c r="R409" s="81"/>
      <c r="AL409" s="9">
        <v>0</v>
      </c>
      <c r="AM409" s="9">
        <v>0</v>
      </c>
      <c r="AN409" s="9">
        <v>-0.5</v>
      </c>
      <c r="AO409" s="9">
        <v>-0.5</v>
      </c>
      <c r="AP409" s="9">
        <v>0</v>
      </c>
      <c r="AR409" s="36"/>
    </row>
    <row r="410" spans="18:44" ht="12.75">
      <c r="R410" s="81"/>
      <c r="AL410" s="9">
        <v>0</v>
      </c>
      <c r="AM410" s="9">
        <v>0</v>
      </c>
      <c r="AN410" s="9">
        <v>-0.5</v>
      </c>
      <c r="AO410" s="9">
        <v>-0.5</v>
      </c>
      <c r="AP410" s="9">
        <v>0</v>
      </c>
      <c r="AR410" s="36"/>
    </row>
    <row r="411" spans="18:44" ht="12.75">
      <c r="R411" s="81"/>
      <c r="AL411" s="9">
        <v>0</v>
      </c>
      <c r="AM411" s="9">
        <v>0</v>
      </c>
      <c r="AN411" s="9">
        <v>-0.5</v>
      </c>
      <c r="AO411" s="9">
        <v>-0.5</v>
      </c>
      <c r="AP411" s="9">
        <v>0</v>
      </c>
      <c r="AR411" s="36"/>
    </row>
    <row r="412" spans="18:44" ht="12.75">
      <c r="R412" s="81"/>
      <c r="AL412" s="9">
        <v>0</v>
      </c>
      <c r="AM412" s="9">
        <v>0</v>
      </c>
      <c r="AN412" s="9">
        <v>-0.5</v>
      </c>
      <c r="AO412" s="9">
        <v>-0.5</v>
      </c>
      <c r="AP412" s="9">
        <v>0</v>
      </c>
      <c r="AR412" s="36"/>
    </row>
    <row r="413" spans="18:44" ht="12.75">
      <c r="R413" s="81"/>
      <c r="AL413" s="9">
        <v>0</v>
      </c>
      <c r="AM413" s="9">
        <v>0</v>
      </c>
      <c r="AN413" s="9">
        <v>-0.5</v>
      </c>
      <c r="AO413" s="9">
        <v>-0.5</v>
      </c>
      <c r="AP413" s="9">
        <v>0</v>
      </c>
      <c r="AR413" s="36"/>
    </row>
    <row r="414" spans="18:44" ht="12.75">
      <c r="R414" s="81"/>
      <c r="AL414" s="9">
        <v>0</v>
      </c>
      <c r="AM414" s="9">
        <v>0</v>
      </c>
      <c r="AN414" s="9">
        <v>-0.5</v>
      </c>
      <c r="AO414" s="9">
        <v>-0.5</v>
      </c>
      <c r="AP414" s="9">
        <v>0</v>
      </c>
      <c r="AR414" s="36"/>
    </row>
    <row r="415" spans="18:44" ht="12.75">
      <c r="R415" s="81"/>
      <c r="AL415" s="9">
        <v>0</v>
      </c>
      <c r="AM415" s="9">
        <v>0</v>
      </c>
      <c r="AN415" s="9">
        <v>-0.5</v>
      </c>
      <c r="AO415" s="9">
        <v>-0.5</v>
      </c>
      <c r="AP415" s="9">
        <v>0</v>
      </c>
      <c r="AR415" s="36"/>
    </row>
    <row r="416" spans="18:44" ht="12.75">
      <c r="R416" s="81"/>
      <c r="AL416" s="9">
        <v>0</v>
      </c>
      <c r="AM416" s="9">
        <v>0</v>
      </c>
      <c r="AN416" s="9">
        <v>-0.5</v>
      </c>
      <c r="AO416" s="9">
        <v>-0.5</v>
      </c>
      <c r="AP416" s="9">
        <v>0</v>
      </c>
      <c r="AR416" s="36"/>
    </row>
    <row r="417" spans="18:44" ht="12.75">
      <c r="R417" s="81"/>
      <c r="AL417" s="9">
        <v>0</v>
      </c>
      <c r="AM417" s="9">
        <v>0</v>
      </c>
      <c r="AN417" s="9">
        <v>-0.5</v>
      </c>
      <c r="AO417" s="9">
        <v>-0.5</v>
      </c>
      <c r="AP417" s="9">
        <v>0</v>
      </c>
      <c r="AR417" s="36"/>
    </row>
    <row r="418" spans="18:44" ht="12.75">
      <c r="R418" s="81"/>
      <c r="AL418" s="9">
        <v>0</v>
      </c>
      <c r="AM418" s="9">
        <v>0</v>
      </c>
      <c r="AN418" s="9">
        <v>-0.5</v>
      </c>
      <c r="AO418" s="9">
        <v>-0.5</v>
      </c>
      <c r="AP418" s="9">
        <v>0</v>
      </c>
      <c r="AR418" s="36"/>
    </row>
    <row r="419" spans="18:44" ht="12.75">
      <c r="R419" s="81"/>
      <c r="AL419" s="9">
        <v>0</v>
      </c>
      <c r="AM419" s="9">
        <v>0</v>
      </c>
      <c r="AN419" s="9">
        <v>-0.5</v>
      </c>
      <c r="AO419" s="9">
        <v>-0.5</v>
      </c>
      <c r="AP419" s="9">
        <v>0</v>
      </c>
      <c r="AR419" s="36"/>
    </row>
    <row r="420" spans="18:44" ht="12.75">
      <c r="R420" s="81"/>
      <c r="AL420" s="9">
        <v>0</v>
      </c>
      <c r="AM420" s="9">
        <v>0</v>
      </c>
      <c r="AN420" s="9">
        <v>-0.5</v>
      </c>
      <c r="AO420" s="9">
        <v>-0.5</v>
      </c>
      <c r="AP420" s="9">
        <v>0</v>
      </c>
      <c r="AR420" s="36"/>
    </row>
    <row r="421" spans="18:44" ht="12.75">
      <c r="R421" s="81"/>
      <c r="AL421" s="9">
        <v>0</v>
      </c>
      <c r="AM421" s="9">
        <v>0</v>
      </c>
      <c r="AN421" s="9">
        <v>-0.5</v>
      </c>
      <c r="AO421" s="9">
        <v>-0.5</v>
      </c>
      <c r="AP421" s="9">
        <v>0</v>
      </c>
      <c r="AR421" s="36"/>
    </row>
    <row r="422" spans="18:44" ht="12.75">
      <c r="R422" s="81"/>
      <c r="AL422" s="9">
        <v>0</v>
      </c>
      <c r="AM422" s="9">
        <v>0</v>
      </c>
      <c r="AN422" s="9">
        <v>-0.5</v>
      </c>
      <c r="AO422" s="9">
        <v>-0.5</v>
      </c>
      <c r="AP422" s="9">
        <v>0</v>
      </c>
      <c r="AR422" s="36"/>
    </row>
    <row r="423" spans="18:44" ht="12.75">
      <c r="R423" s="81"/>
      <c r="AL423" s="9">
        <v>0</v>
      </c>
      <c r="AM423" s="9">
        <v>0</v>
      </c>
      <c r="AN423" s="9">
        <v>-0.5</v>
      </c>
      <c r="AO423" s="9">
        <v>-0.5</v>
      </c>
      <c r="AP423" s="9">
        <v>0</v>
      </c>
      <c r="AR423" s="36"/>
    </row>
    <row r="424" spans="18:44" ht="12.75">
      <c r="R424" s="81"/>
      <c r="AL424" s="9">
        <v>0</v>
      </c>
      <c r="AM424" s="9">
        <v>0</v>
      </c>
      <c r="AN424" s="9">
        <v>-0.5</v>
      </c>
      <c r="AO424" s="9">
        <v>-0.5</v>
      </c>
      <c r="AP424" s="9">
        <v>0</v>
      </c>
      <c r="AR424" s="36"/>
    </row>
    <row r="425" spans="18:44" ht="12.75">
      <c r="R425" s="81"/>
      <c r="AL425" s="9">
        <v>0</v>
      </c>
      <c r="AM425" s="9">
        <v>0</v>
      </c>
      <c r="AN425" s="9">
        <v>-0.5</v>
      </c>
      <c r="AO425" s="9">
        <v>-0.5</v>
      </c>
      <c r="AP425" s="9">
        <v>0</v>
      </c>
      <c r="AR425" s="36"/>
    </row>
    <row r="426" spans="18:44" ht="12.75">
      <c r="R426" s="81"/>
      <c r="AL426" s="9">
        <v>0</v>
      </c>
      <c r="AM426" s="9">
        <v>0</v>
      </c>
      <c r="AN426" s="9">
        <v>-0.5</v>
      </c>
      <c r="AO426" s="9">
        <v>-0.5</v>
      </c>
      <c r="AP426" s="9">
        <v>0</v>
      </c>
      <c r="AR426" s="36"/>
    </row>
    <row r="427" spans="18:44" ht="12.75">
      <c r="R427" s="81"/>
      <c r="AL427" s="9">
        <v>0</v>
      </c>
      <c r="AM427" s="9">
        <v>0</v>
      </c>
      <c r="AN427" s="9">
        <v>-0.5</v>
      </c>
      <c r="AO427" s="9">
        <v>-0.5</v>
      </c>
      <c r="AP427" s="9">
        <v>0</v>
      </c>
      <c r="AR427" s="36"/>
    </row>
    <row r="428" spans="18:44" ht="12.75">
      <c r="R428" s="81"/>
      <c r="AL428" s="9">
        <v>0</v>
      </c>
      <c r="AM428" s="9">
        <v>0</v>
      </c>
      <c r="AN428" s="9">
        <v>-0.5</v>
      </c>
      <c r="AO428" s="9">
        <v>-0.5</v>
      </c>
      <c r="AP428" s="9">
        <v>0</v>
      </c>
      <c r="AR428" s="36"/>
    </row>
    <row r="429" spans="18:44" ht="12.75">
      <c r="R429" s="81"/>
      <c r="AL429" s="9">
        <v>0</v>
      </c>
      <c r="AM429" s="9">
        <v>0</v>
      </c>
      <c r="AN429" s="9">
        <v>-0.5</v>
      </c>
      <c r="AO429" s="9">
        <v>-0.5</v>
      </c>
      <c r="AP429" s="9">
        <v>0</v>
      </c>
      <c r="AR429" s="36"/>
    </row>
    <row r="430" spans="18:44" ht="12.75">
      <c r="R430" s="81"/>
      <c r="AL430" s="9">
        <v>0</v>
      </c>
      <c r="AM430" s="9">
        <v>0</v>
      </c>
      <c r="AN430" s="9">
        <v>-0.5</v>
      </c>
      <c r="AO430" s="9">
        <v>-0.5</v>
      </c>
      <c r="AP430" s="9">
        <v>0</v>
      </c>
      <c r="AR430" s="36"/>
    </row>
    <row r="431" spans="18:44" ht="12.75">
      <c r="R431" s="81"/>
      <c r="AL431" s="9">
        <v>0</v>
      </c>
      <c r="AM431" s="9">
        <v>0</v>
      </c>
      <c r="AN431" s="9">
        <v>-0.5</v>
      </c>
      <c r="AO431" s="9">
        <v>-0.5</v>
      </c>
      <c r="AP431" s="9">
        <v>0</v>
      </c>
      <c r="AR431" s="36"/>
    </row>
    <row r="432" spans="18:44" ht="12.75">
      <c r="R432" s="81"/>
      <c r="AL432" s="9">
        <v>0</v>
      </c>
      <c r="AM432" s="9">
        <v>0</v>
      </c>
      <c r="AN432" s="9">
        <v>-0.5</v>
      </c>
      <c r="AO432" s="9">
        <v>-0.5</v>
      </c>
      <c r="AP432" s="9">
        <v>0</v>
      </c>
      <c r="AR432" s="36"/>
    </row>
    <row r="433" spans="18:44" ht="12.75">
      <c r="R433" s="81"/>
      <c r="AL433" s="9">
        <v>0</v>
      </c>
      <c r="AM433" s="9">
        <v>0</v>
      </c>
      <c r="AN433" s="9">
        <v>-0.5</v>
      </c>
      <c r="AO433" s="9">
        <v>-0.5</v>
      </c>
      <c r="AP433" s="9">
        <v>0</v>
      </c>
      <c r="AR433" s="36"/>
    </row>
    <row r="434" spans="18:44" ht="12.75">
      <c r="R434" s="81"/>
      <c r="AL434" s="9">
        <v>0</v>
      </c>
      <c r="AM434" s="9">
        <v>0</v>
      </c>
      <c r="AN434" s="9">
        <v>-0.5</v>
      </c>
      <c r="AO434" s="9">
        <v>-0.5</v>
      </c>
      <c r="AP434" s="9">
        <v>0</v>
      </c>
      <c r="AR434" s="36"/>
    </row>
    <row r="435" spans="18:44" ht="12.75">
      <c r="R435" s="81"/>
      <c r="AL435" s="9">
        <v>0</v>
      </c>
      <c r="AM435" s="9">
        <v>0</v>
      </c>
      <c r="AN435" s="9">
        <v>-0.5</v>
      </c>
      <c r="AO435" s="9">
        <v>-0.5</v>
      </c>
      <c r="AP435" s="9">
        <v>0</v>
      </c>
      <c r="AR435" s="36"/>
    </row>
    <row r="436" spans="18:44" ht="12.75">
      <c r="R436" s="81"/>
      <c r="AL436" s="9">
        <v>0</v>
      </c>
      <c r="AM436" s="9">
        <v>0</v>
      </c>
      <c r="AN436" s="9">
        <v>-0.5</v>
      </c>
      <c r="AO436" s="9">
        <v>-0.5</v>
      </c>
      <c r="AP436" s="9">
        <v>0</v>
      </c>
      <c r="AR436" s="36"/>
    </row>
    <row r="437" spans="18:44" ht="12.75">
      <c r="R437" s="81"/>
      <c r="AL437" s="9">
        <v>0</v>
      </c>
      <c r="AM437" s="9">
        <v>0</v>
      </c>
      <c r="AN437" s="9">
        <v>-0.5</v>
      </c>
      <c r="AO437" s="9">
        <v>-0.5</v>
      </c>
      <c r="AP437" s="9">
        <v>0</v>
      </c>
      <c r="AR437" s="36"/>
    </row>
    <row r="438" spans="18:44" ht="12.75">
      <c r="R438" s="81"/>
      <c r="AL438" s="9">
        <v>0</v>
      </c>
      <c r="AM438" s="9">
        <v>0</v>
      </c>
      <c r="AN438" s="9">
        <v>-0.5</v>
      </c>
      <c r="AO438" s="9">
        <v>-0.5</v>
      </c>
      <c r="AP438" s="9">
        <v>0</v>
      </c>
      <c r="AR438" s="36"/>
    </row>
    <row r="439" spans="18:44" ht="12.75">
      <c r="R439" s="81"/>
      <c r="AL439" s="9">
        <v>0</v>
      </c>
      <c r="AM439" s="9">
        <v>0</v>
      </c>
      <c r="AN439" s="9">
        <v>-0.5</v>
      </c>
      <c r="AO439" s="9">
        <v>-0.5</v>
      </c>
      <c r="AP439" s="9">
        <v>0</v>
      </c>
      <c r="AR439" s="36"/>
    </row>
    <row r="440" spans="18:44" ht="12.75">
      <c r="R440" s="81"/>
      <c r="AL440" s="9">
        <v>0</v>
      </c>
      <c r="AM440" s="9">
        <v>0</v>
      </c>
      <c r="AN440" s="9">
        <v>-0.5</v>
      </c>
      <c r="AO440" s="9">
        <v>-0.5</v>
      </c>
      <c r="AP440" s="9">
        <v>0</v>
      </c>
      <c r="AR440" s="36"/>
    </row>
    <row r="441" spans="18:44" ht="12.75">
      <c r="R441" s="81"/>
      <c r="AL441" s="9">
        <v>0</v>
      </c>
      <c r="AM441" s="9">
        <v>0</v>
      </c>
      <c r="AN441" s="9">
        <v>-0.5</v>
      </c>
      <c r="AO441" s="9">
        <v>-0.5</v>
      </c>
      <c r="AP441" s="9">
        <v>0</v>
      </c>
      <c r="AR441" s="36"/>
    </row>
    <row r="442" spans="18:44" ht="12.75">
      <c r="R442" s="81"/>
      <c r="AL442" s="9">
        <v>0</v>
      </c>
      <c r="AM442" s="9">
        <v>0</v>
      </c>
      <c r="AN442" s="9">
        <v>-0.5</v>
      </c>
      <c r="AO442" s="9">
        <v>-0.5</v>
      </c>
      <c r="AP442" s="9">
        <v>0</v>
      </c>
      <c r="AR442" s="36"/>
    </row>
    <row r="443" spans="18:44" ht="12.75">
      <c r="R443" s="81"/>
      <c r="AL443" s="9">
        <v>0</v>
      </c>
      <c r="AM443" s="9">
        <v>0</v>
      </c>
      <c r="AN443" s="9">
        <v>-0.5</v>
      </c>
      <c r="AO443" s="9">
        <v>-0.5</v>
      </c>
      <c r="AP443" s="9">
        <v>0</v>
      </c>
      <c r="AR443" s="36"/>
    </row>
    <row r="444" spans="18:44" ht="12.75">
      <c r="R444" s="81"/>
      <c r="AL444" s="9">
        <v>0</v>
      </c>
      <c r="AM444" s="9">
        <v>0</v>
      </c>
      <c r="AN444" s="9">
        <v>-0.5</v>
      </c>
      <c r="AO444" s="9">
        <v>-0.5</v>
      </c>
      <c r="AP444" s="9">
        <v>0</v>
      </c>
      <c r="AR444" s="36"/>
    </row>
    <row r="445" spans="18:44" ht="12.75">
      <c r="R445" s="81"/>
      <c r="AL445" s="9">
        <v>0</v>
      </c>
      <c r="AM445" s="9">
        <v>0</v>
      </c>
      <c r="AN445" s="9">
        <v>-0.5</v>
      </c>
      <c r="AO445" s="9">
        <v>-0.5</v>
      </c>
      <c r="AP445" s="9">
        <v>0</v>
      </c>
      <c r="AR445" s="36"/>
    </row>
    <row r="446" spans="18:44" ht="12.75">
      <c r="R446" s="81"/>
      <c r="AL446" s="9">
        <v>0</v>
      </c>
      <c r="AM446" s="9">
        <v>0</v>
      </c>
      <c r="AN446" s="9">
        <v>-0.5</v>
      </c>
      <c r="AO446" s="9">
        <v>-0.5</v>
      </c>
      <c r="AP446" s="9">
        <v>0</v>
      </c>
      <c r="AR446" s="36"/>
    </row>
    <row r="447" spans="18:44" ht="12.75">
      <c r="R447" s="81"/>
      <c r="AL447" s="9">
        <v>0</v>
      </c>
      <c r="AM447" s="9">
        <v>0</v>
      </c>
      <c r="AN447" s="9">
        <v>-0.5</v>
      </c>
      <c r="AO447" s="9">
        <v>-0.5</v>
      </c>
      <c r="AP447" s="9">
        <v>0</v>
      </c>
      <c r="AR447" s="36"/>
    </row>
    <row r="448" spans="18:44" ht="12.75">
      <c r="R448" s="81"/>
      <c r="AL448" s="9">
        <v>0</v>
      </c>
      <c r="AM448" s="9">
        <v>0</v>
      </c>
      <c r="AN448" s="9">
        <v>-0.5</v>
      </c>
      <c r="AO448" s="9">
        <v>-0.5</v>
      </c>
      <c r="AP448" s="9">
        <v>0</v>
      </c>
      <c r="AR448" s="36"/>
    </row>
    <row r="449" spans="18:44" ht="12.75">
      <c r="R449" s="81"/>
      <c r="AL449" s="9">
        <v>0</v>
      </c>
      <c r="AM449" s="9">
        <v>0</v>
      </c>
      <c r="AN449" s="9">
        <v>-0.5</v>
      </c>
      <c r="AO449" s="9">
        <v>-0.5</v>
      </c>
      <c r="AP449" s="9">
        <v>0</v>
      </c>
      <c r="AR449" s="36"/>
    </row>
    <row r="450" spans="18:44" ht="12.75">
      <c r="R450" s="81"/>
      <c r="AL450" s="9">
        <v>0</v>
      </c>
      <c r="AM450" s="9">
        <v>0</v>
      </c>
      <c r="AN450" s="9">
        <v>-0.5</v>
      </c>
      <c r="AO450" s="9">
        <v>-0.5</v>
      </c>
      <c r="AP450" s="9">
        <v>0</v>
      </c>
      <c r="AR450" s="36"/>
    </row>
    <row r="451" spans="18:44" ht="12.75">
      <c r="R451" s="81"/>
      <c r="AL451" s="9">
        <v>0</v>
      </c>
      <c r="AM451" s="9">
        <v>0</v>
      </c>
      <c r="AN451" s="9">
        <v>-0.5</v>
      </c>
      <c r="AO451" s="9">
        <v>-0.5</v>
      </c>
      <c r="AP451" s="9">
        <v>0</v>
      </c>
      <c r="AR451" s="36"/>
    </row>
    <row r="452" spans="18:44" ht="12.75">
      <c r="R452" s="81"/>
      <c r="AL452" s="9">
        <v>0</v>
      </c>
      <c r="AM452" s="9">
        <v>0</v>
      </c>
      <c r="AN452" s="9">
        <v>-0.5</v>
      </c>
      <c r="AO452" s="9">
        <v>-0.5</v>
      </c>
      <c r="AP452" s="9">
        <v>0</v>
      </c>
      <c r="AR452" s="36"/>
    </row>
    <row r="453" spans="18:44" ht="12.75">
      <c r="R453" s="81"/>
      <c r="AL453" s="9">
        <v>0</v>
      </c>
      <c r="AM453" s="9">
        <v>0</v>
      </c>
      <c r="AN453" s="9">
        <v>-0.5</v>
      </c>
      <c r="AO453" s="9">
        <v>-0.5</v>
      </c>
      <c r="AP453" s="9">
        <v>0</v>
      </c>
      <c r="AR453" s="36"/>
    </row>
    <row r="454" spans="18:44" ht="12.75">
      <c r="R454" s="81"/>
      <c r="AL454" s="9">
        <v>0</v>
      </c>
      <c r="AM454" s="9">
        <v>0</v>
      </c>
      <c r="AN454" s="9">
        <v>-0.5</v>
      </c>
      <c r="AO454" s="9">
        <v>-0.5</v>
      </c>
      <c r="AP454" s="9">
        <v>0</v>
      </c>
      <c r="AR454" s="36"/>
    </row>
    <row r="455" spans="18:44" ht="12.75">
      <c r="R455" s="81"/>
      <c r="AL455" s="9">
        <v>0</v>
      </c>
      <c r="AM455" s="9">
        <v>0</v>
      </c>
      <c r="AN455" s="9">
        <v>-0.5</v>
      </c>
      <c r="AO455" s="9">
        <v>-0.5</v>
      </c>
      <c r="AP455" s="9">
        <v>0</v>
      </c>
      <c r="AR455" s="36"/>
    </row>
    <row r="456" spans="18:44" ht="12.75">
      <c r="R456" s="81"/>
      <c r="AL456" s="9">
        <v>0</v>
      </c>
      <c r="AM456" s="9">
        <v>0</v>
      </c>
      <c r="AN456" s="9">
        <v>-0.5</v>
      </c>
      <c r="AO456" s="9">
        <v>-0.5</v>
      </c>
      <c r="AP456" s="9">
        <v>0</v>
      </c>
      <c r="AR456" s="36"/>
    </row>
    <row r="457" spans="18:44" ht="12.75">
      <c r="R457" s="81"/>
      <c r="AL457" s="9">
        <v>0</v>
      </c>
      <c r="AM457" s="9">
        <v>0</v>
      </c>
      <c r="AN457" s="9">
        <v>-0.5</v>
      </c>
      <c r="AO457" s="9">
        <v>-0.5</v>
      </c>
      <c r="AP457" s="9">
        <v>0</v>
      </c>
      <c r="AR457" s="36"/>
    </row>
    <row r="458" spans="18:44" ht="12.75">
      <c r="R458" s="81"/>
      <c r="AL458" s="9">
        <v>0</v>
      </c>
      <c r="AM458" s="9">
        <v>0</v>
      </c>
      <c r="AN458" s="9">
        <v>-0.5</v>
      </c>
      <c r="AO458" s="9">
        <v>-0.5</v>
      </c>
      <c r="AP458" s="9">
        <v>0</v>
      </c>
      <c r="AR458" s="36"/>
    </row>
    <row r="459" spans="18:44" ht="12.75">
      <c r="R459" s="81"/>
      <c r="AL459" s="9">
        <v>0</v>
      </c>
      <c r="AM459" s="9">
        <v>0</v>
      </c>
      <c r="AN459" s="9">
        <v>-0.5</v>
      </c>
      <c r="AO459" s="9">
        <v>-0.5</v>
      </c>
      <c r="AP459" s="9">
        <v>0</v>
      </c>
      <c r="AR459" s="36"/>
    </row>
    <row r="460" spans="18:44" ht="12.75">
      <c r="R460" s="81"/>
      <c r="AL460" s="9">
        <v>0</v>
      </c>
      <c r="AM460" s="9">
        <v>0</v>
      </c>
      <c r="AN460" s="9">
        <v>-0.5</v>
      </c>
      <c r="AO460" s="9">
        <v>-0.5</v>
      </c>
      <c r="AP460" s="9">
        <v>0</v>
      </c>
      <c r="AR460" s="36"/>
    </row>
    <row r="461" spans="18:44" ht="12.75">
      <c r="R461" s="81"/>
      <c r="AL461" s="9">
        <v>0</v>
      </c>
      <c r="AM461" s="9">
        <v>0</v>
      </c>
      <c r="AN461" s="9">
        <v>-0.5</v>
      </c>
      <c r="AO461" s="9">
        <v>-0.5</v>
      </c>
      <c r="AP461" s="9">
        <v>0</v>
      </c>
      <c r="AR461" s="36"/>
    </row>
    <row r="462" spans="18:44" ht="12.75">
      <c r="R462" s="81"/>
      <c r="AL462" s="9">
        <v>0</v>
      </c>
      <c r="AM462" s="9">
        <v>0</v>
      </c>
      <c r="AN462" s="9">
        <v>-0.5</v>
      </c>
      <c r="AO462" s="9">
        <v>-0.5</v>
      </c>
      <c r="AP462" s="9">
        <v>0</v>
      </c>
      <c r="AR462" s="36"/>
    </row>
    <row r="463" spans="18:44" ht="12.75">
      <c r="R463" s="81"/>
      <c r="AL463" s="9">
        <v>0</v>
      </c>
      <c r="AM463" s="9">
        <v>0</v>
      </c>
      <c r="AN463" s="9">
        <v>-0.5</v>
      </c>
      <c r="AO463" s="9">
        <v>-0.5</v>
      </c>
      <c r="AP463" s="9">
        <v>0</v>
      </c>
      <c r="AR463" s="36"/>
    </row>
    <row r="464" spans="18:44" ht="12.75">
      <c r="R464" s="81"/>
      <c r="AL464" s="9">
        <v>0</v>
      </c>
      <c r="AM464" s="9">
        <v>0</v>
      </c>
      <c r="AN464" s="9">
        <v>-0.5</v>
      </c>
      <c r="AO464" s="9">
        <v>-0.5</v>
      </c>
      <c r="AP464" s="9">
        <v>0</v>
      </c>
      <c r="AR464" s="36"/>
    </row>
    <row r="465" spans="18:44" ht="12.75">
      <c r="R465" s="81"/>
      <c r="AL465" s="9">
        <v>0</v>
      </c>
      <c r="AM465" s="9">
        <v>0</v>
      </c>
      <c r="AN465" s="9">
        <v>-0.5</v>
      </c>
      <c r="AO465" s="9">
        <v>-0.5</v>
      </c>
      <c r="AP465" s="9">
        <v>0</v>
      </c>
      <c r="AR465" s="36"/>
    </row>
    <row r="466" spans="18:44" ht="12.75">
      <c r="R466" s="81"/>
      <c r="AL466" s="9">
        <v>0</v>
      </c>
      <c r="AM466" s="9">
        <v>0</v>
      </c>
      <c r="AN466" s="9">
        <v>-0.5</v>
      </c>
      <c r="AO466" s="9">
        <v>-0.5</v>
      </c>
      <c r="AP466" s="9">
        <v>0</v>
      </c>
      <c r="AR466" s="36"/>
    </row>
    <row r="467" spans="18:44" ht="12.75">
      <c r="R467" s="81"/>
      <c r="AL467" s="9">
        <v>0</v>
      </c>
      <c r="AM467" s="9">
        <v>0</v>
      </c>
      <c r="AN467" s="9">
        <v>-0.5</v>
      </c>
      <c r="AO467" s="9">
        <v>-0.5</v>
      </c>
      <c r="AP467" s="9">
        <v>0</v>
      </c>
      <c r="AR467" s="36"/>
    </row>
    <row r="468" spans="18:44" ht="12.75">
      <c r="R468" s="81"/>
      <c r="AL468" s="9">
        <v>0</v>
      </c>
      <c r="AM468" s="9">
        <v>0</v>
      </c>
      <c r="AN468" s="9">
        <v>-0.5</v>
      </c>
      <c r="AO468" s="9">
        <v>-0.5</v>
      </c>
      <c r="AP468" s="9">
        <v>0</v>
      </c>
      <c r="AR468" s="36"/>
    </row>
    <row r="469" spans="18:44" ht="12.75">
      <c r="R469" s="81"/>
      <c r="AL469" s="9">
        <v>0</v>
      </c>
      <c r="AM469" s="9">
        <v>0</v>
      </c>
      <c r="AN469" s="9">
        <v>-0.5</v>
      </c>
      <c r="AO469" s="9">
        <v>-0.5</v>
      </c>
      <c r="AP469" s="9">
        <v>0</v>
      </c>
      <c r="AR469" s="36"/>
    </row>
    <row r="470" spans="18:44" ht="12.75">
      <c r="R470" s="81"/>
      <c r="AL470" s="9">
        <v>0</v>
      </c>
      <c r="AM470" s="9">
        <v>0</v>
      </c>
      <c r="AN470" s="9">
        <v>-0.5</v>
      </c>
      <c r="AO470" s="9">
        <v>-0.5</v>
      </c>
      <c r="AP470" s="9">
        <v>0</v>
      </c>
      <c r="AR470" s="36"/>
    </row>
    <row r="471" spans="18:44" ht="12.75">
      <c r="R471" s="81"/>
      <c r="AL471" s="9">
        <v>0</v>
      </c>
      <c r="AM471" s="9">
        <v>0</v>
      </c>
      <c r="AN471" s="9">
        <v>-0.5</v>
      </c>
      <c r="AO471" s="9">
        <v>-0.5</v>
      </c>
      <c r="AP471" s="9">
        <v>0</v>
      </c>
      <c r="AR471" s="36"/>
    </row>
    <row r="472" spans="18:44" ht="12.75">
      <c r="R472" s="81"/>
      <c r="AL472" s="9">
        <v>0</v>
      </c>
      <c r="AM472" s="9">
        <v>0</v>
      </c>
      <c r="AN472" s="9">
        <v>-0.5</v>
      </c>
      <c r="AO472" s="9">
        <v>-0.5</v>
      </c>
      <c r="AP472" s="9">
        <v>0</v>
      </c>
      <c r="AR472" s="36"/>
    </row>
    <row r="473" spans="18:44" ht="12.75">
      <c r="R473" s="81"/>
      <c r="AL473" s="9">
        <v>0</v>
      </c>
      <c r="AM473" s="9">
        <v>0</v>
      </c>
      <c r="AN473" s="9">
        <v>-0.5</v>
      </c>
      <c r="AO473" s="9">
        <v>-0.5</v>
      </c>
      <c r="AP473" s="9">
        <v>0</v>
      </c>
      <c r="AR473" s="36"/>
    </row>
    <row r="474" spans="18:44" ht="12.75">
      <c r="R474" s="81"/>
      <c r="AL474" s="9">
        <v>0</v>
      </c>
      <c r="AM474" s="9">
        <v>0</v>
      </c>
      <c r="AN474" s="9">
        <v>-0.5</v>
      </c>
      <c r="AO474" s="9">
        <v>-0.5</v>
      </c>
      <c r="AP474" s="9">
        <v>0</v>
      </c>
      <c r="AR474" s="36"/>
    </row>
    <row r="475" spans="18:44" ht="12.75">
      <c r="R475" s="81"/>
      <c r="AL475" s="9">
        <v>0</v>
      </c>
      <c r="AM475" s="9">
        <v>0</v>
      </c>
      <c r="AN475" s="9">
        <v>-0.5</v>
      </c>
      <c r="AO475" s="9">
        <v>-0.5</v>
      </c>
      <c r="AP475" s="9">
        <v>0</v>
      </c>
      <c r="AR475" s="36"/>
    </row>
    <row r="476" spans="18:44" ht="12.75">
      <c r="R476" s="81"/>
      <c r="AL476" s="9">
        <v>0</v>
      </c>
      <c r="AM476" s="9">
        <v>0</v>
      </c>
      <c r="AN476" s="9">
        <v>-0.5</v>
      </c>
      <c r="AO476" s="9">
        <v>-0.5</v>
      </c>
      <c r="AP476" s="9">
        <v>0</v>
      </c>
      <c r="AR476" s="36"/>
    </row>
    <row r="477" spans="18:44" ht="12.75">
      <c r="R477" s="81"/>
      <c r="AL477" s="9">
        <v>0</v>
      </c>
      <c r="AM477" s="9">
        <v>0</v>
      </c>
      <c r="AN477" s="9">
        <v>-0.5</v>
      </c>
      <c r="AO477" s="9">
        <v>-0.5</v>
      </c>
      <c r="AP477" s="9">
        <v>0</v>
      </c>
      <c r="AR477" s="36"/>
    </row>
    <row r="478" spans="18:44" ht="12.75">
      <c r="R478" s="81"/>
      <c r="AL478" s="9">
        <v>0</v>
      </c>
      <c r="AM478" s="9">
        <v>0</v>
      </c>
      <c r="AN478" s="9">
        <v>-0.5</v>
      </c>
      <c r="AO478" s="9">
        <v>-0.5</v>
      </c>
      <c r="AP478" s="9">
        <v>0</v>
      </c>
      <c r="AR478" s="36"/>
    </row>
    <row r="479" spans="18:44" ht="12.75">
      <c r="R479" s="81"/>
      <c r="AL479" s="9">
        <v>0</v>
      </c>
      <c r="AM479" s="9">
        <v>0</v>
      </c>
      <c r="AN479" s="9">
        <v>-0.5</v>
      </c>
      <c r="AO479" s="9">
        <v>-0.5</v>
      </c>
      <c r="AP479" s="9">
        <v>0</v>
      </c>
      <c r="AR479" s="36"/>
    </row>
    <row r="480" spans="18:44" ht="12.75">
      <c r="R480" s="81"/>
      <c r="AL480" s="9">
        <v>0</v>
      </c>
      <c r="AM480" s="9">
        <v>0</v>
      </c>
      <c r="AN480" s="9">
        <v>-0.5</v>
      </c>
      <c r="AO480" s="9">
        <v>-0.5</v>
      </c>
      <c r="AP480" s="9">
        <v>0</v>
      </c>
      <c r="AR480" s="36"/>
    </row>
    <row r="481" spans="18:44" ht="12.75">
      <c r="R481" s="81"/>
      <c r="AL481" s="9">
        <v>0</v>
      </c>
      <c r="AM481" s="9">
        <v>0</v>
      </c>
      <c r="AN481" s="9">
        <v>-0.5</v>
      </c>
      <c r="AO481" s="9">
        <v>-0.5</v>
      </c>
      <c r="AP481" s="9">
        <v>0</v>
      </c>
      <c r="AR481" s="36"/>
    </row>
    <row r="482" spans="18:44" ht="12.75">
      <c r="R482" s="81"/>
      <c r="AL482" s="9">
        <v>0</v>
      </c>
      <c r="AM482" s="9">
        <v>0</v>
      </c>
      <c r="AN482" s="9">
        <v>-0.5</v>
      </c>
      <c r="AO482" s="9">
        <v>-0.5</v>
      </c>
      <c r="AP482" s="9">
        <v>0</v>
      </c>
      <c r="AR482" s="36"/>
    </row>
    <row r="483" spans="18:44" ht="12.75">
      <c r="R483" s="81"/>
      <c r="AL483" s="9">
        <v>0</v>
      </c>
      <c r="AM483" s="9">
        <v>0</v>
      </c>
      <c r="AN483" s="9">
        <v>-0.5</v>
      </c>
      <c r="AO483" s="9">
        <v>-0.5</v>
      </c>
      <c r="AP483" s="9">
        <v>0</v>
      </c>
      <c r="AR483" s="36"/>
    </row>
    <row r="484" spans="18:44" ht="12.75">
      <c r="R484" s="81"/>
      <c r="AL484" s="9">
        <v>0</v>
      </c>
      <c r="AM484" s="9">
        <v>0</v>
      </c>
      <c r="AN484" s="9">
        <v>-0.5</v>
      </c>
      <c r="AO484" s="9">
        <v>-0.5</v>
      </c>
      <c r="AP484" s="9">
        <v>0</v>
      </c>
      <c r="AR484" s="36"/>
    </row>
    <row r="485" spans="18:44" ht="12.75">
      <c r="R485" s="81"/>
      <c r="AL485" s="9">
        <v>0</v>
      </c>
      <c r="AM485" s="9">
        <v>0</v>
      </c>
      <c r="AN485" s="9">
        <v>-0.5</v>
      </c>
      <c r="AO485" s="9">
        <v>-0.5</v>
      </c>
      <c r="AP485" s="9">
        <v>0</v>
      </c>
      <c r="AR485" s="36"/>
    </row>
    <row r="486" spans="18:44" ht="12.75">
      <c r="R486" s="81"/>
      <c r="AL486" s="9">
        <v>0</v>
      </c>
      <c r="AM486" s="9">
        <v>0</v>
      </c>
      <c r="AN486" s="9">
        <v>-0.5</v>
      </c>
      <c r="AO486" s="9">
        <v>-0.5</v>
      </c>
      <c r="AP486" s="9">
        <v>0</v>
      </c>
      <c r="AR486" s="36"/>
    </row>
    <row r="487" spans="18:44" ht="12.75">
      <c r="R487" s="81"/>
      <c r="AL487" s="9">
        <v>0</v>
      </c>
      <c r="AM487" s="9">
        <v>0</v>
      </c>
      <c r="AN487" s="9">
        <v>-0.5</v>
      </c>
      <c r="AO487" s="9">
        <v>-0.5</v>
      </c>
      <c r="AP487" s="9">
        <v>0</v>
      </c>
      <c r="AR487" s="36"/>
    </row>
    <row r="488" spans="18:44" ht="12.75">
      <c r="R488" s="81"/>
      <c r="AL488" s="9">
        <v>0</v>
      </c>
      <c r="AM488" s="9">
        <v>0</v>
      </c>
      <c r="AN488" s="9">
        <v>-0.5</v>
      </c>
      <c r="AO488" s="9">
        <v>-0.5</v>
      </c>
      <c r="AP488" s="9">
        <v>0</v>
      </c>
      <c r="AR488" s="36"/>
    </row>
    <row r="489" spans="18:44" ht="12.75">
      <c r="R489" s="81"/>
      <c r="AL489" s="9">
        <v>0</v>
      </c>
      <c r="AM489" s="9">
        <v>0</v>
      </c>
      <c r="AN489" s="9">
        <v>-0.5</v>
      </c>
      <c r="AO489" s="9">
        <v>-0.5</v>
      </c>
      <c r="AP489" s="9">
        <v>0</v>
      </c>
      <c r="AR489" s="36"/>
    </row>
    <row r="490" spans="18:44" ht="12.75">
      <c r="R490" s="81"/>
      <c r="AL490" s="9">
        <v>0</v>
      </c>
      <c r="AM490" s="9">
        <v>0</v>
      </c>
      <c r="AN490" s="9">
        <v>-0.5</v>
      </c>
      <c r="AO490" s="9">
        <v>-0.5</v>
      </c>
      <c r="AP490" s="9">
        <v>0</v>
      </c>
      <c r="AR490" s="36"/>
    </row>
    <row r="491" spans="18:44" ht="12.75">
      <c r="R491" s="81"/>
      <c r="AL491" s="9">
        <v>0</v>
      </c>
      <c r="AM491" s="9">
        <v>0</v>
      </c>
      <c r="AN491" s="9">
        <v>-0.5</v>
      </c>
      <c r="AO491" s="9">
        <v>-0.5</v>
      </c>
      <c r="AP491" s="9">
        <v>0</v>
      </c>
      <c r="AR491" s="36"/>
    </row>
    <row r="492" spans="18:44" ht="12.75">
      <c r="R492" s="81"/>
      <c r="AL492" s="9">
        <v>0</v>
      </c>
      <c r="AM492" s="9">
        <v>0</v>
      </c>
      <c r="AN492" s="9">
        <v>-0.5</v>
      </c>
      <c r="AO492" s="9">
        <v>-0.5</v>
      </c>
      <c r="AP492" s="9">
        <v>0</v>
      </c>
      <c r="AR492" s="36"/>
    </row>
    <row r="493" spans="18:44" ht="12.75">
      <c r="R493" s="81"/>
      <c r="AL493" s="9">
        <v>0</v>
      </c>
      <c r="AM493" s="9">
        <v>0</v>
      </c>
      <c r="AN493" s="9">
        <v>-0.5</v>
      </c>
      <c r="AO493" s="9">
        <v>-0.5</v>
      </c>
      <c r="AP493" s="9">
        <v>0</v>
      </c>
      <c r="AR493" s="36"/>
    </row>
    <row r="494" spans="18:44" ht="12.75">
      <c r="R494" s="81"/>
      <c r="AL494" s="9">
        <v>0</v>
      </c>
      <c r="AM494" s="9">
        <v>0</v>
      </c>
      <c r="AN494" s="9">
        <v>-0.5</v>
      </c>
      <c r="AO494" s="9">
        <v>-0.5</v>
      </c>
      <c r="AP494" s="9">
        <v>0</v>
      </c>
      <c r="AR494" s="36"/>
    </row>
    <row r="495" spans="18:44" ht="12.75">
      <c r="R495" s="81"/>
      <c r="AL495" s="9">
        <v>0</v>
      </c>
      <c r="AM495" s="9">
        <v>0</v>
      </c>
      <c r="AN495" s="9">
        <v>-0.5</v>
      </c>
      <c r="AO495" s="9">
        <v>-0.5</v>
      </c>
      <c r="AP495" s="9">
        <v>0</v>
      </c>
      <c r="AR495" s="36"/>
    </row>
    <row r="496" spans="18:44" ht="12.75">
      <c r="R496" s="81"/>
      <c r="AL496" s="9">
        <v>0</v>
      </c>
      <c r="AM496" s="9">
        <v>0</v>
      </c>
      <c r="AN496" s="9">
        <v>-0.5</v>
      </c>
      <c r="AO496" s="9">
        <v>-0.5</v>
      </c>
      <c r="AP496" s="9">
        <v>0</v>
      </c>
      <c r="AR496" s="36"/>
    </row>
    <row r="497" spans="18:44" ht="12.75">
      <c r="R497" s="81"/>
      <c r="AL497" s="9">
        <v>0</v>
      </c>
      <c r="AM497" s="9">
        <v>0</v>
      </c>
      <c r="AN497" s="9">
        <v>-0.5</v>
      </c>
      <c r="AO497" s="9">
        <v>-0.5</v>
      </c>
      <c r="AP497" s="9">
        <v>0</v>
      </c>
      <c r="AR497" s="36"/>
    </row>
    <row r="498" spans="18:44" ht="12.75">
      <c r="R498" s="81"/>
      <c r="AL498" s="9">
        <v>0</v>
      </c>
      <c r="AM498" s="9">
        <v>0</v>
      </c>
      <c r="AN498" s="9">
        <v>-0.5</v>
      </c>
      <c r="AO498" s="9">
        <v>-0.5</v>
      </c>
      <c r="AP498" s="9">
        <v>0</v>
      </c>
      <c r="AR498" s="36"/>
    </row>
    <row r="499" spans="18:44" ht="12.75">
      <c r="R499" s="81"/>
      <c r="AL499" s="9">
        <v>0</v>
      </c>
      <c r="AM499" s="9">
        <v>0</v>
      </c>
      <c r="AN499" s="9">
        <v>-0.5</v>
      </c>
      <c r="AO499" s="9">
        <v>-0.5</v>
      </c>
      <c r="AP499" s="9">
        <v>0</v>
      </c>
      <c r="AR499" s="36"/>
    </row>
    <row r="500" spans="18:44" ht="12.75">
      <c r="R500" s="81"/>
      <c r="AL500" s="9">
        <v>0</v>
      </c>
      <c r="AM500" s="9">
        <v>0</v>
      </c>
      <c r="AN500" s="9">
        <v>-0.5</v>
      </c>
      <c r="AO500" s="9">
        <v>-0.5</v>
      </c>
      <c r="AP500" s="9">
        <v>0</v>
      </c>
      <c r="AR500" s="36"/>
    </row>
    <row r="501" spans="18:44" ht="12.75">
      <c r="R501" s="81"/>
      <c r="AL501" s="9">
        <v>0</v>
      </c>
      <c r="AM501" s="9">
        <v>0</v>
      </c>
      <c r="AN501" s="9">
        <v>-0.5</v>
      </c>
      <c r="AO501" s="9">
        <v>-0.5</v>
      </c>
      <c r="AP501" s="9">
        <v>0</v>
      </c>
      <c r="AR501" s="36"/>
    </row>
    <row r="502" spans="18:44" ht="12.75">
      <c r="R502" s="81"/>
      <c r="AL502" s="9">
        <v>0</v>
      </c>
      <c r="AM502" s="9">
        <v>0</v>
      </c>
      <c r="AN502" s="9">
        <v>-0.5</v>
      </c>
      <c r="AO502" s="9">
        <v>-0.5</v>
      </c>
      <c r="AP502" s="9">
        <v>0</v>
      </c>
      <c r="AR502" s="36"/>
    </row>
    <row r="503" spans="18:44" ht="12.75">
      <c r="R503" s="81"/>
      <c r="AL503" s="9">
        <v>0</v>
      </c>
      <c r="AM503" s="9">
        <v>0</v>
      </c>
      <c r="AN503" s="9">
        <v>-0.5</v>
      </c>
      <c r="AO503" s="9">
        <v>-0.5</v>
      </c>
      <c r="AP503" s="9">
        <v>0</v>
      </c>
      <c r="AR503" s="36"/>
    </row>
    <row r="504" spans="18:44" ht="12.75">
      <c r="R504" s="81"/>
      <c r="AL504" s="9">
        <v>0</v>
      </c>
      <c r="AM504" s="9">
        <v>0</v>
      </c>
      <c r="AN504" s="9">
        <v>-0.5</v>
      </c>
      <c r="AO504" s="9">
        <v>-0.5</v>
      </c>
      <c r="AP504" s="9">
        <v>0</v>
      </c>
      <c r="AR504" s="36"/>
    </row>
    <row r="505" spans="18:44" ht="12.75">
      <c r="R505" s="81"/>
      <c r="AL505" s="9">
        <v>0</v>
      </c>
      <c r="AM505" s="9">
        <v>0</v>
      </c>
      <c r="AN505" s="9">
        <v>-0.5</v>
      </c>
      <c r="AO505" s="9">
        <v>-0.5</v>
      </c>
      <c r="AP505" s="9">
        <v>0</v>
      </c>
      <c r="AR505" s="36"/>
    </row>
    <row r="506" spans="18:44" ht="12.75">
      <c r="R506" s="81"/>
      <c r="AL506" s="9">
        <v>0</v>
      </c>
      <c r="AM506" s="9">
        <v>0</v>
      </c>
      <c r="AN506" s="9">
        <v>-0.5</v>
      </c>
      <c r="AO506" s="9">
        <v>-0.5</v>
      </c>
      <c r="AP506" s="9">
        <v>0</v>
      </c>
      <c r="AR506" s="36"/>
    </row>
    <row r="507" spans="18:44" ht="12.75">
      <c r="R507" s="81"/>
      <c r="AL507" s="9">
        <v>0</v>
      </c>
      <c r="AM507" s="9">
        <v>0</v>
      </c>
      <c r="AN507" s="9">
        <v>-0.5</v>
      </c>
      <c r="AO507" s="9">
        <v>-0.5</v>
      </c>
      <c r="AP507" s="9">
        <v>0</v>
      </c>
      <c r="AR507" s="36"/>
    </row>
    <row r="508" spans="18:44" ht="12.75">
      <c r="R508" s="81"/>
      <c r="AL508" s="9">
        <v>0</v>
      </c>
      <c r="AM508" s="9">
        <v>0</v>
      </c>
      <c r="AN508" s="9">
        <v>-0.5</v>
      </c>
      <c r="AO508" s="9">
        <v>-0.5</v>
      </c>
      <c r="AP508" s="9">
        <v>0</v>
      </c>
      <c r="AR508" s="36"/>
    </row>
    <row r="509" spans="18:44" ht="12.75">
      <c r="R509" s="81"/>
      <c r="AL509" s="9">
        <v>0</v>
      </c>
      <c r="AM509" s="9">
        <v>0</v>
      </c>
      <c r="AN509" s="9">
        <v>-0.5</v>
      </c>
      <c r="AO509" s="9">
        <v>-0.5</v>
      </c>
      <c r="AP509" s="9">
        <v>0</v>
      </c>
      <c r="AR509" s="36"/>
    </row>
    <row r="510" spans="18:44" ht="12.75">
      <c r="R510" s="81"/>
      <c r="AL510" s="9">
        <v>0</v>
      </c>
      <c r="AM510" s="9">
        <v>0</v>
      </c>
      <c r="AN510" s="9">
        <v>-0.5</v>
      </c>
      <c r="AO510" s="9">
        <v>-0.5</v>
      </c>
      <c r="AP510" s="9">
        <v>0</v>
      </c>
      <c r="AR510" s="36"/>
    </row>
    <row r="511" spans="18:44" ht="12.75">
      <c r="R511" s="81"/>
      <c r="AL511" s="9">
        <v>0</v>
      </c>
      <c r="AM511" s="9">
        <v>0</v>
      </c>
      <c r="AN511" s="9">
        <v>-0.5</v>
      </c>
      <c r="AO511" s="9">
        <v>-0.5</v>
      </c>
      <c r="AP511" s="9">
        <v>0</v>
      </c>
      <c r="AR511" s="36"/>
    </row>
    <row r="512" spans="18:44" ht="12.75">
      <c r="R512" s="81"/>
      <c r="AL512" s="9">
        <v>0</v>
      </c>
      <c r="AM512" s="9">
        <v>0</v>
      </c>
      <c r="AN512" s="9">
        <v>-0.5</v>
      </c>
      <c r="AO512" s="9">
        <v>-0.5</v>
      </c>
      <c r="AP512" s="9">
        <v>0</v>
      </c>
      <c r="AR512" s="36"/>
    </row>
    <row r="513" spans="18:44" ht="12.75">
      <c r="R513" s="81"/>
      <c r="AL513" s="9">
        <v>0</v>
      </c>
      <c r="AM513" s="9">
        <v>0</v>
      </c>
      <c r="AN513" s="9">
        <v>-0.5</v>
      </c>
      <c r="AO513" s="9">
        <v>-0.5</v>
      </c>
      <c r="AP513" s="9">
        <v>0</v>
      </c>
      <c r="AR513" s="36"/>
    </row>
    <row r="514" spans="18:44" ht="12.75">
      <c r="R514" s="81"/>
      <c r="AL514" s="9">
        <v>0</v>
      </c>
      <c r="AM514" s="9">
        <v>0</v>
      </c>
      <c r="AN514" s="9">
        <v>-0.5</v>
      </c>
      <c r="AO514" s="9">
        <v>-0.5</v>
      </c>
      <c r="AP514" s="9">
        <v>0</v>
      </c>
      <c r="AR514" s="36"/>
    </row>
    <row r="515" spans="18:44" ht="12.75">
      <c r="R515" s="81"/>
      <c r="AL515" s="9">
        <v>0</v>
      </c>
      <c r="AM515" s="9">
        <v>0</v>
      </c>
      <c r="AN515" s="9">
        <v>-0.5</v>
      </c>
      <c r="AO515" s="9">
        <v>-0.5</v>
      </c>
      <c r="AP515" s="9">
        <v>0</v>
      </c>
      <c r="AR515" s="36"/>
    </row>
    <row r="516" spans="18:44" ht="12.75">
      <c r="R516" s="81"/>
      <c r="AL516" s="9">
        <v>0</v>
      </c>
      <c r="AM516" s="9">
        <v>0</v>
      </c>
      <c r="AN516" s="9">
        <v>-0.5</v>
      </c>
      <c r="AO516" s="9">
        <v>-0.5</v>
      </c>
      <c r="AP516" s="9">
        <v>0</v>
      </c>
      <c r="AR516" s="36"/>
    </row>
    <row r="517" spans="18:44" ht="12.75">
      <c r="R517" s="81"/>
      <c r="AL517" s="9">
        <v>0</v>
      </c>
      <c r="AM517" s="9">
        <v>0</v>
      </c>
      <c r="AN517" s="9">
        <v>-0.5</v>
      </c>
      <c r="AO517" s="9">
        <v>-0.5</v>
      </c>
      <c r="AP517" s="9">
        <v>0</v>
      </c>
      <c r="AR517" s="36"/>
    </row>
    <row r="518" spans="18:44" ht="12.75">
      <c r="R518" s="81"/>
      <c r="AL518" s="9">
        <v>0</v>
      </c>
      <c r="AM518" s="9">
        <v>0</v>
      </c>
      <c r="AN518" s="9">
        <v>-0.5</v>
      </c>
      <c r="AO518" s="9">
        <v>-0.5</v>
      </c>
      <c r="AP518" s="9">
        <v>0</v>
      </c>
      <c r="AR518" s="36"/>
    </row>
    <row r="519" spans="18:44" ht="12.75">
      <c r="R519" s="81"/>
      <c r="AL519" s="9">
        <v>0</v>
      </c>
      <c r="AM519" s="9">
        <v>0</v>
      </c>
      <c r="AN519" s="9">
        <v>-0.5</v>
      </c>
      <c r="AO519" s="9">
        <v>-0.5</v>
      </c>
      <c r="AP519" s="9">
        <v>0</v>
      </c>
      <c r="AR519" s="36"/>
    </row>
    <row r="520" spans="18:44" ht="12.75">
      <c r="R520" s="81"/>
      <c r="AL520" s="9">
        <v>0</v>
      </c>
      <c r="AM520" s="9">
        <v>0</v>
      </c>
      <c r="AN520" s="9">
        <v>-0.5</v>
      </c>
      <c r="AO520" s="9">
        <v>-0.5</v>
      </c>
      <c r="AP520" s="9">
        <v>0</v>
      </c>
      <c r="AR520" s="36"/>
    </row>
    <row r="521" spans="18:44" ht="12.75">
      <c r="R521" s="81"/>
      <c r="AL521" s="9">
        <v>0</v>
      </c>
      <c r="AM521" s="9">
        <v>0</v>
      </c>
      <c r="AN521" s="9">
        <v>-0.5</v>
      </c>
      <c r="AO521" s="9">
        <v>-0.5</v>
      </c>
      <c r="AP521" s="9">
        <v>0</v>
      </c>
      <c r="AR521" s="36"/>
    </row>
    <row r="522" spans="18:44" ht="12.75">
      <c r="R522" s="81"/>
      <c r="AL522" s="9">
        <v>0</v>
      </c>
      <c r="AM522" s="9">
        <v>0</v>
      </c>
      <c r="AN522" s="9">
        <v>-0.5</v>
      </c>
      <c r="AO522" s="9">
        <v>-0.5</v>
      </c>
      <c r="AP522" s="9">
        <v>0</v>
      </c>
      <c r="AR522" s="36"/>
    </row>
    <row r="523" spans="18:44" ht="12.75">
      <c r="R523" s="81"/>
      <c r="AL523" s="9">
        <v>0</v>
      </c>
      <c r="AM523" s="9">
        <v>0</v>
      </c>
      <c r="AN523" s="9">
        <v>-0.5</v>
      </c>
      <c r="AO523" s="9">
        <v>-0.5</v>
      </c>
      <c r="AP523" s="9">
        <v>0</v>
      </c>
      <c r="AR523" s="36"/>
    </row>
    <row r="524" spans="18:44" ht="12.75">
      <c r="R524" s="81"/>
      <c r="AL524" s="9">
        <v>0</v>
      </c>
      <c r="AM524" s="9">
        <v>0</v>
      </c>
      <c r="AN524" s="9">
        <v>-0.5</v>
      </c>
      <c r="AO524" s="9">
        <v>-0.5</v>
      </c>
      <c r="AP524" s="9">
        <v>0</v>
      </c>
      <c r="AR524" s="36"/>
    </row>
    <row r="525" spans="18:44" ht="12.75">
      <c r="R525" s="81"/>
      <c r="AL525" s="9">
        <v>0</v>
      </c>
      <c r="AM525" s="9">
        <v>0</v>
      </c>
      <c r="AN525" s="9">
        <v>-0.5</v>
      </c>
      <c r="AO525" s="9">
        <v>-0.5</v>
      </c>
      <c r="AP525" s="9">
        <v>0</v>
      </c>
      <c r="AR525" s="36"/>
    </row>
    <row r="526" spans="18:44" ht="12.75">
      <c r="R526" s="81"/>
      <c r="AL526" s="9">
        <v>0</v>
      </c>
      <c r="AM526" s="9">
        <v>0</v>
      </c>
      <c r="AN526" s="9">
        <v>-0.5</v>
      </c>
      <c r="AO526" s="9">
        <v>-0.5</v>
      </c>
      <c r="AP526" s="9">
        <v>0</v>
      </c>
      <c r="AR526" s="36"/>
    </row>
    <row r="527" spans="18:44" ht="12.75">
      <c r="R527" s="81"/>
      <c r="AL527" s="9">
        <v>0</v>
      </c>
      <c r="AM527" s="9">
        <v>0</v>
      </c>
      <c r="AN527" s="9">
        <v>-0.5</v>
      </c>
      <c r="AO527" s="9">
        <v>-0.5</v>
      </c>
      <c r="AP527" s="9">
        <v>0</v>
      </c>
      <c r="AR527" s="36"/>
    </row>
    <row r="528" spans="18:44" ht="12.75">
      <c r="R528" s="81"/>
      <c r="AL528" s="9">
        <v>0</v>
      </c>
      <c r="AM528" s="9">
        <v>0</v>
      </c>
      <c r="AN528" s="9">
        <v>-0.5</v>
      </c>
      <c r="AO528" s="9">
        <v>-0.5</v>
      </c>
      <c r="AP528" s="9">
        <v>0</v>
      </c>
      <c r="AR528" s="36"/>
    </row>
    <row r="529" spans="18:44" ht="12.75">
      <c r="R529" s="81"/>
      <c r="AL529" s="9">
        <v>0</v>
      </c>
      <c r="AM529" s="9">
        <v>0</v>
      </c>
      <c r="AN529" s="9">
        <v>-0.5</v>
      </c>
      <c r="AO529" s="9">
        <v>-0.5</v>
      </c>
      <c r="AP529" s="9">
        <v>0</v>
      </c>
      <c r="AR529" s="36"/>
    </row>
    <row r="530" spans="18:44" ht="12.75">
      <c r="R530" s="81"/>
      <c r="AL530" s="9">
        <v>0</v>
      </c>
      <c r="AM530" s="9">
        <v>0</v>
      </c>
      <c r="AN530" s="9">
        <v>-0.5</v>
      </c>
      <c r="AO530" s="9">
        <v>-0.5</v>
      </c>
      <c r="AP530" s="9">
        <v>0</v>
      </c>
      <c r="AR530" s="36"/>
    </row>
    <row r="531" spans="18:44" ht="12.75">
      <c r="R531" s="81"/>
      <c r="AL531" s="9">
        <v>0</v>
      </c>
      <c r="AM531" s="9">
        <v>0</v>
      </c>
      <c r="AN531" s="9">
        <v>-0.5</v>
      </c>
      <c r="AO531" s="9">
        <v>-0.5</v>
      </c>
      <c r="AP531" s="9">
        <v>0</v>
      </c>
      <c r="AR531" s="36"/>
    </row>
    <row r="532" spans="18:44" ht="12.75">
      <c r="R532" s="81"/>
      <c r="AL532" s="9">
        <v>0</v>
      </c>
      <c r="AM532" s="9">
        <v>0</v>
      </c>
      <c r="AN532" s="9">
        <v>-0.5</v>
      </c>
      <c r="AO532" s="9">
        <v>-0.5</v>
      </c>
      <c r="AP532" s="9">
        <v>0</v>
      </c>
      <c r="AR532" s="36"/>
    </row>
    <row r="533" spans="18:44" ht="12.75">
      <c r="R533" s="81"/>
      <c r="AL533" s="9">
        <v>0</v>
      </c>
      <c r="AM533" s="9">
        <v>0</v>
      </c>
      <c r="AN533" s="9">
        <v>-0.5</v>
      </c>
      <c r="AO533" s="9">
        <v>-0.5</v>
      </c>
      <c r="AP533" s="9">
        <v>0</v>
      </c>
      <c r="AR533" s="36"/>
    </row>
    <row r="534" spans="18:44" ht="12.75">
      <c r="R534" s="81"/>
      <c r="AL534" s="9">
        <v>0</v>
      </c>
      <c r="AM534" s="9">
        <v>0</v>
      </c>
      <c r="AN534" s="9">
        <v>-0.5</v>
      </c>
      <c r="AO534" s="9">
        <v>-0.5</v>
      </c>
      <c r="AP534" s="9">
        <v>0</v>
      </c>
      <c r="AR534" s="36"/>
    </row>
    <row r="535" spans="18:44" ht="12.75">
      <c r="R535" s="81"/>
      <c r="AL535" s="9">
        <v>0</v>
      </c>
      <c r="AM535" s="9">
        <v>0</v>
      </c>
      <c r="AN535" s="9">
        <v>-0.5</v>
      </c>
      <c r="AO535" s="9">
        <v>-0.5</v>
      </c>
      <c r="AP535" s="9">
        <v>0</v>
      </c>
      <c r="AR535" s="36"/>
    </row>
    <row r="536" spans="18:44" ht="12.75">
      <c r="R536" s="81"/>
      <c r="AL536" s="9">
        <v>0</v>
      </c>
      <c r="AM536" s="9">
        <v>0</v>
      </c>
      <c r="AN536" s="9">
        <v>-0.5</v>
      </c>
      <c r="AO536" s="9">
        <v>-0.5</v>
      </c>
      <c r="AP536" s="9">
        <v>0</v>
      </c>
      <c r="AR536" s="36"/>
    </row>
    <row r="537" spans="18:44" ht="12.75">
      <c r="R537" s="81"/>
      <c r="AL537" s="9">
        <v>0</v>
      </c>
      <c r="AM537" s="9">
        <v>0</v>
      </c>
      <c r="AN537" s="9">
        <v>-0.5</v>
      </c>
      <c r="AO537" s="9">
        <v>-0.5</v>
      </c>
      <c r="AP537" s="9">
        <v>0</v>
      </c>
      <c r="AR537" s="36"/>
    </row>
    <row r="538" spans="18:44" ht="12.75">
      <c r="R538" s="81"/>
      <c r="AL538" s="9">
        <v>0</v>
      </c>
      <c r="AM538" s="9">
        <v>0</v>
      </c>
      <c r="AN538" s="9">
        <v>-0.5</v>
      </c>
      <c r="AO538" s="9">
        <v>-0.5</v>
      </c>
      <c r="AP538" s="9">
        <v>0</v>
      </c>
      <c r="AR538" s="36"/>
    </row>
    <row r="539" spans="18:44" ht="12.75">
      <c r="R539" s="81"/>
      <c r="AL539" s="9">
        <v>0</v>
      </c>
      <c r="AM539" s="9">
        <v>0</v>
      </c>
      <c r="AN539" s="9">
        <v>-0.5</v>
      </c>
      <c r="AO539" s="9">
        <v>-0.5</v>
      </c>
      <c r="AP539" s="9">
        <v>0</v>
      </c>
      <c r="AR539" s="36"/>
    </row>
    <row r="540" spans="18:44" ht="12.75">
      <c r="R540" s="81"/>
      <c r="AL540" s="9">
        <v>0</v>
      </c>
      <c r="AM540" s="9">
        <v>0</v>
      </c>
      <c r="AN540" s="9">
        <v>-0.5</v>
      </c>
      <c r="AO540" s="9">
        <v>-0.5</v>
      </c>
      <c r="AP540" s="9">
        <v>0</v>
      </c>
      <c r="AR540" s="36"/>
    </row>
    <row r="541" spans="18:44" ht="12.75">
      <c r="R541" s="81"/>
      <c r="AL541" s="9">
        <v>0</v>
      </c>
      <c r="AM541" s="9">
        <v>0</v>
      </c>
      <c r="AN541" s="9">
        <v>-0.5</v>
      </c>
      <c r="AO541" s="9">
        <v>-0.5</v>
      </c>
      <c r="AP541" s="9">
        <v>0</v>
      </c>
      <c r="AR541" s="36"/>
    </row>
    <row r="542" spans="18:44" ht="12.75">
      <c r="R542" s="81"/>
      <c r="AL542" s="9">
        <v>0</v>
      </c>
      <c r="AM542" s="9">
        <v>0</v>
      </c>
      <c r="AN542" s="9">
        <v>-0.5</v>
      </c>
      <c r="AO542" s="9">
        <v>-0.5</v>
      </c>
      <c r="AP542" s="9">
        <v>0</v>
      </c>
      <c r="AR542" s="36"/>
    </row>
    <row r="543" spans="18:44" ht="12.75">
      <c r="R543" s="81"/>
      <c r="AL543" s="9">
        <v>0</v>
      </c>
      <c r="AM543" s="9">
        <v>0</v>
      </c>
      <c r="AN543" s="9">
        <v>-0.5</v>
      </c>
      <c r="AO543" s="9">
        <v>-0.5</v>
      </c>
      <c r="AP543" s="9">
        <v>0</v>
      </c>
      <c r="AR543" s="36"/>
    </row>
    <row r="544" spans="18:44" ht="12.75">
      <c r="R544" s="81"/>
      <c r="AL544" s="9">
        <v>0</v>
      </c>
      <c r="AM544" s="9">
        <v>0</v>
      </c>
      <c r="AN544" s="9">
        <v>-0.5</v>
      </c>
      <c r="AO544" s="9">
        <v>-0.5</v>
      </c>
      <c r="AP544" s="9">
        <v>0</v>
      </c>
      <c r="AR544" s="36"/>
    </row>
    <row r="545" spans="18:44" ht="12.75">
      <c r="R545" s="81"/>
      <c r="AL545" s="9">
        <v>0</v>
      </c>
      <c r="AM545" s="9">
        <v>0</v>
      </c>
      <c r="AN545" s="9">
        <v>-0.5</v>
      </c>
      <c r="AO545" s="9">
        <v>-0.5</v>
      </c>
      <c r="AP545" s="9">
        <v>0</v>
      </c>
      <c r="AR545" s="36"/>
    </row>
    <row r="546" spans="18:44" ht="12.75">
      <c r="R546" s="81"/>
      <c r="AL546" s="9">
        <v>0</v>
      </c>
      <c r="AM546" s="9">
        <v>0</v>
      </c>
      <c r="AN546" s="9">
        <v>-0.5</v>
      </c>
      <c r="AO546" s="9">
        <v>-0.5</v>
      </c>
      <c r="AP546" s="9">
        <v>0</v>
      </c>
      <c r="AR546" s="36"/>
    </row>
    <row r="547" spans="18:44" ht="12.75">
      <c r="R547" s="81"/>
      <c r="AL547" s="9">
        <v>0</v>
      </c>
      <c r="AM547" s="9">
        <v>0</v>
      </c>
      <c r="AN547" s="9">
        <v>-0.5</v>
      </c>
      <c r="AO547" s="9">
        <v>-0.5</v>
      </c>
      <c r="AP547" s="9">
        <v>0</v>
      </c>
      <c r="AR547" s="36"/>
    </row>
    <row r="548" spans="18:44" ht="12.75">
      <c r="R548" s="81"/>
      <c r="AL548" s="9">
        <v>0</v>
      </c>
      <c r="AM548" s="9">
        <v>0</v>
      </c>
      <c r="AN548" s="9">
        <v>-0.5</v>
      </c>
      <c r="AO548" s="9">
        <v>-0.5</v>
      </c>
      <c r="AP548" s="9">
        <v>0</v>
      </c>
      <c r="AR548" s="36"/>
    </row>
    <row r="549" spans="18:44" ht="12.75">
      <c r="R549" s="81"/>
      <c r="AL549" s="9">
        <v>0</v>
      </c>
      <c r="AM549" s="9">
        <v>0</v>
      </c>
      <c r="AN549" s="9">
        <v>-0.5</v>
      </c>
      <c r="AO549" s="9">
        <v>-0.5</v>
      </c>
      <c r="AP549" s="9">
        <v>0</v>
      </c>
      <c r="AR549" s="36"/>
    </row>
    <row r="550" spans="18:44" ht="12.75">
      <c r="R550" s="81"/>
      <c r="AL550" s="9">
        <v>0</v>
      </c>
      <c r="AM550" s="9">
        <v>0</v>
      </c>
      <c r="AN550" s="9">
        <v>-0.5</v>
      </c>
      <c r="AO550" s="9">
        <v>-0.5</v>
      </c>
      <c r="AP550" s="9">
        <v>0</v>
      </c>
      <c r="AR550" s="36"/>
    </row>
    <row r="551" spans="18:44" ht="12.75">
      <c r="R551" s="81"/>
      <c r="AL551" s="9">
        <v>0</v>
      </c>
      <c r="AM551" s="9">
        <v>0</v>
      </c>
      <c r="AN551" s="9">
        <v>-0.5</v>
      </c>
      <c r="AO551" s="9">
        <v>-0.5</v>
      </c>
      <c r="AP551" s="9">
        <v>0</v>
      </c>
      <c r="AR551" s="36"/>
    </row>
    <row r="552" spans="18:44" ht="12.75">
      <c r="R552" s="81"/>
      <c r="AL552" s="9">
        <v>0</v>
      </c>
      <c r="AM552" s="9">
        <v>0</v>
      </c>
      <c r="AN552" s="9">
        <v>-0.5</v>
      </c>
      <c r="AO552" s="9">
        <v>-0.5</v>
      </c>
      <c r="AP552" s="9">
        <v>0</v>
      </c>
      <c r="AR552" s="36"/>
    </row>
    <row r="553" spans="18:44" ht="12.75">
      <c r="R553" s="81"/>
      <c r="AL553" s="9">
        <v>0</v>
      </c>
      <c r="AM553" s="9">
        <v>0</v>
      </c>
      <c r="AN553" s="9">
        <v>-0.5</v>
      </c>
      <c r="AO553" s="9">
        <v>-0.5</v>
      </c>
      <c r="AP553" s="9">
        <v>0</v>
      </c>
      <c r="AR553" s="36"/>
    </row>
    <row r="554" spans="18:44" ht="12.75">
      <c r="R554" s="81"/>
      <c r="AL554" s="9">
        <v>0</v>
      </c>
      <c r="AM554" s="9">
        <v>0</v>
      </c>
      <c r="AN554" s="9">
        <v>-0.5</v>
      </c>
      <c r="AO554" s="9">
        <v>-0.5</v>
      </c>
      <c r="AP554" s="9">
        <v>0</v>
      </c>
      <c r="AR554" s="36"/>
    </row>
    <row r="555" spans="18:44" ht="12.75">
      <c r="R555" s="81"/>
      <c r="AL555" s="9">
        <v>0</v>
      </c>
      <c r="AM555" s="9">
        <v>0</v>
      </c>
      <c r="AN555" s="9">
        <v>-0.5</v>
      </c>
      <c r="AO555" s="9">
        <v>-0.5</v>
      </c>
      <c r="AP555" s="9">
        <v>0</v>
      </c>
      <c r="AR555" s="36"/>
    </row>
    <row r="556" spans="18:44" ht="12.75">
      <c r="R556" s="81"/>
      <c r="AL556" s="9">
        <v>0</v>
      </c>
      <c r="AM556" s="9">
        <v>0</v>
      </c>
      <c r="AN556" s="9">
        <v>-0.5</v>
      </c>
      <c r="AO556" s="9">
        <v>-0.5</v>
      </c>
      <c r="AP556" s="9">
        <v>0</v>
      </c>
      <c r="AR556" s="36"/>
    </row>
    <row r="557" spans="18:44" ht="12.75">
      <c r="R557" s="81"/>
      <c r="AL557" s="9">
        <v>0</v>
      </c>
      <c r="AM557" s="9">
        <v>0</v>
      </c>
      <c r="AN557" s="9">
        <v>-0.5</v>
      </c>
      <c r="AO557" s="9">
        <v>-0.5</v>
      </c>
      <c r="AP557" s="9">
        <v>0</v>
      </c>
      <c r="AR557" s="36"/>
    </row>
    <row r="558" spans="18:44" ht="12.75">
      <c r="R558" s="81"/>
      <c r="AL558" s="9">
        <v>0</v>
      </c>
      <c r="AM558" s="9">
        <v>0</v>
      </c>
      <c r="AN558" s="9">
        <v>-0.5</v>
      </c>
      <c r="AO558" s="9">
        <v>-0.5</v>
      </c>
      <c r="AP558" s="9">
        <v>0</v>
      </c>
      <c r="AR558" s="36"/>
    </row>
    <row r="559" spans="18:44" ht="12.75">
      <c r="R559" s="81"/>
      <c r="AL559" s="9">
        <v>0</v>
      </c>
      <c r="AM559" s="9">
        <v>0</v>
      </c>
      <c r="AN559" s="9">
        <v>-0.5</v>
      </c>
      <c r="AO559" s="9">
        <v>-0.5</v>
      </c>
      <c r="AP559" s="9">
        <v>0</v>
      </c>
      <c r="AR559" s="36"/>
    </row>
    <row r="560" spans="18:44" ht="12.75">
      <c r="R560" s="81"/>
      <c r="AL560" s="9">
        <v>0</v>
      </c>
      <c r="AM560" s="9">
        <v>0</v>
      </c>
      <c r="AN560" s="9">
        <v>-0.5</v>
      </c>
      <c r="AO560" s="9">
        <v>-0.5</v>
      </c>
      <c r="AP560" s="9">
        <v>0</v>
      </c>
      <c r="AR560" s="36"/>
    </row>
    <row r="561" spans="18:44" ht="12.75">
      <c r="R561" s="81"/>
      <c r="AL561" s="9">
        <v>0</v>
      </c>
      <c r="AM561" s="9">
        <v>0</v>
      </c>
      <c r="AN561" s="9">
        <v>-0.5</v>
      </c>
      <c r="AO561" s="9">
        <v>-0.5</v>
      </c>
      <c r="AP561" s="9">
        <v>0</v>
      </c>
      <c r="AR561" s="36"/>
    </row>
    <row r="562" spans="18:44" ht="12.75">
      <c r="R562" s="81"/>
      <c r="AL562" s="9">
        <v>0</v>
      </c>
      <c r="AM562" s="9">
        <v>0</v>
      </c>
      <c r="AN562" s="9">
        <v>-0.5</v>
      </c>
      <c r="AO562" s="9">
        <v>-0.5</v>
      </c>
      <c r="AP562" s="9">
        <v>0</v>
      </c>
      <c r="AR562" s="36"/>
    </row>
    <row r="563" spans="18:44" ht="12.75">
      <c r="R563" s="81"/>
      <c r="AL563" s="9">
        <v>0</v>
      </c>
      <c r="AM563" s="9">
        <v>0</v>
      </c>
      <c r="AN563" s="9">
        <v>-0.5</v>
      </c>
      <c r="AO563" s="9">
        <v>-0.5</v>
      </c>
      <c r="AP563" s="9">
        <v>0</v>
      </c>
      <c r="AR563" s="36"/>
    </row>
    <row r="564" spans="18:44" ht="12.75">
      <c r="R564" s="81"/>
      <c r="AL564" s="9">
        <v>0</v>
      </c>
      <c r="AM564" s="9">
        <v>0</v>
      </c>
      <c r="AN564" s="9">
        <v>-0.5</v>
      </c>
      <c r="AO564" s="9">
        <v>-0.5</v>
      </c>
      <c r="AP564" s="9">
        <v>0</v>
      </c>
      <c r="AR564" s="36"/>
    </row>
    <row r="565" spans="18:44" ht="12.75">
      <c r="R565" s="81"/>
      <c r="AL565" s="9">
        <v>0</v>
      </c>
      <c r="AM565" s="9">
        <v>0</v>
      </c>
      <c r="AN565" s="9">
        <v>-0.5</v>
      </c>
      <c r="AO565" s="9">
        <v>-0.5</v>
      </c>
      <c r="AP565" s="9">
        <v>0</v>
      </c>
      <c r="AR565" s="36"/>
    </row>
    <row r="566" spans="18:44" ht="12.75">
      <c r="R566" s="81"/>
      <c r="AL566" s="9">
        <v>0</v>
      </c>
      <c r="AM566" s="9">
        <v>0</v>
      </c>
      <c r="AN566" s="9">
        <v>-0.5</v>
      </c>
      <c r="AO566" s="9">
        <v>-0.5</v>
      </c>
      <c r="AP566" s="9">
        <v>0</v>
      </c>
      <c r="AR566" s="36"/>
    </row>
    <row r="567" spans="18:44" ht="12.75">
      <c r="R567" s="81"/>
      <c r="AL567" s="9">
        <v>0</v>
      </c>
      <c r="AM567" s="9">
        <v>0</v>
      </c>
      <c r="AN567" s="9">
        <v>-0.5</v>
      </c>
      <c r="AO567" s="9">
        <v>-0.5</v>
      </c>
      <c r="AP567" s="9">
        <v>0</v>
      </c>
      <c r="AR567" s="36"/>
    </row>
    <row r="568" spans="18:44" ht="12.75">
      <c r="R568" s="81"/>
      <c r="AL568" s="9">
        <v>0</v>
      </c>
      <c r="AM568" s="9">
        <v>0</v>
      </c>
      <c r="AN568" s="9">
        <v>-0.5</v>
      </c>
      <c r="AO568" s="9">
        <v>-0.5</v>
      </c>
      <c r="AP568" s="9">
        <v>0</v>
      </c>
      <c r="AR568" s="36"/>
    </row>
    <row r="569" spans="18:44" ht="12.75">
      <c r="R569" s="81"/>
      <c r="AL569" s="9">
        <v>0</v>
      </c>
      <c r="AM569" s="9">
        <v>0</v>
      </c>
      <c r="AN569" s="9">
        <v>-0.5</v>
      </c>
      <c r="AO569" s="9">
        <v>-0.5</v>
      </c>
      <c r="AP569" s="9">
        <v>0</v>
      </c>
      <c r="AR569" s="36"/>
    </row>
    <row r="570" spans="18:44" ht="12.75">
      <c r="R570" s="81"/>
      <c r="AL570" s="9">
        <v>0</v>
      </c>
      <c r="AM570" s="9">
        <v>0</v>
      </c>
      <c r="AN570" s="9">
        <v>-0.5</v>
      </c>
      <c r="AO570" s="9">
        <v>-0.5</v>
      </c>
      <c r="AP570" s="9">
        <v>0</v>
      </c>
      <c r="AR570" s="36"/>
    </row>
    <row r="571" spans="18:44" ht="12.75">
      <c r="R571" s="81"/>
      <c r="AL571" s="9">
        <v>0</v>
      </c>
      <c r="AM571" s="9">
        <v>0</v>
      </c>
      <c r="AN571" s="9">
        <v>-0.5</v>
      </c>
      <c r="AO571" s="9">
        <v>-0.5</v>
      </c>
      <c r="AP571" s="9">
        <v>0</v>
      </c>
      <c r="AR571" s="36"/>
    </row>
    <row r="572" spans="18:44" ht="12.75">
      <c r="R572" s="81"/>
      <c r="AL572" s="9">
        <v>0</v>
      </c>
      <c r="AM572" s="9">
        <v>0</v>
      </c>
      <c r="AN572" s="9">
        <v>-0.5</v>
      </c>
      <c r="AO572" s="9">
        <v>-0.5</v>
      </c>
      <c r="AP572" s="9">
        <v>0</v>
      </c>
      <c r="AR572" s="36"/>
    </row>
    <row r="573" spans="18:44" ht="12.75">
      <c r="R573" s="81"/>
      <c r="AL573" s="9">
        <v>0</v>
      </c>
      <c r="AM573" s="9">
        <v>0</v>
      </c>
      <c r="AN573" s="9">
        <v>-0.5</v>
      </c>
      <c r="AO573" s="9">
        <v>-0.5</v>
      </c>
      <c r="AP573" s="9">
        <v>0</v>
      </c>
      <c r="AR573" s="36"/>
    </row>
    <row r="574" spans="18:44" ht="12.75">
      <c r="R574" s="81"/>
      <c r="AL574" s="9">
        <v>0</v>
      </c>
      <c r="AM574" s="9">
        <v>0</v>
      </c>
      <c r="AN574" s="9">
        <v>-0.5</v>
      </c>
      <c r="AO574" s="9">
        <v>-0.5</v>
      </c>
      <c r="AP574" s="9">
        <v>0</v>
      </c>
      <c r="AR574" s="36"/>
    </row>
    <row r="575" spans="18:44" ht="12.75">
      <c r="R575" s="81"/>
      <c r="AL575" s="9">
        <v>0</v>
      </c>
      <c r="AM575" s="9">
        <v>0</v>
      </c>
      <c r="AN575" s="9">
        <v>-0.5</v>
      </c>
      <c r="AO575" s="9">
        <v>-0.5</v>
      </c>
      <c r="AP575" s="9">
        <v>0</v>
      </c>
      <c r="AR575" s="36"/>
    </row>
    <row r="576" spans="18:44" ht="12.75">
      <c r="R576" s="81"/>
      <c r="AL576" s="9">
        <v>0</v>
      </c>
      <c r="AM576" s="9">
        <v>0</v>
      </c>
      <c r="AN576" s="9">
        <v>-0.5</v>
      </c>
      <c r="AO576" s="9">
        <v>-0.5</v>
      </c>
      <c r="AP576" s="9">
        <v>0</v>
      </c>
      <c r="AR576" s="36"/>
    </row>
    <row r="577" spans="18:44" ht="12.75">
      <c r="R577" s="81"/>
      <c r="AL577" s="9">
        <v>0</v>
      </c>
      <c r="AM577" s="9">
        <v>0</v>
      </c>
      <c r="AN577" s="9">
        <v>-0.5</v>
      </c>
      <c r="AO577" s="9">
        <v>-0.5</v>
      </c>
      <c r="AP577" s="9">
        <v>0</v>
      </c>
      <c r="AR577" s="36"/>
    </row>
    <row r="578" spans="18:44" ht="12.75">
      <c r="R578" s="81"/>
      <c r="AL578" s="9">
        <v>0</v>
      </c>
      <c r="AM578" s="9">
        <v>0</v>
      </c>
      <c r="AN578" s="9">
        <v>-0.5</v>
      </c>
      <c r="AO578" s="9">
        <v>-0.5</v>
      </c>
      <c r="AP578" s="9">
        <v>0</v>
      </c>
      <c r="AR578" s="36"/>
    </row>
    <row r="579" spans="18:44" ht="12.75">
      <c r="R579" s="81"/>
      <c r="AL579" s="9">
        <v>0</v>
      </c>
      <c r="AM579" s="9">
        <v>0</v>
      </c>
      <c r="AN579" s="9">
        <v>-0.5</v>
      </c>
      <c r="AO579" s="9">
        <v>-0.5</v>
      </c>
      <c r="AP579" s="9">
        <v>0</v>
      </c>
      <c r="AR579" s="36"/>
    </row>
    <row r="580" spans="18:44" ht="12.75">
      <c r="R580" s="81"/>
      <c r="AL580" s="9">
        <v>0</v>
      </c>
      <c r="AM580" s="9">
        <v>0</v>
      </c>
      <c r="AN580" s="9">
        <v>-0.5</v>
      </c>
      <c r="AO580" s="9">
        <v>-0.5</v>
      </c>
      <c r="AP580" s="9">
        <v>0</v>
      </c>
      <c r="AR580" s="36"/>
    </row>
    <row r="581" spans="18:44" ht="12.75">
      <c r="R581" s="81"/>
      <c r="AL581" s="9">
        <v>0</v>
      </c>
      <c r="AM581" s="9">
        <v>0</v>
      </c>
      <c r="AN581" s="9">
        <v>-0.5</v>
      </c>
      <c r="AO581" s="9">
        <v>-0.5</v>
      </c>
      <c r="AP581" s="9">
        <v>0</v>
      </c>
      <c r="AR581" s="36"/>
    </row>
    <row r="582" spans="18:44" ht="12.75">
      <c r="R582" s="81"/>
      <c r="AL582" s="9">
        <v>0</v>
      </c>
      <c r="AM582" s="9">
        <v>0</v>
      </c>
      <c r="AN582" s="9">
        <v>-0.5</v>
      </c>
      <c r="AO582" s="9">
        <v>-0.5</v>
      </c>
      <c r="AP582" s="9">
        <v>0</v>
      </c>
      <c r="AR582" s="36"/>
    </row>
    <row r="583" spans="18:44" ht="12.75">
      <c r="R583" s="81"/>
      <c r="AL583" s="9">
        <v>0</v>
      </c>
      <c r="AM583" s="9">
        <v>0</v>
      </c>
      <c r="AN583" s="9">
        <v>-0.5</v>
      </c>
      <c r="AO583" s="9">
        <v>-0.5</v>
      </c>
      <c r="AP583" s="9">
        <v>0</v>
      </c>
      <c r="AR583" s="36"/>
    </row>
    <row r="584" spans="18:44" ht="12.75">
      <c r="R584" s="81"/>
      <c r="AL584" s="9">
        <v>0</v>
      </c>
      <c r="AM584" s="9">
        <v>0</v>
      </c>
      <c r="AN584" s="9">
        <v>-0.5</v>
      </c>
      <c r="AO584" s="9">
        <v>-0.5</v>
      </c>
      <c r="AP584" s="9">
        <v>0</v>
      </c>
      <c r="AR584" s="36"/>
    </row>
    <row r="585" spans="18:44" ht="12.75">
      <c r="R585" s="81"/>
      <c r="AL585" s="9">
        <v>0</v>
      </c>
      <c r="AM585" s="9">
        <v>0</v>
      </c>
      <c r="AN585" s="9">
        <v>-0.5</v>
      </c>
      <c r="AO585" s="9">
        <v>-0.5</v>
      </c>
      <c r="AP585" s="9">
        <v>0</v>
      </c>
      <c r="AR585" s="36"/>
    </row>
    <row r="586" spans="18:44" ht="12.75">
      <c r="R586" s="81"/>
      <c r="AL586" s="9">
        <v>0</v>
      </c>
      <c r="AM586" s="9">
        <v>0</v>
      </c>
      <c r="AN586" s="9">
        <v>-0.5</v>
      </c>
      <c r="AO586" s="9">
        <v>-0.5</v>
      </c>
      <c r="AP586" s="9">
        <v>0</v>
      </c>
      <c r="AR586" s="36"/>
    </row>
    <row r="587" spans="18:44" ht="12.75">
      <c r="R587" s="81"/>
      <c r="AL587" s="9">
        <v>0</v>
      </c>
      <c r="AM587" s="9">
        <v>0</v>
      </c>
      <c r="AN587" s="9">
        <v>-0.5</v>
      </c>
      <c r="AO587" s="9">
        <v>-0.5</v>
      </c>
      <c r="AP587" s="9">
        <v>0</v>
      </c>
      <c r="AR587" s="36"/>
    </row>
    <row r="588" spans="18:44" ht="12.75">
      <c r="R588" s="81"/>
      <c r="AL588" s="9">
        <v>0</v>
      </c>
      <c r="AM588" s="9">
        <v>0</v>
      </c>
      <c r="AN588" s="9">
        <v>-0.5</v>
      </c>
      <c r="AO588" s="9">
        <v>-0.5</v>
      </c>
      <c r="AP588" s="9">
        <v>0</v>
      </c>
      <c r="AR588" s="36"/>
    </row>
    <row r="589" spans="18:44" ht="12.75">
      <c r="R589" s="81"/>
      <c r="AL589" s="9">
        <v>0</v>
      </c>
      <c r="AM589" s="9">
        <v>0</v>
      </c>
      <c r="AN589" s="9">
        <v>-0.5</v>
      </c>
      <c r="AO589" s="9">
        <v>-0.5</v>
      </c>
      <c r="AP589" s="9">
        <v>0</v>
      </c>
      <c r="AR589" s="36"/>
    </row>
    <row r="590" spans="18:44" ht="12.75">
      <c r="R590" s="81"/>
      <c r="AL590" s="9">
        <v>0</v>
      </c>
      <c r="AM590" s="9">
        <v>0</v>
      </c>
      <c r="AN590" s="9">
        <v>-0.5</v>
      </c>
      <c r="AO590" s="9">
        <v>-0.5</v>
      </c>
      <c r="AP590" s="9">
        <v>0</v>
      </c>
      <c r="AR590" s="36"/>
    </row>
    <row r="591" spans="18:44" ht="12.75">
      <c r="R591" s="81"/>
      <c r="AL591" s="9">
        <v>0</v>
      </c>
      <c r="AM591" s="9">
        <v>0</v>
      </c>
      <c r="AN591" s="9">
        <v>-0.5</v>
      </c>
      <c r="AO591" s="9">
        <v>-0.5</v>
      </c>
      <c r="AP591" s="9">
        <v>0</v>
      </c>
      <c r="AR591" s="36"/>
    </row>
    <row r="592" spans="18:44" ht="12.75">
      <c r="R592" s="81"/>
      <c r="AL592" s="9">
        <v>0</v>
      </c>
      <c r="AM592" s="9">
        <v>0</v>
      </c>
      <c r="AN592" s="9">
        <v>-0.5</v>
      </c>
      <c r="AO592" s="9">
        <v>-0.5</v>
      </c>
      <c r="AP592" s="9">
        <v>0</v>
      </c>
      <c r="AR592" s="36"/>
    </row>
    <row r="593" spans="18:44" ht="12.75">
      <c r="R593" s="81"/>
      <c r="AL593" s="9">
        <v>0</v>
      </c>
      <c r="AM593" s="9">
        <v>0</v>
      </c>
      <c r="AN593" s="9">
        <v>-0.5</v>
      </c>
      <c r="AO593" s="9">
        <v>-0.5</v>
      </c>
      <c r="AP593" s="9">
        <v>0</v>
      </c>
      <c r="AR593" s="36"/>
    </row>
    <row r="594" spans="18:44" ht="12.75">
      <c r="R594" s="81"/>
      <c r="AL594" s="9">
        <v>0</v>
      </c>
      <c r="AM594" s="9">
        <v>0</v>
      </c>
      <c r="AN594" s="9">
        <v>-0.5</v>
      </c>
      <c r="AO594" s="9">
        <v>-0.5</v>
      </c>
      <c r="AP594" s="9">
        <v>0</v>
      </c>
      <c r="AR594" s="36"/>
    </row>
    <row r="595" spans="18:44" ht="12.75">
      <c r="R595" s="81"/>
      <c r="AL595" s="9">
        <v>0</v>
      </c>
      <c r="AM595" s="9">
        <v>0</v>
      </c>
      <c r="AN595" s="9">
        <v>-0.5</v>
      </c>
      <c r="AO595" s="9">
        <v>-0.5</v>
      </c>
      <c r="AP595" s="9">
        <v>0</v>
      </c>
      <c r="AR595" s="36"/>
    </row>
    <row r="596" spans="18:44" ht="12.75">
      <c r="R596" s="81"/>
      <c r="AL596" s="9">
        <v>0</v>
      </c>
      <c r="AM596" s="9">
        <v>0</v>
      </c>
      <c r="AN596" s="9">
        <v>-0.5</v>
      </c>
      <c r="AO596" s="9">
        <v>-0.5</v>
      </c>
      <c r="AP596" s="9">
        <v>0</v>
      </c>
      <c r="AR596" s="36"/>
    </row>
    <row r="597" spans="18:44" ht="12.75">
      <c r="R597" s="81"/>
      <c r="AL597" s="9">
        <v>0</v>
      </c>
      <c r="AM597" s="9">
        <v>0</v>
      </c>
      <c r="AN597" s="9">
        <v>-0.5</v>
      </c>
      <c r="AO597" s="9">
        <v>-0.5</v>
      </c>
      <c r="AP597" s="9">
        <v>0</v>
      </c>
      <c r="AR597" s="36"/>
    </row>
    <row r="598" spans="18:44" ht="12.75">
      <c r="R598" s="81"/>
      <c r="AL598" s="9">
        <v>0</v>
      </c>
      <c r="AM598" s="9">
        <v>0</v>
      </c>
      <c r="AN598" s="9">
        <v>-0.5</v>
      </c>
      <c r="AO598" s="9">
        <v>-0.5</v>
      </c>
      <c r="AP598" s="9">
        <v>0</v>
      </c>
      <c r="AR598" s="36"/>
    </row>
    <row r="599" spans="18:44" ht="12.75">
      <c r="R599" s="81"/>
      <c r="AL599" s="9">
        <v>0</v>
      </c>
      <c r="AM599" s="9">
        <v>0</v>
      </c>
      <c r="AN599" s="9">
        <v>-0.5</v>
      </c>
      <c r="AO599" s="9">
        <v>-0.5</v>
      </c>
      <c r="AP599" s="9">
        <v>0</v>
      </c>
      <c r="AR599" s="36"/>
    </row>
    <row r="600" spans="18:44" ht="12.75">
      <c r="R600" s="81"/>
      <c r="AL600" s="9">
        <v>0</v>
      </c>
      <c r="AM600" s="9">
        <v>0</v>
      </c>
      <c r="AN600" s="9">
        <v>-0.5</v>
      </c>
      <c r="AO600" s="9">
        <v>-0.5</v>
      </c>
      <c r="AP600" s="9">
        <v>0</v>
      </c>
      <c r="AR600" s="36"/>
    </row>
    <row r="601" spans="18:44" ht="12.75">
      <c r="R601" s="81"/>
      <c r="AL601" s="9">
        <v>0</v>
      </c>
      <c r="AM601" s="9">
        <v>0</v>
      </c>
      <c r="AN601" s="9">
        <v>-0.5</v>
      </c>
      <c r="AO601" s="9">
        <v>-0.5</v>
      </c>
      <c r="AP601" s="9">
        <v>0</v>
      </c>
      <c r="AR601" s="36"/>
    </row>
    <row r="602" spans="18:44" ht="12.75">
      <c r="R602" s="81"/>
      <c r="AL602" s="9">
        <v>0</v>
      </c>
      <c r="AM602" s="9">
        <v>0</v>
      </c>
      <c r="AN602" s="9">
        <v>-0.5</v>
      </c>
      <c r="AO602" s="9">
        <v>-0.5</v>
      </c>
      <c r="AP602" s="9">
        <v>0</v>
      </c>
      <c r="AR602" s="36"/>
    </row>
    <row r="603" spans="18:44" ht="12.75">
      <c r="R603" s="81"/>
      <c r="AL603" s="9">
        <v>0</v>
      </c>
      <c r="AM603" s="9">
        <v>0</v>
      </c>
      <c r="AN603" s="9">
        <v>-0.5</v>
      </c>
      <c r="AO603" s="9">
        <v>-0.5</v>
      </c>
      <c r="AP603" s="9">
        <v>0</v>
      </c>
      <c r="AR603" s="36"/>
    </row>
    <row r="604" spans="18:44" ht="12.75">
      <c r="R604" s="81"/>
      <c r="AL604" s="9">
        <v>0</v>
      </c>
      <c r="AM604" s="9">
        <v>0</v>
      </c>
      <c r="AN604" s="9">
        <v>-0.5</v>
      </c>
      <c r="AO604" s="9">
        <v>-0.5</v>
      </c>
      <c r="AP604" s="9">
        <v>0</v>
      </c>
      <c r="AR604" s="36"/>
    </row>
    <row r="605" spans="18:44" ht="12.75">
      <c r="R605" s="81"/>
      <c r="AL605" s="9">
        <v>0</v>
      </c>
      <c r="AM605" s="9">
        <v>0</v>
      </c>
      <c r="AN605" s="9">
        <v>-0.5</v>
      </c>
      <c r="AO605" s="9">
        <v>-0.5</v>
      </c>
      <c r="AP605" s="9">
        <v>0</v>
      </c>
      <c r="AR605" s="36"/>
    </row>
    <row r="606" spans="18:44" ht="12.75">
      <c r="R606" s="81"/>
      <c r="AL606" s="9">
        <v>0</v>
      </c>
      <c r="AM606" s="9">
        <v>0</v>
      </c>
      <c r="AN606" s="9">
        <v>-0.5</v>
      </c>
      <c r="AO606" s="9">
        <v>-0.5</v>
      </c>
      <c r="AP606" s="9">
        <v>0</v>
      </c>
      <c r="AR606" s="36"/>
    </row>
    <row r="607" spans="18:44" ht="12.75">
      <c r="R607" s="81"/>
      <c r="AL607" s="9">
        <v>0</v>
      </c>
      <c r="AM607" s="9">
        <v>0</v>
      </c>
      <c r="AN607" s="9">
        <v>-0.5</v>
      </c>
      <c r="AO607" s="9">
        <v>-0.5</v>
      </c>
      <c r="AP607" s="9">
        <v>0</v>
      </c>
      <c r="AR607" s="36"/>
    </row>
    <row r="608" spans="18:44" ht="12.75">
      <c r="R608" s="81"/>
      <c r="AL608" s="9">
        <v>0</v>
      </c>
      <c r="AM608" s="9">
        <v>0</v>
      </c>
      <c r="AN608" s="9">
        <v>-0.5</v>
      </c>
      <c r="AO608" s="9">
        <v>-0.5</v>
      </c>
      <c r="AP608" s="9">
        <v>0</v>
      </c>
      <c r="AR608" s="36"/>
    </row>
    <row r="609" spans="18:44" ht="12.75">
      <c r="R609" s="81"/>
      <c r="AL609" s="9">
        <v>0</v>
      </c>
      <c r="AM609" s="9">
        <v>0</v>
      </c>
      <c r="AN609" s="9">
        <v>-0.5</v>
      </c>
      <c r="AO609" s="9">
        <v>-0.5</v>
      </c>
      <c r="AP609" s="9">
        <v>0</v>
      </c>
      <c r="AR609" s="36"/>
    </row>
    <row r="610" spans="18:44" ht="12.75">
      <c r="R610" s="81"/>
      <c r="AL610" s="9">
        <v>0</v>
      </c>
      <c r="AM610" s="9">
        <v>0</v>
      </c>
      <c r="AN610" s="9">
        <v>-0.5</v>
      </c>
      <c r="AO610" s="9">
        <v>-0.5</v>
      </c>
      <c r="AP610" s="9">
        <v>0</v>
      </c>
      <c r="AR610" s="36"/>
    </row>
    <row r="611" spans="18:44" ht="12.75">
      <c r="R611" s="81"/>
      <c r="AL611" s="9">
        <v>0</v>
      </c>
      <c r="AM611" s="9">
        <v>0</v>
      </c>
      <c r="AN611" s="9">
        <v>-0.5</v>
      </c>
      <c r="AO611" s="9">
        <v>-0.5</v>
      </c>
      <c r="AP611" s="9">
        <v>0</v>
      </c>
      <c r="AR611" s="36"/>
    </row>
    <row r="612" spans="18:44" ht="12.75">
      <c r="R612" s="81"/>
      <c r="AL612" s="9">
        <v>0</v>
      </c>
      <c r="AM612" s="9">
        <v>0</v>
      </c>
      <c r="AN612" s="9">
        <v>-0.5</v>
      </c>
      <c r="AO612" s="9">
        <v>-0.5</v>
      </c>
      <c r="AP612" s="9">
        <v>0</v>
      </c>
      <c r="AR612" s="36"/>
    </row>
    <row r="613" spans="18:44" ht="12.75">
      <c r="R613" s="81"/>
      <c r="AL613" s="9">
        <v>0</v>
      </c>
      <c r="AM613" s="9">
        <v>0</v>
      </c>
      <c r="AN613" s="9">
        <v>-0.5</v>
      </c>
      <c r="AO613" s="9">
        <v>-0.5</v>
      </c>
      <c r="AP613" s="9">
        <v>0</v>
      </c>
      <c r="AR613" s="36"/>
    </row>
    <row r="614" spans="18:44" ht="12.75">
      <c r="R614" s="81"/>
      <c r="AL614" s="9">
        <v>0</v>
      </c>
      <c r="AM614" s="9">
        <v>0</v>
      </c>
      <c r="AN614" s="9">
        <v>-0.5</v>
      </c>
      <c r="AO614" s="9">
        <v>-0.5</v>
      </c>
      <c r="AP614" s="9">
        <v>0</v>
      </c>
      <c r="AR614" s="36"/>
    </row>
    <row r="615" spans="18:44" ht="12.75">
      <c r="R615" s="81"/>
      <c r="AL615" s="9">
        <v>0</v>
      </c>
      <c r="AM615" s="9">
        <v>0</v>
      </c>
      <c r="AN615" s="9">
        <v>-0.5</v>
      </c>
      <c r="AO615" s="9">
        <v>-0.5</v>
      </c>
      <c r="AP615" s="9">
        <v>0</v>
      </c>
      <c r="AR615" s="36"/>
    </row>
    <row r="616" spans="18:44" ht="12.75">
      <c r="R616" s="81"/>
      <c r="AL616" s="9">
        <v>0</v>
      </c>
      <c r="AM616" s="9">
        <v>0</v>
      </c>
      <c r="AN616" s="9">
        <v>-0.5</v>
      </c>
      <c r="AO616" s="9">
        <v>-0.5</v>
      </c>
      <c r="AP616" s="9">
        <v>0</v>
      </c>
      <c r="AR616" s="36"/>
    </row>
    <row r="617" spans="18:44" ht="12.75">
      <c r="R617" s="81"/>
      <c r="AL617" s="9">
        <v>0</v>
      </c>
      <c r="AM617" s="9">
        <v>0</v>
      </c>
      <c r="AN617" s="9">
        <v>-0.5</v>
      </c>
      <c r="AO617" s="9">
        <v>-0.5</v>
      </c>
      <c r="AP617" s="9">
        <v>0</v>
      </c>
      <c r="AR617" s="36"/>
    </row>
    <row r="618" spans="18:44" ht="12.75">
      <c r="R618" s="81"/>
      <c r="AL618" s="9">
        <v>0</v>
      </c>
      <c r="AM618" s="9">
        <v>0</v>
      </c>
      <c r="AN618" s="9">
        <v>-0.5</v>
      </c>
      <c r="AO618" s="9">
        <v>-0.5</v>
      </c>
      <c r="AP618" s="9">
        <v>0</v>
      </c>
      <c r="AR618" s="36"/>
    </row>
    <row r="619" spans="18:44" ht="12.75">
      <c r="R619" s="81"/>
      <c r="AL619" s="9">
        <v>0</v>
      </c>
      <c r="AM619" s="9">
        <v>0</v>
      </c>
      <c r="AN619" s="9">
        <v>-0.5</v>
      </c>
      <c r="AO619" s="9">
        <v>-0.5</v>
      </c>
      <c r="AP619" s="9">
        <v>0</v>
      </c>
      <c r="AR619" s="36"/>
    </row>
    <row r="620" spans="18:44" ht="12.75">
      <c r="R620" s="81"/>
      <c r="AL620" s="9">
        <v>0</v>
      </c>
      <c r="AM620" s="9">
        <v>0</v>
      </c>
      <c r="AN620" s="9">
        <v>-0.5</v>
      </c>
      <c r="AO620" s="9">
        <v>-0.5</v>
      </c>
      <c r="AP620" s="9">
        <v>0</v>
      </c>
      <c r="AR620" s="36"/>
    </row>
    <row r="621" spans="18:44" ht="12.75">
      <c r="R621" s="81"/>
      <c r="AL621" s="9">
        <v>0</v>
      </c>
      <c r="AM621" s="9">
        <v>0</v>
      </c>
      <c r="AN621" s="9">
        <v>-0.5</v>
      </c>
      <c r="AO621" s="9">
        <v>-0.5</v>
      </c>
      <c r="AP621" s="9">
        <v>0</v>
      </c>
      <c r="AR621" s="36"/>
    </row>
    <row r="622" spans="18:44" ht="12.75">
      <c r="R622" s="81"/>
      <c r="AL622" s="9">
        <v>0</v>
      </c>
      <c r="AM622" s="9">
        <v>0</v>
      </c>
      <c r="AN622" s="9">
        <v>-0.5</v>
      </c>
      <c r="AO622" s="9">
        <v>-0.5</v>
      </c>
      <c r="AP622" s="9">
        <v>0</v>
      </c>
      <c r="AR622" s="36"/>
    </row>
    <row r="623" spans="18:44" ht="12.75">
      <c r="R623" s="81"/>
      <c r="AL623" s="9">
        <v>0</v>
      </c>
      <c r="AM623" s="9">
        <v>0</v>
      </c>
      <c r="AN623" s="9">
        <v>-0.5</v>
      </c>
      <c r="AO623" s="9">
        <v>-0.5</v>
      </c>
      <c r="AP623" s="9">
        <v>0</v>
      </c>
      <c r="AR623" s="36"/>
    </row>
    <row r="624" spans="18:44" ht="12.75">
      <c r="R624" s="81"/>
      <c r="AL624" s="9">
        <v>0</v>
      </c>
      <c r="AM624" s="9">
        <v>0</v>
      </c>
      <c r="AN624" s="9">
        <v>-0.5</v>
      </c>
      <c r="AO624" s="9">
        <v>-0.5</v>
      </c>
      <c r="AP624" s="9">
        <v>0</v>
      </c>
      <c r="AR624" s="36"/>
    </row>
    <row r="625" spans="18:44" ht="12.75">
      <c r="R625" s="81"/>
      <c r="AL625" s="9">
        <v>0</v>
      </c>
      <c r="AM625" s="9">
        <v>0</v>
      </c>
      <c r="AN625" s="9">
        <v>-0.5</v>
      </c>
      <c r="AO625" s="9">
        <v>-0.5</v>
      </c>
      <c r="AP625" s="9">
        <v>0</v>
      </c>
      <c r="AR625" s="36"/>
    </row>
    <row r="626" spans="18:44" ht="12.75">
      <c r="R626" s="81"/>
      <c r="AL626" s="9">
        <v>0</v>
      </c>
      <c r="AM626" s="9">
        <v>0</v>
      </c>
      <c r="AN626" s="9">
        <v>-0.5</v>
      </c>
      <c r="AO626" s="9">
        <v>-0.5</v>
      </c>
      <c r="AP626" s="9">
        <v>0</v>
      </c>
      <c r="AR626" s="36"/>
    </row>
    <row r="627" spans="18:44" ht="12.75">
      <c r="R627" s="81"/>
      <c r="AL627" s="9">
        <v>0</v>
      </c>
      <c r="AM627" s="9">
        <v>0</v>
      </c>
      <c r="AN627" s="9">
        <v>-0.5</v>
      </c>
      <c r="AO627" s="9">
        <v>-0.5</v>
      </c>
      <c r="AP627" s="9">
        <v>0</v>
      </c>
      <c r="AR627" s="36"/>
    </row>
    <row r="628" spans="18:44" ht="12.75">
      <c r="R628" s="81"/>
      <c r="AL628" s="9">
        <v>0</v>
      </c>
      <c r="AM628" s="9">
        <v>0</v>
      </c>
      <c r="AN628" s="9">
        <v>-0.5</v>
      </c>
      <c r="AO628" s="9">
        <v>-0.5</v>
      </c>
      <c r="AP628" s="9">
        <v>0</v>
      </c>
      <c r="AR628" s="36"/>
    </row>
    <row r="629" spans="18:44" ht="12.75">
      <c r="R629" s="81"/>
      <c r="AL629" s="9">
        <v>0</v>
      </c>
      <c r="AM629" s="9">
        <v>0</v>
      </c>
      <c r="AN629" s="9">
        <v>-0.5</v>
      </c>
      <c r="AO629" s="9">
        <v>-0.5</v>
      </c>
      <c r="AP629" s="9">
        <v>0</v>
      </c>
      <c r="AR629" s="36"/>
    </row>
    <row r="630" spans="18:44" ht="12.75">
      <c r="R630" s="81"/>
      <c r="AL630" s="9">
        <v>0</v>
      </c>
      <c r="AM630" s="9">
        <v>0</v>
      </c>
      <c r="AN630" s="9">
        <v>-0.5</v>
      </c>
      <c r="AO630" s="9">
        <v>-0.5</v>
      </c>
      <c r="AP630" s="9">
        <v>0</v>
      </c>
      <c r="AR630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37"/>
  <sheetViews>
    <sheetView workbookViewId="0"/>
  </sheetViews>
  <sheetFormatPr defaultColWidth="12.7109375" defaultRowHeight="15.75" customHeight="1"/>
  <sheetData>
    <row r="1" spans="1:2" ht="15.75" customHeight="1">
      <c r="A1" s="90" t="s">
        <v>141</v>
      </c>
      <c r="B1" s="90" t="s">
        <v>142</v>
      </c>
    </row>
    <row r="2" spans="1:2" ht="15.75" customHeight="1">
      <c r="A2" s="91" t="s">
        <v>143</v>
      </c>
      <c r="B2" s="91" t="s">
        <v>144</v>
      </c>
    </row>
    <row r="3" spans="1:2" ht="15.75" customHeight="1">
      <c r="A3" s="91" t="s">
        <v>145</v>
      </c>
      <c r="B3" s="91" t="s">
        <v>146</v>
      </c>
    </row>
    <row r="4" spans="1:2" ht="15.75" customHeight="1">
      <c r="A4" s="91" t="s">
        <v>147</v>
      </c>
      <c r="B4" s="91" t="s">
        <v>148</v>
      </c>
    </row>
    <row r="5" spans="1:2" ht="15.75" customHeight="1">
      <c r="A5" s="91" t="s">
        <v>149</v>
      </c>
      <c r="B5" s="91" t="s">
        <v>150</v>
      </c>
    </row>
    <row r="6" spans="1:2" ht="15.75" customHeight="1">
      <c r="A6" s="91" t="s">
        <v>151</v>
      </c>
      <c r="B6" s="91" t="s">
        <v>152</v>
      </c>
    </row>
    <row r="7" spans="1:2" ht="15.75" customHeight="1">
      <c r="A7" s="91" t="s">
        <v>153</v>
      </c>
      <c r="B7" s="91" t="s">
        <v>154</v>
      </c>
    </row>
    <row r="8" spans="1:2" ht="15.75" customHeight="1">
      <c r="A8" s="91" t="s">
        <v>155</v>
      </c>
      <c r="B8" s="91" t="s">
        <v>156</v>
      </c>
    </row>
    <row r="9" spans="1:2" ht="15.75" customHeight="1">
      <c r="A9" s="91" t="s">
        <v>157</v>
      </c>
      <c r="B9" s="91" t="s">
        <v>158</v>
      </c>
    </row>
    <row r="10" spans="1:2" ht="15.75" customHeight="1">
      <c r="A10" s="91" t="s">
        <v>159</v>
      </c>
      <c r="B10" s="91" t="s">
        <v>160</v>
      </c>
    </row>
    <row r="11" spans="1:2" ht="15.75" customHeight="1">
      <c r="A11" s="91" t="s">
        <v>161</v>
      </c>
      <c r="B11" s="91" t="s">
        <v>162</v>
      </c>
    </row>
    <row r="12" spans="1:2" ht="15.75" customHeight="1">
      <c r="A12" s="91" t="s">
        <v>163</v>
      </c>
      <c r="B12" s="91" t="s">
        <v>164</v>
      </c>
    </row>
    <row r="13" spans="1:2" ht="15.75" customHeight="1">
      <c r="A13" s="91" t="s">
        <v>165</v>
      </c>
      <c r="B13" s="91" t="s">
        <v>166</v>
      </c>
    </row>
    <row r="14" spans="1:2" ht="15.75" customHeight="1">
      <c r="A14" s="91" t="s">
        <v>167</v>
      </c>
      <c r="B14" s="91" t="s">
        <v>168</v>
      </c>
    </row>
    <row r="15" spans="1:2" ht="15.75" customHeight="1">
      <c r="A15" s="91" t="s">
        <v>169</v>
      </c>
      <c r="B15" s="91" t="s">
        <v>170</v>
      </c>
    </row>
    <row r="16" spans="1:2" ht="15.75" customHeight="1">
      <c r="A16" s="91" t="s">
        <v>171</v>
      </c>
      <c r="B16" s="91" t="s">
        <v>172</v>
      </c>
    </row>
    <row r="17" spans="1:2" ht="15.75" customHeight="1">
      <c r="A17" s="91" t="s">
        <v>173</v>
      </c>
      <c r="B17" s="91" t="s">
        <v>174</v>
      </c>
    </row>
    <row r="18" spans="1:2" ht="15.75" customHeight="1">
      <c r="A18" s="91" t="s">
        <v>175</v>
      </c>
      <c r="B18" s="91" t="s">
        <v>176</v>
      </c>
    </row>
    <row r="19" spans="1:2" ht="15.75" customHeight="1">
      <c r="A19" s="91" t="s">
        <v>177</v>
      </c>
      <c r="B19" s="91" t="s">
        <v>178</v>
      </c>
    </row>
    <row r="20" spans="1:2" ht="15.75" customHeight="1">
      <c r="A20" s="91" t="s">
        <v>179</v>
      </c>
      <c r="B20" s="91" t="s">
        <v>180</v>
      </c>
    </row>
    <row r="21" spans="1:2" ht="15.75" customHeight="1">
      <c r="A21" s="91" t="s">
        <v>181</v>
      </c>
      <c r="B21" s="91" t="s">
        <v>182</v>
      </c>
    </row>
    <row r="22" spans="1:2" ht="15.75" customHeight="1">
      <c r="A22" s="91" t="s">
        <v>183</v>
      </c>
      <c r="B22" s="91" t="s">
        <v>184</v>
      </c>
    </row>
    <row r="23" spans="1:2" ht="15.75" customHeight="1">
      <c r="A23" s="91" t="s">
        <v>185</v>
      </c>
      <c r="B23" s="91" t="s">
        <v>186</v>
      </c>
    </row>
    <row r="24" spans="1:2" ht="15.75" customHeight="1">
      <c r="A24" s="91" t="s">
        <v>187</v>
      </c>
      <c r="B24" s="91" t="s">
        <v>188</v>
      </c>
    </row>
    <row r="25" spans="1:2" ht="15.75" customHeight="1">
      <c r="A25" s="91" t="s">
        <v>189</v>
      </c>
      <c r="B25" s="91" t="s">
        <v>190</v>
      </c>
    </row>
    <row r="26" spans="1:2" ht="15.75" customHeight="1">
      <c r="A26" s="91" t="s">
        <v>191</v>
      </c>
      <c r="B26" s="91" t="s">
        <v>192</v>
      </c>
    </row>
    <row r="27" spans="1:2" ht="15.75" customHeight="1">
      <c r="A27" s="91" t="s">
        <v>193</v>
      </c>
      <c r="B27" s="91" t="s">
        <v>194</v>
      </c>
    </row>
    <row r="28" spans="1:2" ht="15.75" customHeight="1">
      <c r="A28" s="91" t="s">
        <v>195</v>
      </c>
      <c r="B28" s="91" t="s">
        <v>196</v>
      </c>
    </row>
    <row r="29" spans="1:2" ht="15.75" customHeight="1">
      <c r="A29" s="91" t="s">
        <v>197</v>
      </c>
      <c r="B29" s="91" t="s">
        <v>198</v>
      </c>
    </row>
    <row r="30" spans="1:2" ht="15.75" customHeight="1">
      <c r="A30" s="91" t="s">
        <v>199</v>
      </c>
      <c r="B30" s="91" t="s">
        <v>200</v>
      </c>
    </row>
    <row r="31" spans="1:2" ht="15.75" customHeight="1">
      <c r="A31" s="91" t="s">
        <v>201</v>
      </c>
      <c r="B31" s="91" t="s">
        <v>202</v>
      </c>
    </row>
    <row r="32" spans="1:2" ht="15.75" customHeight="1">
      <c r="A32" s="91" t="s">
        <v>203</v>
      </c>
      <c r="B32" s="91" t="s">
        <v>204</v>
      </c>
    </row>
    <row r="33" spans="1:2" ht="15.75" customHeight="1">
      <c r="A33" s="91" t="s">
        <v>205</v>
      </c>
      <c r="B33" s="91" t="s">
        <v>206</v>
      </c>
    </row>
    <row r="34" spans="1:2" ht="15.75" customHeight="1">
      <c r="A34" s="91" t="s">
        <v>207</v>
      </c>
      <c r="B34" s="91" t="s">
        <v>208</v>
      </c>
    </row>
    <row r="35" spans="1:2" ht="15.75" customHeight="1">
      <c r="A35" s="91" t="s">
        <v>209</v>
      </c>
      <c r="B35" s="91" t="s">
        <v>210</v>
      </c>
    </row>
    <row r="36" spans="1:2" ht="15.75" customHeight="1">
      <c r="A36" s="91" t="s">
        <v>211</v>
      </c>
      <c r="B36" s="91" t="s">
        <v>212</v>
      </c>
    </row>
    <row r="37" spans="1:2" ht="15.75" customHeight="1">
      <c r="A37" s="91" t="s">
        <v>213</v>
      </c>
      <c r="B37" s="91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H63"/>
  <sheetViews>
    <sheetView tabSelected="1" workbookViewId="0">
      <selection activeCell="N8" sqref="N8"/>
    </sheetView>
  </sheetViews>
  <sheetFormatPr defaultColWidth="12.7109375" defaultRowHeight="15.75" customHeight="1"/>
  <cols>
    <col min="1" max="1" width="15.85546875" customWidth="1"/>
    <col min="2" max="2" width="22.42578125" customWidth="1"/>
    <col min="3" max="3" width="9.7109375" customWidth="1"/>
    <col min="4" max="4" width="10.42578125" customWidth="1"/>
    <col min="5" max="5" width="10.85546875" customWidth="1"/>
    <col min="6" max="6" width="10.140625" customWidth="1"/>
    <col min="7" max="7" width="13.7109375" customWidth="1"/>
    <col min="8" max="8" width="13.140625" customWidth="1"/>
  </cols>
  <sheetData>
    <row r="1" spans="1:8" ht="15.75" customHeight="1">
      <c r="A1" s="243" t="s">
        <v>215</v>
      </c>
      <c r="B1" s="218"/>
      <c r="C1" s="218"/>
      <c r="D1" s="218"/>
      <c r="E1" s="218"/>
      <c r="F1" s="218"/>
      <c r="G1" s="218"/>
      <c r="H1" s="92" t="s">
        <v>216</v>
      </c>
    </row>
    <row r="2" spans="1:8" ht="15.75" customHeight="1">
      <c r="A2" s="218"/>
      <c r="B2" s="218"/>
      <c r="C2" s="218"/>
      <c r="D2" s="218"/>
      <c r="E2" s="218"/>
      <c r="F2" s="218"/>
      <c r="G2" s="218"/>
      <c r="H2" s="93"/>
    </row>
    <row r="3" spans="1:8" ht="15.75" customHeight="1">
      <c r="A3" s="244"/>
      <c r="B3" s="245" t="s">
        <v>217</v>
      </c>
      <c r="C3" s="218"/>
      <c r="D3" s="218"/>
      <c r="E3" s="218"/>
      <c r="F3" s="218"/>
      <c r="G3" s="218"/>
      <c r="H3" s="246"/>
    </row>
    <row r="4" spans="1:8" ht="15.75" customHeight="1">
      <c r="A4" s="218"/>
      <c r="B4" s="218"/>
      <c r="C4" s="218"/>
      <c r="D4" s="218"/>
      <c r="E4" s="218"/>
      <c r="F4" s="218"/>
      <c r="G4" s="218"/>
      <c r="H4" s="218"/>
    </row>
    <row r="5" spans="1:8" ht="15.75" customHeight="1">
      <c r="A5" s="218"/>
      <c r="B5" s="247" t="s">
        <v>218</v>
      </c>
      <c r="C5" s="218"/>
      <c r="D5" s="218"/>
      <c r="E5" s="218"/>
      <c r="F5" s="218"/>
      <c r="G5" s="218"/>
      <c r="H5" s="218"/>
    </row>
    <row r="6" spans="1:8" ht="15.75" customHeight="1">
      <c r="A6" s="218"/>
      <c r="B6" s="248" t="s">
        <v>219</v>
      </c>
      <c r="C6" s="218"/>
      <c r="D6" s="218"/>
      <c r="E6" s="218"/>
      <c r="F6" s="218"/>
      <c r="G6" s="218"/>
      <c r="H6" s="218"/>
    </row>
    <row r="7" spans="1:8" ht="15.75" customHeight="1">
      <c r="A7" s="218"/>
      <c r="B7" s="249" t="s">
        <v>220</v>
      </c>
      <c r="C7" s="218"/>
      <c r="D7" s="218"/>
      <c r="E7" s="218"/>
      <c r="F7" s="218"/>
      <c r="G7" s="218"/>
      <c r="H7" s="218"/>
    </row>
    <row r="8" spans="1:8" ht="15.75" customHeight="1">
      <c r="A8" s="218"/>
      <c r="B8" s="250" t="s">
        <v>221</v>
      </c>
      <c r="C8" s="218"/>
      <c r="D8" s="218"/>
      <c r="E8" s="218"/>
      <c r="F8" s="218"/>
      <c r="G8" s="218"/>
      <c r="H8" s="218"/>
    </row>
    <row r="9" spans="1:8" ht="15.75" customHeight="1">
      <c r="A9" s="94" t="s">
        <v>222</v>
      </c>
      <c r="B9" s="95" t="s">
        <v>223</v>
      </c>
      <c r="C9" s="239" t="s">
        <v>224</v>
      </c>
      <c r="D9" s="218"/>
      <c r="E9" s="218"/>
      <c r="F9" s="240" t="s">
        <v>225</v>
      </c>
      <c r="G9" s="218"/>
      <c r="H9" s="96" t="s">
        <v>226</v>
      </c>
    </row>
    <row r="10" spans="1:8" ht="15.75" customHeight="1">
      <c r="A10" s="241" t="str">
        <f>IFERROR(VLOOKUP($H$12,(Customers!A1:H63),2,FALSE),"")</f>
        <v/>
      </c>
      <c r="B10" s="218"/>
      <c r="C10" s="242"/>
      <c r="D10" s="218"/>
      <c r="E10" s="218"/>
      <c r="F10" s="98"/>
      <c r="G10" s="98"/>
      <c r="H10" s="98"/>
    </row>
    <row r="11" spans="1:8" ht="15.75" customHeight="1">
      <c r="A11" s="241" t="str">
        <f>IFERROR(VLOOKUP($H$12,(Customers!A2:H63),3,FALSE),"")</f>
        <v/>
      </c>
      <c r="B11" s="218"/>
      <c r="C11" s="234" t="s">
        <v>227</v>
      </c>
      <c r="D11" s="218"/>
      <c r="E11" s="218"/>
      <c r="F11" s="98"/>
      <c r="G11" s="99" t="s">
        <v>228</v>
      </c>
      <c r="H11" s="100" t="str">
        <f>IFERROR(VLOOKUP($H$12,(Customers!A2:J63),10,FALSE),"")</f>
        <v/>
      </c>
    </row>
    <row r="12" spans="1:8" ht="15.75" customHeight="1">
      <c r="A12" s="233" t="str">
        <f>IFERROR(VLOOKUP($H$12,(Customers!A2:H63),4,FALSE),"")</f>
        <v/>
      </c>
      <c r="B12" s="218"/>
      <c r="C12" s="218"/>
      <c r="D12" s="102"/>
      <c r="E12" s="98"/>
      <c r="F12" s="98"/>
      <c r="G12" s="103" t="s">
        <v>229</v>
      </c>
      <c r="H12" s="104" t="s">
        <v>230</v>
      </c>
    </row>
    <row r="13" spans="1:8" ht="15.75" customHeight="1">
      <c r="A13" s="97" t="s">
        <v>231</v>
      </c>
      <c r="B13" s="101" t="str">
        <f>IFERROR(VLOOKUP($H$12,(Customers!A2:H63),6,FALSE),"")</f>
        <v/>
      </c>
      <c r="C13" s="235" t="s">
        <v>232</v>
      </c>
      <c r="D13" s="218"/>
      <c r="E13" s="218"/>
      <c r="F13" s="102"/>
      <c r="G13" s="103" t="s">
        <v>233</v>
      </c>
      <c r="H13" s="103" t="str">
        <f>IFERROR(VLOOKUP($H$12,(Customers!A2:J63),9,FALSE),"")</f>
        <v/>
      </c>
    </row>
    <row r="14" spans="1:8" ht="15.75" customHeight="1">
      <c r="A14" s="105" t="s">
        <v>234</v>
      </c>
      <c r="B14" s="106" t="str">
        <f>IFERROR(VLOOKUP($H$12,(Customers!A2:H63),8,FALSE),"")</f>
        <v/>
      </c>
      <c r="C14" s="218"/>
      <c r="D14" s="218"/>
      <c r="E14" s="218"/>
      <c r="F14" s="236" t="s">
        <v>235</v>
      </c>
      <c r="G14" s="218"/>
      <c r="H14" s="107" t="str">
        <f>IFERROR(VLOOKUP($H$12,(Customers!A2:L63),11,FALSE),"")</f>
        <v/>
      </c>
    </row>
    <row r="15" spans="1:8" ht="15.75" customHeight="1">
      <c r="A15" s="98"/>
      <c r="B15" s="98"/>
      <c r="C15" s="218"/>
      <c r="D15" s="218"/>
      <c r="E15" s="218"/>
      <c r="F15" s="102"/>
      <c r="G15" s="97" t="s">
        <v>236</v>
      </c>
      <c r="H15" s="103" t="s">
        <v>237</v>
      </c>
    </row>
    <row r="16" spans="1:8" ht="15.75" customHeight="1">
      <c r="A16" s="237" t="s">
        <v>238</v>
      </c>
      <c r="B16" s="218"/>
      <c r="C16" s="238"/>
      <c r="D16" s="218"/>
      <c r="E16" s="218"/>
      <c r="F16" s="218"/>
      <c r="G16" s="218"/>
      <c r="H16" s="218"/>
    </row>
    <row r="17" spans="1:8" ht="15.75" customHeight="1">
      <c r="A17" s="102"/>
      <c r="B17" s="102"/>
      <c r="C17" s="108"/>
      <c r="D17" s="108"/>
      <c r="E17" s="97"/>
      <c r="F17" s="108"/>
      <c r="G17" s="108"/>
      <c r="H17" s="102"/>
    </row>
    <row r="18" spans="1:8" ht="15.75" customHeight="1">
      <c r="A18" s="109" t="s">
        <v>239</v>
      </c>
      <c r="B18" s="109" t="s">
        <v>240</v>
      </c>
      <c r="C18" s="109" t="s">
        <v>241</v>
      </c>
      <c r="D18" s="109"/>
      <c r="E18" s="109" t="s">
        <v>242</v>
      </c>
      <c r="F18" s="109" t="s">
        <v>243</v>
      </c>
      <c r="G18" s="109" t="s">
        <v>244</v>
      </c>
      <c r="H18" s="109" t="s">
        <v>245</v>
      </c>
    </row>
    <row r="19" spans="1:8" ht="15.75" customHeight="1">
      <c r="A19" s="110"/>
      <c r="B19" s="110"/>
      <c r="C19" s="110"/>
      <c r="D19" s="110"/>
      <c r="E19" s="111" t="s">
        <v>101</v>
      </c>
      <c r="F19" s="110"/>
      <c r="G19" s="110" t="s">
        <v>246</v>
      </c>
      <c r="H19" s="112" t="s">
        <v>247</v>
      </c>
    </row>
    <row r="20" spans="1:8" ht="15.75" customHeight="1">
      <c r="A20" s="113" t="s">
        <v>67</v>
      </c>
      <c r="B20" s="230" t="s">
        <v>248</v>
      </c>
      <c r="C20" s="218"/>
      <c r="D20" s="113" t="s">
        <v>121</v>
      </c>
      <c r="E20" s="113" t="s">
        <v>249</v>
      </c>
      <c r="F20" s="113" t="s">
        <v>250</v>
      </c>
      <c r="G20" s="113"/>
      <c r="H20" s="114" t="s">
        <v>251</v>
      </c>
    </row>
    <row r="21" spans="1:8" ht="15.75" customHeight="1">
      <c r="A21" s="115" t="s">
        <v>43</v>
      </c>
      <c r="B21" s="116" t="s">
        <v>44</v>
      </c>
      <c r="C21" s="116"/>
      <c r="D21" s="117" t="str">
        <f>IFERROR(CONCATENATE(#REF!,#REF!),"")</f>
        <v/>
      </c>
      <c r="E21" s="118"/>
      <c r="F21" s="119" t="str">
        <f>IFERROR(#REF!,"")</f>
        <v/>
      </c>
      <c r="G21" s="120" t="e">
        <f ca="1">HYPERLINK(#REF!, Image("https://iopl.co/Product.jpg"))</f>
        <v>#REF!</v>
      </c>
      <c r="H21" s="121"/>
    </row>
    <row r="22" spans="1:8" ht="15.75" customHeight="1">
      <c r="A22" s="122" t="s">
        <v>59</v>
      </c>
      <c r="B22" s="231" t="s">
        <v>252</v>
      </c>
      <c r="C22" s="218"/>
      <c r="D22" s="22"/>
      <c r="E22" s="22">
        <v>10</v>
      </c>
      <c r="F22" s="123" t="str">
        <f>IFERROR((#REF!*#REF!)+#REF!,"")</f>
        <v/>
      </c>
      <c r="G22" s="122" t="s">
        <v>253</v>
      </c>
      <c r="H22" s="124">
        <v>1750.44</v>
      </c>
    </row>
    <row r="23" spans="1:8" ht="15.75" customHeight="1">
      <c r="A23" s="125" t="s">
        <v>99</v>
      </c>
      <c r="B23" s="126" t="s">
        <v>10</v>
      </c>
      <c r="C23" s="127" t="s">
        <v>70</v>
      </c>
      <c r="D23" s="127" t="s">
        <v>68</v>
      </c>
      <c r="E23" s="127">
        <v>90</v>
      </c>
      <c r="F23" s="128" t="str">
        <f>IFERROR((#REF!*#REF!)+#REF!,"")</f>
        <v/>
      </c>
      <c r="G23" s="126" t="s">
        <v>254</v>
      </c>
      <c r="H23" s="129"/>
    </row>
    <row r="24" spans="1:8" ht="15.75" customHeight="1">
      <c r="A24" s="130" t="s">
        <v>48</v>
      </c>
      <c r="B24" s="30" t="s">
        <v>23</v>
      </c>
      <c r="C24" s="130" t="s">
        <v>100</v>
      </c>
      <c r="D24" s="131"/>
      <c r="E24" s="22">
        <v>100</v>
      </c>
      <c r="F24" s="123" t="str">
        <f>IFERROR((#REF!*#REF!)+#REF!,"")</f>
        <v/>
      </c>
      <c r="G24" s="122" t="s">
        <v>255</v>
      </c>
      <c r="H24" s="132"/>
    </row>
    <row r="25" spans="1:8" ht="15.75" customHeight="1">
      <c r="A25" s="133" t="s">
        <v>13</v>
      </c>
      <c r="B25" s="133" t="s">
        <v>45</v>
      </c>
      <c r="C25" s="126" t="s">
        <v>256</v>
      </c>
      <c r="D25" s="125" t="s">
        <v>47</v>
      </c>
      <c r="E25" s="134" t="s">
        <v>257</v>
      </c>
      <c r="F25" s="135" t="str">
        <f>IFERROR(CONCATENATE(#REF!," ",#REF!),"")</f>
        <v/>
      </c>
      <c r="G25" s="125"/>
      <c r="H25" s="136">
        <v>0</v>
      </c>
    </row>
    <row r="26" spans="1:8" ht="15.75" customHeight="1">
      <c r="A26" s="122" t="s">
        <v>46</v>
      </c>
      <c r="B26" s="30"/>
      <c r="C26" s="227" t="s">
        <v>53</v>
      </c>
      <c r="D26" s="218"/>
      <c r="E26" s="22"/>
      <c r="F26" s="122">
        <v>2029</v>
      </c>
      <c r="G26" s="138" t="s">
        <v>258</v>
      </c>
      <c r="H26" s="139">
        <v>0</v>
      </c>
    </row>
    <row r="27" spans="1:8" ht="15.75" customHeight="1">
      <c r="A27" s="133" t="s">
        <v>41</v>
      </c>
      <c r="B27" s="125" t="s">
        <v>53</v>
      </c>
      <c r="C27" s="232" t="s">
        <v>53</v>
      </c>
      <c r="D27" s="218"/>
      <c r="E27" s="126"/>
      <c r="F27" s="140">
        <f>H27/E22</f>
        <v>0</v>
      </c>
      <c r="G27" s="125"/>
      <c r="H27" s="141">
        <v>0</v>
      </c>
    </row>
    <row r="28" spans="1:8" ht="15.75" customHeight="1">
      <c r="A28" s="122" t="s">
        <v>259</v>
      </c>
      <c r="B28" s="30" t="s">
        <v>260</v>
      </c>
      <c r="C28" s="137"/>
      <c r="D28" s="137"/>
      <c r="E28" s="22">
        <v>1</v>
      </c>
      <c r="F28" s="142">
        <v>1800</v>
      </c>
      <c r="G28" s="30"/>
      <c r="H28" s="124">
        <v>1800</v>
      </c>
    </row>
    <row r="29" spans="1:8" ht="15.75" customHeight="1">
      <c r="A29" s="143" t="s">
        <v>43</v>
      </c>
      <c r="B29" s="144" t="s">
        <v>44</v>
      </c>
      <c r="C29" s="145">
        <v>75</v>
      </c>
      <c r="D29" s="146" t="str">
        <f>IFERROR(CONCATENATE(#REF!,#REF!),"")</f>
        <v/>
      </c>
      <c r="E29" s="147" t="s">
        <v>261</v>
      </c>
      <c r="F29" s="148" t="str">
        <f ca="1">IFERROR(Product2!A13,"")</f>
        <v>#N/A</v>
      </c>
      <c r="G29" s="149" t="e">
        <f ca="1">HYPERLINK(Product2!A13, Image("https://iopl.co/Product.jpg"))</f>
        <v>#NAME?</v>
      </c>
      <c r="H29" s="150"/>
    </row>
    <row r="30" spans="1:8" ht="15.75" customHeight="1">
      <c r="A30" s="122" t="s">
        <v>61</v>
      </c>
      <c r="B30" s="231" t="s">
        <v>262</v>
      </c>
      <c r="C30" s="218"/>
      <c r="D30" s="22"/>
      <c r="E30" s="22">
        <v>500</v>
      </c>
      <c r="F30" s="123" t="str">
        <f>IFERROR((#REF!*#REF!)+#REF!,"")</f>
        <v/>
      </c>
      <c r="G30" s="122" t="s">
        <v>253</v>
      </c>
      <c r="H30" s="124">
        <v>8108.4</v>
      </c>
    </row>
    <row r="31" spans="1:8" ht="15.75" customHeight="1">
      <c r="A31" s="151" t="s">
        <v>263</v>
      </c>
      <c r="B31" s="152" t="s">
        <v>22</v>
      </c>
      <c r="C31" s="153" t="s">
        <v>70</v>
      </c>
      <c r="D31" s="152" t="s">
        <v>8</v>
      </c>
      <c r="E31" s="153">
        <v>35000</v>
      </c>
      <c r="F31" s="154" t="str">
        <f>IFERROR((#REF!*#REF!)+#REF!,"")</f>
        <v/>
      </c>
      <c r="G31" s="152" t="s">
        <v>254</v>
      </c>
      <c r="H31" s="155"/>
    </row>
    <row r="32" spans="1:8" ht="15.75" customHeight="1">
      <c r="A32" s="130" t="s">
        <v>48</v>
      </c>
      <c r="B32" s="30" t="s">
        <v>24</v>
      </c>
      <c r="C32" s="130" t="s">
        <v>100</v>
      </c>
      <c r="D32" s="131" t="s">
        <v>264</v>
      </c>
      <c r="E32" s="22"/>
      <c r="F32" s="123" t="str">
        <f>IFERROR((#REF!*#REF!)+#REF!,"")</f>
        <v/>
      </c>
      <c r="G32" s="122" t="s">
        <v>255</v>
      </c>
      <c r="H32" s="132"/>
    </row>
    <row r="33" spans="1:8" ht="15.75" customHeight="1">
      <c r="A33" s="156" t="s">
        <v>13</v>
      </c>
      <c r="B33" s="156" t="s">
        <v>54</v>
      </c>
      <c r="C33" s="152" t="s">
        <v>256</v>
      </c>
      <c r="D33" s="151" t="s">
        <v>47</v>
      </c>
      <c r="E33" s="157" t="s">
        <v>257</v>
      </c>
      <c r="F33" s="158" t="str">
        <f>IFERROR(CONCATENATE(#REF!," ",#REF!),"")</f>
        <v/>
      </c>
      <c r="G33" s="151"/>
      <c r="H33" s="159" t="str">
        <f>IFERROR(#REF!*B34,"")</f>
        <v/>
      </c>
    </row>
    <row r="34" spans="1:8" ht="15.75" customHeight="1">
      <c r="A34" s="122" t="s">
        <v>46</v>
      </c>
      <c r="B34" s="30"/>
      <c r="C34" s="227" t="s">
        <v>38</v>
      </c>
      <c r="D34" s="218"/>
      <c r="E34" s="22"/>
      <c r="F34" s="122">
        <v>2029</v>
      </c>
      <c r="G34" s="138" t="s">
        <v>258</v>
      </c>
      <c r="H34" s="139">
        <v>0</v>
      </c>
    </row>
    <row r="35" spans="1:8" ht="15.75" customHeight="1">
      <c r="A35" s="156" t="s">
        <v>41</v>
      </c>
      <c r="B35" s="151" t="s">
        <v>53</v>
      </c>
      <c r="C35" s="228" t="s">
        <v>53</v>
      </c>
      <c r="D35" s="218"/>
      <c r="E35" s="152"/>
      <c r="F35" s="160">
        <f>H35/E30</f>
        <v>0</v>
      </c>
      <c r="G35" s="151"/>
      <c r="H35" s="159">
        <v>0</v>
      </c>
    </row>
    <row r="36" spans="1:8" ht="15.75" customHeight="1">
      <c r="A36" s="122" t="s">
        <v>259</v>
      </c>
      <c r="B36" s="30"/>
      <c r="C36" s="137"/>
      <c r="D36" s="137"/>
      <c r="E36" s="22">
        <v>1</v>
      </c>
      <c r="F36" s="142"/>
      <c r="G36" s="30"/>
      <c r="H36" s="124">
        <v>0</v>
      </c>
    </row>
    <row r="37" spans="1:8" ht="15.75" customHeight="1">
      <c r="A37" s="115" t="s">
        <v>43</v>
      </c>
      <c r="B37" s="116" t="s">
        <v>44</v>
      </c>
      <c r="C37" s="161">
        <v>105</v>
      </c>
      <c r="D37" s="117" t="str">
        <f>IFERROR(CONCATENATE(#REF!,#REF!),"")</f>
        <v/>
      </c>
      <c r="E37" s="118" t="s">
        <v>265</v>
      </c>
      <c r="F37" s="162" t="str">
        <f ca="1">IFERROR(Product3!A13,"")</f>
        <v/>
      </c>
      <c r="G37" s="163" t="e">
        <f ca="1">HYPERLINK(Product3!A13, Image("https://iopl.co/Product.jpg"))</f>
        <v>#NAME?</v>
      </c>
      <c r="H37" s="164"/>
    </row>
    <row r="38" spans="1:8" ht="15.75" customHeight="1">
      <c r="A38" s="138" t="s">
        <v>60</v>
      </c>
      <c r="B38" s="222" t="s">
        <v>80</v>
      </c>
      <c r="C38" s="218"/>
      <c r="D38" s="66"/>
      <c r="E38" s="66">
        <v>30000</v>
      </c>
      <c r="F38" s="165" t="str">
        <f>IFERROR((#REF!*#REF!)+#REF!,"")</f>
        <v/>
      </c>
      <c r="G38" s="138" t="s">
        <v>253</v>
      </c>
      <c r="H38" s="124">
        <v>65301.271999999997</v>
      </c>
    </row>
    <row r="39" spans="1:8" ht="15.75" customHeight="1">
      <c r="A39" s="166" t="s">
        <v>52</v>
      </c>
      <c r="B39" s="167" t="s">
        <v>22</v>
      </c>
      <c r="C39" s="168" t="s">
        <v>70</v>
      </c>
      <c r="D39" s="167" t="s">
        <v>8</v>
      </c>
      <c r="E39" s="168">
        <v>35000</v>
      </c>
      <c r="F39" s="169" t="str">
        <f>IFERROR((#REF!*#REF!)+#REF!,"")</f>
        <v/>
      </c>
      <c r="G39" s="167" t="s">
        <v>254</v>
      </c>
      <c r="H39" s="129"/>
    </row>
    <row r="40" spans="1:8" ht="15.75" customHeight="1">
      <c r="A40" s="170" t="s">
        <v>48</v>
      </c>
      <c r="B40" s="171" t="s">
        <v>24</v>
      </c>
      <c r="C40" s="170" t="s">
        <v>100</v>
      </c>
      <c r="D40" s="172" t="s">
        <v>266</v>
      </c>
      <c r="E40" s="66"/>
      <c r="F40" s="165" t="str">
        <f>IFERROR((#REF!*#REF!)+#REF!,"")</f>
        <v/>
      </c>
      <c r="G40" s="138" t="s">
        <v>255</v>
      </c>
      <c r="H40" s="132"/>
    </row>
    <row r="41" spans="1:8" ht="15.75" customHeight="1">
      <c r="A41" s="173" t="s">
        <v>13</v>
      </c>
      <c r="B41" s="173" t="s">
        <v>54</v>
      </c>
      <c r="C41" s="167" t="s">
        <v>256</v>
      </c>
      <c r="D41" s="166" t="s">
        <v>47</v>
      </c>
      <c r="E41" s="174" t="s">
        <v>257</v>
      </c>
      <c r="F41" s="135" t="str">
        <f>IFERROR(CONCATENATE(#REF!," ",#REF!),"")</f>
        <v/>
      </c>
      <c r="G41" s="166"/>
      <c r="H41" s="141" t="str">
        <f>IFERROR((#REF!*B42),"")</f>
        <v/>
      </c>
    </row>
    <row r="42" spans="1:8" ht="15.75" customHeight="1">
      <c r="A42" s="138" t="s">
        <v>46</v>
      </c>
      <c r="B42" s="171"/>
      <c r="C42" s="223" t="s">
        <v>53</v>
      </c>
      <c r="D42" s="218"/>
      <c r="E42" s="66"/>
      <c r="F42" s="138">
        <v>2029</v>
      </c>
      <c r="G42" s="138" t="s">
        <v>258</v>
      </c>
      <c r="H42" s="139">
        <v>0</v>
      </c>
    </row>
    <row r="43" spans="1:8" ht="15.75" customHeight="1">
      <c r="A43" s="173" t="s">
        <v>41</v>
      </c>
      <c r="B43" s="166" t="s">
        <v>53</v>
      </c>
      <c r="C43" s="221" t="s">
        <v>53</v>
      </c>
      <c r="D43" s="218"/>
      <c r="E43" s="167"/>
      <c r="F43" s="176"/>
      <c r="G43" s="166"/>
      <c r="H43" s="141">
        <v>0</v>
      </c>
    </row>
    <row r="44" spans="1:8" ht="15.75" customHeight="1">
      <c r="A44" s="138" t="s">
        <v>259</v>
      </c>
      <c r="B44" s="171" t="s">
        <v>260</v>
      </c>
      <c r="C44" s="175"/>
      <c r="D44" s="175"/>
      <c r="E44" s="66">
        <v>1</v>
      </c>
      <c r="F44" s="177"/>
      <c r="G44" s="171"/>
      <c r="H44" s="124">
        <v>0</v>
      </c>
    </row>
    <row r="45" spans="1:8" ht="15.75" customHeight="1">
      <c r="A45" s="143" t="s">
        <v>43</v>
      </c>
      <c r="B45" s="144" t="s">
        <v>51</v>
      </c>
      <c r="C45" s="145"/>
      <c r="D45" s="146" t="str">
        <f>IFERROR(CONCATENATE(#REF!,#REF!),"")</f>
        <v/>
      </c>
      <c r="E45" s="147"/>
      <c r="F45" s="178" t="str">
        <f ca="1">IFERROR(Product4!A13,"")</f>
        <v>https://drive.google.com/open?id=1AT8COyVu1i54kTQbeZJnxYi8bjYPzfhK&amp;authuser=jay.agg%40gmail.com&amp;usp=drive_fs</v>
      </c>
      <c r="G45" s="179" t="e">
        <f ca="1">HYPERLINK(Product4!A13, Image("https://iopl.co/Product.jpg"))</f>
        <v>#NAME?</v>
      </c>
      <c r="H45" s="180"/>
    </row>
    <row r="46" spans="1:8" ht="15.75" customHeight="1">
      <c r="A46" s="138" t="s">
        <v>55</v>
      </c>
      <c r="B46" s="222" t="s">
        <v>267</v>
      </c>
      <c r="C46" s="218"/>
      <c r="D46" s="66"/>
      <c r="E46" s="66">
        <v>100000</v>
      </c>
      <c r="F46" s="165" t="str">
        <f>IFERROR((#REF!*#REF!)+#REF!,"")</f>
        <v/>
      </c>
      <c r="G46" s="138" t="s">
        <v>253</v>
      </c>
      <c r="H46" s="124">
        <v>65759.346959999995</v>
      </c>
    </row>
    <row r="47" spans="1:8" ht="15.75" customHeight="1">
      <c r="A47" s="181" t="s">
        <v>98</v>
      </c>
      <c r="B47" s="182" t="s">
        <v>20</v>
      </c>
      <c r="C47" s="183" t="s">
        <v>48</v>
      </c>
      <c r="D47" s="182" t="s">
        <v>84</v>
      </c>
      <c r="E47" s="183">
        <v>50000</v>
      </c>
      <c r="F47" s="184" t="str">
        <f>IFERROR((#REF!*#REF!)+#REF!,"")</f>
        <v/>
      </c>
      <c r="G47" s="182" t="s">
        <v>254</v>
      </c>
      <c r="H47" s="155"/>
    </row>
    <row r="48" spans="1:8" ht="15.75" customHeight="1">
      <c r="A48" s="170" t="s">
        <v>9</v>
      </c>
      <c r="B48" s="171" t="s">
        <v>53</v>
      </c>
      <c r="C48" s="170" t="s">
        <v>100</v>
      </c>
      <c r="D48" s="172"/>
      <c r="E48" s="66"/>
      <c r="F48" s="165" t="str">
        <f>IFERROR((#REF!*#REF!)+#REF!,"")</f>
        <v/>
      </c>
      <c r="G48" s="138" t="s">
        <v>255</v>
      </c>
      <c r="H48" s="132"/>
    </row>
    <row r="49" spans="1:8" ht="15.75" customHeight="1">
      <c r="A49" s="185" t="s">
        <v>13</v>
      </c>
      <c r="B49" s="185" t="s">
        <v>54</v>
      </c>
      <c r="C49" s="182" t="s">
        <v>256</v>
      </c>
      <c r="D49" s="181" t="s">
        <v>50</v>
      </c>
      <c r="E49" s="186" t="s">
        <v>257</v>
      </c>
      <c r="F49" s="158" t="str">
        <f>IFERROR(CONCATENATE(#REF!," ",#REF!),"")</f>
        <v/>
      </c>
      <c r="G49" s="181"/>
      <c r="H49" s="159" t="str">
        <f>IFERROR((#REF!*B50),"")</f>
        <v/>
      </c>
    </row>
    <row r="50" spans="1:8" ht="15.75" customHeight="1">
      <c r="A50" s="138" t="s">
        <v>46</v>
      </c>
      <c r="B50" s="171"/>
      <c r="C50" s="223" t="s">
        <v>36</v>
      </c>
      <c r="D50" s="218"/>
      <c r="E50" s="66"/>
      <c r="F50" s="138">
        <v>1926</v>
      </c>
      <c r="G50" s="138" t="s">
        <v>258</v>
      </c>
      <c r="H50" s="139">
        <v>0</v>
      </c>
    </row>
    <row r="51" spans="1:8" ht="15.75" customHeight="1">
      <c r="A51" s="185" t="s">
        <v>41</v>
      </c>
      <c r="B51" s="181" t="s">
        <v>53</v>
      </c>
      <c r="C51" s="224" t="s">
        <v>53</v>
      </c>
      <c r="D51" s="218"/>
      <c r="E51" s="182"/>
      <c r="F51" s="187"/>
      <c r="G51" s="181"/>
      <c r="H51" s="159">
        <v>0</v>
      </c>
    </row>
    <row r="52" spans="1:8" ht="15.75" customHeight="1">
      <c r="A52" s="138" t="s">
        <v>259</v>
      </c>
      <c r="B52" s="171" t="s">
        <v>260</v>
      </c>
      <c r="C52" s="175"/>
      <c r="D52" s="175"/>
      <c r="E52" s="66">
        <v>1</v>
      </c>
      <c r="F52" s="177"/>
      <c r="G52" s="171"/>
      <c r="H52" s="124">
        <v>0</v>
      </c>
    </row>
    <row r="53" spans="1:8" ht="15.75" customHeight="1">
      <c r="A53" s="188"/>
      <c r="B53" s="188"/>
      <c r="C53" s="188"/>
      <c r="D53" s="188"/>
      <c r="E53" s="188"/>
      <c r="F53" s="188"/>
      <c r="G53" s="189" t="s">
        <v>17</v>
      </c>
      <c r="H53" s="190">
        <f>IFERROR(B55+B56+B57,"")</f>
        <v>0</v>
      </c>
    </row>
    <row r="54" spans="1:8" ht="15.75" customHeight="1">
      <c r="A54" s="188"/>
      <c r="B54" s="188"/>
      <c r="C54" s="188"/>
      <c r="D54" s="188"/>
      <c r="E54" s="188"/>
      <c r="F54" s="188"/>
      <c r="G54" s="189" t="s">
        <v>268</v>
      </c>
      <c r="H54" s="190">
        <f>IFERROR(SUMPRODUCT(H21:H53),"")</f>
        <v>142719.45895999999</v>
      </c>
    </row>
    <row r="55" spans="1:8" ht="15.75" customHeight="1">
      <c r="A55" s="191" t="s">
        <v>12</v>
      </c>
      <c r="B55" s="192"/>
      <c r="C55" s="225"/>
      <c r="D55" s="218"/>
      <c r="E55" s="188"/>
      <c r="F55" s="193"/>
      <c r="G55" s="194">
        <v>0.18</v>
      </c>
      <c r="H55" s="190" t="str">
        <f>IFERROR((H22+H23+H24+H25+H26+H27+H30+H33+H34+H35+H38+H41+H42+H43+H46+H49+H50+H51+H28+H36+H44+H52+H53)*0.18,"")</f>
        <v/>
      </c>
    </row>
    <row r="56" spans="1:8" ht="15.75" customHeight="1">
      <c r="A56" s="191" t="s">
        <v>44</v>
      </c>
      <c r="B56" s="192"/>
      <c r="C56" s="225"/>
      <c r="D56" s="218"/>
      <c r="E56" s="188"/>
      <c r="F56" s="193"/>
      <c r="G56" s="194"/>
      <c r="H56" s="195"/>
    </row>
    <row r="57" spans="1:8" ht="15.75" customHeight="1">
      <c r="A57" s="196" t="s">
        <v>269</v>
      </c>
      <c r="B57" s="197"/>
      <c r="C57" s="226"/>
      <c r="D57" s="218"/>
      <c r="E57" s="188"/>
      <c r="F57" s="193"/>
      <c r="G57" s="189" t="s">
        <v>270</v>
      </c>
      <c r="H57" s="198">
        <f>IFERROR(ROUNDUP(SUM(H54:H56),0),"")</f>
        <v>142720</v>
      </c>
    </row>
    <row r="58" spans="1:8" ht="15.75" customHeight="1">
      <c r="A58" s="229" t="s">
        <v>271</v>
      </c>
      <c r="B58" s="218"/>
      <c r="C58" s="218"/>
      <c r="D58" s="218"/>
      <c r="E58" s="188"/>
      <c r="F58" s="188"/>
      <c r="G58" s="199"/>
      <c r="H58" s="200" t="s">
        <v>272</v>
      </c>
    </row>
    <row r="59" spans="1:8" ht="15.75" customHeight="1">
      <c r="A59" s="217" t="s">
        <v>273</v>
      </c>
      <c r="B59" s="218"/>
      <c r="C59" s="218"/>
      <c r="D59" s="218"/>
      <c r="E59" s="218"/>
      <c r="F59" s="218"/>
      <c r="G59" s="218"/>
      <c r="H59" s="218"/>
    </row>
    <row r="60" spans="1:8" ht="15.75" customHeight="1">
      <c r="A60" s="219" t="s">
        <v>274</v>
      </c>
      <c r="B60" s="218"/>
      <c r="C60" s="218"/>
      <c r="D60" s="218"/>
      <c r="E60" s="218"/>
      <c r="F60" s="218"/>
      <c r="G60" s="218"/>
      <c r="H60" s="218"/>
    </row>
    <row r="61" spans="1:8" ht="15.75" customHeight="1">
      <c r="A61" s="220" t="s">
        <v>275</v>
      </c>
      <c r="B61" s="218"/>
      <c r="C61" s="218"/>
      <c r="D61" s="218"/>
      <c r="E61" s="218"/>
      <c r="F61" s="218"/>
      <c r="G61" s="218"/>
      <c r="H61" s="218"/>
    </row>
    <row r="62" spans="1:8" ht="15.75" customHeight="1">
      <c r="A62" s="218"/>
      <c r="B62" s="218"/>
      <c r="C62" s="218"/>
      <c r="D62" s="218"/>
      <c r="E62" s="218"/>
      <c r="F62" s="218"/>
      <c r="G62" s="218"/>
      <c r="H62" s="218"/>
    </row>
    <row r="63" spans="1:8" ht="15.75" customHeight="1">
      <c r="A63" s="217" t="s">
        <v>276</v>
      </c>
      <c r="B63" s="218"/>
      <c r="C63" s="218"/>
      <c r="D63" s="218"/>
      <c r="E63" s="218"/>
      <c r="F63" s="218"/>
      <c r="G63" s="218"/>
      <c r="H63" s="201"/>
    </row>
  </sheetData>
  <mergeCells count="40">
    <mergeCell ref="A1:G2"/>
    <mergeCell ref="A3:A8"/>
    <mergeCell ref="B3:G4"/>
    <mergeCell ref="H3:H8"/>
    <mergeCell ref="B5:G5"/>
    <mergeCell ref="B6:G6"/>
    <mergeCell ref="B7:G7"/>
    <mergeCell ref="B8:G8"/>
    <mergeCell ref="C9:E9"/>
    <mergeCell ref="F9:G9"/>
    <mergeCell ref="A10:B10"/>
    <mergeCell ref="C10:E10"/>
    <mergeCell ref="A11:B11"/>
    <mergeCell ref="A12:C12"/>
    <mergeCell ref="C11:E11"/>
    <mergeCell ref="C13:E15"/>
    <mergeCell ref="F14:G14"/>
    <mergeCell ref="A16:B16"/>
    <mergeCell ref="C16:H16"/>
    <mergeCell ref="B20:C20"/>
    <mergeCell ref="B22:C22"/>
    <mergeCell ref="C26:D26"/>
    <mergeCell ref="C27:D27"/>
    <mergeCell ref="B30:C30"/>
    <mergeCell ref="C34:D34"/>
    <mergeCell ref="C35:D35"/>
    <mergeCell ref="B38:C38"/>
    <mergeCell ref="C42:D42"/>
    <mergeCell ref="A58:D58"/>
    <mergeCell ref="A59:H59"/>
    <mergeCell ref="A60:H60"/>
    <mergeCell ref="A61:H62"/>
    <mergeCell ref="A63:G63"/>
    <mergeCell ref="C43:D43"/>
    <mergeCell ref="B46:C46"/>
    <mergeCell ref="C50:D50"/>
    <mergeCell ref="C51:D51"/>
    <mergeCell ref="C55:D55"/>
    <mergeCell ref="C56:D56"/>
    <mergeCell ref="C57:D57"/>
  </mergeCells>
  <dataValidations count="3">
    <dataValidation type="list" allowBlank="1" showErrorMessage="1" sqref="D33 D41 D49" xr:uid="{00000000-0002-0000-0F00-00000D000000}">
      <formula1>"Yes,N/A"</formula1>
    </dataValidation>
    <dataValidation type="list" allowBlank="1" showErrorMessage="1" sqref="C13" xr:uid="{00000000-0002-0000-0F00-000014000000}">
      <formula1>"Quotation,Performa Invoice"</formula1>
    </dataValidation>
    <dataValidation type="list" allowBlank="1" sqref="H15" xr:uid="{00000000-0002-0000-0F00-000032000000}">
      <formula1>"Jay Agarwal,Richa,Shekhar,Manish"</formula1>
    </dataValidation>
  </dataValidations>
  <hyperlinks>
    <hyperlink ref="B9" r:id="rId1" xr:uid="{00000000-0004-0000-0F00-000000000000}"/>
    <hyperlink ref="C9" r:id="rId2" xr:uid="{00000000-0004-0000-0F00-000001000000}"/>
    <hyperlink ref="F9" r:id="rId3" xr:uid="{00000000-0004-0000-0F00-000002000000}"/>
    <hyperlink ref="H9" r:id="rId4" xr:uid="{00000000-0004-0000-0F00-000003000000}"/>
    <hyperlink ref="C11" r:id="rId5" xr:uid="{00000000-0004-0000-0F00-000004000000}"/>
    <hyperlink ref="H58" r:id="rId6" xr:uid="{00000000-0004-0000-0F00-000005000000}"/>
  </hyperlinks>
  <printOptions horizontalCentered="1" gridLines="1"/>
  <pageMargins left="0.25" right="0.25" top="0.75" bottom="0.75" header="0" footer="0"/>
  <pageSetup paperSize="9" pageOrder="overThenDown" orientation="portrait" cellComments="atEnd"/>
  <drawing r:id="rId7"/>
  <extLst>
    <ext xmlns:x14="http://schemas.microsoft.com/office/spreadsheetml/2009/9/main" uri="{CCE6A557-97BC-4b89-ADB6-D9C93CAAB3DF}">
      <x14:dataValidations xmlns:xm="http://schemas.microsoft.com/office/excel/2006/main" count="65">
        <x14:dataValidation type="list" allowBlank="1" showErrorMessage="1" xr:uid="{00000000-0002-0000-0F00-000000000000}">
          <x14:formula1>
            <xm:f>Product2!$BP$5:$BP$42</xm:f>
          </x14:formula1>
          <xm:sqref>C35</xm:sqref>
        </x14:dataValidation>
        <x14:dataValidation type="list" allowBlank="1" showInputMessage="1" showErrorMessage="1" prompt="Click and enter after stage 2" xr:uid="{00000000-0002-0000-0F00-000001000000}">
          <x14:formula1>
            <xm:f>#REF!</xm:f>
          </x14:formula1>
          <xm:sqref>B22</xm:sqref>
        </x14:dataValidation>
        <x14:dataValidation type="list" allowBlank="1" showErrorMessage="1" xr:uid="{00000000-0002-0000-0F00-000002000000}">
          <x14:formula1>
            <xm:f>#REF!</xm:f>
          </x14:formula1>
          <xm:sqref>E19</xm:sqref>
        </x14:dataValidation>
        <x14:dataValidation type="list" allowBlank="1" xr:uid="{00000000-0002-0000-0F00-000003000000}">
          <x14:formula1>
            <xm:f>Product4!$BF$6:$BF$42</xm:f>
          </x14:formula1>
          <xm:sqref>B45</xm:sqref>
        </x14:dataValidation>
        <x14:dataValidation type="list" allowBlank="1" showInputMessage="1" showErrorMessage="1" prompt="Click and enter stage 1" xr:uid="{00000000-0002-0000-0F00-000004000000}">
          <x14:formula1>
            <xm:f>Product3!$BD$5:$BD$90</xm:f>
          </x14:formula1>
          <xm:sqref>A38</xm:sqref>
        </x14:dataValidation>
        <x14:dataValidation type="list" allowBlank="1" xr:uid="{00000000-0002-0000-0F00-000005000000}">
          <x14:formula1>
            <xm:f>Product3!$BK$6:$BK$42</xm:f>
          </x14:formula1>
          <xm:sqref>B40 B43</xm:sqref>
        </x14:dataValidation>
        <x14:dataValidation type="list" allowBlank="1" xr:uid="{00000000-0002-0000-0F00-000006000000}">
          <x14:formula1>
            <xm:f>Product3!$BZ$67:$BZ$72</xm:f>
          </x14:formula1>
          <xm:sqref>A41</xm:sqref>
        </x14:dataValidation>
        <x14:dataValidation type="list" allowBlank="1" xr:uid="{00000000-0002-0000-0F00-000007000000}">
          <x14:formula1>
            <xm:f>Product2!$CC$83:$CC$85</xm:f>
          </x14:formula1>
          <xm:sqref>F34</xm:sqref>
        </x14:dataValidation>
        <x14:dataValidation type="list" allowBlank="1" xr:uid="{00000000-0002-0000-0F00-000008000000}">
          <x14:formula1>
            <xm:f>Product4!$CC$83:$CC$85</xm:f>
          </x14:formula1>
          <xm:sqref>F50</xm:sqref>
        </x14:dataValidation>
        <x14:dataValidation type="list" allowBlank="1" showErrorMessage="1" xr:uid="{00000000-0002-0000-0F00-000009000000}">
          <x14:formula1>
            <xm:f>Product3!$BL$6:$BL$42</xm:f>
          </x14:formula1>
          <xm:sqref>B41</xm:sqref>
        </x14:dataValidation>
        <x14:dataValidation type="list" allowBlank="1" showErrorMessage="1" xr:uid="{00000000-0002-0000-0F00-00000A000000}">
          <x14:formula1>
            <xm:f>Product4!$BJ$5:$BJ$42</xm:f>
          </x14:formula1>
          <xm:sqref>C50</xm:sqref>
        </x14:dataValidation>
        <x14:dataValidation type="list" allowBlank="1" showErrorMessage="1" xr:uid="{00000000-0002-0000-0F00-00000B000000}">
          <x14:formula1>
            <xm:f>Product2!$BI$6:$BI$42</xm:f>
          </x14:formula1>
          <xm:sqref>B31</xm:sqref>
        </x14:dataValidation>
        <x14:dataValidation type="list" allowBlank="1" xr:uid="{00000000-0002-0000-0F00-00000C000000}">
          <x14:formula1>
            <xm:f>Product2!$BK$6:$BK$42</xm:f>
          </x14:formula1>
          <xm:sqref>B32 B35</xm:sqref>
        </x14:dataValidation>
        <x14:dataValidation type="list" allowBlank="1" showErrorMessage="1" xr:uid="{00000000-0002-0000-0F00-00000E000000}">
          <x14:formula1>
            <xm:f>Product4!$BX$4:$BX$42</xm:f>
          </x14:formula1>
          <xm:sqref>C47</xm:sqref>
        </x14:dataValidation>
        <x14:dataValidation type="list" allowBlank="1" showErrorMessage="1" xr:uid="{00000000-0002-0000-0F00-00000F000000}">
          <x14:formula1>
            <xm:f>#REF!</xm:f>
          </x14:formula1>
          <xm:sqref>A21 A29 A37 A45</xm:sqref>
        </x14:dataValidation>
        <x14:dataValidation type="list" allowBlank="1" showErrorMessage="1" xr:uid="{00000000-0002-0000-0F00-000010000000}">
          <x14:formula1>
            <xm:f>Product4!$BR$6:$BR$42</xm:f>
          </x14:formula1>
          <xm:sqref>A48</xm:sqref>
        </x14:dataValidation>
        <x14:dataValidation type="list" allowBlank="1" xr:uid="{00000000-0002-0000-0F00-000011000000}">
          <x14:formula1>
            <xm:f>Product4!$BO$5:$BO$42</xm:f>
          </x14:formula1>
          <xm:sqref>A50</xm:sqref>
        </x14:dataValidation>
        <x14:dataValidation type="list" allowBlank="1" xr:uid="{00000000-0002-0000-0F00-000012000000}">
          <x14:formula1>
            <xm:f>Product2!$BX$4:$BX$42</xm:f>
          </x14:formula1>
          <xm:sqref>C31</xm:sqref>
        </x14:dataValidation>
        <x14:dataValidation type="list" allowBlank="1" showErrorMessage="1" xr:uid="{00000000-0002-0000-0F00-000013000000}">
          <x14:formula1>
            <xm:f>Product3!$BX$4:$BX$42</xm:f>
          </x14:formula1>
          <xm:sqref>C39</xm:sqref>
        </x14:dataValidation>
        <x14:dataValidation type="list" allowBlank="1" showInputMessage="1" showErrorMessage="1" prompt="Click and enter after stage 2" xr:uid="{00000000-0002-0000-0F00-000015000000}">
          <x14:formula1>
            <xm:f>Product3!$AM$15:$AM63</xm:f>
          </x14:formula1>
          <xm:sqref>B38</xm:sqref>
        </x14:dataValidation>
        <x14:dataValidation type="list" allowBlank="1" showErrorMessage="1" xr:uid="{00000000-0002-0000-0F00-000016000000}">
          <x14:formula1>
            <xm:f>Product3!$BJ$5:$BJ$42</xm:f>
          </x14:formula1>
          <xm:sqref>C42</xm:sqref>
        </x14:dataValidation>
        <x14:dataValidation type="list" allowBlank="1" showErrorMessage="1" xr:uid="{00000000-0002-0000-0F00-000017000000}">
          <x14:formula1>
            <xm:f>Product3!$BR$6:$BR$42</xm:f>
          </x14:formula1>
          <xm:sqref>A40</xm:sqref>
        </x14:dataValidation>
        <x14:dataValidation type="list" allowBlank="1" showErrorMessage="1" xr:uid="{00000000-0002-0000-0F00-000018000000}">
          <x14:formula1>
            <xm:f>Product4!$BL$6:$BL$42</xm:f>
          </x14:formula1>
          <xm:sqref>B49</xm:sqref>
        </x14:dataValidation>
        <x14:dataValidation type="list" allowBlank="1" xr:uid="{00000000-0002-0000-0F00-000019000000}">
          <x14:formula1>
            <xm:f>Product3!$BO$5:$BO$42</xm:f>
          </x14:formula1>
          <xm:sqref>A42</xm:sqref>
        </x14:dataValidation>
        <x14:dataValidation type="list" allowBlank="1" showErrorMessage="1" xr:uid="{00000000-0002-0000-0F00-00001A000000}">
          <x14:formula1>
            <xm:f>Product3!$BP$5:$BP$42</xm:f>
          </x14:formula1>
          <xm:sqref>C43</xm:sqref>
        </x14:dataValidation>
        <x14:dataValidation type="list" allowBlank="1" showInputMessage="1" showErrorMessage="1" prompt="Click and enter after stage 2" xr:uid="{00000000-0002-0000-0F00-00001B000000}">
          <x14:formula1>
            <xm:f>Product2!$AM$15:$AM63</xm:f>
          </x14:formula1>
          <xm:sqref>B30</xm:sqref>
        </x14:dataValidation>
        <x14:dataValidation type="list" allowBlank="1" showErrorMessage="1" xr:uid="{00000000-0002-0000-0F00-00001C000000}">
          <x14:formula1>
            <xm:f>Product2!$BJ$5:$BJ$42</xm:f>
          </x14:formula1>
          <xm:sqref>C34</xm:sqref>
        </x14:dataValidation>
        <x14:dataValidation type="list" allowBlank="1" xr:uid="{00000000-0002-0000-0F00-00001D000000}">
          <x14:formula1>
            <xm:f>Product2!$BO$5:$BO$42</xm:f>
          </x14:formula1>
          <xm:sqref>A34</xm:sqref>
        </x14:dataValidation>
        <x14:dataValidation type="list" allowBlank="1" showInputMessage="1" showErrorMessage="1" prompt="Click and enter stage 2" xr:uid="{00000000-0002-0000-0F00-00001E000000}">
          <x14:formula1>
            <xm:f>Product3!$C$15:$C63</xm:f>
          </x14:formula1>
          <xm:sqref>A39</xm:sqref>
        </x14:dataValidation>
        <x14:dataValidation type="list" allowBlank="1" showErrorMessage="1" xr:uid="{00000000-0002-0000-0F00-00001F000000}">
          <x14:formula1>
            <xm:f>#REF!</xm:f>
          </x14:formula1>
          <xm:sqref>B23</xm:sqref>
        </x14:dataValidation>
        <x14:dataValidation type="list" allowBlank="1" xr:uid="{00000000-0002-0000-0F00-000020000000}">
          <x14:formula1>
            <xm:f>#REF!</xm:f>
          </x14:formula1>
          <xm:sqref>B24 B27</xm:sqref>
        </x14:dataValidation>
        <x14:dataValidation type="list" allowBlank="1" showErrorMessage="1" xr:uid="{00000000-0002-0000-0F00-000021000000}">
          <x14:formula1>
            <xm:f>#REF!</xm:f>
          </x14:formula1>
          <xm:sqref>C26</xm:sqref>
        </x14:dataValidation>
        <x14:dataValidation type="list" allowBlank="1" xr:uid="{00000000-0002-0000-0F00-000022000000}">
          <x14:formula1>
            <xm:f>#REF!</xm:f>
          </x14:formula1>
          <xm:sqref>F26</xm:sqref>
        </x14:dataValidation>
        <x14:dataValidation type="list" allowBlank="1" showErrorMessage="1" xr:uid="{00000000-0002-0000-0F00-000023000000}">
          <x14:formula1>
            <xm:f>Product2!$BL$6:$BL$42</xm:f>
          </x14:formula1>
          <xm:sqref>B33</xm:sqref>
        </x14:dataValidation>
        <x14:dataValidation type="list" allowBlank="1" xr:uid="{00000000-0002-0000-0F00-000024000000}">
          <x14:formula1>
            <xm:f>#REF!</xm:f>
          </x14:formula1>
          <xm:sqref>A25</xm:sqref>
        </x14:dataValidation>
        <x14:dataValidation type="list" allowBlank="1" showErrorMessage="1" xr:uid="{00000000-0002-0000-0F00-000025000000}">
          <x14:formula1>
            <xm:f>#REF!</xm:f>
          </x14:formula1>
          <xm:sqref>B25</xm:sqref>
        </x14:dataValidation>
        <x14:dataValidation type="list" allowBlank="1" showErrorMessage="1" xr:uid="{00000000-0002-0000-0F00-000026000000}">
          <x14:formula1>
            <xm:f>Product4!$BP$5:$BP$42</xm:f>
          </x14:formula1>
          <xm:sqref>C51</xm:sqref>
        </x14:dataValidation>
        <x14:dataValidation type="list" allowBlank="1" xr:uid="{00000000-0002-0000-0F00-000027000000}">
          <x14:formula1>
            <xm:f>Product2!$BF$6:$BF$42</xm:f>
          </x14:formula1>
          <xm:sqref>B29</xm:sqref>
        </x14:dataValidation>
        <x14:dataValidation type="list" allowBlank="1" xr:uid="{00000000-0002-0000-0F00-000028000000}">
          <x14:formula1>
            <xm:f>Customers!$A$2:$A63</xm:f>
          </x14:formula1>
          <xm:sqref>H12</xm:sqref>
        </x14:dataValidation>
        <x14:dataValidation type="list" allowBlank="1" showErrorMessage="1" xr:uid="{00000000-0002-0000-0F00-000029000000}">
          <x14:formula1>
            <xm:f>Product3!$BI$6:$BI$42</xm:f>
          </x14:formula1>
          <xm:sqref>B39</xm:sqref>
        </x14:dataValidation>
        <x14:dataValidation type="list" allowBlank="1" showErrorMessage="1" xr:uid="{00000000-0002-0000-0F00-00002A000000}">
          <x14:formula1>
            <xm:f>Product3!$BY$4:$BY$44</xm:f>
          </x14:formula1>
          <xm:sqref>D39</xm:sqref>
        </x14:dataValidation>
        <x14:dataValidation type="list" allowBlank="1" showErrorMessage="1" xr:uid="{00000000-0002-0000-0F00-00002B000000}">
          <x14:formula1>
            <xm:f>#REF!</xm:f>
          </x14:formula1>
          <xm:sqref>D25</xm:sqref>
        </x14:dataValidation>
        <x14:dataValidation type="list" allowBlank="1" showErrorMessage="1" xr:uid="{00000000-0002-0000-0F00-00002C000000}">
          <x14:formula1>
            <xm:f>Product4!$BI$6:$BI$42</xm:f>
          </x14:formula1>
          <xm:sqref>B47</xm:sqref>
        </x14:dataValidation>
        <x14:dataValidation type="list" allowBlank="1" showInputMessage="1" showErrorMessage="1" prompt="Click and enter stage 1" xr:uid="{00000000-0002-0000-0F00-00002D000000}">
          <x14:formula1>
            <xm:f>#REF!</xm:f>
          </x14:formula1>
          <xm:sqref>A22</xm:sqref>
        </x14:dataValidation>
        <x14:dataValidation type="list" allowBlank="1" showInputMessage="1" showErrorMessage="1" prompt="Click and enter stage 2" xr:uid="{00000000-0002-0000-0F00-00002E000000}">
          <x14:formula1>
            <xm:f>Product2!$C$15:$C63</xm:f>
          </x14:formula1>
          <xm:sqref>A31</xm:sqref>
        </x14:dataValidation>
        <x14:dataValidation type="list" allowBlank="1" xr:uid="{00000000-0002-0000-0F00-00002F000000}">
          <x14:formula1>
            <xm:f>Product3!$BF$6:$BF$42</xm:f>
          </x14:formula1>
          <xm:sqref>B37</xm:sqref>
        </x14:dataValidation>
        <x14:dataValidation type="list" allowBlank="1" showErrorMessage="1" xr:uid="{00000000-0002-0000-0F00-000030000000}">
          <x14:formula1>
            <xm:f>Product4!$BY$4:$BY$44</xm:f>
          </x14:formula1>
          <xm:sqref>D47</xm:sqref>
        </x14:dataValidation>
        <x14:dataValidation type="list" allowBlank="1" xr:uid="{00000000-0002-0000-0F00-000031000000}">
          <x14:formula1>
            <xm:f>Product4!$BZ$67:$BZ$72</xm:f>
          </x14:formula1>
          <xm:sqref>A49</xm:sqref>
        </x14:dataValidation>
        <x14:dataValidation type="list" allowBlank="1" showErrorMessage="1" xr:uid="{00000000-0002-0000-0F00-000033000000}">
          <x14:formula1>
            <xm:f>#REF!</xm:f>
          </x14:formula1>
          <xm:sqref>C27</xm:sqref>
        </x14:dataValidation>
        <x14:dataValidation type="list" allowBlank="1" showInputMessage="1" showErrorMessage="1" prompt="Click and enter stage 1" xr:uid="{00000000-0002-0000-0F00-000034000000}">
          <x14:formula1>
            <xm:f>Product2!$BD$5:$BD$90</xm:f>
          </x14:formula1>
          <xm:sqref>A30</xm:sqref>
        </x14:dataValidation>
        <x14:dataValidation type="list" allowBlank="1" showErrorMessage="1" xr:uid="{00000000-0002-0000-0F00-000035000000}">
          <x14:formula1>
            <xm:f>Product2!$BY$4:$BY$44</xm:f>
          </x14:formula1>
          <xm:sqref>D31</xm:sqref>
        </x14:dataValidation>
        <x14:dataValidation type="list" allowBlank="1" showErrorMessage="1" xr:uid="{00000000-0002-0000-0F00-000036000000}">
          <x14:formula1>
            <xm:f>#REF!</xm:f>
          </x14:formula1>
          <xm:sqref>C23</xm:sqref>
        </x14:dataValidation>
        <x14:dataValidation type="list" allowBlank="1" xr:uid="{00000000-0002-0000-0F00-000037000000}">
          <x14:formula1>
            <xm:f>Product3!$CC$83:$CC$85</xm:f>
          </x14:formula1>
          <xm:sqref>F42</xm:sqref>
        </x14:dataValidation>
        <x14:dataValidation type="list" allowBlank="1" xr:uid="{00000000-0002-0000-0F00-000038000000}">
          <x14:formula1>
            <xm:f>#REF!</xm:f>
          </x14:formula1>
          <xm:sqref>B21</xm:sqref>
        </x14:dataValidation>
        <x14:dataValidation type="list" allowBlank="1" showErrorMessage="1" xr:uid="{00000000-0002-0000-0F00-000039000000}">
          <x14:formula1>
            <xm:f>Product2!$BR$6:$BR$42</xm:f>
          </x14:formula1>
          <xm:sqref>A32</xm:sqref>
        </x14:dataValidation>
        <x14:dataValidation type="list" allowBlank="1" showInputMessage="1" showErrorMessage="1" prompt="Click and enter after stage 2" xr:uid="{00000000-0002-0000-0F00-00003A000000}">
          <x14:formula1>
            <xm:f>Product4!$AM$15:$AM63</xm:f>
          </x14:formula1>
          <xm:sqref>B46</xm:sqref>
        </x14:dataValidation>
        <x14:dataValidation type="list" allowBlank="1" xr:uid="{00000000-0002-0000-0F00-00003B000000}">
          <x14:formula1>
            <xm:f>Product4!$BK$6:$BK$42</xm:f>
          </x14:formula1>
          <xm:sqref>B48 B51</xm:sqref>
        </x14:dataValidation>
        <x14:dataValidation type="list" allowBlank="1" showErrorMessage="1" xr:uid="{00000000-0002-0000-0F00-00003C000000}">
          <x14:formula1>
            <xm:f>#REF!</xm:f>
          </x14:formula1>
          <xm:sqref>A24</xm:sqref>
        </x14:dataValidation>
        <x14:dataValidation type="list" allowBlank="1" xr:uid="{00000000-0002-0000-0F00-00003D000000}">
          <x14:formula1>
            <xm:f>Product2!$BZ$67:$BZ$72</xm:f>
          </x14:formula1>
          <xm:sqref>A33</xm:sqref>
        </x14:dataValidation>
        <x14:dataValidation type="list" allowBlank="1" showErrorMessage="1" xr:uid="{00000000-0002-0000-0F00-00003E000000}">
          <x14:formula1>
            <xm:f>#REF!</xm:f>
          </x14:formula1>
          <xm:sqref>C24 C32 C40 C48</xm:sqref>
        </x14:dataValidation>
        <x14:dataValidation type="list" allowBlank="1" showErrorMessage="1" xr:uid="{00000000-0002-0000-0F00-00003F000000}">
          <x14:formula1>
            <xm:f>#REF!</xm:f>
          </x14:formula1>
          <xm:sqref>A26</xm:sqref>
        </x14:dataValidation>
        <x14:dataValidation type="list" allowBlank="1" showInputMessage="1" showErrorMessage="1" prompt="Click and enter stage 1" xr:uid="{00000000-0002-0000-0F00-000040000000}">
          <x14:formula1>
            <xm:f>Product4!$BD$5:$BD$90</xm:f>
          </x14:formula1>
          <xm:sqref>A46</xm:sqref>
        </x14:dataValidation>
        <x14:dataValidation type="list" allowBlank="1" showInputMessage="1" showErrorMessage="1" prompt="Click and enter stage 2" xr:uid="{00000000-0002-0000-0F00-000041000000}">
          <x14:formula1>
            <xm:f>Product4!$C$15:$C63</xm:f>
          </x14:formula1>
          <xm:sqref>A47</xm:sqref>
        </x14:dataValidation>
        <x14:dataValidation type="list" allowBlank="1" showInputMessage="1" showErrorMessage="1" prompt="Click and enter stage 2" xr:uid="{00000000-0002-0000-0F00-000042000000}">
          <x14:formula1>
            <xm:f>#REF!</xm:f>
          </x14:formula1>
          <xm:sqref>A23</xm:sqref>
        </x14:dataValidation>
        <x14:dataValidation type="list" allowBlank="1" showErrorMessage="1" xr:uid="{00000000-0002-0000-0F00-000043000000}">
          <x14:formula1>
            <xm:f>#REF!</xm:f>
          </x14:formula1>
          <xm:sqref>D23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3000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/>
  <cols>
    <col min="3" max="3" width="19.42578125" customWidth="1"/>
    <col min="4" max="4" width="22.140625" customWidth="1"/>
    <col min="5" max="6" width="15.140625" customWidth="1"/>
    <col min="7" max="7" width="15.140625" hidden="1" customWidth="1"/>
    <col min="9" max="9" width="15.42578125" customWidth="1"/>
    <col min="12" max="12" width="12.7109375" hidden="1"/>
    <col min="13" max="13" width="4.7109375" customWidth="1"/>
  </cols>
  <sheetData>
    <row r="1" spans="1:13" ht="12.75">
      <c r="A1" s="18" t="s">
        <v>277</v>
      </c>
      <c r="B1" s="18" t="s">
        <v>278</v>
      </c>
      <c r="C1" s="18" t="s">
        <v>279</v>
      </c>
      <c r="D1" s="18" t="s">
        <v>280</v>
      </c>
      <c r="E1" s="18" t="s">
        <v>281</v>
      </c>
      <c r="F1" s="18" t="s">
        <v>231</v>
      </c>
      <c r="G1" s="13"/>
      <c r="H1" s="202" t="s">
        <v>282</v>
      </c>
      <c r="I1" s="18" t="s">
        <v>233</v>
      </c>
      <c r="J1" s="18" t="s">
        <v>283</v>
      </c>
      <c r="K1" s="18" t="s">
        <v>284</v>
      </c>
      <c r="L1" s="13"/>
      <c r="M1" s="13"/>
    </row>
    <row r="2" spans="1:13" ht="17.25">
      <c r="A2" s="15"/>
      <c r="B2" s="13"/>
      <c r="C2" s="26"/>
      <c r="D2" s="13"/>
      <c r="E2" s="13"/>
      <c r="F2" s="13"/>
      <c r="G2" s="203"/>
      <c r="H2" s="15"/>
      <c r="I2" s="13"/>
      <c r="J2" s="204">
        <v>44232</v>
      </c>
      <c r="K2" s="204">
        <f t="shared" ref="K2:K256" si="0">J2+1</f>
        <v>44233</v>
      </c>
      <c r="L2" s="205" t="str">
        <f ca="1">IFERROR(__xludf.DUMMYFUNCTION("JOIN("""", G2:H2)"),"")</f>
        <v/>
      </c>
      <c r="M2" s="11" t="e">
        <f t="shared" ref="M2:M256" ca="1" si="1">HYPERLINK(L2, Image("http://iopl.co/whatsapp.jpg"))</f>
        <v>#NAME?</v>
      </c>
    </row>
    <row r="3" spans="1:13" ht="18" customHeight="1">
      <c r="A3" s="15"/>
      <c r="B3" s="13"/>
      <c r="C3" s="13"/>
      <c r="D3" s="13"/>
      <c r="E3" s="13"/>
      <c r="F3" s="13"/>
      <c r="G3" s="205"/>
      <c r="H3" s="15"/>
      <c r="I3" s="13"/>
      <c r="J3" s="204">
        <v>44232</v>
      </c>
      <c r="K3" s="204">
        <f t="shared" si="0"/>
        <v>44233</v>
      </c>
      <c r="L3" s="205" t="str">
        <f ca="1">IFERROR(__xludf.DUMMYFUNCTION("JOIN("""", G3:H3)"),"")</f>
        <v/>
      </c>
      <c r="M3" s="11" t="e">
        <f t="shared" ca="1" si="1"/>
        <v>#NAME?</v>
      </c>
    </row>
    <row r="4" spans="1:13" ht="12.75">
      <c r="A4" s="15"/>
      <c r="B4" s="13"/>
      <c r="C4" s="13"/>
      <c r="D4" s="13"/>
      <c r="E4" s="13"/>
      <c r="F4" s="13"/>
      <c r="G4" s="205"/>
      <c r="H4" s="15"/>
      <c r="I4" s="13"/>
      <c r="J4" s="204">
        <v>44232</v>
      </c>
      <c r="K4" s="204">
        <f t="shared" si="0"/>
        <v>44233</v>
      </c>
      <c r="L4" s="205" t="str">
        <f ca="1">IFERROR(__xludf.DUMMYFUNCTION("JOIN("""", G4:H4)"),"")</f>
        <v/>
      </c>
      <c r="M4" s="11" t="e">
        <f t="shared" ca="1" si="1"/>
        <v>#NAME?</v>
      </c>
    </row>
    <row r="5" spans="1:13" ht="12.75">
      <c r="A5" s="15"/>
      <c r="B5" s="13"/>
      <c r="C5" s="13"/>
      <c r="D5" s="13"/>
      <c r="E5" s="13"/>
      <c r="F5" s="13"/>
      <c r="G5" s="205"/>
      <c r="H5" s="15"/>
      <c r="I5" s="13"/>
      <c r="J5" s="204">
        <v>44232</v>
      </c>
      <c r="K5" s="204">
        <f t="shared" si="0"/>
        <v>44233</v>
      </c>
      <c r="L5" s="205" t="str">
        <f ca="1">IFERROR(__xludf.DUMMYFUNCTION("JOIN("""", G5:H5)"),"")</f>
        <v/>
      </c>
      <c r="M5" s="11" t="e">
        <f t="shared" ca="1" si="1"/>
        <v>#NAME?</v>
      </c>
    </row>
    <row r="6" spans="1:13" ht="12.75">
      <c r="A6" s="15"/>
      <c r="B6" s="13"/>
      <c r="C6" s="13"/>
      <c r="D6" s="13"/>
      <c r="E6" s="13"/>
      <c r="F6" s="13"/>
      <c r="G6" s="205"/>
      <c r="H6" s="15"/>
      <c r="I6" s="13"/>
      <c r="J6" s="204">
        <v>44232</v>
      </c>
      <c r="K6" s="204">
        <f t="shared" si="0"/>
        <v>44233</v>
      </c>
      <c r="L6" s="205" t="str">
        <f ca="1">IFERROR(__xludf.DUMMYFUNCTION("JOIN("""", G6:H6)"),"")</f>
        <v/>
      </c>
      <c r="M6" s="11" t="e">
        <f t="shared" ca="1" si="1"/>
        <v>#NAME?</v>
      </c>
    </row>
    <row r="7" spans="1:13" ht="12.75">
      <c r="A7" s="15"/>
      <c r="B7" s="13"/>
      <c r="C7" s="13"/>
      <c r="D7" s="13"/>
      <c r="E7" s="13"/>
      <c r="F7" s="13"/>
      <c r="G7" s="205"/>
      <c r="H7" s="15"/>
      <c r="I7" s="13"/>
      <c r="J7" s="204">
        <v>44232</v>
      </c>
      <c r="K7" s="204">
        <f t="shared" si="0"/>
        <v>44233</v>
      </c>
      <c r="L7" s="205" t="str">
        <f ca="1">IFERROR(__xludf.DUMMYFUNCTION("JOIN("""", G7:H7)"),"")</f>
        <v/>
      </c>
      <c r="M7" s="11" t="e">
        <f t="shared" ca="1" si="1"/>
        <v>#NAME?</v>
      </c>
    </row>
    <row r="8" spans="1:13" ht="12.75">
      <c r="A8" s="15"/>
      <c r="B8" s="13"/>
      <c r="C8" s="13"/>
      <c r="D8" s="13"/>
      <c r="E8" s="13"/>
      <c r="F8" s="13"/>
      <c r="G8" s="205"/>
      <c r="H8" s="15"/>
      <c r="I8" s="13"/>
      <c r="J8" s="204">
        <v>44232</v>
      </c>
      <c r="K8" s="204">
        <f t="shared" si="0"/>
        <v>44233</v>
      </c>
      <c r="L8" s="205" t="str">
        <f ca="1">IFERROR(__xludf.DUMMYFUNCTION("JOIN("""", G8:H8)"),"")</f>
        <v/>
      </c>
      <c r="M8" s="11" t="e">
        <f t="shared" ca="1" si="1"/>
        <v>#NAME?</v>
      </c>
    </row>
    <row r="9" spans="1:13" ht="12.75">
      <c r="A9" s="15"/>
      <c r="B9" s="13"/>
      <c r="C9" s="13"/>
      <c r="D9" s="13"/>
      <c r="E9" s="13"/>
      <c r="F9" s="13"/>
      <c r="G9" s="205"/>
      <c r="H9" s="15"/>
      <c r="I9" s="13"/>
      <c r="J9" s="204">
        <v>44232</v>
      </c>
      <c r="K9" s="204">
        <f t="shared" si="0"/>
        <v>44233</v>
      </c>
      <c r="L9" s="205" t="str">
        <f ca="1">IFERROR(__xludf.DUMMYFUNCTION("JOIN("""", G9:H9)"),"")</f>
        <v/>
      </c>
      <c r="M9" s="11" t="e">
        <f t="shared" ca="1" si="1"/>
        <v>#NAME?</v>
      </c>
    </row>
    <row r="10" spans="1:13" ht="12.75">
      <c r="A10" s="15"/>
      <c r="B10" s="13"/>
      <c r="C10" s="13"/>
      <c r="D10" s="13"/>
      <c r="E10" s="13"/>
      <c r="F10" s="13"/>
      <c r="G10" s="205"/>
      <c r="H10" s="15"/>
      <c r="I10" s="13"/>
      <c r="J10" s="204">
        <v>44232</v>
      </c>
      <c r="K10" s="204">
        <f t="shared" si="0"/>
        <v>44233</v>
      </c>
      <c r="L10" s="205" t="str">
        <f ca="1">IFERROR(__xludf.DUMMYFUNCTION("JOIN("""", G10:H10)"),"")</f>
        <v/>
      </c>
      <c r="M10" s="11" t="e">
        <f t="shared" ca="1" si="1"/>
        <v>#NAME?</v>
      </c>
    </row>
    <row r="11" spans="1:13" ht="12.75">
      <c r="A11" s="15"/>
      <c r="B11" s="13"/>
      <c r="C11" s="13"/>
      <c r="D11" s="13"/>
      <c r="E11" s="13"/>
      <c r="F11" s="13"/>
      <c r="G11" s="205"/>
      <c r="H11" s="15"/>
      <c r="I11" s="13"/>
      <c r="J11" s="204">
        <v>44232</v>
      </c>
      <c r="K11" s="204">
        <f t="shared" si="0"/>
        <v>44233</v>
      </c>
      <c r="L11" s="205" t="str">
        <f ca="1">IFERROR(__xludf.DUMMYFUNCTION("JOIN("""", G11:H11)"),"")</f>
        <v/>
      </c>
      <c r="M11" s="11" t="e">
        <f t="shared" ca="1" si="1"/>
        <v>#NAME?</v>
      </c>
    </row>
    <row r="12" spans="1:13" ht="12.75">
      <c r="A12" s="15"/>
      <c r="B12" s="13"/>
      <c r="C12" s="13"/>
      <c r="D12" s="13"/>
      <c r="E12" s="13"/>
      <c r="F12" s="13"/>
      <c r="G12" s="205"/>
      <c r="H12" s="15"/>
      <c r="I12" s="13"/>
      <c r="J12" s="204">
        <v>44232</v>
      </c>
      <c r="K12" s="204">
        <f t="shared" si="0"/>
        <v>44233</v>
      </c>
      <c r="L12" s="205" t="str">
        <f ca="1">IFERROR(__xludf.DUMMYFUNCTION("JOIN("""", G12:H12)"),"")</f>
        <v/>
      </c>
      <c r="M12" s="11" t="e">
        <f t="shared" ca="1" si="1"/>
        <v>#NAME?</v>
      </c>
    </row>
    <row r="13" spans="1:13" ht="12.75">
      <c r="A13" s="15"/>
      <c r="B13" s="13"/>
      <c r="C13" s="13"/>
      <c r="D13" s="13"/>
      <c r="E13" s="13"/>
      <c r="F13" s="13"/>
      <c r="G13" s="205"/>
      <c r="H13" s="15"/>
      <c r="I13" s="13"/>
      <c r="J13" s="204">
        <v>44232</v>
      </c>
      <c r="K13" s="204">
        <f t="shared" si="0"/>
        <v>44233</v>
      </c>
      <c r="L13" s="205" t="str">
        <f ca="1">IFERROR(__xludf.DUMMYFUNCTION("JOIN("""", G13:H13)"),"")</f>
        <v/>
      </c>
      <c r="M13" s="11" t="e">
        <f t="shared" ca="1" si="1"/>
        <v>#NAME?</v>
      </c>
    </row>
    <row r="14" spans="1:13" ht="12.75">
      <c r="A14" s="15"/>
      <c r="B14" s="13"/>
      <c r="C14" s="13"/>
      <c r="D14" s="13"/>
      <c r="E14" s="13"/>
      <c r="F14" s="13"/>
      <c r="G14" s="205"/>
      <c r="H14" s="15"/>
      <c r="I14" s="13"/>
      <c r="J14" s="204">
        <v>44232</v>
      </c>
      <c r="K14" s="204">
        <f t="shared" si="0"/>
        <v>44233</v>
      </c>
      <c r="L14" s="205" t="str">
        <f ca="1">IFERROR(__xludf.DUMMYFUNCTION("JOIN("""", G14:H14)"),"")</f>
        <v/>
      </c>
      <c r="M14" s="11" t="e">
        <f t="shared" ca="1" si="1"/>
        <v>#NAME?</v>
      </c>
    </row>
    <row r="15" spans="1:13" ht="12.75">
      <c r="A15" s="15"/>
      <c r="B15" s="13"/>
      <c r="C15" s="13"/>
      <c r="D15" s="13"/>
      <c r="E15" s="13"/>
      <c r="F15" s="13"/>
      <c r="G15" s="205"/>
      <c r="H15" s="15"/>
      <c r="I15" s="13"/>
      <c r="J15" s="204">
        <v>44232</v>
      </c>
      <c r="K15" s="204">
        <f t="shared" si="0"/>
        <v>44233</v>
      </c>
      <c r="L15" s="205" t="str">
        <f ca="1">IFERROR(__xludf.DUMMYFUNCTION("JOIN("""", G15:H15)"),"")</f>
        <v/>
      </c>
      <c r="M15" s="11" t="e">
        <f t="shared" ca="1" si="1"/>
        <v>#NAME?</v>
      </c>
    </row>
    <row r="16" spans="1:13" ht="12.75">
      <c r="A16" s="15"/>
      <c r="B16" s="13"/>
      <c r="C16" s="13"/>
      <c r="D16" s="13"/>
      <c r="E16" s="13"/>
      <c r="F16" s="13"/>
      <c r="G16" s="205"/>
      <c r="H16" s="15"/>
      <c r="I16" s="13"/>
      <c r="J16" s="204">
        <v>44232</v>
      </c>
      <c r="K16" s="204">
        <f t="shared" si="0"/>
        <v>44233</v>
      </c>
      <c r="L16" s="205" t="str">
        <f ca="1">IFERROR(__xludf.DUMMYFUNCTION("JOIN("""", G16:H16)"),"")</f>
        <v/>
      </c>
      <c r="M16" s="11" t="e">
        <f t="shared" ca="1" si="1"/>
        <v>#NAME?</v>
      </c>
    </row>
    <row r="17" spans="1:13" ht="12.75">
      <c r="A17" s="15"/>
      <c r="B17" s="13"/>
      <c r="C17" s="13"/>
      <c r="D17" s="13"/>
      <c r="E17" s="13"/>
      <c r="F17" s="13"/>
      <c r="G17" s="205"/>
      <c r="H17" s="15"/>
      <c r="I17" s="13"/>
      <c r="J17" s="204">
        <v>44232</v>
      </c>
      <c r="K17" s="204">
        <f t="shared" si="0"/>
        <v>44233</v>
      </c>
      <c r="L17" s="205" t="str">
        <f ca="1">IFERROR(__xludf.DUMMYFUNCTION("JOIN("""", G17:H17)"),"")</f>
        <v/>
      </c>
      <c r="M17" s="11" t="e">
        <f t="shared" ca="1" si="1"/>
        <v>#NAME?</v>
      </c>
    </row>
    <row r="18" spans="1:13" ht="12.75">
      <c r="A18" s="15"/>
      <c r="B18" s="13"/>
      <c r="C18" s="13"/>
      <c r="D18" s="13"/>
      <c r="E18" s="13"/>
      <c r="F18" s="13"/>
      <c r="G18" s="205"/>
      <c r="H18" s="15"/>
      <c r="I18" s="13"/>
      <c r="J18" s="204">
        <v>44232</v>
      </c>
      <c r="K18" s="204">
        <f t="shared" si="0"/>
        <v>44233</v>
      </c>
      <c r="L18" s="205" t="str">
        <f ca="1">IFERROR(__xludf.DUMMYFUNCTION("JOIN("""", G18:H18)"),"")</f>
        <v/>
      </c>
      <c r="M18" s="11" t="e">
        <f t="shared" ca="1" si="1"/>
        <v>#NAME?</v>
      </c>
    </row>
    <row r="19" spans="1:13" ht="12.75">
      <c r="A19" s="15"/>
      <c r="B19" s="13"/>
      <c r="C19" s="13"/>
      <c r="D19" s="13"/>
      <c r="E19" s="13"/>
      <c r="F19" s="13"/>
      <c r="G19" s="205"/>
      <c r="H19" s="15"/>
      <c r="I19" s="13"/>
      <c r="J19" s="204">
        <v>44232</v>
      </c>
      <c r="K19" s="204">
        <f t="shared" si="0"/>
        <v>44233</v>
      </c>
      <c r="L19" s="205" t="str">
        <f ca="1">IFERROR(__xludf.DUMMYFUNCTION("JOIN("""", G19:H19)"),"")</f>
        <v/>
      </c>
      <c r="M19" s="11" t="e">
        <f t="shared" ca="1" si="1"/>
        <v>#NAME?</v>
      </c>
    </row>
    <row r="20" spans="1:13" ht="12.75">
      <c r="A20" s="15"/>
      <c r="B20" s="13"/>
      <c r="C20" s="13"/>
      <c r="D20" s="13"/>
      <c r="E20" s="13"/>
      <c r="F20" s="13"/>
      <c r="G20" s="205"/>
      <c r="H20" s="15"/>
      <c r="I20" s="13"/>
      <c r="J20" s="204">
        <v>44232</v>
      </c>
      <c r="K20" s="204">
        <f t="shared" si="0"/>
        <v>44233</v>
      </c>
      <c r="L20" s="205" t="str">
        <f ca="1">IFERROR(__xludf.DUMMYFUNCTION("JOIN("""", G20:H20)"),"")</f>
        <v/>
      </c>
      <c r="M20" s="11" t="e">
        <f t="shared" ca="1" si="1"/>
        <v>#NAME?</v>
      </c>
    </row>
    <row r="21" spans="1:13" ht="12.75">
      <c r="A21" s="15"/>
      <c r="B21" s="13"/>
      <c r="C21" s="13"/>
      <c r="D21" s="13"/>
      <c r="E21" s="13"/>
      <c r="F21" s="13"/>
      <c r="G21" s="205"/>
      <c r="H21" s="15"/>
      <c r="I21" s="13"/>
      <c r="J21" s="204">
        <v>44232</v>
      </c>
      <c r="K21" s="204">
        <f t="shared" si="0"/>
        <v>44233</v>
      </c>
      <c r="L21" s="205" t="str">
        <f ca="1">IFERROR(__xludf.DUMMYFUNCTION("JOIN("""", G21:H21)"),"")</f>
        <v/>
      </c>
      <c r="M21" s="11" t="e">
        <f t="shared" ca="1" si="1"/>
        <v>#NAME?</v>
      </c>
    </row>
    <row r="22" spans="1:13" ht="12.75">
      <c r="A22" s="15"/>
      <c r="B22" s="13"/>
      <c r="C22" s="13"/>
      <c r="D22" s="13"/>
      <c r="E22" s="13"/>
      <c r="F22" s="13"/>
      <c r="G22" s="205"/>
      <c r="H22" s="15"/>
      <c r="I22" s="13"/>
      <c r="J22" s="204">
        <v>44232</v>
      </c>
      <c r="K22" s="204">
        <f t="shared" si="0"/>
        <v>44233</v>
      </c>
      <c r="L22" s="205" t="str">
        <f ca="1">IFERROR(__xludf.DUMMYFUNCTION("JOIN("""", G22:H22)"),"")</f>
        <v/>
      </c>
      <c r="M22" s="11" t="e">
        <f t="shared" ca="1" si="1"/>
        <v>#NAME?</v>
      </c>
    </row>
    <row r="23" spans="1:13" ht="12.75">
      <c r="A23" s="15"/>
      <c r="B23" s="13"/>
      <c r="C23" s="13"/>
      <c r="D23" s="13"/>
      <c r="E23" s="13"/>
      <c r="F23" s="13"/>
      <c r="G23" s="205"/>
      <c r="H23" s="15"/>
      <c r="I23" s="13"/>
      <c r="J23" s="204">
        <v>44232</v>
      </c>
      <c r="K23" s="204">
        <f t="shared" si="0"/>
        <v>44233</v>
      </c>
      <c r="L23" s="205" t="str">
        <f ca="1">IFERROR(__xludf.DUMMYFUNCTION("JOIN("""", G23:H23)"),"")</f>
        <v/>
      </c>
      <c r="M23" s="11" t="e">
        <f t="shared" ca="1" si="1"/>
        <v>#NAME?</v>
      </c>
    </row>
    <row r="24" spans="1:13" ht="12.75">
      <c r="A24" s="15"/>
      <c r="B24" s="13"/>
      <c r="C24" s="13"/>
      <c r="D24" s="13"/>
      <c r="E24" s="13"/>
      <c r="F24" s="13"/>
      <c r="G24" s="205"/>
      <c r="H24" s="15"/>
      <c r="I24" s="13"/>
      <c r="J24" s="204">
        <v>44232</v>
      </c>
      <c r="K24" s="204">
        <f t="shared" si="0"/>
        <v>44233</v>
      </c>
      <c r="L24" s="205" t="str">
        <f ca="1">IFERROR(__xludf.DUMMYFUNCTION("JOIN("""", G24:H24)"),"")</f>
        <v/>
      </c>
      <c r="M24" s="11" t="e">
        <f t="shared" ca="1" si="1"/>
        <v>#NAME?</v>
      </c>
    </row>
    <row r="25" spans="1:13" ht="12.75">
      <c r="A25" s="15"/>
      <c r="B25" s="13"/>
      <c r="C25" s="13"/>
      <c r="D25" s="13"/>
      <c r="E25" s="13"/>
      <c r="F25" s="13"/>
      <c r="G25" s="205"/>
      <c r="H25" s="15"/>
      <c r="I25" s="13"/>
      <c r="J25" s="204">
        <v>44232</v>
      </c>
      <c r="K25" s="204">
        <f t="shared" si="0"/>
        <v>44233</v>
      </c>
      <c r="L25" s="205" t="str">
        <f ca="1">IFERROR(__xludf.DUMMYFUNCTION("JOIN("""", G25:H25)"),"")</f>
        <v/>
      </c>
      <c r="M25" s="11" t="e">
        <f t="shared" ca="1" si="1"/>
        <v>#NAME?</v>
      </c>
    </row>
    <row r="26" spans="1:13" ht="12.75">
      <c r="A26" s="15"/>
      <c r="B26" s="13"/>
      <c r="C26" s="13"/>
      <c r="D26" s="13"/>
      <c r="E26" s="13"/>
      <c r="F26" s="13"/>
      <c r="G26" s="205"/>
      <c r="H26" s="15"/>
      <c r="I26" s="13"/>
      <c r="J26" s="204">
        <v>44232</v>
      </c>
      <c r="K26" s="204">
        <f t="shared" si="0"/>
        <v>44233</v>
      </c>
      <c r="L26" s="205" t="str">
        <f ca="1">IFERROR(__xludf.DUMMYFUNCTION("JOIN("""", G26:H26)"),"")</f>
        <v/>
      </c>
      <c r="M26" s="11" t="e">
        <f t="shared" ca="1" si="1"/>
        <v>#NAME?</v>
      </c>
    </row>
    <row r="27" spans="1:13" ht="12.75">
      <c r="A27" s="15"/>
      <c r="B27" s="13"/>
      <c r="C27" s="13"/>
      <c r="D27" s="13"/>
      <c r="E27" s="13"/>
      <c r="F27" s="13"/>
      <c r="G27" s="205"/>
      <c r="H27" s="15"/>
      <c r="I27" s="13"/>
      <c r="J27" s="204">
        <v>44233</v>
      </c>
      <c r="K27" s="204">
        <f t="shared" si="0"/>
        <v>44234</v>
      </c>
      <c r="L27" s="205" t="str">
        <f ca="1">IFERROR(__xludf.DUMMYFUNCTION("JOIN("""", G27:H27)"),"")</f>
        <v/>
      </c>
      <c r="M27" s="11" t="e">
        <f t="shared" ca="1" si="1"/>
        <v>#NAME?</v>
      </c>
    </row>
    <row r="28" spans="1:13" ht="12.75">
      <c r="A28" s="15"/>
      <c r="B28" s="13"/>
      <c r="C28" s="13"/>
      <c r="D28" s="13"/>
      <c r="E28" s="13"/>
      <c r="F28" s="13"/>
      <c r="G28" s="205"/>
      <c r="H28" s="15"/>
      <c r="I28" s="13"/>
      <c r="J28" s="204">
        <v>44233</v>
      </c>
      <c r="K28" s="204">
        <f t="shared" si="0"/>
        <v>44234</v>
      </c>
      <c r="L28" s="205" t="str">
        <f ca="1">IFERROR(__xludf.DUMMYFUNCTION("JOIN("""", G28:H28)"),"")</f>
        <v/>
      </c>
      <c r="M28" s="11" t="e">
        <f t="shared" ca="1" si="1"/>
        <v>#NAME?</v>
      </c>
    </row>
    <row r="29" spans="1:13" ht="12.75">
      <c r="A29" s="15"/>
      <c r="B29" s="13"/>
      <c r="C29" s="13"/>
      <c r="D29" s="13"/>
      <c r="E29" s="13"/>
      <c r="F29" s="13"/>
      <c r="G29" s="205"/>
      <c r="H29" s="15"/>
      <c r="I29" s="13"/>
      <c r="J29" s="204">
        <v>44233</v>
      </c>
      <c r="K29" s="204">
        <f t="shared" si="0"/>
        <v>44234</v>
      </c>
      <c r="L29" s="205" t="str">
        <f ca="1">IFERROR(__xludf.DUMMYFUNCTION("JOIN("""", G29:H29)"),"")</f>
        <v/>
      </c>
      <c r="M29" s="11" t="e">
        <f t="shared" ca="1" si="1"/>
        <v>#NAME?</v>
      </c>
    </row>
    <row r="30" spans="1:13" ht="12.75">
      <c r="A30" s="15"/>
      <c r="B30" s="13"/>
      <c r="C30" s="13"/>
      <c r="D30" s="13"/>
      <c r="E30" s="13"/>
      <c r="F30" s="13"/>
      <c r="G30" s="205"/>
      <c r="H30" s="15"/>
      <c r="I30" s="13"/>
      <c r="J30" s="204">
        <v>44233</v>
      </c>
      <c r="K30" s="204">
        <f t="shared" si="0"/>
        <v>44234</v>
      </c>
      <c r="L30" s="205" t="str">
        <f ca="1">IFERROR(__xludf.DUMMYFUNCTION("JOIN("""", G30:H30)"),"")</f>
        <v/>
      </c>
      <c r="M30" s="11" t="e">
        <f t="shared" ca="1" si="1"/>
        <v>#NAME?</v>
      </c>
    </row>
    <row r="31" spans="1:13" ht="12.75">
      <c r="A31" s="15"/>
      <c r="B31" s="13"/>
      <c r="C31" s="13"/>
      <c r="D31" s="13"/>
      <c r="E31" s="13"/>
      <c r="F31" s="13"/>
      <c r="G31" s="205"/>
      <c r="H31" s="15"/>
      <c r="I31" s="13"/>
      <c r="J31" s="204">
        <v>44233</v>
      </c>
      <c r="K31" s="204">
        <f t="shared" si="0"/>
        <v>44234</v>
      </c>
      <c r="L31" s="205" t="str">
        <f ca="1">IFERROR(__xludf.DUMMYFUNCTION("JOIN("""", G31:H31)"),"")</f>
        <v/>
      </c>
      <c r="M31" s="11" t="e">
        <f t="shared" ca="1" si="1"/>
        <v>#NAME?</v>
      </c>
    </row>
    <row r="32" spans="1:13" ht="12.75">
      <c r="A32" s="15"/>
      <c r="B32" s="13"/>
      <c r="C32" s="13"/>
      <c r="D32" s="13"/>
      <c r="E32" s="13"/>
      <c r="F32" s="13"/>
      <c r="G32" s="205"/>
      <c r="H32" s="15"/>
      <c r="I32" s="13"/>
      <c r="J32" s="204">
        <v>44233</v>
      </c>
      <c r="K32" s="204">
        <f t="shared" si="0"/>
        <v>44234</v>
      </c>
      <c r="L32" s="205" t="str">
        <f ca="1">IFERROR(__xludf.DUMMYFUNCTION("JOIN("""", G32:H32)"),"")</f>
        <v/>
      </c>
      <c r="M32" s="11" t="e">
        <f t="shared" ca="1" si="1"/>
        <v>#NAME?</v>
      </c>
    </row>
    <row r="33" spans="1:13" ht="12.75">
      <c r="A33" s="15"/>
      <c r="B33" s="13"/>
      <c r="C33" s="13"/>
      <c r="D33" s="13"/>
      <c r="E33" s="13"/>
      <c r="F33" s="13"/>
      <c r="G33" s="205"/>
      <c r="H33" s="15"/>
      <c r="I33" s="13"/>
      <c r="J33" s="204">
        <v>44233</v>
      </c>
      <c r="K33" s="204">
        <f t="shared" si="0"/>
        <v>44234</v>
      </c>
      <c r="L33" s="205" t="str">
        <f ca="1">IFERROR(__xludf.DUMMYFUNCTION("JOIN("""", G33:H33)"),"")</f>
        <v/>
      </c>
      <c r="M33" s="11" t="e">
        <f t="shared" ca="1" si="1"/>
        <v>#NAME?</v>
      </c>
    </row>
    <row r="34" spans="1:13" ht="12.75">
      <c r="A34" s="15"/>
      <c r="B34" s="13"/>
      <c r="C34" s="13"/>
      <c r="D34" s="13"/>
      <c r="E34" s="13"/>
      <c r="F34" s="13"/>
      <c r="G34" s="205"/>
      <c r="H34" s="15"/>
      <c r="I34" s="13"/>
      <c r="J34" s="204">
        <v>44233</v>
      </c>
      <c r="K34" s="204">
        <f t="shared" si="0"/>
        <v>44234</v>
      </c>
      <c r="L34" s="205" t="str">
        <f ca="1">IFERROR(__xludf.DUMMYFUNCTION("JOIN("""", G34:H34)"),"")</f>
        <v/>
      </c>
      <c r="M34" s="11" t="e">
        <f t="shared" ca="1" si="1"/>
        <v>#NAME?</v>
      </c>
    </row>
    <row r="35" spans="1:13" ht="12.75">
      <c r="A35" s="15"/>
      <c r="B35" s="13"/>
      <c r="C35" s="13"/>
      <c r="D35" s="13"/>
      <c r="E35" s="13"/>
      <c r="F35" s="13"/>
      <c r="G35" s="205"/>
      <c r="H35" s="15"/>
      <c r="I35" s="13"/>
      <c r="J35" s="204">
        <v>44233</v>
      </c>
      <c r="K35" s="204">
        <f t="shared" si="0"/>
        <v>44234</v>
      </c>
      <c r="L35" s="205" t="str">
        <f ca="1">IFERROR(__xludf.DUMMYFUNCTION("JOIN("""", G35:H35)"),"")</f>
        <v/>
      </c>
      <c r="M35" s="11" t="e">
        <f t="shared" ca="1" si="1"/>
        <v>#NAME?</v>
      </c>
    </row>
    <row r="36" spans="1:13" ht="12.75">
      <c r="A36" s="15"/>
      <c r="B36" s="13"/>
      <c r="C36" s="13"/>
      <c r="D36" s="13"/>
      <c r="E36" s="13"/>
      <c r="F36" s="13"/>
      <c r="G36" s="205"/>
      <c r="H36" s="15"/>
      <c r="I36" s="13"/>
      <c r="J36" s="204">
        <v>44233</v>
      </c>
      <c r="K36" s="204">
        <f t="shared" si="0"/>
        <v>44234</v>
      </c>
      <c r="L36" s="205" t="str">
        <f ca="1">IFERROR(__xludf.DUMMYFUNCTION("JOIN("""", G36:H36)"),"")</f>
        <v/>
      </c>
      <c r="M36" s="11" t="e">
        <f t="shared" ca="1" si="1"/>
        <v>#NAME?</v>
      </c>
    </row>
    <row r="37" spans="1:13" ht="12.75">
      <c r="A37" s="15"/>
      <c r="B37" s="13"/>
      <c r="C37" s="13"/>
      <c r="D37" s="13"/>
      <c r="E37" s="13"/>
      <c r="F37" s="13"/>
      <c r="G37" s="205"/>
      <c r="H37" s="15"/>
      <c r="I37" s="13"/>
      <c r="J37" s="204">
        <v>44233</v>
      </c>
      <c r="K37" s="204">
        <f t="shared" si="0"/>
        <v>44234</v>
      </c>
      <c r="L37" s="205" t="str">
        <f ca="1">IFERROR(__xludf.DUMMYFUNCTION("JOIN("""", G37:H37)"),"")</f>
        <v/>
      </c>
      <c r="M37" s="11" t="e">
        <f t="shared" ca="1" si="1"/>
        <v>#NAME?</v>
      </c>
    </row>
    <row r="38" spans="1:13" ht="12.75">
      <c r="A38" s="15"/>
      <c r="B38" s="13"/>
      <c r="C38" s="13"/>
      <c r="D38" s="13"/>
      <c r="E38" s="13"/>
      <c r="F38" s="13"/>
      <c r="G38" s="205"/>
      <c r="H38" s="15"/>
      <c r="I38" s="13"/>
      <c r="J38" s="204">
        <v>44233</v>
      </c>
      <c r="K38" s="204">
        <f t="shared" si="0"/>
        <v>44234</v>
      </c>
      <c r="L38" s="205" t="str">
        <f ca="1">IFERROR(__xludf.DUMMYFUNCTION("JOIN("""", G38:H38)"),"")</f>
        <v/>
      </c>
      <c r="M38" s="11" t="e">
        <f t="shared" ca="1" si="1"/>
        <v>#NAME?</v>
      </c>
    </row>
    <row r="39" spans="1:13" ht="12.75">
      <c r="A39" s="15"/>
      <c r="B39" s="13"/>
      <c r="C39" s="13"/>
      <c r="D39" s="13"/>
      <c r="E39" s="13"/>
      <c r="F39" s="13"/>
      <c r="G39" s="205"/>
      <c r="H39" s="15"/>
      <c r="I39" s="13"/>
      <c r="J39" s="204">
        <v>44233</v>
      </c>
      <c r="K39" s="204">
        <f t="shared" si="0"/>
        <v>44234</v>
      </c>
      <c r="L39" s="205" t="str">
        <f ca="1">IFERROR(__xludf.DUMMYFUNCTION("JOIN("""", G39:H39)"),"")</f>
        <v/>
      </c>
      <c r="M39" s="11" t="e">
        <f t="shared" ca="1" si="1"/>
        <v>#NAME?</v>
      </c>
    </row>
    <row r="40" spans="1:13" ht="12.75">
      <c r="A40" s="15"/>
      <c r="B40" s="13"/>
      <c r="C40" s="13"/>
      <c r="D40" s="13"/>
      <c r="E40" s="13"/>
      <c r="F40" s="13"/>
      <c r="G40" s="205"/>
      <c r="H40" s="15"/>
      <c r="I40" s="13"/>
      <c r="J40" s="204">
        <v>44233</v>
      </c>
      <c r="K40" s="204">
        <f t="shared" si="0"/>
        <v>44234</v>
      </c>
      <c r="L40" s="205" t="str">
        <f ca="1">IFERROR(__xludf.DUMMYFUNCTION("JOIN("""", G40:H40)"),"")</f>
        <v/>
      </c>
      <c r="M40" s="11" t="e">
        <f t="shared" ca="1" si="1"/>
        <v>#NAME?</v>
      </c>
    </row>
    <row r="41" spans="1:13" ht="12.75">
      <c r="A41" s="15"/>
      <c r="B41" s="13"/>
      <c r="C41" s="13"/>
      <c r="D41" s="13"/>
      <c r="E41" s="13"/>
      <c r="F41" s="13"/>
      <c r="G41" s="205"/>
      <c r="H41" s="15"/>
      <c r="I41" s="13"/>
      <c r="J41" s="204">
        <v>44233</v>
      </c>
      <c r="K41" s="204">
        <f t="shared" si="0"/>
        <v>44234</v>
      </c>
      <c r="L41" s="205" t="str">
        <f ca="1">IFERROR(__xludf.DUMMYFUNCTION("JOIN("""", G41:H41)"),"")</f>
        <v/>
      </c>
      <c r="M41" s="11" t="e">
        <f t="shared" ca="1" si="1"/>
        <v>#NAME?</v>
      </c>
    </row>
    <row r="42" spans="1:13" ht="12.75">
      <c r="A42" s="15"/>
      <c r="B42" s="13"/>
      <c r="C42" s="13"/>
      <c r="D42" s="13"/>
      <c r="E42" s="13"/>
      <c r="F42" s="13"/>
      <c r="G42" s="205"/>
      <c r="H42" s="15"/>
      <c r="I42" s="13"/>
      <c r="J42" s="204">
        <v>44233</v>
      </c>
      <c r="K42" s="204">
        <f t="shared" si="0"/>
        <v>44234</v>
      </c>
      <c r="L42" s="205" t="str">
        <f ca="1">IFERROR(__xludf.DUMMYFUNCTION("JOIN("""", G42:H42)"),"")</f>
        <v/>
      </c>
      <c r="M42" s="11" t="e">
        <f t="shared" ca="1" si="1"/>
        <v>#NAME?</v>
      </c>
    </row>
    <row r="43" spans="1:13" ht="12.75">
      <c r="A43" s="15"/>
      <c r="B43" s="13"/>
      <c r="C43" s="13"/>
      <c r="D43" s="13"/>
      <c r="E43" s="13"/>
      <c r="F43" s="13"/>
      <c r="G43" s="205"/>
      <c r="H43" s="15"/>
      <c r="I43" s="13"/>
      <c r="J43" s="204">
        <v>44233</v>
      </c>
      <c r="K43" s="204">
        <f t="shared" si="0"/>
        <v>44234</v>
      </c>
      <c r="L43" s="205" t="str">
        <f ca="1">IFERROR(__xludf.DUMMYFUNCTION("JOIN("""", G43:H43)"),"")</f>
        <v/>
      </c>
      <c r="M43" s="11" t="e">
        <f t="shared" ca="1" si="1"/>
        <v>#NAME?</v>
      </c>
    </row>
    <row r="44" spans="1:13" ht="12.75">
      <c r="A44" s="15"/>
      <c r="B44" s="13"/>
      <c r="C44" s="13"/>
      <c r="D44" s="13"/>
      <c r="E44" s="13"/>
      <c r="F44" s="13"/>
      <c r="G44" s="205"/>
      <c r="H44" s="15"/>
      <c r="I44" s="13"/>
      <c r="J44" s="204">
        <v>44233</v>
      </c>
      <c r="K44" s="204">
        <f t="shared" si="0"/>
        <v>44234</v>
      </c>
      <c r="L44" s="205" t="str">
        <f ca="1">IFERROR(__xludf.DUMMYFUNCTION("JOIN("""", G44:H44)"),"")</f>
        <v/>
      </c>
      <c r="M44" s="11" t="e">
        <f t="shared" ca="1" si="1"/>
        <v>#NAME?</v>
      </c>
    </row>
    <row r="45" spans="1:13" ht="12.75">
      <c r="A45" s="15"/>
      <c r="B45" s="13"/>
      <c r="C45" s="13"/>
      <c r="D45" s="13"/>
      <c r="E45" s="13"/>
      <c r="F45" s="13"/>
      <c r="G45" s="205"/>
      <c r="H45" s="15"/>
      <c r="I45" s="13"/>
      <c r="J45" s="204">
        <v>44233</v>
      </c>
      <c r="K45" s="204">
        <f t="shared" si="0"/>
        <v>44234</v>
      </c>
      <c r="L45" s="205" t="str">
        <f ca="1">IFERROR(__xludf.DUMMYFUNCTION("JOIN("""", G45:H45)"),"")</f>
        <v/>
      </c>
      <c r="M45" s="11" t="e">
        <f t="shared" ca="1" si="1"/>
        <v>#NAME?</v>
      </c>
    </row>
    <row r="46" spans="1:13" ht="12.75">
      <c r="A46" s="15"/>
      <c r="B46" s="13"/>
      <c r="C46" s="13"/>
      <c r="D46" s="13"/>
      <c r="E46" s="13"/>
      <c r="F46" s="13"/>
      <c r="G46" s="205"/>
      <c r="H46" s="15"/>
      <c r="I46" s="13"/>
      <c r="J46" s="204">
        <v>44244</v>
      </c>
      <c r="K46" s="204">
        <f t="shared" si="0"/>
        <v>44245</v>
      </c>
      <c r="L46" s="205" t="str">
        <f ca="1">IFERROR(__xludf.DUMMYFUNCTION("JOIN("""", G46:H46)"),"")</f>
        <v/>
      </c>
      <c r="M46" s="11" t="e">
        <f t="shared" ca="1" si="1"/>
        <v>#NAME?</v>
      </c>
    </row>
    <row r="47" spans="1:13" ht="12.75">
      <c r="A47" s="15"/>
      <c r="B47" s="13"/>
      <c r="C47" s="13"/>
      <c r="D47" s="13"/>
      <c r="E47" s="13"/>
      <c r="F47" s="13"/>
      <c r="G47" s="205"/>
      <c r="H47" s="15"/>
      <c r="I47" s="13"/>
      <c r="J47" s="204">
        <v>44233</v>
      </c>
      <c r="K47" s="204">
        <f t="shared" si="0"/>
        <v>44234</v>
      </c>
      <c r="L47" s="205" t="str">
        <f ca="1">IFERROR(__xludf.DUMMYFUNCTION("JOIN("""", G47:H47)"),"")</f>
        <v/>
      </c>
      <c r="M47" s="11" t="e">
        <f t="shared" ca="1" si="1"/>
        <v>#NAME?</v>
      </c>
    </row>
    <row r="48" spans="1:13" ht="12.75">
      <c r="A48" s="15"/>
      <c r="B48" s="13"/>
      <c r="C48" s="13"/>
      <c r="D48" s="13"/>
      <c r="E48" s="13"/>
      <c r="F48" s="13"/>
      <c r="G48" s="205"/>
      <c r="H48" s="15"/>
      <c r="I48" s="13"/>
      <c r="J48" s="204">
        <v>44234</v>
      </c>
      <c r="K48" s="204">
        <f t="shared" si="0"/>
        <v>44235</v>
      </c>
      <c r="L48" s="205" t="str">
        <f ca="1">IFERROR(__xludf.DUMMYFUNCTION("JOIN("""", G48:H48)"),"")</f>
        <v/>
      </c>
      <c r="M48" s="11" t="e">
        <f t="shared" ca="1" si="1"/>
        <v>#NAME?</v>
      </c>
    </row>
    <row r="49" spans="1:13" ht="12.75">
      <c r="A49" s="15"/>
      <c r="B49" s="13"/>
      <c r="C49" s="13"/>
      <c r="D49" s="13"/>
      <c r="E49" s="13"/>
      <c r="F49" s="13"/>
      <c r="G49" s="205"/>
      <c r="H49" s="15"/>
      <c r="I49" s="13"/>
      <c r="J49" s="204">
        <v>44234</v>
      </c>
      <c r="K49" s="204">
        <f t="shared" si="0"/>
        <v>44235</v>
      </c>
      <c r="L49" s="205" t="str">
        <f ca="1">IFERROR(__xludf.DUMMYFUNCTION("JOIN("""", G49:H49)"),"")</f>
        <v/>
      </c>
      <c r="M49" s="11" t="e">
        <f t="shared" ca="1" si="1"/>
        <v>#NAME?</v>
      </c>
    </row>
    <row r="50" spans="1:13" ht="12.75">
      <c r="A50" s="15"/>
      <c r="B50" s="13"/>
      <c r="C50" s="13"/>
      <c r="D50" s="13"/>
      <c r="E50" s="13"/>
      <c r="F50" s="13"/>
      <c r="G50" s="205"/>
      <c r="H50" s="15"/>
      <c r="I50" s="13"/>
      <c r="J50" s="204">
        <v>44234</v>
      </c>
      <c r="K50" s="204">
        <f t="shared" si="0"/>
        <v>44235</v>
      </c>
      <c r="L50" s="205" t="str">
        <f ca="1">IFERROR(__xludf.DUMMYFUNCTION("JOIN("""", G50:H50)"),"")</f>
        <v/>
      </c>
      <c r="M50" s="11" t="e">
        <f t="shared" ca="1" si="1"/>
        <v>#NAME?</v>
      </c>
    </row>
    <row r="51" spans="1:13" ht="12.75">
      <c r="A51" s="15"/>
      <c r="B51" s="13"/>
      <c r="C51" s="13"/>
      <c r="D51" s="13"/>
      <c r="E51" s="13"/>
      <c r="F51" s="13"/>
      <c r="G51" s="205"/>
      <c r="H51" s="15"/>
      <c r="I51" s="13"/>
      <c r="J51" s="204">
        <v>44234</v>
      </c>
      <c r="K51" s="204">
        <f t="shared" si="0"/>
        <v>44235</v>
      </c>
      <c r="L51" s="205" t="str">
        <f ca="1">IFERROR(__xludf.DUMMYFUNCTION("JOIN("""", G51:H51)"),"")</f>
        <v/>
      </c>
      <c r="M51" s="11" t="e">
        <f t="shared" ca="1" si="1"/>
        <v>#NAME?</v>
      </c>
    </row>
    <row r="52" spans="1:13" ht="12.75">
      <c r="A52" s="15"/>
      <c r="B52" s="13"/>
      <c r="C52" s="13"/>
      <c r="D52" s="13"/>
      <c r="E52" s="13"/>
      <c r="F52" s="13"/>
      <c r="G52" s="205"/>
      <c r="H52" s="15"/>
      <c r="I52" s="13"/>
      <c r="J52" s="204">
        <v>44234</v>
      </c>
      <c r="K52" s="204">
        <f t="shared" si="0"/>
        <v>44235</v>
      </c>
      <c r="L52" s="205" t="str">
        <f ca="1">IFERROR(__xludf.DUMMYFUNCTION("JOIN("""", G52:H52)"),"")</f>
        <v/>
      </c>
      <c r="M52" s="11" t="e">
        <f t="shared" ca="1" si="1"/>
        <v>#NAME?</v>
      </c>
    </row>
    <row r="53" spans="1:13" ht="12.75">
      <c r="A53" s="15"/>
      <c r="B53" s="13"/>
      <c r="C53" s="13"/>
      <c r="D53" s="13"/>
      <c r="E53" s="13"/>
      <c r="F53" s="13"/>
      <c r="G53" s="205"/>
      <c r="H53" s="15"/>
      <c r="I53" s="13"/>
      <c r="J53" s="204">
        <v>44234</v>
      </c>
      <c r="K53" s="204">
        <f t="shared" si="0"/>
        <v>44235</v>
      </c>
      <c r="L53" s="205" t="str">
        <f ca="1">IFERROR(__xludf.DUMMYFUNCTION("JOIN("""", G53:H53)"),"")</f>
        <v/>
      </c>
      <c r="M53" s="11" t="e">
        <f t="shared" ca="1" si="1"/>
        <v>#NAME?</v>
      </c>
    </row>
    <row r="54" spans="1:13" ht="12.75">
      <c r="A54" s="15"/>
      <c r="B54" s="13"/>
      <c r="C54" s="13"/>
      <c r="D54" s="13"/>
      <c r="E54" s="13"/>
      <c r="F54" s="13"/>
      <c r="G54" s="205"/>
      <c r="H54" s="15"/>
      <c r="I54" s="13"/>
      <c r="J54" s="204">
        <v>44234</v>
      </c>
      <c r="K54" s="204">
        <f t="shared" si="0"/>
        <v>44235</v>
      </c>
      <c r="L54" s="205" t="str">
        <f ca="1">IFERROR(__xludf.DUMMYFUNCTION("JOIN("""", G54:H54)"),"")</f>
        <v/>
      </c>
      <c r="M54" s="11" t="e">
        <f t="shared" ca="1" si="1"/>
        <v>#NAME?</v>
      </c>
    </row>
    <row r="55" spans="1:13" ht="12.75">
      <c r="A55" s="15"/>
      <c r="B55" s="13"/>
      <c r="C55" s="13"/>
      <c r="D55" s="13"/>
      <c r="E55" s="13"/>
      <c r="F55" s="13"/>
      <c r="G55" s="205"/>
      <c r="H55" s="15"/>
      <c r="I55" s="13"/>
      <c r="J55" s="204">
        <v>44234</v>
      </c>
      <c r="K55" s="204">
        <f t="shared" si="0"/>
        <v>44235</v>
      </c>
      <c r="L55" s="205" t="str">
        <f ca="1">IFERROR(__xludf.DUMMYFUNCTION("JOIN("""", G55:H55)"),"")</f>
        <v/>
      </c>
      <c r="M55" s="11" t="e">
        <f t="shared" ca="1" si="1"/>
        <v>#NAME?</v>
      </c>
    </row>
    <row r="56" spans="1:13" ht="12.75">
      <c r="A56" s="15"/>
      <c r="B56" s="13"/>
      <c r="C56" s="13"/>
      <c r="D56" s="13"/>
      <c r="E56" s="13"/>
      <c r="F56" s="13"/>
      <c r="G56" s="205"/>
      <c r="H56" s="15"/>
      <c r="I56" s="13"/>
      <c r="J56" s="204">
        <v>44234</v>
      </c>
      <c r="K56" s="204">
        <f t="shared" si="0"/>
        <v>44235</v>
      </c>
      <c r="L56" s="205" t="str">
        <f ca="1">IFERROR(__xludf.DUMMYFUNCTION("JOIN("""", G56:H56)"),"")</f>
        <v/>
      </c>
      <c r="M56" s="11" t="e">
        <f t="shared" ca="1" si="1"/>
        <v>#NAME?</v>
      </c>
    </row>
    <row r="57" spans="1:13" ht="12.75">
      <c r="A57" s="15"/>
      <c r="B57" s="13"/>
      <c r="C57" s="13"/>
      <c r="D57" s="13"/>
      <c r="E57" s="13"/>
      <c r="F57" s="13"/>
      <c r="G57" s="205"/>
      <c r="H57" s="15"/>
      <c r="I57" s="13"/>
      <c r="J57" s="204">
        <v>44234</v>
      </c>
      <c r="K57" s="204">
        <f t="shared" si="0"/>
        <v>44235</v>
      </c>
      <c r="L57" s="205" t="str">
        <f ca="1">IFERROR(__xludf.DUMMYFUNCTION("JOIN("""", G57:H57)"),"")</f>
        <v/>
      </c>
      <c r="M57" s="11" t="e">
        <f t="shared" ca="1" si="1"/>
        <v>#NAME?</v>
      </c>
    </row>
    <row r="58" spans="1:13" ht="12.75">
      <c r="A58" s="15"/>
      <c r="B58" s="13"/>
      <c r="C58" s="13"/>
      <c r="D58" s="13"/>
      <c r="E58" s="13"/>
      <c r="F58" s="13"/>
      <c r="G58" s="205"/>
      <c r="H58" s="15"/>
      <c r="I58" s="13"/>
      <c r="J58" s="204">
        <v>44234</v>
      </c>
      <c r="K58" s="204">
        <f t="shared" si="0"/>
        <v>44235</v>
      </c>
      <c r="L58" s="205" t="str">
        <f ca="1">IFERROR(__xludf.DUMMYFUNCTION("JOIN("""", G58:H58)"),"")</f>
        <v/>
      </c>
      <c r="M58" s="11" t="e">
        <f t="shared" ca="1" si="1"/>
        <v>#NAME?</v>
      </c>
    </row>
    <row r="59" spans="1:13" ht="12.75">
      <c r="A59" s="15"/>
      <c r="B59" s="13"/>
      <c r="C59" s="13"/>
      <c r="D59" s="13"/>
      <c r="E59" s="13"/>
      <c r="F59" s="13"/>
      <c r="G59" s="205"/>
      <c r="H59" s="15"/>
      <c r="I59" s="13"/>
      <c r="J59" s="204">
        <v>44234</v>
      </c>
      <c r="K59" s="204">
        <f t="shared" si="0"/>
        <v>44235</v>
      </c>
      <c r="L59" s="205" t="str">
        <f ca="1">IFERROR(__xludf.DUMMYFUNCTION("JOIN("""", G59:H59)"),"")</f>
        <v/>
      </c>
      <c r="M59" s="11" t="e">
        <f t="shared" ca="1" si="1"/>
        <v>#NAME?</v>
      </c>
    </row>
    <row r="60" spans="1:13" ht="12.75">
      <c r="A60" s="15"/>
      <c r="B60" s="13"/>
      <c r="C60" s="13"/>
      <c r="D60" s="13"/>
      <c r="E60" s="13"/>
      <c r="F60" s="13"/>
      <c r="G60" s="205"/>
      <c r="H60" s="15"/>
      <c r="I60" s="13"/>
      <c r="J60" s="204">
        <v>44283</v>
      </c>
      <c r="K60" s="204">
        <f t="shared" si="0"/>
        <v>44284</v>
      </c>
      <c r="L60" s="205" t="str">
        <f ca="1">IFERROR(__xludf.DUMMYFUNCTION("JOIN("""", G60:H60)"),"")</f>
        <v/>
      </c>
      <c r="M60" s="11" t="e">
        <f t="shared" ca="1" si="1"/>
        <v>#NAME?</v>
      </c>
    </row>
    <row r="61" spans="1:13" ht="12.75">
      <c r="A61" s="15"/>
      <c r="B61" s="13"/>
      <c r="C61" s="13"/>
      <c r="D61" s="13"/>
      <c r="E61" s="13"/>
      <c r="F61" s="13"/>
      <c r="G61" s="205"/>
      <c r="H61" s="15"/>
      <c r="I61" s="13"/>
      <c r="J61" s="204">
        <v>44235</v>
      </c>
      <c r="K61" s="204">
        <f t="shared" si="0"/>
        <v>44236</v>
      </c>
      <c r="L61" s="205" t="str">
        <f ca="1">IFERROR(__xludf.DUMMYFUNCTION("JOIN("""", G61:H61)"),"")</f>
        <v/>
      </c>
      <c r="M61" s="11" t="e">
        <f t="shared" ca="1" si="1"/>
        <v>#NAME?</v>
      </c>
    </row>
    <row r="62" spans="1:13" ht="12.75">
      <c r="A62" s="15"/>
      <c r="B62" s="13"/>
      <c r="C62" s="13"/>
      <c r="D62" s="13"/>
      <c r="E62" s="13"/>
      <c r="F62" s="13"/>
      <c r="G62" s="205"/>
      <c r="H62" s="15"/>
      <c r="I62" s="13"/>
      <c r="J62" s="204">
        <v>44235</v>
      </c>
      <c r="K62" s="204">
        <f t="shared" si="0"/>
        <v>44236</v>
      </c>
      <c r="L62" s="205" t="str">
        <f ca="1">IFERROR(__xludf.DUMMYFUNCTION("JOIN("""", G62:H62)"),"")</f>
        <v/>
      </c>
      <c r="M62" s="11" t="e">
        <f t="shared" ca="1" si="1"/>
        <v>#NAME?</v>
      </c>
    </row>
    <row r="63" spans="1:13" ht="12.75">
      <c r="A63" s="15"/>
      <c r="B63" s="13"/>
      <c r="C63" s="13"/>
      <c r="D63" s="13"/>
      <c r="E63" s="13"/>
      <c r="F63" s="13"/>
      <c r="G63" s="205"/>
      <c r="H63" s="15"/>
      <c r="I63" s="13"/>
      <c r="J63" s="204">
        <v>44235</v>
      </c>
      <c r="K63" s="204">
        <f t="shared" si="0"/>
        <v>44236</v>
      </c>
      <c r="L63" s="205" t="str">
        <f ca="1">IFERROR(__xludf.DUMMYFUNCTION("JOIN("""", G63:H63)"),"")</f>
        <v/>
      </c>
      <c r="M63" s="11" t="e">
        <f t="shared" ca="1" si="1"/>
        <v>#NAME?</v>
      </c>
    </row>
    <row r="64" spans="1:13" ht="12.75">
      <c r="A64" s="15"/>
      <c r="B64" s="13"/>
      <c r="C64" s="13"/>
      <c r="D64" s="13"/>
      <c r="E64" s="13"/>
      <c r="F64" s="13"/>
      <c r="G64" s="205"/>
      <c r="H64" s="15"/>
      <c r="I64" s="13"/>
      <c r="J64" s="204">
        <v>44235</v>
      </c>
      <c r="K64" s="204">
        <f t="shared" si="0"/>
        <v>44236</v>
      </c>
      <c r="L64" s="205" t="str">
        <f ca="1">IFERROR(__xludf.DUMMYFUNCTION("JOIN("""", G64:H64)"),"")</f>
        <v/>
      </c>
      <c r="M64" s="11" t="e">
        <f t="shared" ca="1" si="1"/>
        <v>#NAME?</v>
      </c>
    </row>
    <row r="65" spans="1:13" ht="12.75">
      <c r="A65" s="15"/>
      <c r="B65" s="13"/>
      <c r="C65" s="13"/>
      <c r="D65" s="13"/>
      <c r="E65" s="13"/>
      <c r="F65" s="13"/>
      <c r="G65" s="205"/>
      <c r="H65" s="15"/>
      <c r="I65" s="13"/>
      <c r="J65" s="204">
        <v>44235</v>
      </c>
      <c r="K65" s="204">
        <f t="shared" si="0"/>
        <v>44236</v>
      </c>
      <c r="L65" s="205" t="str">
        <f ca="1">IFERROR(__xludf.DUMMYFUNCTION("JOIN("""", G65:H65)"),"")</f>
        <v/>
      </c>
      <c r="M65" s="11" t="e">
        <f t="shared" ca="1" si="1"/>
        <v>#NAME?</v>
      </c>
    </row>
    <row r="66" spans="1:13" ht="12.75">
      <c r="A66" s="15"/>
      <c r="B66" s="13"/>
      <c r="C66" s="13"/>
      <c r="D66" s="13"/>
      <c r="E66" s="13"/>
      <c r="F66" s="13"/>
      <c r="G66" s="205"/>
      <c r="H66" s="15"/>
      <c r="I66" s="13"/>
      <c r="J66" s="204">
        <v>44235</v>
      </c>
      <c r="K66" s="204">
        <f t="shared" si="0"/>
        <v>44236</v>
      </c>
      <c r="L66" s="205" t="str">
        <f ca="1">IFERROR(__xludf.DUMMYFUNCTION("JOIN("""", G66:H66)"),"")</f>
        <v/>
      </c>
      <c r="M66" s="11" t="e">
        <f t="shared" ca="1" si="1"/>
        <v>#NAME?</v>
      </c>
    </row>
    <row r="67" spans="1:13" ht="12.75">
      <c r="A67" s="15"/>
      <c r="B67" s="13"/>
      <c r="C67" s="13"/>
      <c r="D67" s="13"/>
      <c r="E67" s="13"/>
      <c r="F67" s="13"/>
      <c r="G67" s="205"/>
      <c r="H67" s="15"/>
      <c r="I67" s="13"/>
      <c r="J67" s="204">
        <v>44269</v>
      </c>
      <c r="K67" s="204">
        <f t="shared" si="0"/>
        <v>44270</v>
      </c>
      <c r="L67" s="205" t="str">
        <f ca="1">IFERROR(__xludf.DUMMYFUNCTION("JOIN("""", G67:H67)"),"")</f>
        <v/>
      </c>
      <c r="M67" s="11" t="e">
        <f t="shared" ca="1" si="1"/>
        <v>#NAME?</v>
      </c>
    </row>
    <row r="68" spans="1:13" ht="12.75">
      <c r="A68" s="15"/>
      <c r="B68" s="13"/>
      <c r="C68" s="13"/>
      <c r="D68" s="13"/>
      <c r="E68" s="13"/>
      <c r="F68" s="13"/>
      <c r="G68" s="205"/>
      <c r="H68" s="15"/>
      <c r="I68" s="13"/>
      <c r="J68" s="204">
        <v>44235</v>
      </c>
      <c r="K68" s="204">
        <f t="shared" si="0"/>
        <v>44236</v>
      </c>
      <c r="L68" s="205" t="str">
        <f ca="1">IFERROR(__xludf.DUMMYFUNCTION("JOIN("""", G68:H68)"),"")</f>
        <v/>
      </c>
      <c r="M68" s="11" t="e">
        <f t="shared" ca="1" si="1"/>
        <v>#NAME?</v>
      </c>
    </row>
    <row r="69" spans="1:13" ht="12.75">
      <c r="A69" s="15"/>
      <c r="B69" s="13"/>
      <c r="C69" s="13"/>
      <c r="D69" s="13"/>
      <c r="E69" s="13"/>
      <c r="F69" s="13"/>
      <c r="G69" s="205"/>
      <c r="H69" s="15"/>
      <c r="I69" s="13"/>
      <c r="J69" s="204">
        <v>44235</v>
      </c>
      <c r="K69" s="204">
        <f t="shared" si="0"/>
        <v>44236</v>
      </c>
      <c r="L69" s="205" t="str">
        <f ca="1">IFERROR(__xludf.DUMMYFUNCTION("JOIN("""", G69:H69)"),"")</f>
        <v/>
      </c>
      <c r="M69" s="11" t="e">
        <f t="shared" ca="1" si="1"/>
        <v>#NAME?</v>
      </c>
    </row>
    <row r="70" spans="1:13" ht="12.75">
      <c r="A70" s="15"/>
      <c r="B70" s="13"/>
      <c r="C70" s="13"/>
      <c r="D70" s="13"/>
      <c r="E70" s="13"/>
      <c r="F70" s="13"/>
      <c r="G70" s="205"/>
      <c r="H70" s="15"/>
      <c r="I70" s="13"/>
      <c r="J70" s="204">
        <v>44235</v>
      </c>
      <c r="K70" s="204">
        <f t="shared" si="0"/>
        <v>44236</v>
      </c>
      <c r="L70" s="205" t="str">
        <f ca="1">IFERROR(__xludf.DUMMYFUNCTION("JOIN("""", G70:H70)"),"")</f>
        <v/>
      </c>
      <c r="M70" s="11" t="e">
        <f t="shared" ca="1" si="1"/>
        <v>#NAME?</v>
      </c>
    </row>
    <row r="71" spans="1:13" ht="12.75">
      <c r="A71" s="15"/>
      <c r="B71" s="13"/>
      <c r="C71" s="13"/>
      <c r="D71" s="13"/>
      <c r="E71" s="13"/>
      <c r="F71" s="13"/>
      <c r="G71" s="205"/>
      <c r="H71" s="15"/>
      <c r="I71" s="13"/>
      <c r="J71" s="204">
        <v>44250</v>
      </c>
      <c r="K71" s="204">
        <f t="shared" si="0"/>
        <v>44251</v>
      </c>
      <c r="L71" s="205" t="str">
        <f ca="1">IFERROR(__xludf.DUMMYFUNCTION("JOIN("""", G71:H71)"),"")</f>
        <v/>
      </c>
      <c r="M71" s="11" t="e">
        <f t="shared" ca="1" si="1"/>
        <v>#NAME?</v>
      </c>
    </row>
    <row r="72" spans="1:13" ht="12.75">
      <c r="A72" s="15"/>
      <c r="B72" s="13"/>
      <c r="C72" s="13"/>
      <c r="D72" s="13"/>
      <c r="E72" s="13"/>
      <c r="F72" s="13"/>
      <c r="G72" s="205"/>
      <c r="H72" s="15"/>
      <c r="I72" s="13"/>
      <c r="J72" s="204">
        <v>44236</v>
      </c>
      <c r="K72" s="204">
        <f t="shared" si="0"/>
        <v>44237</v>
      </c>
      <c r="L72" s="205" t="str">
        <f ca="1">IFERROR(__xludf.DUMMYFUNCTION("JOIN("""", G72:H72)"),"")</f>
        <v/>
      </c>
      <c r="M72" s="11" t="e">
        <f t="shared" ca="1" si="1"/>
        <v>#NAME?</v>
      </c>
    </row>
    <row r="73" spans="1:13" ht="12.75">
      <c r="A73" s="15"/>
      <c r="B73" s="13"/>
      <c r="C73" s="13"/>
      <c r="D73" s="13"/>
      <c r="E73" s="13"/>
      <c r="F73" s="13"/>
      <c r="G73" s="205"/>
      <c r="H73" s="15"/>
      <c r="I73" s="13"/>
      <c r="J73" s="204">
        <v>44236</v>
      </c>
      <c r="K73" s="204">
        <f t="shared" si="0"/>
        <v>44237</v>
      </c>
      <c r="L73" s="205" t="str">
        <f ca="1">IFERROR(__xludf.DUMMYFUNCTION("JOIN("""", G73:H73)"),"")</f>
        <v/>
      </c>
      <c r="M73" s="11" t="e">
        <f t="shared" ca="1" si="1"/>
        <v>#NAME?</v>
      </c>
    </row>
    <row r="74" spans="1:13" ht="12.75">
      <c r="A74" s="15"/>
      <c r="B74" s="13"/>
      <c r="C74" s="13"/>
      <c r="D74" s="13"/>
      <c r="E74" s="13"/>
      <c r="F74" s="13"/>
      <c r="G74" s="205"/>
      <c r="H74" s="15"/>
      <c r="I74" s="13"/>
      <c r="J74" s="204">
        <v>44236</v>
      </c>
      <c r="K74" s="204">
        <f t="shared" si="0"/>
        <v>44237</v>
      </c>
      <c r="L74" s="205" t="str">
        <f ca="1">IFERROR(__xludf.DUMMYFUNCTION("JOIN("""", G74:H74)"),"")</f>
        <v/>
      </c>
      <c r="M74" s="11" t="e">
        <f t="shared" ca="1" si="1"/>
        <v>#NAME?</v>
      </c>
    </row>
    <row r="75" spans="1:13" ht="12.75">
      <c r="A75" s="15"/>
      <c r="B75" s="13"/>
      <c r="C75" s="13"/>
      <c r="D75" s="13"/>
      <c r="E75" s="13"/>
      <c r="F75" s="13"/>
      <c r="G75" s="205"/>
      <c r="H75" s="15"/>
      <c r="I75" s="13"/>
      <c r="J75" s="204">
        <v>44236</v>
      </c>
      <c r="K75" s="204">
        <f t="shared" si="0"/>
        <v>44237</v>
      </c>
      <c r="L75" s="205" t="str">
        <f ca="1">IFERROR(__xludf.DUMMYFUNCTION("JOIN("""", G75:H75)"),"")</f>
        <v/>
      </c>
      <c r="M75" s="11" t="e">
        <f t="shared" ca="1" si="1"/>
        <v>#NAME?</v>
      </c>
    </row>
    <row r="76" spans="1:13" ht="12.75">
      <c r="A76" s="15"/>
      <c r="B76" s="13"/>
      <c r="C76" s="13"/>
      <c r="D76" s="13"/>
      <c r="E76" s="13"/>
      <c r="F76" s="13"/>
      <c r="G76" s="205"/>
      <c r="H76" s="15"/>
      <c r="I76" s="13"/>
      <c r="J76" s="204">
        <v>44236</v>
      </c>
      <c r="K76" s="204">
        <f t="shared" si="0"/>
        <v>44237</v>
      </c>
      <c r="L76" s="205" t="str">
        <f ca="1">IFERROR(__xludf.DUMMYFUNCTION("JOIN("""", G76:H76)"),"")</f>
        <v/>
      </c>
      <c r="M76" s="11" t="e">
        <f t="shared" ca="1" si="1"/>
        <v>#NAME?</v>
      </c>
    </row>
    <row r="77" spans="1:13" ht="12.75">
      <c r="A77" s="15"/>
      <c r="B77" s="13"/>
      <c r="C77" s="13"/>
      <c r="D77" s="13"/>
      <c r="E77" s="13"/>
      <c r="F77" s="13"/>
      <c r="G77" s="205"/>
      <c r="H77" s="15"/>
      <c r="I77" s="13"/>
      <c r="J77" s="204">
        <v>44236</v>
      </c>
      <c r="K77" s="204">
        <f t="shared" si="0"/>
        <v>44237</v>
      </c>
      <c r="L77" s="205" t="str">
        <f ca="1">IFERROR(__xludf.DUMMYFUNCTION("JOIN("""", G77:H77)"),"")</f>
        <v/>
      </c>
      <c r="M77" s="11" t="e">
        <f t="shared" ca="1" si="1"/>
        <v>#NAME?</v>
      </c>
    </row>
    <row r="78" spans="1:13" ht="12.75">
      <c r="A78" s="15"/>
      <c r="B78" s="13"/>
      <c r="C78" s="13"/>
      <c r="D78" s="13"/>
      <c r="E78" s="13"/>
      <c r="F78" s="13"/>
      <c r="G78" s="205"/>
      <c r="H78" s="15"/>
      <c r="I78" s="13"/>
      <c r="J78" s="204">
        <v>44236</v>
      </c>
      <c r="K78" s="204">
        <f t="shared" si="0"/>
        <v>44237</v>
      </c>
      <c r="L78" s="205" t="str">
        <f ca="1">IFERROR(__xludf.DUMMYFUNCTION("JOIN("""", G78:H78)"),"")</f>
        <v/>
      </c>
      <c r="M78" s="11" t="e">
        <f t="shared" ca="1" si="1"/>
        <v>#NAME?</v>
      </c>
    </row>
    <row r="79" spans="1:13" ht="12.75">
      <c r="A79" s="15"/>
      <c r="B79" s="13"/>
      <c r="C79" s="13"/>
      <c r="D79" s="13"/>
      <c r="E79" s="13"/>
      <c r="F79" s="13"/>
      <c r="G79" s="205"/>
      <c r="H79" s="15"/>
      <c r="I79" s="13"/>
      <c r="J79" s="204">
        <v>44236</v>
      </c>
      <c r="K79" s="204">
        <f t="shared" si="0"/>
        <v>44237</v>
      </c>
      <c r="L79" s="205" t="str">
        <f ca="1">IFERROR(__xludf.DUMMYFUNCTION("JOIN("""", G79:H79)"),"")</f>
        <v/>
      </c>
      <c r="M79" s="11" t="e">
        <f t="shared" ca="1" si="1"/>
        <v>#NAME?</v>
      </c>
    </row>
    <row r="80" spans="1:13" ht="12.75">
      <c r="A80" s="15"/>
      <c r="B80" s="13"/>
      <c r="C80" s="13"/>
      <c r="D80" s="13"/>
      <c r="E80" s="13"/>
      <c r="F80" s="13"/>
      <c r="G80" s="205"/>
      <c r="H80" s="15"/>
      <c r="I80" s="13"/>
      <c r="J80" s="204">
        <v>44236</v>
      </c>
      <c r="K80" s="204">
        <f t="shared" si="0"/>
        <v>44237</v>
      </c>
      <c r="L80" s="205" t="str">
        <f ca="1">IFERROR(__xludf.DUMMYFUNCTION("JOIN("""", G80:H80)"),"")</f>
        <v/>
      </c>
      <c r="M80" s="11" t="e">
        <f t="shared" ca="1" si="1"/>
        <v>#NAME?</v>
      </c>
    </row>
    <row r="81" spans="1:13" ht="12.75">
      <c r="A81" s="15"/>
      <c r="B81" s="13"/>
      <c r="C81" s="13"/>
      <c r="D81" s="13"/>
      <c r="E81" s="13"/>
      <c r="F81" s="13"/>
      <c r="G81" s="205"/>
      <c r="H81" s="15"/>
      <c r="I81" s="13"/>
      <c r="J81" s="204">
        <v>44236</v>
      </c>
      <c r="K81" s="204">
        <f t="shared" si="0"/>
        <v>44237</v>
      </c>
      <c r="L81" s="205" t="str">
        <f ca="1">IFERROR(__xludf.DUMMYFUNCTION("JOIN("""", G81:H81)"),"")</f>
        <v/>
      </c>
      <c r="M81" s="11" t="e">
        <f t="shared" ca="1" si="1"/>
        <v>#NAME?</v>
      </c>
    </row>
    <row r="82" spans="1:13" ht="12.75">
      <c r="A82" s="15"/>
      <c r="B82" s="13"/>
      <c r="C82" s="13"/>
      <c r="D82" s="13"/>
      <c r="E82" s="13"/>
      <c r="F82" s="13"/>
      <c r="G82" s="205"/>
      <c r="H82" s="15"/>
      <c r="I82" s="13"/>
      <c r="J82" s="204">
        <v>44253</v>
      </c>
      <c r="K82" s="204">
        <f t="shared" si="0"/>
        <v>44254</v>
      </c>
      <c r="L82" s="205" t="str">
        <f ca="1">IFERROR(__xludf.DUMMYFUNCTION("JOIN("""", G82:H82)"),"")</f>
        <v/>
      </c>
      <c r="M82" s="11" t="e">
        <f t="shared" ca="1" si="1"/>
        <v>#NAME?</v>
      </c>
    </row>
    <row r="83" spans="1:13" ht="12.75">
      <c r="A83" s="15"/>
      <c r="B83" s="13"/>
      <c r="C83" s="13"/>
      <c r="D83" s="13"/>
      <c r="E83" s="13"/>
      <c r="F83" s="13"/>
      <c r="G83" s="205"/>
      <c r="H83" s="15"/>
      <c r="I83" s="13"/>
      <c r="J83" s="204">
        <v>44236</v>
      </c>
      <c r="K83" s="204">
        <f t="shared" si="0"/>
        <v>44237</v>
      </c>
      <c r="L83" s="205" t="str">
        <f ca="1">IFERROR(__xludf.DUMMYFUNCTION("JOIN("""", G83:H83)"),"")</f>
        <v/>
      </c>
      <c r="M83" s="11" t="e">
        <f t="shared" ca="1" si="1"/>
        <v>#NAME?</v>
      </c>
    </row>
    <row r="84" spans="1:13" ht="12.75">
      <c r="A84" s="15"/>
      <c r="B84" s="13"/>
      <c r="C84" s="13"/>
      <c r="D84" s="13"/>
      <c r="E84" s="13"/>
      <c r="F84" s="13"/>
      <c r="G84" s="205"/>
      <c r="H84" s="15"/>
      <c r="I84" s="13"/>
      <c r="J84" s="204">
        <v>44236</v>
      </c>
      <c r="K84" s="204">
        <f t="shared" si="0"/>
        <v>44237</v>
      </c>
      <c r="L84" s="205" t="str">
        <f ca="1">IFERROR(__xludf.DUMMYFUNCTION("JOIN("""", G84:H84)"),"")</f>
        <v/>
      </c>
      <c r="M84" s="11" t="e">
        <f t="shared" ca="1" si="1"/>
        <v>#NAME?</v>
      </c>
    </row>
    <row r="85" spans="1:13" ht="12.75">
      <c r="A85" s="15"/>
      <c r="B85" s="13"/>
      <c r="C85" s="13"/>
      <c r="D85" s="13"/>
      <c r="E85" s="13"/>
      <c r="F85" s="13"/>
      <c r="G85" s="205"/>
      <c r="H85" s="15"/>
      <c r="I85" s="13"/>
      <c r="J85" s="204">
        <v>44237</v>
      </c>
      <c r="K85" s="204">
        <f t="shared" si="0"/>
        <v>44238</v>
      </c>
      <c r="L85" s="205" t="str">
        <f ca="1">IFERROR(__xludf.DUMMYFUNCTION("JOIN("""", G85:H85)"),"")</f>
        <v/>
      </c>
      <c r="M85" s="11" t="e">
        <f t="shared" ca="1" si="1"/>
        <v>#NAME?</v>
      </c>
    </row>
    <row r="86" spans="1:13" ht="12.75">
      <c r="A86" s="15"/>
      <c r="B86" s="13"/>
      <c r="C86" s="13"/>
      <c r="D86" s="13"/>
      <c r="E86" s="13"/>
      <c r="F86" s="13"/>
      <c r="G86" s="205"/>
      <c r="H86" s="15"/>
      <c r="I86" s="13"/>
      <c r="J86" s="204">
        <v>44237</v>
      </c>
      <c r="K86" s="204">
        <f t="shared" si="0"/>
        <v>44238</v>
      </c>
      <c r="L86" s="205" t="str">
        <f ca="1">IFERROR(__xludf.DUMMYFUNCTION("JOIN("""", G86:H86)"),"")</f>
        <v/>
      </c>
      <c r="M86" s="11" t="e">
        <f t="shared" ca="1" si="1"/>
        <v>#NAME?</v>
      </c>
    </row>
    <row r="87" spans="1:13" ht="12.75">
      <c r="A87" s="15"/>
      <c r="B87" s="13"/>
      <c r="C87" s="13"/>
      <c r="D87" s="13"/>
      <c r="E87" s="13"/>
      <c r="F87" s="13"/>
      <c r="G87" s="205"/>
      <c r="H87" s="15"/>
      <c r="I87" s="13"/>
      <c r="J87" s="204">
        <v>44237</v>
      </c>
      <c r="K87" s="204">
        <f t="shared" si="0"/>
        <v>44238</v>
      </c>
      <c r="L87" s="205" t="str">
        <f ca="1">IFERROR(__xludf.DUMMYFUNCTION("JOIN("""", G87:H87)"),"")</f>
        <v/>
      </c>
      <c r="M87" s="11" t="e">
        <f t="shared" ca="1" si="1"/>
        <v>#NAME?</v>
      </c>
    </row>
    <row r="88" spans="1:13" ht="12.75">
      <c r="A88" s="15"/>
      <c r="B88" s="13"/>
      <c r="C88" s="13"/>
      <c r="D88" s="13"/>
      <c r="E88" s="13"/>
      <c r="F88" s="13"/>
      <c r="G88" s="205"/>
      <c r="H88" s="15"/>
      <c r="I88" s="13"/>
      <c r="J88" s="204">
        <v>44237</v>
      </c>
      <c r="K88" s="204">
        <f t="shared" si="0"/>
        <v>44238</v>
      </c>
      <c r="L88" s="205" t="str">
        <f ca="1">IFERROR(__xludf.DUMMYFUNCTION("JOIN("""", G88:H88)"),"")</f>
        <v/>
      </c>
      <c r="M88" s="11" t="e">
        <f t="shared" ca="1" si="1"/>
        <v>#NAME?</v>
      </c>
    </row>
    <row r="89" spans="1:13" ht="12.75">
      <c r="A89" s="15"/>
      <c r="B89" s="13"/>
      <c r="C89" s="13"/>
      <c r="D89" s="13"/>
      <c r="E89" s="13"/>
      <c r="F89" s="13"/>
      <c r="G89" s="205"/>
      <c r="H89" s="15"/>
      <c r="I89" s="13"/>
      <c r="J89" s="204">
        <v>44237</v>
      </c>
      <c r="K89" s="204">
        <f t="shared" si="0"/>
        <v>44238</v>
      </c>
      <c r="L89" s="205" t="str">
        <f ca="1">IFERROR(__xludf.DUMMYFUNCTION("JOIN("""", G89:H89)"),"")</f>
        <v/>
      </c>
      <c r="M89" s="11" t="e">
        <f t="shared" ca="1" si="1"/>
        <v>#NAME?</v>
      </c>
    </row>
    <row r="90" spans="1:13" ht="12.75">
      <c r="A90" s="15"/>
      <c r="B90" s="13"/>
      <c r="C90" s="13"/>
      <c r="D90" s="13"/>
      <c r="E90" s="13"/>
      <c r="F90" s="13"/>
      <c r="G90" s="205"/>
      <c r="H90" s="15"/>
      <c r="I90" s="13"/>
      <c r="J90" s="204">
        <v>44240</v>
      </c>
      <c r="K90" s="204">
        <f t="shared" si="0"/>
        <v>44241</v>
      </c>
      <c r="L90" s="205" t="str">
        <f ca="1">IFERROR(__xludf.DUMMYFUNCTION("JOIN("""", G90:H90)"),"")</f>
        <v/>
      </c>
      <c r="M90" s="11" t="e">
        <f t="shared" ca="1" si="1"/>
        <v>#NAME?</v>
      </c>
    </row>
    <row r="91" spans="1:13" ht="12.75">
      <c r="A91" s="15"/>
      <c r="B91" s="13"/>
      <c r="C91" s="13"/>
      <c r="D91" s="13"/>
      <c r="E91" s="13"/>
      <c r="F91" s="13"/>
      <c r="G91" s="205"/>
      <c r="H91" s="15"/>
      <c r="I91" s="13"/>
      <c r="J91" s="204">
        <v>44237</v>
      </c>
      <c r="K91" s="204">
        <f t="shared" si="0"/>
        <v>44238</v>
      </c>
      <c r="L91" s="205" t="str">
        <f ca="1">IFERROR(__xludf.DUMMYFUNCTION("JOIN("""", G91:H91)"),"")</f>
        <v/>
      </c>
      <c r="M91" s="11" t="e">
        <f t="shared" ca="1" si="1"/>
        <v>#NAME?</v>
      </c>
    </row>
    <row r="92" spans="1:13" ht="12.75">
      <c r="A92" s="15"/>
      <c r="B92" s="13"/>
      <c r="C92" s="13"/>
      <c r="D92" s="13"/>
      <c r="E92" s="13"/>
      <c r="F92" s="13"/>
      <c r="G92" s="205"/>
      <c r="H92" s="15"/>
      <c r="I92" s="13"/>
      <c r="J92" s="204">
        <v>44237</v>
      </c>
      <c r="K92" s="204">
        <f t="shared" si="0"/>
        <v>44238</v>
      </c>
      <c r="L92" s="205" t="str">
        <f ca="1">IFERROR(__xludf.DUMMYFUNCTION("JOIN("""", G92:H92)"),"")</f>
        <v/>
      </c>
      <c r="M92" s="11" t="e">
        <f t="shared" ca="1" si="1"/>
        <v>#NAME?</v>
      </c>
    </row>
    <row r="93" spans="1:13" ht="12.75">
      <c r="A93" s="15"/>
      <c r="B93" s="13"/>
      <c r="C93" s="13"/>
      <c r="D93" s="13"/>
      <c r="E93" s="13"/>
      <c r="F93" s="13"/>
      <c r="G93" s="205"/>
      <c r="H93" s="15"/>
      <c r="I93" s="13"/>
      <c r="J93" s="204">
        <v>44237</v>
      </c>
      <c r="K93" s="204">
        <f t="shared" si="0"/>
        <v>44238</v>
      </c>
      <c r="L93" s="205" t="str">
        <f ca="1">IFERROR(__xludf.DUMMYFUNCTION("JOIN("""", G93:H93)"),"")</f>
        <v/>
      </c>
      <c r="M93" s="11" t="e">
        <f t="shared" ca="1" si="1"/>
        <v>#NAME?</v>
      </c>
    </row>
    <row r="94" spans="1:13" ht="12.75">
      <c r="A94" s="15"/>
      <c r="B94" s="13"/>
      <c r="C94" s="13"/>
      <c r="D94" s="13"/>
      <c r="E94" s="13"/>
      <c r="F94" s="13"/>
      <c r="G94" s="205"/>
      <c r="H94" s="15"/>
      <c r="I94" s="13"/>
      <c r="J94" s="204">
        <v>44237</v>
      </c>
      <c r="K94" s="204">
        <f t="shared" si="0"/>
        <v>44238</v>
      </c>
      <c r="L94" s="205" t="str">
        <f ca="1">IFERROR(__xludf.DUMMYFUNCTION("JOIN("""", G94:H94)"),"")</f>
        <v/>
      </c>
      <c r="M94" s="11" t="e">
        <f t="shared" ca="1" si="1"/>
        <v>#NAME?</v>
      </c>
    </row>
    <row r="95" spans="1:13" ht="12.75">
      <c r="A95" s="15"/>
      <c r="B95" s="13"/>
      <c r="C95" s="13"/>
      <c r="D95" s="13"/>
      <c r="E95" s="13"/>
      <c r="F95" s="13"/>
      <c r="G95" s="205"/>
      <c r="H95" s="15"/>
      <c r="I95" s="13"/>
      <c r="J95" s="204">
        <v>44237</v>
      </c>
      <c r="K95" s="204">
        <f t="shared" si="0"/>
        <v>44238</v>
      </c>
      <c r="L95" s="205" t="str">
        <f ca="1">IFERROR(__xludf.DUMMYFUNCTION("JOIN("""", G95:H95)"),"")</f>
        <v/>
      </c>
      <c r="M95" s="11" t="e">
        <f t="shared" ca="1" si="1"/>
        <v>#NAME?</v>
      </c>
    </row>
    <row r="96" spans="1:13" ht="12.75">
      <c r="A96" s="15"/>
      <c r="B96" s="13"/>
      <c r="C96" s="13"/>
      <c r="D96" s="13"/>
      <c r="E96" s="13"/>
      <c r="F96" s="13"/>
      <c r="G96" s="205"/>
      <c r="H96" s="15"/>
      <c r="I96" s="13"/>
      <c r="J96" s="204">
        <v>44237</v>
      </c>
      <c r="K96" s="204">
        <f t="shared" si="0"/>
        <v>44238</v>
      </c>
      <c r="L96" s="205" t="str">
        <f ca="1">IFERROR(__xludf.DUMMYFUNCTION("JOIN("""", G96:H96)"),"")</f>
        <v/>
      </c>
      <c r="M96" s="11" t="e">
        <f t="shared" ca="1" si="1"/>
        <v>#NAME?</v>
      </c>
    </row>
    <row r="97" spans="1:13" ht="12.75">
      <c r="A97" s="15"/>
      <c r="B97" s="13"/>
      <c r="C97" s="13"/>
      <c r="D97" s="13"/>
      <c r="E97" s="13"/>
      <c r="F97" s="13"/>
      <c r="G97" s="205"/>
      <c r="H97" s="15"/>
      <c r="I97" s="13"/>
      <c r="J97" s="204">
        <v>44237</v>
      </c>
      <c r="K97" s="204">
        <f t="shared" si="0"/>
        <v>44238</v>
      </c>
      <c r="L97" s="205" t="str">
        <f ca="1">IFERROR(__xludf.DUMMYFUNCTION("JOIN("""", G97:H97)"),"")</f>
        <v/>
      </c>
      <c r="M97" s="11" t="e">
        <f t="shared" ca="1" si="1"/>
        <v>#NAME?</v>
      </c>
    </row>
    <row r="98" spans="1:13" ht="12.75">
      <c r="A98" s="15"/>
      <c r="B98" s="13"/>
      <c r="C98" s="13"/>
      <c r="D98" s="13"/>
      <c r="E98" s="13"/>
      <c r="F98" s="13"/>
      <c r="G98" s="205"/>
      <c r="H98" s="15"/>
      <c r="I98" s="13"/>
      <c r="J98" s="204">
        <v>44237</v>
      </c>
      <c r="K98" s="204">
        <f t="shared" si="0"/>
        <v>44238</v>
      </c>
      <c r="L98" s="205" t="str">
        <f ca="1">IFERROR(__xludf.DUMMYFUNCTION("JOIN("""", G98:H98)"),"")</f>
        <v/>
      </c>
      <c r="M98" s="11" t="e">
        <f t="shared" ca="1" si="1"/>
        <v>#NAME?</v>
      </c>
    </row>
    <row r="99" spans="1:13" ht="12.75">
      <c r="A99" s="15"/>
      <c r="B99" s="13"/>
      <c r="C99" s="13"/>
      <c r="D99" s="13"/>
      <c r="E99" s="13"/>
      <c r="F99" s="13"/>
      <c r="G99" s="205"/>
      <c r="H99" s="15"/>
      <c r="I99" s="13"/>
      <c r="J99" s="204">
        <v>44237</v>
      </c>
      <c r="K99" s="204">
        <f t="shared" si="0"/>
        <v>44238</v>
      </c>
      <c r="L99" s="205" t="str">
        <f ca="1">IFERROR(__xludf.DUMMYFUNCTION("JOIN("""", G99:H99)"),"")</f>
        <v/>
      </c>
      <c r="M99" s="11" t="e">
        <f t="shared" ca="1" si="1"/>
        <v>#NAME?</v>
      </c>
    </row>
    <row r="100" spans="1:13" ht="12.75">
      <c r="A100" s="15"/>
      <c r="B100" s="13"/>
      <c r="C100" s="13"/>
      <c r="D100" s="13"/>
      <c r="E100" s="13"/>
      <c r="F100" s="13"/>
      <c r="G100" s="205"/>
      <c r="H100" s="15"/>
      <c r="I100" s="13"/>
      <c r="J100" s="204">
        <v>44237</v>
      </c>
      <c r="K100" s="204">
        <f t="shared" si="0"/>
        <v>44238</v>
      </c>
      <c r="L100" s="205" t="str">
        <f ca="1">IFERROR(__xludf.DUMMYFUNCTION("JOIN("""", G100:H100)"),"")</f>
        <v/>
      </c>
      <c r="M100" s="11" t="e">
        <f t="shared" ca="1" si="1"/>
        <v>#NAME?</v>
      </c>
    </row>
    <row r="101" spans="1:13" ht="12.75">
      <c r="A101" s="15"/>
      <c r="B101" s="13"/>
      <c r="C101" s="13"/>
      <c r="D101" s="13"/>
      <c r="E101" s="13"/>
      <c r="F101" s="13"/>
      <c r="G101" s="205"/>
      <c r="H101" s="15"/>
      <c r="I101" s="13"/>
      <c r="J101" s="204">
        <v>44237</v>
      </c>
      <c r="K101" s="204">
        <f t="shared" si="0"/>
        <v>44238</v>
      </c>
      <c r="L101" s="205" t="str">
        <f ca="1">IFERROR(__xludf.DUMMYFUNCTION("JOIN("""", G101:H101)"),"")</f>
        <v/>
      </c>
      <c r="M101" s="11" t="e">
        <f t="shared" ca="1" si="1"/>
        <v>#NAME?</v>
      </c>
    </row>
    <row r="102" spans="1:13" ht="12.75">
      <c r="A102" s="15"/>
      <c r="B102" s="13"/>
      <c r="C102" s="13"/>
      <c r="D102" s="13"/>
      <c r="E102" s="13"/>
      <c r="F102" s="13"/>
      <c r="G102" s="205"/>
      <c r="H102" s="15"/>
      <c r="I102" s="13"/>
      <c r="J102" s="204">
        <v>44237</v>
      </c>
      <c r="K102" s="204">
        <f t="shared" si="0"/>
        <v>44238</v>
      </c>
      <c r="L102" s="205" t="str">
        <f ca="1">IFERROR(__xludf.DUMMYFUNCTION("JOIN("""", G102:H102)"),"")</f>
        <v/>
      </c>
      <c r="M102" s="11" t="e">
        <f t="shared" ca="1" si="1"/>
        <v>#NAME?</v>
      </c>
    </row>
    <row r="103" spans="1:13" ht="12.75">
      <c r="A103" s="15"/>
      <c r="B103" s="13"/>
      <c r="C103" s="13"/>
      <c r="D103" s="13"/>
      <c r="E103" s="13"/>
      <c r="F103" s="13"/>
      <c r="G103" s="205"/>
      <c r="H103" s="15"/>
      <c r="I103" s="13"/>
      <c r="J103" s="204">
        <v>44237</v>
      </c>
      <c r="K103" s="204">
        <f t="shared" si="0"/>
        <v>44238</v>
      </c>
      <c r="L103" s="205" t="str">
        <f ca="1">IFERROR(__xludf.DUMMYFUNCTION("JOIN("""", G103:H103)"),"")</f>
        <v/>
      </c>
      <c r="M103" s="11" t="e">
        <f t="shared" ca="1" si="1"/>
        <v>#NAME?</v>
      </c>
    </row>
    <row r="104" spans="1:13" ht="12.75">
      <c r="A104" s="15"/>
      <c r="B104" s="13"/>
      <c r="C104" s="13"/>
      <c r="D104" s="13"/>
      <c r="E104" s="13"/>
      <c r="F104" s="13"/>
      <c r="G104" s="205"/>
      <c r="H104" s="15"/>
      <c r="I104" s="13"/>
      <c r="J104" s="204">
        <v>44238</v>
      </c>
      <c r="K104" s="204">
        <f t="shared" si="0"/>
        <v>44239</v>
      </c>
      <c r="L104" s="205" t="str">
        <f ca="1">IFERROR(__xludf.DUMMYFUNCTION("JOIN("""", G104:H104)"),"")</f>
        <v/>
      </c>
      <c r="M104" s="11" t="e">
        <f t="shared" ca="1" si="1"/>
        <v>#NAME?</v>
      </c>
    </row>
    <row r="105" spans="1:13" ht="12.75">
      <c r="A105" s="15"/>
      <c r="B105" s="13"/>
      <c r="C105" s="13"/>
      <c r="D105" s="13"/>
      <c r="E105" s="13"/>
      <c r="F105" s="13"/>
      <c r="G105" s="205"/>
      <c r="H105" s="15"/>
      <c r="I105" s="13"/>
      <c r="J105" s="204">
        <v>44238</v>
      </c>
      <c r="K105" s="204">
        <f t="shared" si="0"/>
        <v>44239</v>
      </c>
      <c r="L105" s="205" t="str">
        <f ca="1">IFERROR(__xludf.DUMMYFUNCTION("JOIN("""", G105:H105)"),"")</f>
        <v/>
      </c>
      <c r="M105" s="11" t="e">
        <f t="shared" ca="1" si="1"/>
        <v>#NAME?</v>
      </c>
    </row>
    <row r="106" spans="1:13" ht="12.75">
      <c r="A106" s="15"/>
      <c r="B106" s="13"/>
      <c r="C106" s="13"/>
      <c r="D106" s="13"/>
      <c r="E106" s="13"/>
      <c r="F106" s="13"/>
      <c r="G106" s="205"/>
      <c r="H106" s="15"/>
      <c r="I106" s="13"/>
      <c r="J106" s="204">
        <v>44238</v>
      </c>
      <c r="K106" s="204">
        <f t="shared" si="0"/>
        <v>44239</v>
      </c>
      <c r="L106" s="205" t="str">
        <f ca="1">IFERROR(__xludf.DUMMYFUNCTION("JOIN("""", G106:H106)"),"")</f>
        <v/>
      </c>
      <c r="M106" s="11" t="e">
        <f t="shared" ca="1" si="1"/>
        <v>#NAME?</v>
      </c>
    </row>
    <row r="107" spans="1:13" ht="12.75">
      <c r="A107" s="15"/>
      <c r="B107" s="13"/>
      <c r="C107" s="13"/>
      <c r="D107" s="13"/>
      <c r="E107" s="13"/>
      <c r="F107" s="13"/>
      <c r="G107" s="205"/>
      <c r="H107" s="15"/>
      <c r="I107" s="13"/>
      <c r="J107" s="204">
        <v>44238</v>
      </c>
      <c r="K107" s="204">
        <f t="shared" si="0"/>
        <v>44239</v>
      </c>
      <c r="L107" s="205" t="str">
        <f ca="1">IFERROR(__xludf.DUMMYFUNCTION("JOIN("""", G107:H107)"),"")</f>
        <v/>
      </c>
      <c r="M107" s="11" t="e">
        <f t="shared" ca="1" si="1"/>
        <v>#NAME?</v>
      </c>
    </row>
    <row r="108" spans="1:13" ht="12.75">
      <c r="A108" s="15"/>
      <c r="B108" s="13"/>
      <c r="C108" s="13"/>
      <c r="D108" s="13"/>
      <c r="E108" s="13"/>
      <c r="F108" s="13"/>
      <c r="G108" s="205"/>
      <c r="H108" s="15"/>
      <c r="I108" s="13"/>
      <c r="J108" s="204">
        <v>44238</v>
      </c>
      <c r="K108" s="204">
        <f t="shared" si="0"/>
        <v>44239</v>
      </c>
      <c r="L108" s="205" t="str">
        <f ca="1">IFERROR(__xludf.DUMMYFUNCTION("JOIN("""", G108:H108)"),"")</f>
        <v/>
      </c>
      <c r="M108" s="11" t="e">
        <f t="shared" ca="1" si="1"/>
        <v>#NAME?</v>
      </c>
    </row>
    <row r="109" spans="1:13" ht="12.75">
      <c r="A109" s="15"/>
      <c r="B109" s="13"/>
      <c r="C109" s="13"/>
      <c r="D109" s="13"/>
      <c r="E109" s="13"/>
      <c r="F109" s="13"/>
      <c r="G109" s="205"/>
      <c r="H109" s="15"/>
      <c r="I109" s="13"/>
      <c r="J109" s="204">
        <v>44238</v>
      </c>
      <c r="K109" s="204">
        <f t="shared" si="0"/>
        <v>44239</v>
      </c>
      <c r="L109" s="205" t="str">
        <f ca="1">IFERROR(__xludf.DUMMYFUNCTION("JOIN("""", G109:H109)"),"")</f>
        <v/>
      </c>
      <c r="M109" s="11" t="e">
        <f t="shared" ca="1" si="1"/>
        <v>#NAME?</v>
      </c>
    </row>
    <row r="110" spans="1:13" ht="12.75">
      <c r="A110" s="15"/>
      <c r="B110" s="13"/>
      <c r="C110" s="13"/>
      <c r="D110" s="13"/>
      <c r="E110" s="13"/>
      <c r="F110" s="13"/>
      <c r="G110" s="205"/>
      <c r="H110" s="15"/>
      <c r="I110" s="13"/>
      <c r="J110" s="204">
        <v>44238</v>
      </c>
      <c r="K110" s="204">
        <f t="shared" si="0"/>
        <v>44239</v>
      </c>
      <c r="L110" s="205" t="str">
        <f ca="1">IFERROR(__xludf.DUMMYFUNCTION("JOIN("""", G110:H110)"),"")</f>
        <v/>
      </c>
      <c r="M110" s="11" t="e">
        <f t="shared" ca="1" si="1"/>
        <v>#NAME?</v>
      </c>
    </row>
    <row r="111" spans="1:13" ht="12.75">
      <c r="A111" s="15"/>
      <c r="B111" s="13"/>
      <c r="C111" s="13"/>
      <c r="D111" s="13"/>
      <c r="E111" s="13"/>
      <c r="F111" s="13"/>
      <c r="G111" s="205"/>
      <c r="H111" s="15"/>
      <c r="I111" s="13"/>
      <c r="J111" s="204">
        <v>44238</v>
      </c>
      <c r="K111" s="204">
        <f t="shared" si="0"/>
        <v>44239</v>
      </c>
      <c r="L111" s="205" t="str">
        <f ca="1">IFERROR(__xludf.DUMMYFUNCTION("JOIN("""", G111:H111)"),"")</f>
        <v/>
      </c>
      <c r="M111" s="11" t="e">
        <f t="shared" ca="1" si="1"/>
        <v>#NAME?</v>
      </c>
    </row>
    <row r="112" spans="1:13" ht="12.75">
      <c r="A112" s="15"/>
      <c r="B112" s="13"/>
      <c r="C112" s="13"/>
      <c r="D112" s="13"/>
      <c r="E112" s="13"/>
      <c r="F112" s="13"/>
      <c r="G112" s="205"/>
      <c r="H112" s="15"/>
      <c r="I112" s="13"/>
      <c r="J112" s="204">
        <v>44238</v>
      </c>
      <c r="K112" s="204">
        <f t="shared" si="0"/>
        <v>44239</v>
      </c>
      <c r="L112" s="205" t="str">
        <f ca="1">IFERROR(__xludf.DUMMYFUNCTION("JOIN("""", G112:H112)"),"")</f>
        <v/>
      </c>
      <c r="M112" s="11" t="e">
        <f t="shared" ca="1" si="1"/>
        <v>#NAME?</v>
      </c>
    </row>
    <row r="113" spans="1:13" ht="12.75">
      <c r="A113" s="15"/>
      <c r="B113" s="13"/>
      <c r="C113" s="13"/>
      <c r="D113" s="13"/>
      <c r="E113" s="13"/>
      <c r="F113" s="13"/>
      <c r="G113" s="205"/>
      <c r="H113" s="15"/>
      <c r="I113" s="13"/>
      <c r="J113" s="204">
        <v>44238</v>
      </c>
      <c r="K113" s="204">
        <f t="shared" si="0"/>
        <v>44239</v>
      </c>
      <c r="L113" s="205" t="str">
        <f ca="1">IFERROR(__xludf.DUMMYFUNCTION("JOIN("""", G113:H113)"),"")</f>
        <v/>
      </c>
      <c r="M113" s="11" t="e">
        <f t="shared" ca="1" si="1"/>
        <v>#NAME?</v>
      </c>
    </row>
    <row r="114" spans="1:13" ht="12.75">
      <c r="A114" s="15"/>
      <c r="B114" s="13"/>
      <c r="C114" s="13"/>
      <c r="D114" s="13"/>
      <c r="E114" s="13"/>
      <c r="F114" s="13"/>
      <c r="G114" s="205"/>
      <c r="H114" s="15"/>
      <c r="I114" s="13"/>
      <c r="J114" s="204">
        <v>44238</v>
      </c>
      <c r="K114" s="204">
        <f t="shared" si="0"/>
        <v>44239</v>
      </c>
      <c r="L114" s="205" t="str">
        <f ca="1">IFERROR(__xludf.DUMMYFUNCTION("JOIN("""", G114:H114)"),"")</f>
        <v/>
      </c>
      <c r="M114" s="11" t="e">
        <f t="shared" ca="1" si="1"/>
        <v>#NAME?</v>
      </c>
    </row>
    <row r="115" spans="1:13" ht="12.75">
      <c r="A115" s="15"/>
      <c r="B115" s="13"/>
      <c r="C115" s="13"/>
      <c r="D115" s="13"/>
      <c r="E115" s="13"/>
      <c r="F115" s="13"/>
      <c r="G115" s="205"/>
      <c r="H115" s="15"/>
      <c r="I115" s="13"/>
      <c r="J115" s="204">
        <v>44238</v>
      </c>
      <c r="K115" s="204">
        <f t="shared" si="0"/>
        <v>44239</v>
      </c>
      <c r="L115" s="205" t="str">
        <f ca="1">IFERROR(__xludf.DUMMYFUNCTION("JOIN("""", G115:H115)"),"")</f>
        <v/>
      </c>
      <c r="M115" s="11" t="e">
        <f t="shared" ca="1" si="1"/>
        <v>#NAME?</v>
      </c>
    </row>
    <row r="116" spans="1:13" ht="12.75">
      <c r="A116" s="15"/>
      <c r="B116" s="13"/>
      <c r="C116" s="13"/>
      <c r="D116" s="13"/>
      <c r="E116" s="13"/>
      <c r="F116" s="13"/>
      <c r="G116" s="205"/>
      <c r="H116" s="15"/>
      <c r="I116" s="13"/>
      <c r="J116" s="204">
        <v>44238</v>
      </c>
      <c r="K116" s="204">
        <f t="shared" si="0"/>
        <v>44239</v>
      </c>
      <c r="L116" s="205" t="str">
        <f ca="1">IFERROR(__xludf.DUMMYFUNCTION("JOIN("""", G116:H116)"),"")</f>
        <v/>
      </c>
      <c r="M116" s="11" t="e">
        <f t="shared" ca="1" si="1"/>
        <v>#NAME?</v>
      </c>
    </row>
    <row r="117" spans="1:13" ht="12.75">
      <c r="A117" s="15"/>
      <c r="B117" s="13"/>
      <c r="C117" s="13"/>
      <c r="D117" s="13"/>
      <c r="E117" s="13"/>
      <c r="F117" s="13"/>
      <c r="G117" s="205"/>
      <c r="H117" s="15"/>
      <c r="I117" s="13"/>
      <c r="J117" s="204">
        <v>44238</v>
      </c>
      <c r="K117" s="204">
        <f t="shared" si="0"/>
        <v>44239</v>
      </c>
      <c r="L117" s="205" t="str">
        <f ca="1">IFERROR(__xludf.DUMMYFUNCTION("JOIN("""", G117:H117)"),"")</f>
        <v/>
      </c>
      <c r="M117" s="11" t="e">
        <f t="shared" ca="1" si="1"/>
        <v>#NAME?</v>
      </c>
    </row>
    <row r="118" spans="1:13" ht="12.75">
      <c r="A118" s="15"/>
      <c r="B118" s="13"/>
      <c r="C118" s="13"/>
      <c r="D118" s="13"/>
      <c r="E118" s="13"/>
      <c r="F118" s="13"/>
      <c r="G118" s="205"/>
      <c r="H118" s="15"/>
      <c r="I118" s="13"/>
      <c r="J118" s="204">
        <v>44238</v>
      </c>
      <c r="K118" s="204">
        <f t="shared" si="0"/>
        <v>44239</v>
      </c>
      <c r="L118" s="205" t="str">
        <f ca="1">IFERROR(__xludf.DUMMYFUNCTION("JOIN("""", G118:H118)"),"")</f>
        <v/>
      </c>
      <c r="M118" s="11" t="e">
        <f t="shared" ca="1" si="1"/>
        <v>#NAME?</v>
      </c>
    </row>
    <row r="119" spans="1:13" ht="12.75">
      <c r="A119" s="15"/>
      <c r="B119" s="13"/>
      <c r="C119" s="13"/>
      <c r="D119" s="13"/>
      <c r="E119" s="13"/>
      <c r="F119" s="13"/>
      <c r="G119" s="205"/>
      <c r="H119" s="15"/>
      <c r="I119" s="13"/>
      <c r="J119" s="204">
        <v>44238</v>
      </c>
      <c r="K119" s="204">
        <f t="shared" si="0"/>
        <v>44239</v>
      </c>
      <c r="L119" s="205" t="str">
        <f ca="1">IFERROR(__xludf.DUMMYFUNCTION("JOIN("""", G119:H119)"),"")</f>
        <v/>
      </c>
      <c r="M119" s="11" t="e">
        <f t="shared" ca="1" si="1"/>
        <v>#NAME?</v>
      </c>
    </row>
    <row r="120" spans="1:13" ht="12.75">
      <c r="A120" s="15"/>
      <c r="B120" s="13"/>
      <c r="C120" s="13"/>
      <c r="D120" s="13"/>
      <c r="E120" s="13"/>
      <c r="F120" s="13"/>
      <c r="G120" s="205"/>
      <c r="H120" s="15"/>
      <c r="I120" s="13"/>
      <c r="J120" s="204">
        <v>44238</v>
      </c>
      <c r="K120" s="204">
        <f t="shared" si="0"/>
        <v>44239</v>
      </c>
      <c r="L120" s="205" t="str">
        <f ca="1">IFERROR(__xludf.DUMMYFUNCTION("JOIN("""", G120:H120)"),"")</f>
        <v/>
      </c>
      <c r="M120" s="11" t="e">
        <f t="shared" ca="1" si="1"/>
        <v>#NAME?</v>
      </c>
    </row>
    <row r="121" spans="1:13" ht="12.75">
      <c r="A121" s="15"/>
      <c r="B121" s="13"/>
      <c r="C121" s="13"/>
      <c r="D121" s="13"/>
      <c r="E121" s="13"/>
      <c r="F121" s="13"/>
      <c r="G121" s="205"/>
      <c r="H121" s="15"/>
      <c r="I121" s="13"/>
      <c r="J121" s="204">
        <v>44239</v>
      </c>
      <c r="K121" s="204">
        <f t="shared" si="0"/>
        <v>44240</v>
      </c>
      <c r="L121" s="205" t="str">
        <f ca="1">IFERROR(__xludf.DUMMYFUNCTION("JOIN("""", G121:H121)"),"")</f>
        <v/>
      </c>
      <c r="M121" s="11" t="e">
        <f t="shared" ca="1" si="1"/>
        <v>#NAME?</v>
      </c>
    </row>
    <row r="122" spans="1:13" ht="12.75">
      <c r="A122" s="15"/>
      <c r="B122" s="13"/>
      <c r="C122" s="13"/>
      <c r="D122" s="13"/>
      <c r="E122" s="13"/>
      <c r="F122" s="13"/>
      <c r="G122" s="205"/>
      <c r="H122" s="15"/>
      <c r="I122" s="13"/>
      <c r="J122" s="204">
        <v>44239</v>
      </c>
      <c r="K122" s="204">
        <f t="shared" si="0"/>
        <v>44240</v>
      </c>
      <c r="L122" s="205" t="str">
        <f ca="1">IFERROR(__xludf.DUMMYFUNCTION("JOIN("""", G122:H122)"),"")</f>
        <v/>
      </c>
      <c r="M122" s="11" t="e">
        <f t="shared" ca="1" si="1"/>
        <v>#NAME?</v>
      </c>
    </row>
    <row r="123" spans="1:13" ht="12.75">
      <c r="A123" s="15"/>
      <c r="B123" s="13"/>
      <c r="C123" s="13"/>
      <c r="D123" s="13"/>
      <c r="E123" s="13"/>
      <c r="F123" s="13"/>
      <c r="G123" s="205"/>
      <c r="H123" s="15"/>
      <c r="I123" s="13"/>
      <c r="J123" s="204">
        <v>44239</v>
      </c>
      <c r="K123" s="204">
        <f t="shared" si="0"/>
        <v>44240</v>
      </c>
      <c r="L123" s="205" t="str">
        <f ca="1">IFERROR(__xludf.DUMMYFUNCTION("JOIN("""", G123:H123)"),"")</f>
        <v/>
      </c>
      <c r="M123" s="11" t="e">
        <f t="shared" ca="1" si="1"/>
        <v>#NAME?</v>
      </c>
    </row>
    <row r="124" spans="1:13" ht="12.75">
      <c r="A124" s="15"/>
      <c r="B124" s="13"/>
      <c r="C124" s="13"/>
      <c r="D124" s="13"/>
      <c r="E124" s="13"/>
      <c r="F124" s="13"/>
      <c r="G124" s="205"/>
      <c r="H124" s="15"/>
      <c r="I124" s="13"/>
      <c r="J124" s="204">
        <v>44239</v>
      </c>
      <c r="K124" s="204">
        <f t="shared" si="0"/>
        <v>44240</v>
      </c>
      <c r="L124" s="205" t="str">
        <f ca="1">IFERROR(__xludf.DUMMYFUNCTION("JOIN("""", G124:H124)"),"")</f>
        <v/>
      </c>
      <c r="M124" s="11" t="e">
        <f t="shared" ca="1" si="1"/>
        <v>#NAME?</v>
      </c>
    </row>
    <row r="125" spans="1:13" ht="12.75">
      <c r="A125" s="15"/>
      <c r="B125" s="13"/>
      <c r="C125" s="13"/>
      <c r="D125" s="13"/>
      <c r="E125" s="13"/>
      <c r="F125" s="13"/>
      <c r="G125" s="205"/>
      <c r="H125" s="15"/>
      <c r="I125" s="13"/>
      <c r="J125" s="204">
        <v>44239</v>
      </c>
      <c r="K125" s="204">
        <f t="shared" si="0"/>
        <v>44240</v>
      </c>
      <c r="L125" s="205" t="str">
        <f ca="1">IFERROR(__xludf.DUMMYFUNCTION("JOIN("""", G125:H125)"),"")</f>
        <v/>
      </c>
      <c r="M125" s="11" t="e">
        <f t="shared" ca="1" si="1"/>
        <v>#NAME?</v>
      </c>
    </row>
    <row r="126" spans="1:13" ht="12.75">
      <c r="A126" s="15"/>
      <c r="B126" s="13"/>
      <c r="C126" s="13"/>
      <c r="D126" s="13"/>
      <c r="E126" s="13"/>
      <c r="F126" s="13"/>
      <c r="G126" s="205"/>
      <c r="H126" s="15"/>
      <c r="I126" s="13"/>
      <c r="J126" s="204">
        <v>44239</v>
      </c>
      <c r="K126" s="204">
        <f t="shared" si="0"/>
        <v>44240</v>
      </c>
      <c r="L126" s="205" t="str">
        <f ca="1">IFERROR(__xludf.DUMMYFUNCTION("JOIN("""", G126:H126)"),"")</f>
        <v/>
      </c>
      <c r="M126" s="11" t="e">
        <f t="shared" ca="1" si="1"/>
        <v>#NAME?</v>
      </c>
    </row>
    <row r="127" spans="1:13" ht="12.75">
      <c r="A127" s="15"/>
      <c r="B127" s="13"/>
      <c r="C127" s="13"/>
      <c r="D127" s="13"/>
      <c r="E127" s="13"/>
      <c r="F127" s="13"/>
      <c r="G127" s="205"/>
      <c r="H127" s="15"/>
      <c r="I127" s="13"/>
      <c r="J127" s="204" t="s">
        <v>285</v>
      </c>
      <c r="K127" s="204" t="e">
        <f t="shared" si="0"/>
        <v>#VALUE!</v>
      </c>
      <c r="L127" s="205" t="str">
        <f ca="1">IFERROR(__xludf.DUMMYFUNCTION("JOIN("""", G127:H127)"),"")</f>
        <v/>
      </c>
      <c r="M127" s="11" t="e">
        <f t="shared" ca="1" si="1"/>
        <v>#NAME?</v>
      </c>
    </row>
    <row r="128" spans="1:13" ht="12.75">
      <c r="A128" s="15"/>
      <c r="B128" s="13"/>
      <c r="C128" s="13"/>
      <c r="D128" s="13"/>
      <c r="E128" s="13"/>
      <c r="F128" s="13"/>
      <c r="G128" s="205"/>
      <c r="H128" s="15"/>
      <c r="I128" s="13"/>
      <c r="J128" s="204">
        <v>44240</v>
      </c>
      <c r="K128" s="204">
        <f t="shared" si="0"/>
        <v>44241</v>
      </c>
      <c r="L128" s="205" t="str">
        <f ca="1">IFERROR(__xludf.DUMMYFUNCTION("JOIN("""", G128:H128)"),"")</f>
        <v/>
      </c>
      <c r="M128" s="11" t="e">
        <f t="shared" ca="1" si="1"/>
        <v>#NAME?</v>
      </c>
    </row>
    <row r="129" spans="1:13" ht="12.75">
      <c r="A129" s="15"/>
      <c r="B129" s="13"/>
      <c r="C129" s="13"/>
      <c r="D129" s="13"/>
      <c r="E129" s="13"/>
      <c r="F129" s="13"/>
      <c r="G129" s="205"/>
      <c r="H129" s="15"/>
      <c r="I129" s="13"/>
      <c r="J129" s="204">
        <v>44240</v>
      </c>
      <c r="K129" s="204">
        <f t="shared" si="0"/>
        <v>44241</v>
      </c>
      <c r="L129" s="205" t="str">
        <f ca="1">IFERROR(__xludf.DUMMYFUNCTION("JOIN("""", G129:H129)"),"")</f>
        <v/>
      </c>
      <c r="M129" s="11" t="e">
        <f t="shared" ca="1" si="1"/>
        <v>#NAME?</v>
      </c>
    </row>
    <row r="130" spans="1:13" ht="12.75">
      <c r="A130" s="15"/>
      <c r="B130" s="13"/>
      <c r="C130" s="13"/>
      <c r="D130" s="13"/>
      <c r="E130" s="13"/>
      <c r="F130" s="13"/>
      <c r="G130" s="205"/>
      <c r="H130" s="15"/>
      <c r="I130" s="13"/>
      <c r="J130" s="204">
        <v>44240</v>
      </c>
      <c r="K130" s="204">
        <f t="shared" si="0"/>
        <v>44241</v>
      </c>
      <c r="L130" s="205" t="str">
        <f ca="1">IFERROR(__xludf.DUMMYFUNCTION("JOIN("""", G130:H130)"),"")</f>
        <v/>
      </c>
      <c r="M130" s="11" t="e">
        <f t="shared" ca="1" si="1"/>
        <v>#NAME?</v>
      </c>
    </row>
    <row r="131" spans="1:13" ht="12.75">
      <c r="A131" s="15"/>
      <c r="B131" s="13"/>
      <c r="C131" s="13"/>
      <c r="D131" s="13"/>
      <c r="E131" s="13"/>
      <c r="F131" s="13"/>
      <c r="G131" s="205"/>
      <c r="H131" s="15"/>
      <c r="I131" s="13"/>
      <c r="J131" s="204">
        <v>44240</v>
      </c>
      <c r="K131" s="204">
        <f t="shared" si="0"/>
        <v>44241</v>
      </c>
      <c r="L131" s="205" t="str">
        <f ca="1">IFERROR(__xludf.DUMMYFUNCTION("JOIN("""", G131:H131)"),"")</f>
        <v/>
      </c>
      <c r="M131" s="11" t="e">
        <f t="shared" ca="1" si="1"/>
        <v>#NAME?</v>
      </c>
    </row>
    <row r="132" spans="1:13" ht="12.75">
      <c r="A132" s="15"/>
      <c r="B132" s="13"/>
      <c r="C132" s="13"/>
      <c r="D132" s="13"/>
      <c r="E132" s="13"/>
      <c r="F132" s="13"/>
      <c r="G132" s="205"/>
      <c r="H132" s="15"/>
      <c r="I132" s="13"/>
      <c r="J132" s="204">
        <v>44240</v>
      </c>
      <c r="K132" s="204">
        <f t="shared" si="0"/>
        <v>44241</v>
      </c>
      <c r="L132" s="205" t="str">
        <f ca="1">IFERROR(__xludf.DUMMYFUNCTION("JOIN("""", G132:H132)"),"")</f>
        <v/>
      </c>
      <c r="M132" s="11" t="e">
        <f t="shared" ca="1" si="1"/>
        <v>#NAME?</v>
      </c>
    </row>
    <row r="133" spans="1:13" ht="12.75">
      <c r="A133" s="15"/>
      <c r="B133" s="13"/>
      <c r="C133" s="13"/>
      <c r="D133" s="13"/>
      <c r="E133" s="13"/>
      <c r="F133" s="13"/>
      <c r="G133" s="205"/>
      <c r="H133" s="15"/>
      <c r="I133" s="13"/>
      <c r="J133" s="204">
        <v>44240</v>
      </c>
      <c r="K133" s="204">
        <f t="shared" si="0"/>
        <v>44241</v>
      </c>
      <c r="L133" s="205" t="str">
        <f ca="1">IFERROR(__xludf.DUMMYFUNCTION("JOIN("""", G133:H133)"),"")</f>
        <v/>
      </c>
      <c r="M133" s="11" t="e">
        <f t="shared" ca="1" si="1"/>
        <v>#NAME?</v>
      </c>
    </row>
    <row r="134" spans="1:13" ht="12.75">
      <c r="A134" s="15"/>
      <c r="B134" s="13"/>
      <c r="C134" s="13"/>
      <c r="D134" s="13"/>
      <c r="E134" s="13"/>
      <c r="F134" s="13"/>
      <c r="G134" s="205"/>
      <c r="H134" s="15"/>
      <c r="I134" s="13"/>
      <c r="J134" s="204">
        <v>44268</v>
      </c>
      <c r="K134" s="204">
        <f t="shared" si="0"/>
        <v>44269</v>
      </c>
      <c r="L134" s="205" t="str">
        <f ca="1">IFERROR(__xludf.DUMMYFUNCTION("JOIN("""", G134:H134)"),"")</f>
        <v/>
      </c>
      <c r="M134" s="11" t="e">
        <f t="shared" ca="1" si="1"/>
        <v>#NAME?</v>
      </c>
    </row>
    <row r="135" spans="1:13" ht="12.75">
      <c r="A135" s="15"/>
      <c r="B135" s="13"/>
      <c r="C135" s="13"/>
      <c r="D135" s="13"/>
      <c r="E135" s="13"/>
      <c r="F135" s="13"/>
      <c r="G135" s="205"/>
      <c r="H135" s="15"/>
      <c r="I135" s="13"/>
      <c r="J135" s="204">
        <v>44240</v>
      </c>
      <c r="K135" s="204">
        <f t="shared" si="0"/>
        <v>44241</v>
      </c>
      <c r="L135" s="205" t="str">
        <f ca="1">IFERROR(__xludf.DUMMYFUNCTION("JOIN("""", G135:H135)"),"")</f>
        <v/>
      </c>
      <c r="M135" s="11" t="e">
        <f t="shared" ca="1" si="1"/>
        <v>#NAME?</v>
      </c>
    </row>
    <row r="136" spans="1:13" ht="12.75">
      <c r="A136" s="15"/>
      <c r="B136" s="13"/>
      <c r="C136" s="13"/>
      <c r="D136" s="13"/>
      <c r="E136" s="13"/>
      <c r="F136" s="13"/>
      <c r="G136" s="205"/>
      <c r="H136" s="15"/>
      <c r="I136" s="13"/>
      <c r="J136" s="204">
        <v>44240</v>
      </c>
      <c r="K136" s="204">
        <f t="shared" si="0"/>
        <v>44241</v>
      </c>
      <c r="L136" s="205" t="str">
        <f ca="1">IFERROR(__xludf.DUMMYFUNCTION("JOIN("""", G136:H136)"),"")</f>
        <v/>
      </c>
      <c r="M136" s="11" t="e">
        <f t="shared" ca="1" si="1"/>
        <v>#NAME?</v>
      </c>
    </row>
    <row r="137" spans="1:13" ht="12.75">
      <c r="A137" s="15"/>
      <c r="B137" s="13"/>
      <c r="C137" s="13"/>
      <c r="D137" s="13"/>
      <c r="E137" s="13"/>
      <c r="F137" s="13"/>
      <c r="G137" s="205"/>
      <c r="H137" s="15"/>
      <c r="I137" s="13"/>
      <c r="J137" s="204">
        <v>44240</v>
      </c>
      <c r="K137" s="204">
        <f t="shared" si="0"/>
        <v>44241</v>
      </c>
      <c r="L137" s="205" t="str">
        <f ca="1">IFERROR(__xludf.DUMMYFUNCTION("JOIN("""", G137:H137)"),"")</f>
        <v/>
      </c>
      <c r="M137" s="11" t="e">
        <f t="shared" ca="1" si="1"/>
        <v>#NAME?</v>
      </c>
    </row>
    <row r="138" spans="1:13" ht="12.75">
      <c r="A138" s="15"/>
      <c r="B138" s="13"/>
      <c r="C138" s="13"/>
      <c r="D138" s="13"/>
      <c r="E138" s="13"/>
      <c r="F138" s="13"/>
      <c r="G138" s="205"/>
      <c r="H138" s="15"/>
      <c r="I138" s="13"/>
      <c r="J138" s="204">
        <v>44277</v>
      </c>
      <c r="K138" s="204">
        <f t="shared" si="0"/>
        <v>44278</v>
      </c>
      <c r="L138" s="205" t="str">
        <f ca="1">IFERROR(__xludf.DUMMYFUNCTION("JOIN("""", G138:H138)"),"")</f>
        <v/>
      </c>
      <c r="M138" s="11" t="e">
        <f t="shared" ca="1" si="1"/>
        <v>#NAME?</v>
      </c>
    </row>
    <row r="139" spans="1:13" ht="12.75">
      <c r="A139" s="15"/>
      <c r="B139" s="13"/>
      <c r="C139" s="13"/>
      <c r="D139" s="13"/>
      <c r="E139" s="13"/>
      <c r="F139" s="13"/>
      <c r="G139" s="205"/>
      <c r="H139" s="15"/>
      <c r="I139" s="13"/>
      <c r="J139" s="204">
        <v>44240</v>
      </c>
      <c r="K139" s="204">
        <f t="shared" si="0"/>
        <v>44241</v>
      </c>
      <c r="L139" s="205" t="str">
        <f ca="1">IFERROR(__xludf.DUMMYFUNCTION("JOIN("""", G139:H139)"),"")</f>
        <v/>
      </c>
      <c r="M139" s="11" t="e">
        <f t="shared" ca="1" si="1"/>
        <v>#NAME?</v>
      </c>
    </row>
    <row r="140" spans="1:13" ht="12.75">
      <c r="A140" s="15"/>
      <c r="B140" s="13"/>
      <c r="C140" s="13"/>
      <c r="D140" s="13"/>
      <c r="E140" s="13"/>
      <c r="F140" s="13"/>
      <c r="G140" s="205"/>
      <c r="H140" s="15"/>
      <c r="I140" s="13"/>
      <c r="J140" s="204">
        <v>44240</v>
      </c>
      <c r="K140" s="204">
        <f t="shared" si="0"/>
        <v>44241</v>
      </c>
      <c r="L140" s="205" t="str">
        <f ca="1">IFERROR(__xludf.DUMMYFUNCTION("JOIN("""", G140:H140)"),"")</f>
        <v/>
      </c>
      <c r="M140" s="11" t="e">
        <f t="shared" ca="1" si="1"/>
        <v>#NAME?</v>
      </c>
    </row>
    <row r="141" spans="1:13" ht="12.75">
      <c r="A141" s="15"/>
      <c r="B141" s="13"/>
      <c r="C141" s="13"/>
      <c r="D141" s="13"/>
      <c r="E141" s="13"/>
      <c r="F141" s="13"/>
      <c r="G141" s="205"/>
      <c r="H141" s="15"/>
      <c r="I141" s="13"/>
      <c r="J141" s="204">
        <v>44240</v>
      </c>
      <c r="K141" s="204">
        <f t="shared" si="0"/>
        <v>44241</v>
      </c>
      <c r="L141" s="205" t="str">
        <f ca="1">IFERROR(__xludf.DUMMYFUNCTION("JOIN("""", G141:H141)"),"")</f>
        <v/>
      </c>
      <c r="M141" s="11" t="e">
        <f t="shared" ca="1" si="1"/>
        <v>#NAME?</v>
      </c>
    </row>
    <row r="142" spans="1:13" ht="12.75">
      <c r="A142" s="15"/>
      <c r="B142" s="13"/>
      <c r="C142" s="13"/>
      <c r="D142" s="13"/>
      <c r="E142" s="13"/>
      <c r="F142" s="13"/>
      <c r="G142" s="205"/>
      <c r="H142" s="15"/>
      <c r="I142" s="13"/>
      <c r="J142" s="204">
        <v>44240</v>
      </c>
      <c r="K142" s="204">
        <f t="shared" si="0"/>
        <v>44241</v>
      </c>
      <c r="L142" s="205" t="str">
        <f ca="1">IFERROR(__xludf.DUMMYFUNCTION("JOIN("""", G142:H142)"),"")</f>
        <v/>
      </c>
      <c r="M142" s="11" t="e">
        <f t="shared" ca="1" si="1"/>
        <v>#NAME?</v>
      </c>
    </row>
    <row r="143" spans="1:13" ht="12.75">
      <c r="A143" s="15"/>
      <c r="B143" s="13"/>
      <c r="C143" s="13"/>
      <c r="D143" s="13"/>
      <c r="E143" s="13"/>
      <c r="F143" s="13"/>
      <c r="G143" s="205"/>
      <c r="H143" s="15"/>
      <c r="I143" s="13"/>
      <c r="J143" s="204">
        <v>44241</v>
      </c>
      <c r="K143" s="204">
        <f t="shared" si="0"/>
        <v>44242</v>
      </c>
      <c r="L143" s="205" t="str">
        <f ca="1">IFERROR(__xludf.DUMMYFUNCTION("JOIN("""", G143:H143)"),"")</f>
        <v/>
      </c>
      <c r="M143" s="11" t="e">
        <f t="shared" ca="1" si="1"/>
        <v>#NAME?</v>
      </c>
    </row>
    <row r="144" spans="1:13" ht="12.75">
      <c r="A144" s="15"/>
      <c r="B144" s="13"/>
      <c r="C144" s="13"/>
      <c r="D144" s="13"/>
      <c r="E144" s="13"/>
      <c r="F144" s="13"/>
      <c r="G144" s="205"/>
      <c r="H144" s="15"/>
      <c r="I144" s="13"/>
      <c r="J144" s="204">
        <v>44241</v>
      </c>
      <c r="K144" s="204">
        <f t="shared" si="0"/>
        <v>44242</v>
      </c>
      <c r="L144" s="205" t="str">
        <f ca="1">IFERROR(__xludf.DUMMYFUNCTION("JOIN("""", G144:H144)"),"")</f>
        <v/>
      </c>
      <c r="M144" s="11" t="e">
        <f t="shared" ca="1" si="1"/>
        <v>#NAME?</v>
      </c>
    </row>
    <row r="145" spans="1:13" ht="12.75">
      <c r="A145" s="15"/>
      <c r="B145" s="13"/>
      <c r="C145" s="13"/>
      <c r="D145" s="13"/>
      <c r="E145" s="13"/>
      <c r="F145" s="13"/>
      <c r="G145" s="205"/>
      <c r="H145" s="15"/>
      <c r="I145" s="13"/>
      <c r="J145" s="204">
        <v>44277</v>
      </c>
      <c r="K145" s="204">
        <f t="shared" si="0"/>
        <v>44278</v>
      </c>
      <c r="L145" s="205" t="str">
        <f ca="1">IFERROR(__xludf.DUMMYFUNCTION("JOIN("""", G145:H145)"),"")</f>
        <v/>
      </c>
      <c r="M145" s="11" t="e">
        <f t="shared" ca="1" si="1"/>
        <v>#NAME?</v>
      </c>
    </row>
    <row r="146" spans="1:13" ht="12.75">
      <c r="A146" s="15"/>
      <c r="B146" s="13"/>
      <c r="C146" s="13"/>
      <c r="D146" s="13"/>
      <c r="E146" s="13"/>
      <c r="F146" s="13"/>
      <c r="G146" s="205"/>
      <c r="H146" s="15"/>
      <c r="I146" s="13"/>
      <c r="J146" s="204">
        <v>44241</v>
      </c>
      <c r="K146" s="204">
        <f t="shared" si="0"/>
        <v>44242</v>
      </c>
      <c r="L146" s="205" t="str">
        <f ca="1">IFERROR(__xludf.DUMMYFUNCTION("JOIN("""", G146:H146)"),"")</f>
        <v/>
      </c>
      <c r="M146" s="11" t="e">
        <f t="shared" ca="1" si="1"/>
        <v>#NAME?</v>
      </c>
    </row>
    <row r="147" spans="1:13" ht="12.75">
      <c r="A147" s="15"/>
      <c r="B147" s="13"/>
      <c r="C147" s="13"/>
      <c r="D147" s="13"/>
      <c r="E147" s="13"/>
      <c r="F147" s="13"/>
      <c r="G147" s="205"/>
      <c r="H147" s="15"/>
      <c r="I147" s="13"/>
      <c r="J147" s="204">
        <v>44241</v>
      </c>
      <c r="K147" s="204">
        <f t="shared" si="0"/>
        <v>44242</v>
      </c>
      <c r="L147" s="205" t="str">
        <f ca="1">IFERROR(__xludf.DUMMYFUNCTION("JOIN("""", G147:H147)"),"")</f>
        <v/>
      </c>
      <c r="M147" s="11" t="e">
        <f t="shared" ca="1" si="1"/>
        <v>#NAME?</v>
      </c>
    </row>
    <row r="148" spans="1:13" ht="12.75">
      <c r="A148" s="15"/>
      <c r="B148" s="13"/>
      <c r="C148" s="13"/>
      <c r="D148" s="13"/>
      <c r="E148" s="13"/>
      <c r="F148" s="13"/>
      <c r="G148" s="205"/>
      <c r="H148" s="15"/>
      <c r="I148" s="13"/>
      <c r="J148" s="204">
        <v>44241</v>
      </c>
      <c r="K148" s="204">
        <f t="shared" si="0"/>
        <v>44242</v>
      </c>
      <c r="L148" s="205" t="str">
        <f ca="1">IFERROR(__xludf.DUMMYFUNCTION("JOIN("""", G148:H148)"),"")</f>
        <v/>
      </c>
      <c r="M148" s="11" t="e">
        <f t="shared" ca="1" si="1"/>
        <v>#NAME?</v>
      </c>
    </row>
    <row r="149" spans="1:13" ht="12.75">
      <c r="A149" s="15"/>
      <c r="B149" s="13"/>
      <c r="C149" s="13"/>
      <c r="D149" s="13"/>
      <c r="E149" s="13"/>
      <c r="F149" s="13"/>
      <c r="G149" s="205"/>
      <c r="H149" s="15"/>
      <c r="I149" s="13"/>
      <c r="J149" s="204">
        <v>44241</v>
      </c>
      <c r="K149" s="204">
        <f t="shared" si="0"/>
        <v>44242</v>
      </c>
      <c r="L149" s="205" t="str">
        <f ca="1">IFERROR(__xludf.DUMMYFUNCTION("JOIN("""", G149:H149)"),"")</f>
        <v/>
      </c>
      <c r="M149" s="11" t="e">
        <f t="shared" ca="1" si="1"/>
        <v>#NAME?</v>
      </c>
    </row>
    <row r="150" spans="1:13" ht="12.75">
      <c r="A150" s="15"/>
      <c r="B150" s="13"/>
      <c r="C150" s="13"/>
      <c r="D150" s="13"/>
      <c r="E150" s="13"/>
      <c r="F150" s="13"/>
      <c r="G150" s="205"/>
      <c r="H150" s="15"/>
      <c r="I150" s="13"/>
      <c r="J150" s="204">
        <v>44242</v>
      </c>
      <c r="K150" s="204">
        <f t="shared" si="0"/>
        <v>44243</v>
      </c>
      <c r="L150" s="205" t="str">
        <f ca="1">IFERROR(__xludf.DUMMYFUNCTION("JOIN("""", G150:H150)"),"")</f>
        <v/>
      </c>
      <c r="M150" s="11" t="e">
        <f t="shared" ca="1" si="1"/>
        <v>#NAME?</v>
      </c>
    </row>
    <row r="151" spans="1:13" ht="12.75">
      <c r="A151" s="15"/>
      <c r="B151" s="13"/>
      <c r="C151" s="13"/>
      <c r="D151" s="13"/>
      <c r="E151" s="13"/>
      <c r="F151" s="13"/>
      <c r="G151" s="205"/>
      <c r="H151" s="15"/>
      <c r="I151" s="13"/>
      <c r="J151" s="204">
        <v>44242</v>
      </c>
      <c r="K151" s="204">
        <f t="shared" si="0"/>
        <v>44243</v>
      </c>
      <c r="L151" s="205" t="str">
        <f ca="1">IFERROR(__xludf.DUMMYFUNCTION("JOIN("""", G151:H151)"),"")</f>
        <v/>
      </c>
      <c r="M151" s="11" t="e">
        <f t="shared" ca="1" si="1"/>
        <v>#NAME?</v>
      </c>
    </row>
    <row r="152" spans="1:13" ht="12.75">
      <c r="A152" s="15"/>
      <c r="B152" s="13"/>
      <c r="C152" s="13"/>
      <c r="D152" s="13"/>
      <c r="E152" s="13"/>
      <c r="F152" s="13"/>
      <c r="G152" s="205"/>
      <c r="H152" s="15"/>
      <c r="I152" s="13"/>
      <c r="J152" s="204">
        <v>44242</v>
      </c>
      <c r="K152" s="204">
        <f t="shared" si="0"/>
        <v>44243</v>
      </c>
      <c r="L152" s="205" t="str">
        <f ca="1">IFERROR(__xludf.DUMMYFUNCTION("JOIN("""", G152:H152)"),"")</f>
        <v/>
      </c>
      <c r="M152" s="11" t="e">
        <f t="shared" ca="1" si="1"/>
        <v>#NAME?</v>
      </c>
    </row>
    <row r="153" spans="1:13" ht="12.75">
      <c r="A153" s="15"/>
      <c r="B153" s="13"/>
      <c r="C153" s="13"/>
      <c r="D153" s="13"/>
      <c r="E153" s="13"/>
      <c r="F153" s="13"/>
      <c r="G153" s="205"/>
      <c r="H153" s="15"/>
      <c r="I153" s="13"/>
      <c r="J153" s="204">
        <v>44242</v>
      </c>
      <c r="K153" s="204">
        <f t="shared" si="0"/>
        <v>44243</v>
      </c>
      <c r="L153" s="205" t="str">
        <f ca="1">IFERROR(__xludf.DUMMYFUNCTION("JOIN("""", G153:H153)"),"")</f>
        <v/>
      </c>
      <c r="M153" s="11" t="e">
        <f t="shared" ca="1" si="1"/>
        <v>#NAME?</v>
      </c>
    </row>
    <row r="154" spans="1:13" ht="12.75">
      <c r="A154" s="15"/>
      <c r="B154" s="13"/>
      <c r="C154" s="13"/>
      <c r="D154" s="13"/>
      <c r="E154" s="13"/>
      <c r="F154" s="13"/>
      <c r="G154" s="205"/>
      <c r="H154" s="15"/>
      <c r="I154" s="13"/>
      <c r="J154" s="204">
        <v>44242</v>
      </c>
      <c r="K154" s="204">
        <f t="shared" si="0"/>
        <v>44243</v>
      </c>
      <c r="L154" s="205" t="str">
        <f ca="1">IFERROR(__xludf.DUMMYFUNCTION("JOIN("""", G154:H154)"),"")</f>
        <v/>
      </c>
      <c r="M154" s="11" t="e">
        <f t="shared" ca="1" si="1"/>
        <v>#NAME?</v>
      </c>
    </row>
    <row r="155" spans="1:13" ht="12.75">
      <c r="A155" s="15"/>
      <c r="B155" s="13"/>
      <c r="C155" s="13"/>
      <c r="D155" s="13"/>
      <c r="E155" s="13"/>
      <c r="F155" s="13"/>
      <c r="G155" s="205"/>
      <c r="H155" s="15"/>
      <c r="I155" s="13"/>
      <c r="J155" s="204">
        <v>44242</v>
      </c>
      <c r="K155" s="204">
        <f t="shared" si="0"/>
        <v>44243</v>
      </c>
      <c r="L155" s="205" t="str">
        <f ca="1">IFERROR(__xludf.DUMMYFUNCTION("JOIN("""", G155:H155)"),"")</f>
        <v/>
      </c>
      <c r="M155" s="11" t="e">
        <f t="shared" ca="1" si="1"/>
        <v>#NAME?</v>
      </c>
    </row>
    <row r="156" spans="1:13" ht="12.75">
      <c r="A156" s="15"/>
      <c r="B156" s="13"/>
      <c r="C156" s="13"/>
      <c r="D156" s="13"/>
      <c r="E156" s="13"/>
      <c r="F156" s="13"/>
      <c r="G156" s="205"/>
      <c r="H156" s="15"/>
      <c r="I156" s="13"/>
      <c r="J156" s="204">
        <v>44242</v>
      </c>
      <c r="K156" s="204">
        <f t="shared" si="0"/>
        <v>44243</v>
      </c>
      <c r="L156" s="205" t="str">
        <f ca="1">IFERROR(__xludf.DUMMYFUNCTION("JOIN("""", G156:H156)"),"")</f>
        <v/>
      </c>
      <c r="M156" s="11" t="e">
        <f t="shared" ca="1" si="1"/>
        <v>#NAME?</v>
      </c>
    </row>
    <row r="157" spans="1:13" ht="12.75">
      <c r="A157" s="15"/>
      <c r="B157" s="13"/>
      <c r="C157" s="13"/>
      <c r="D157" s="13"/>
      <c r="E157" s="13"/>
      <c r="F157" s="13"/>
      <c r="G157" s="205"/>
      <c r="H157" s="15"/>
      <c r="I157" s="13"/>
      <c r="J157" s="204">
        <v>44242</v>
      </c>
      <c r="K157" s="204">
        <f t="shared" si="0"/>
        <v>44243</v>
      </c>
      <c r="L157" s="205" t="str">
        <f ca="1">IFERROR(__xludf.DUMMYFUNCTION("JOIN("""", G157:H157)"),"")</f>
        <v/>
      </c>
      <c r="M157" s="11" t="e">
        <f t="shared" ca="1" si="1"/>
        <v>#NAME?</v>
      </c>
    </row>
    <row r="158" spans="1:13" ht="12.75">
      <c r="A158" s="15"/>
      <c r="B158" s="13"/>
      <c r="C158" s="13"/>
      <c r="D158" s="13"/>
      <c r="E158" s="13"/>
      <c r="F158" s="13"/>
      <c r="G158" s="205"/>
      <c r="H158" s="15"/>
      <c r="I158" s="13"/>
      <c r="J158" s="204">
        <v>44242</v>
      </c>
      <c r="K158" s="204">
        <f t="shared" si="0"/>
        <v>44243</v>
      </c>
      <c r="L158" s="205" t="str">
        <f ca="1">IFERROR(__xludf.DUMMYFUNCTION("JOIN("""", G158:H158)"),"")</f>
        <v/>
      </c>
      <c r="M158" s="11" t="e">
        <f t="shared" ca="1" si="1"/>
        <v>#NAME?</v>
      </c>
    </row>
    <row r="159" spans="1:13" ht="12.75">
      <c r="A159" s="15"/>
      <c r="B159" s="13"/>
      <c r="C159" s="13"/>
      <c r="D159" s="13"/>
      <c r="E159" s="13"/>
      <c r="F159" s="13"/>
      <c r="G159" s="205"/>
      <c r="H159" s="15"/>
      <c r="I159" s="13"/>
      <c r="J159" s="204">
        <v>44242</v>
      </c>
      <c r="K159" s="204">
        <f t="shared" si="0"/>
        <v>44243</v>
      </c>
      <c r="L159" s="205" t="str">
        <f ca="1">IFERROR(__xludf.DUMMYFUNCTION("JOIN("""", G159:H159)"),"")</f>
        <v/>
      </c>
      <c r="M159" s="11" t="e">
        <f t="shared" ca="1" si="1"/>
        <v>#NAME?</v>
      </c>
    </row>
    <row r="160" spans="1:13" ht="12.75">
      <c r="A160" s="15"/>
      <c r="B160" s="13"/>
      <c r="C160" s="13"/>
      <c r="D160" s="13"/>
      <c r="E160" s="13"/>
      <c r="F160" s="13"/>
      <c r="G160" s="205"/>
      <c r="H160" s="15"/>
      <c r="I160" s="13"/>
      <c r="J160" s="204">
        <v>44242</v>
      </c>
      <c r="K160" s="204">
        <f t="shared" si="0"/>
        <v>44243</v>
      </c>
      <c r="L160" s="205" t="str">
        <f ca="1">IFERROR(__xludf.DUMMYFUNCTION("JOIN("""", G160:H160)"),"")</f>
        <v/>
      </c>
      <c r="M160" s="11" t="e">
        <f t="shared" ca="1" si="1"/>
        <v>#NAME?</v>
      </c>
    </row>
    <row r="161" spans="1:13" ht="12.75">
      <c r="A161" s="15"/>
      <c r="B161" s="13"/>
      <c r="C161" s="13"/>
      <c r="D161" s="13"/>
      <c r="E161" s="13"/>
      <c r="F161" s="13"/>
      <c r="G161" s="205"/>
      <c r="H161" s="15"/>
      <c r="I161" s="13"/>
      <c r="J161" s="204">
        <v>44242</v>
      </c>
      <c r="K161" s="204">
        <f t="shared" si="0"/>
        <v>44243</v>
      </c>
      <c r="L161" s="205" t="str">
        <f ca="1">IFERROR(__xludf.DUMMYFUNCTION("JOIN("""", G161:H161)"),"")</f>
        <v/>
      </c>
      <c r="M161" s="11" t="e">
        <f t="shared" ca="1" si="1"/>
        <v>#NAME?</v>
      </c>
    </row>
    <row r="162" spans="1:13" ht="12.75">
      <c r="A162" s="15"/>
      <c r="B162" s="13"/>
      <c r="C162" s="13"/>
      <c r="D162" s="13"/>
      <c r="E162" s="13"/>
      <c r="F162" s="13"/>
      <c r="G162" s="205"/>
      <c r="H162" s="15"/>
      <c r="I162" s="13"/>
      <c r="J162" s="204">
        <v>44242</v>
      </c>
      <c r="K162" s="204">
        <f t="shared" si="0"/>
        <v>44243</v>
      </c>
      <c r="L162" s="205" t="str">
        <f ca="1">IFERROR(__xludf.DUMMYFUNCTION("JOIN("""", G162:H162)"),"")</f>
        <v/>
      </c>
      <c r="M162" s="11" t="e">
        <f t="shared" ca="1" si="1"/>
        <v>#NAME?</v>
      </c>
    </row>
    <row r="163" spans="1:13" ht="12.75">
      <c r="A163" s="15"/>
      <c r="B163" s="13"/>
      <c r="C163" s="13"/>
      <c r="D163" s="13"/>
      <c r="E163" s="13"/>
      <c r="F163" s="13"/>
      <c r="G163" s="205"/>
      <c r="H163" s="15"/>
      <c r="I163" s="13"/>
      <c r="J163" s="204">
        <v>44242</v>
      </c>
      <c r="K163" s="204">
        <f t="shared" si="0"/>
        <v>44243</v>
      </c>
      <c r="L163" s="205" t="str">
        <f ca="1">IFERROR(__xludf.DUMMYFUNCTION("JOIN("""", G163:H163)"),"")</f>
        <v/>
      </c>
      <c r="M163" s="11" t="e">
        <f t="shared" ca="1" si="1"/>
        <v>#NAME?</v>
      </c>
    </row>
    <row r="164" spans="1:13" ht="12.75">
      <c r="A164" s="15"/>
      <c r="B164" s="13"/>
      <c r="C164" s="13"/>
      <c r="D164" s="13"/>
      <c r="E164" s="13"/>
      <c r="F164" s="13"/>
      <c r="G164" s="205"/>
      <c r="H164" s="15"/>
      <c r="I164" s="13"/>
      <c r="J164" s="204">
        <v>44242</v>
      </c>
      <c r="K164" s="204">
        <f t="shared" si="0"/>
        <v>44243</v>
      </c>
      <c r="L164" s="205" t="str">
        <f ca="1">IFERROR(__xludf.DUMMYFUNCTION("JOIN("""", G164:H164)"),"")</f>
        <v/>
      </c>
      <c r="M164" s="11" t="e">
        <f t="shared" ca="1" si="1"/>
        <v>#NAME?</v>
      </c>
    </row>
    <row r="165" spans="1:13" ht="12.75">
      <c r="A165" s="15"/>
      <c r="B165" s="13"/>
      <c r="C165" s="13"/>
      <c r="D165" s="13"/>
      <c r="E165" s="13"/>
      <c r="F165" s="13"/>
      <c r="G165" s="205"/>
      <c r="H165" s="15"/>
      <c r="I165" s="13"/>
      <c r="J165" s="204">
        <v>44242</v>
      </c>
      <c r="K165" s="204">
        <f t="shared" si="0"/>
        <v>44243</v>
      </c>
      <c r="L165" s="205" t="str">
        <f ca="1">IFERROR(__xludf.DUMMYFUNCTION("JOIN("""", G165:H165)"),"")</f>
        <v/>
      </c>
      <c r="M165" s="11" t="e">
        <f t="shared" ca="1" si="1"/>
        <v>#NAME?</v>
      </c>
    </row>
    <row r="166" spans="1:13" ht="12.75">
      <c r="A166" s="15"/>
      <c r="B166" s="13"/>
      <c r="C166" s="13"/>
      <c r="D166" s="13"/>
      <c r="E166" s="13"/>
      <c r="F166" s="13"/>
      <c r="G166" s="205"/>
      <c r="H166" s="15"/>
      <c r="I166" s="13"/>
      <c r="J166" s="204">
        <v>44242</v>
      </c>
      <c r="K166" s="204">
        <f t="shared" si="0"/>
        <v>44243</v>
      </c>
      <c r="L166" s="205" t="str">
        <f ca="1">IFERROR(__xludf.DUMMYFUNCTION("JOIN("""", G166:H166)"),"")</f>
        <v/>
      </c>
      <c r="M166" s="11" t="e">
        <f t="shared" ca="1" si="1"/>
        <v>#NAME?</v>
      </c>
    </row>
    <row r="167" spans="1:13" ht="12.75">
      <c r="A167" s="15"/>
      <c r="B167" s="13"/>
      <c r="C167" s="13"/>
      <c r="D167" s="13"/>
      <c r="E167" s="13"/>
      <c r="F167" s="13"/>
      <c r="G167" s="205"/>
      <c r="H167" s="15"/>
      <c r="I167" s="13"/>
      <c r="J167" s="204">
        <v>44242</v>
      </c>
      <c r="K167" s="204">
        <f t="shared" si="0"/>
        <v>44243</v>
      </c>
      <c r="L167" s="205" t="str">
        <f ca="1">IFERROR(__xludf.DUMMYFUNCTION("JOIN("""", G167:H167)"),"")</f>
        <v/>
      </c>
      <c r="M167" s="11" t="e">
        <f t="shared" ca="1" si="1"/>
        <v>#NAME?</v>
      </c>
    </row>
    <row r="168" spans="1:13" ht="12.75">
      <c r="A168" s="15"/>
      <c r="B168" s="13"/>
      <c r="C168" s="13"/>
      <c r="D168" s="13"/>
      <c r="E168" s="13"/>
      <c r="F168" s="13"/>
      <c r="G168" s="205"/>
      <c r="H168" s="15"/>
      <c r="I168" s="13"/>
      <c r="J168" s="204">
        <v>44242</v>
      </c>
      <c r="K168" s="204">
        <f t="shared" si="0"/>
        <v>44243</v>
      </c>
      <c r="L168" s="205" t="str">
        <f ca="1">IFERROR(__xludf.DUMMYFUNCTION("JOIN("""", G168:H168)"),"")</f>
        <v/>
      </c>
      <c r="M168" s="11" t="e">
        <f t="shared" ca="1" si="1"/>
        <v>#NAME?</v>
      </c>
    </row>
    <row r="169" spans="1:13" ht="12.75">
      <c r="A169" s="15"/>
      <c r="B169" s="13"/>
      <c r="C169" s="13"/>
      <c r="D169" s="13"/>
      <c r="E169" s="13"/>
      <c r="F169" s="13"/>
      <c r="G169" s="205"/>
      <c r="H169" s="15"/>
      <c r="I169" s="13"/>
      <c r="J169" s="204">
        <v>44243</v>
      </c>
      <c r="K169" s="204">
        <f t="shared" si="0"/>
        <v>44244</v>
      </c>
      <c r="L169" s="205" t="str">
        <f ca="1">IFERROR(__xludf.DUMMYFUNCTION("JOIN("""", G169:H169)"),"")</f>
        <v/>
      </c>
      <c r="M169" s="11" t="e">
        <f t="shared" ca="1" si="1"/>
        <v>#NAME?</v>
      </c>
    </row>
    <row r="170" spans="1:13" ht="12.75">
      <c r="A170" s="15"/>
      <c r="B170" s="13"/>
      <c r="C170" s="13"/>
      <c r="D170" s="13"/>
      <c r="E170" s="13"/>
      <c r="F170" s="13"/>
      <c r="G170" s="205"/>
      <c r="H170" s="15"/>
      <c r="I170" s="13"/>
      <c r="J170" s="204">
        <v>44243</v>
      </c>
      <c r="K170" s="204">
        <f t="shared" si="0"/>
        <v>44244</v>
      </c>
      <c r="L170" s="205" t="str">
        <f ca="1">IFERROR(__xludf.DUMMYFUNCTION("JOIN("""", G170:H170)"),"")</f>
        <v/>
      </c>
      <c r="M170" s="11" t="e">
        <f t="shared" ca="1" si="1"/>
        <v>#NAME?</v>
      </c>
    </row>
    <row r="171" spans="1:13" ht="12.75">
      <c r="A171" s="15"/>
      <c r="B171" s="13"/>
      <c r="C171" s="13"/>
      <c r="D171" s="13"/>
      <c r="E171" s="13"/>
      <c r="F171" s="13"/>
      <c r="G171" s="205"/>
      <c r="H171" s="15"/>
      <c r="I171" s="13"/>
      <c r="J171" s="204">
        <v>44243</v>
      </c>
      <c r="K171" s="204">
        <f t="shared" si="0"/>
        <v>44244</v>
      </c>
      <c r="L171" s="205" t="str">
        <f ca="1">IFERROR(__xludf.DUMMYFUNCTION("JOIN("""", G171:H171)"),"")</f>
        <v/>
      </c>
      <c r="M171" s="11" t="e">
        <f t="shared" ca="1" si="1"/>
        <v>#NAME?</v>
      </c>
    </row>
    <row r="172" spans="1:13" ht="12.75">
      <c r="A172" s="15"/>
      <c r="B172" s="13"/>
      <c r="C172" s="13"/>
      <c r="D172" s="13"/>
      <c r="E172" s="13"/>
      <c r="F172" s="13"/>
      <c r="G172" s="205"/>
      <c r="H172" s="15"/>
      <c r="I172" s="13"/>
      <c r="J172" s="204">
        <v>44243</v>
      </c>
      <c r="K172" s="204">
        <f t="shared" si="0"/>
        <v>44244</v>
      </c>
      <c r="L172" s="205" t="str">
        <f ca="1">IFERROR(__xludf.DUMMYFUNCTION("JOIN("""", G172:H172)"),"")</f>
        <v/>
      </c>
      <c r="M172" s="11" t="e">
        <f t="shared" ca="1" si="1"/>
        <v>#NAME?</v>
      </c>
    </row>
    <row r="173" spans="1:13" ht="12.75">
      <c r="A173" s="15"/>
      <c r="B173" s="13"/>
      <c r="C173" s="13"/>
      <c r="D173" s="13"/>
      <c r="E173" s="13"/>
      <c r="F173" s="13"/>
      <c r="G173" s="205"/>
      <c r="H173" s="15"/>
      <c r="I173" s="13"/>
      <c r="J173" s="204">
        <v>44243</v>
      </c>
      <c r="K173" s="204">
        <f t="shared" si="0"/>
        <v>44244</v>
      </c>
      <c r="L173" s="205" t="str">
        <f ca="1">IFERROR(__xludf.DUMMYFUNCTION("JOIN("""", G173:H173)"),"")</f>
        <v/>
      </c>
      <c r="M173" s="11" t="e">
        <f t="shared" ca="1" si="1"/>
        <v>#NAME?</v>
      </c>
    </row>
    <row r="174" spans="1:13" ht="12.75">
      <c r="A174" s="15"/>
      <c r="B174" s="13"/>
      <c r="C174" s="13"/>
      <c r="D174" s="13"/>
      <c r="E174" s="13"/>
      <c r="F174" s="13"/>
      <c r="G174" s="205"/>
      <c r="H174" s="15"/>
      <c r="I174" s="13"/>
      <c r="J174" s="204">
        <v>44243</v>
      </c>
      <c r="K174" s="204">
        <f t="shared" si="0"/>
        <v>44244</v>
      </c>
      <c r="L174" s="205" t="str">
        <f ca="1">IFERROR(__xludf.DUMMYFUNCTION("JOIN("""", G174:H174)"),"")</f>
        <v/>
      </c>
      <c r="M174" s="11" t="e">
        <f t="shared" ca="1" si="1"/>
        <v>#NAME?</v>
      </c>
    </row>
    <row r="175" spans="1:13" ht="12.75">
      <c r="A175" s="15"/>
      <c r="B175" s="13"/>
      <c r="C175" s="13"/>
      <c r="D175" s="13"/>
      <c r="E175" s="13"/>
      <c r="F175" s="13"/>
      <c r="G175" s="205"/>
      <c r="H175" s="15"/>
      <c r="I175" s="13"/>
      <c r="J175" s="204">
        <v>44243</v>
      </c>
      <c r="K175" s="204">
        <f t="shared" si="0"/>
        <v>44244</v>
      </c>
      <c r="L175" s="205" t="str">
        <f ca="1">IFERROR(__xludf.DUMMYFUNCTION("JOIN("""", G175:H175)"),"")</f>
        <v/>
      </c>
      <c r="M175" s="11" t="e">
        <f t="shared" ca="1" si="1"/>
        <v>#NAME?</v>
      </c>
    </row>
    <row r="176" spans="1:13" ht="12.75">
      <c r="A176" s="15"/>
      <c r="B176" s="13"/>
      <c r="C176" s="13"/>
      <c r="D176" s="13"/>
      <c r="E176" s="13"/>
      <c r="F176" s="13"/>
      <c r="G176" s="205"/>
      <c r="H176" s="15"/>
      <c r="I176" s="13"/>
      <c r="J176" s="204">
        <v>44243</v>
      </c>
      <c r="K176" s="204">
        <f t="shared" si="0"/>
        <v>44244</v>
      </c>
      <c r="L176" s="205" t="str">
        <f ca="1">IFERROR(__xludf.DUMMYFUNCTION("JOIN("""", G176:H176)"),"")</f>
        <v/>
      </c>
      <c r="M176" s="11" t="e">
        <f t="shared" ca="1" si="1"/>
        <v>#NAME?</v>
      </c>
    </row>
    <row r="177" spans="1:13" ht="12.75">
      <c r="A177" s="15"/>
      <c r="B177" s="13"/>
      <c r="C177" s="13"/>
      <c r="D177" s="13"/>
      <c r="E177" s="13"/>
      <c r="F177" s="13"/>
      <c r="G177" s="205"/>
      <c r="H177" s="15"/>
      <c r="I177" s="13"/>
      <c r="J177" s="204">
        <v>44243</v>
      </c>
      <c r="K177" s="204">
        <f t="shared" si="0"/>
        <v>44244</v>
      </c>
      <c r="L177" s="205" t="str">
        <f ca="1">IFERROR(__xludf.DUMMYFUNCTION("JOIN("""", G177:H177)"),"")</f>
        <v/>
      </c>
      <c r="M177" s="11" t="e">
        <f t="shared" ca="1" si="1"/>
        <v>#NAME?</v>
      </c>
    </row>
    <row r="178" spans="1:13" ht="12.75">
      <c r="A178" s="15"/>
      <c r="B178" s="13"/>
      <c r="C178" s="13"/>
      <c r="D178" s="13"/>
      <c r="E178" s="13"/>
      <c r="F178" s="13"/>
      <c r="G178" s="205"/>
      <c r="H178" s="15"/>
      <c r="I178" s="13"/>
      <c r="J178" s="204">
        <v>44243</v>
      </c>
      <c r="K178" s="204">
        <f t="shared" si="0"/>
        <v>44244</v>
      </c>
      <c r="L178" s="205" t="str">
        <f ca="1">IFERROR(__xludf.DUMMYFUNCTION("JOIN("""", G178:H178)"),"")</f>
        <v/>
      </c>
      <c r="M178" s="11" t="e">
        <f t="shared" ca="1" si="1"/>
        <v>#NAME?</v>
      </c>
    </row>
    <row r="179" spans="1:13" ht="12.75">
      <c r="A179" s="15"/>
      <c r="B179" s="13"/>
      <c r="C179" s="13"/>
      <c r="D179" s="13"/>
      <c r="E179" s="13"/>
      <c r="F179" s="13"/>
      <c r="G179" s="205"/>
      <c r="H179" s="15"/>
      <c r="I179" s="13"/>
      <c r="J179" s="204">
        <v>44243</v>
      </c>
      <c r="K179" s="204">
        <f t="shared" si="0"/>
        <v>44244</v>
      </c>
      <c r="L179" s="205" t="str">
        <f ca="1">IFERROR(__xludf.DUMMYFUNCTION("JOIN("""", G179:H179)"),"")</f>
        <v/>
      </c>
      <c r="M179" s="11" t="e">
        <f t="shared" ca="1" si="1"/>
        <v>#NAME?</v>
      </c>
    </row>
    <row r="180" spans="1:13" ht="12.75">
      <c r="A180" s="15"/>
      <c r="B180" s="13"/>
      <c r="C180" s="13"/>
      <c r="D180" s="13"/>
      <c r="E180" s="13"/>
      <c r="F180" s="13"/>
      <c r="G180" s="205"/>
      <c r="H180" s="15"/>
      <c r="I180" s="13"/>
      <c r="J180" s="204">
        <v>44243</v>
      </c>
      <c r="K180" s="204">
        <f t="shared" si="0"/>
        <v>44244</v>
      </c>
      <c r="L180" s="205" t="str">
        <f ca="1">IFERROR(__xludf.DUMMYFUNCTION("JOIN("""", G180:H180)"),"")</f>
        <v/>
      </c>
      <c r="M180" s="11" t="e">
        <f t="shared" ca="1" si="1"/>
        <v>#NAME?</v>
      </c>
    </row>
    <row r="181" spans="1:13" ht="12.75">
      <c r="A181" s="15"/>
      <c r="B181" s="13"/>
      <c r="C181" s="13"/>
      <c r="D181" s="13"/>
      <c r="E181" s="13"/>
      <c r="F181" s="13"/>
      <c r="G181" s="205"/>
      <c r="H181" s="15"/>
      <c r="I181" s="13"/>
      <c r="J181" s="204">
        <v>44244</v>
      </c>
      <c r="K181" s="204">
        <f t="shared" si="0"/>
        <v>44245</v>
      </c>
      <c r="L181" s="205" t="str">
        <f ca="1">IFERROR(__xludf.DUMMYFUNCTION("JOIN("""", G181:H181)"),"")</f>
        <v/>
      </c>
      <c r="M181" s="11" t="e">
        <f t="shared" ca="1" si="1"/>
        <v>#NAME?</v>
      </c>
    </row>
    <row r="182" spans="1:13" ht="12.75">
      <c r="A182" s="15"/>
      <c r="B182" s="13"/>
      <c r="C182" s="13"/>
      <c r="D182" s="13"/>
      <c r="E182" s="13"/>
      <c r="F182" s="13"/>
      <c r="G182" s="205"/>
      <c r="H182" s="15"/>
      <c r="I182" s="13"/>
      <c r="J182" s="206">
        <v>44272</v>
      </c>
      <c r="K182" s="204">
        <f t="shared" si="0"/>
        <v>44273</v>
      </c>
      <c r="L182" s="205" t="str">
        <f ca="1">IFERROR(__xludf.DUMMYFUNCTION("JOIN("""", G182:H182)"),"")</f>
        <v/>
      </c>
      <c r="M182" s="11" t="e">
        <f t="shared" ca="1" si="1"/>
        <v>#NAME?</v>
      </c>
    </row>
    <row r="183" spans="1:13" ht="12.75">
      <c r="A183" s="15"/>
      <c r="B183" s="13"/>
      <c r="C183" s="13"/>
      <c r="D183" s="13"/>
      <c r="E183" s="13"/>
      <c r="F183" s="13"/>
      <c r="G183" s="205"/>
      <c r="H183" s="15"/>
      <c r="I183" s="13"/>
      <c r="J183" s="204">
        <v>44244</v>
      </c>
      <c r="K183" s="204">
        <f t="shared" si="0"/>
        <v>44245</v>
      </c>
      <c r="L183" s="205" t="str">
        <f ca="1">IFERROR(__xludf.DUMMYFUNCTION("JOIN("""", G183:H183)"),"")</f>
        <v/>
      </c>
      <c r="M183" s="11" t="e">
        <f t="shared" ca="1" si="1"/>
        <v>#NAME?</v>
      </c>
    </row>
    <row r="184" spans="1:13" ht="12.75">
      <c r="A184" s="15"/>
      <c r="B184" s="13"/>
      <c r="C184" s="13"/>
      <c r="D184" s="13"/>
      <c r="E184" s="13"/>
      <c r="F184" s="13"/>
      <c r="G184" s="205"/>
      <c r="H184" s="15"/>
      <c r="I184" s="13"/>
      <c r="J184" s="204">
        <v>44244</v>
      </c>
      <c r="K184" s="204">
        <f t="shared" si="0"/>
        <v>44245</v>
      </c>
      <c r="L184" s="205" t="str">
        <f ca="1">IFERROR(__xludf.DUMMYFUNCTION("JOIN("""", G184:H184)"),"")</f>
        <v/>
      </c>
      <c r="M184" s="11" t="e">
        <f t="shared" ca="1" si="1"/>
        <v>#NAME?</v>
      </c>
    </row>
    <row r="185" spans="1:13" ht="12.75">
      <c r="A185" s="15"/>
      <c r="B185" s="13"/>
      <c r="C185" s="13"/>
      <c r="D185" s="13"/>
      <c r="E185" s="13"/>
      <c r="F185" s="13"/>
      <c r="G185" s="205"/>
      <c r="H185" s="15"/>
      <c r="I185" s="13"/>
      <c r="J185" s="204">
        <v>44244</v>
      </c>
      <c r="K185" s="204">
        <f t="shared" si="0"/>
        <v>44245</v>
      </c>
      <c r="L185" s="205" t="str">
        <f ca="1">IFERROR(__xludf.DUMMYFUNCTION("JOIN("""", G185:H185)"),"")</f>
        <v/>
      </c>
      <c r="M185" s="11" t="e">
        <f t="shared" ca="1" si="1"/>
        <v>#NAME?</v>
      </c>
    </row>
    <row r="186" spans="1:13" ht="12.75">
      <c r="A186" s="15"/>
      <c r="B186" s="13"/>
      <c r="C186" s="13"/>
      <c r="D186" s="13"/>
      <c r="E186" s="13"/>
      <c r="F186" s="13"/>
      <c r="G186" s="205"/>
      <c r="H186" s="15"/>
      <c r="I186" s="13"/>
      <c r="J186" s="204">
        <v>44244</v>
      </c>
      <c r="K186" s="204">
        <f t="shared" si="0"/>
        <v>44245</v>
      </c>
      <c r="L186" s="205" t="str">
        <f ca="1">IFERROR(__xludf.DUMMYFUNCTION("JOIN("""", G186:H186)"),"")</f>
        <v/>
      </c>
      <c r="M186" s="11" t="e">
        <f t="shared" ca="1" si="1"/>
        <v>#NAME?</v>
      </c>
    </row>
    <row r="187" spans="1:13" ht="12.75">
      <c r="A187" s="15"/>
      <c r="B187" s="13"/>
      <c r="C187" s="13"/>
      <c r="D187" s="13"/>
      <c r="E187" s="13"/>
      <c r="F187" s="13"/>
      <c r="G187" s="205"/>
      <c r="H187" s="15"/>
      <c r="I187" s="13"/>
      <c r="J187" s="204">
        <v>44244</v>
      </c>
      <c r="K187" s="204">
        <f t="shared" si="0"/>
        <v>44245</v>
      </c>
      <c r="L187" s="205" t="str">
        <f ca="1">IFERROR(__xludf.DUMMYFUNCTION("JOIN("""", G187:H187)"),"")</f>
        <v/>
      </c>
      <c r="M187" s="11" t="e">
        <f t="shared" ca="1" si="1"/>
        <v>#NAME?</v>
      </c>
    </row>
    <row r="188" spans="1:13" ht="12.75">
      <c r="A188" s="15"/>
      <c r="B188" s="13"/>
      <c r="C188" s="13"/>
      <c r="D188" s="13"/>
      <c r="E188" s="13"/>
      <c r="F188" s="13"/>
      <c r="G188" s="205"/>
      <c r="H188" s="15"/>
      <c r="I188" s="13"/>
      <c r="J188" s="204">
        <v>44244</v>
      </c>
      <c r="K188" s="204">
        <f t="shared" si="0"/>
        <v>44245</v>
      </c>
      <c r="L188" s="205" t="str">
        <f ca="1">IFERROR(__xludf.DUMMYFUNCTION("JOIN("""", G188:H188)"),"")</f>
        <v/>
      </c>
      <c r="M188" s="11" t="e">
        <f t="shared" ca="1" si="1"/>
        <v>#NAME?</v>
      </c>
    </row>
    <row r="189" spans="1:13" ht="12.75">
      <c r="A189" s="15"/>
      <c r="B189" s="13"/>
      <c r="C189" s="13"/>
      <c r="D189" s="13"/>
      <c r="E189" s="13"/>
      <c r="F189" s="13"/>
      <c r="G189" s="205"/>
      <c r="H189" s="15"/>
      <c r="I189" s="13"/>
      <c r="J189" s="204">
        <v>44244</v>
      </c>
      <c r="K189" s="204">
        <f t="shared" si="0"/>
        <v>44245</v>
      </c>
      <c r="L189" s="205" t="str">
        <f ca="1">IFERROR(__xludf.DUMMYFUNCTION("JOIN("""", G189:H189)"),"")</f>
        <v/>
      </c>
      <c r="M189" s="11" t="e">
        <f t="shared" ca="1" si="1"/>
        <v>#NAME?</v>
      </c>
    </row>
    <row r="190" spans="1:13" ht="12.75">
      <c r="A190" s="15"/>
      <c r="B190" s="13"/>
      <c r="C190" s="13"/>
      <c r="D190" s="13"/>
      <c r="E190" s="13"/>
      <c r="F190" s="13"/>
      <c r="G190" s="205"/>
      <c r="H190" s="15"/>
      <c r="I190" s="13"/>
      <c r="J190" s="204">
        <v>44245</v>
      </c>
      <c r="K190" s="204">
        <f t="shared" si="0"/>
        <v>44246</v>
      </c>
      <c r="L190" s="205" t="str">
        <f ca="1">IFERROR(__xludf.DUMMYFUNCTION("JOIN("""", G190:H190)"),"")</f>
        <v/>
      </c>
      <c r="M190" s="11" t="e">
        <f t="shared" ca="1" si="1"/>
        <v>#NAME?</v>
      </c>
    </row>
    <row r="191" spans="1:13" ht="12.75">
      <c r="A191" s="15"/>
      <c r="B191" s="13"/>
      <c r="C191" s="13"/>
      <c r="D191" s="13"/>
      <c r="E191" s="13"/>
      <c r="F191" s="13"/>
      <c r="G191" s="205"/>
      <c r="H191" s="15"/>
      <c r="I191" s="13"/>
      <c r="J191" s="204">
        <v>44245</v>
      </c>
      <c r="K191" s="204">
        <f t="shared" si="0"/>
        <v>44246</v>
      </c>
      <c r="L191" s="205" t="str">
        <f ca="1">IFERROR(__xludf.DUMMYFUNCTION("JOIN("""", G191:H191)"),"")</f>
        <v/>
      </c>
      <c r="M191" s="11" t="e">
        <f t="shared" ca="1" si="1"/>
        <v>#NAME?</v>
      </c>
    </row>
    <row r="192" spans="1:13" ht="12.75">
      <c r="A192" s="15"/>
      <c r="B192" s="13"/>
      <c r="C192" s="13"/>
      <c r="D192" s="13"/>
      <c r="E192" s="13"/>
      <c r="F192" s="13"/>
      <c r="G192" s="205"/>
      <c r="H192" s="15"/>
      <c r="I192" s="13"/>
      <c r="J192" s="204">
        <v>44245</v>
      </c>
      <c r="K192" s="204">
        <f t="shared" si="0"/>
        <v>44246</v>
      </c>
      <c r="L192" s="205" t="str">
        <f ca="1">IFERROR(__xludf.DUMMYFUNCTION("JOIN("""", G192:H192)"),"")</f>
        <v/>
      </c>
      <c r="M192" s="11" t="e">
        <f t="shared" ca="1" si="1"/>
        <v>#NAME?</v>
      </c>
    </row>
    <row r="193" spans="1:13" ht="12.75">
      <c r="A193" s="15"/>
      <c r="B193" s="13"/>
      <c r="C193" s="13"/>
      <c r="D193" s="13"/>
      <c r="E193" s="13"/>
      <c r="F193" s="13"/>
      <c r="G193" s="205"/>
      <c r="H193" s="15"/>
      <c r="I193" s="13"/>
      <c r="J193" s="204">
        <v>44245</v>
      </c>
      <c r="K193" s="204">
        <f t="shared" si="0"/>
        <v>44246</v>
      </c>
      <c r="L193" s="205" t="str">
        <f ca="1">IFERROR(__xludf.DUMMYFUNCTION("JOIN("""", G193:H193)"),"")</f>
        <v/>
      </c>
      <c r="M193" s="11" t="e">
        <f t="shared" ca="1" si="1"/>
        <v>#NAME?</v>
      </c>
    </row>
    <row r="194" spans="1:13" ht="12.75">
      <c r="A194" s="15"/>
      <c r="B194" s="13"/>
      <c r="C194" s="13"/>
      <c r="D194" s="13"/>
      <c r="E194" s="13"/>
      <c r="F194" s="13"/>
      <c r="G194" s="205"/>
      <c r="H194" s="15"/>
      <c r="I194" s="13"/>
      <c r="J194" s="204">
        <v>44245</v>
      </c>
      <c r="K194" s="204">
        <f t="shared" si="0"/>
        <v>44246</v>
      </c>
      <c r="L194" s="205" t="str">
        <f ca="1">IFERROR(__xludf.DUMMYFUNCTION("JOIN("""", G194:H194)"),"")</f>
        <v/>
      </c>
      <c r="M194" s="11" t="e">
        <f t="shared" ca="1" si="1"/>
        <v>#NAME?</v>
      </c>
    </row>
    <row r="195" spans="1:13" ht="12.75">
      <c r="A195" s="15"/>
      <c r="B195" s="13"/>
      <c r="C195" s="13"/>
      <c r="D195" s="13"/>
      <c r="E195" s="13"/>
      <c r="F195" s="13"/>
      <c r="G195" s="205"/>
      <c r="H195" s="15"/>
      <c r="I195" s="13"/>
      <c r="J195" s="204">
        <v>44245</v>
      </c>
      <c r="K195" s="204">
        <f t="shared" si="0"/>
        <v>44246</v>
      </c>
      <c r="L195" s="205" t="str">
        <f ca="1">IFERROR(__xludf.DUMMYFUNCTION("JOIN("""", G195:H195)"),"")</f>
        <v/>
      </c>
      <c r="M195" s="11" t="e">
        <f t="shared" ca="1" si="1"/>
        <v>#NAME?</v>
      </c>
    </row>
    <row r="196" spans="1:13" ht="12.75">
      <c r="A196" s="15"/>
      <c r="B196" s="13"/>
      <c r="C196" s="13"/>
      <c r="D196" s="13"/>
      <c r="E196" s="13"/>
      <c r="F196" s="13"/>
      <c r="G196" s="205"/>
      <c r="H196" s="15"/>
      <c r="I196" s="13"/>
      <c r="J196" s="204">
        <v>44245</v>
      </c>
      <c r="K196" s="204">
        <f t="shared" si="0"/>
        <v>44246</v>
      </c>
      <c r="L196" s="205" t="str">
        <f ca="1">IFERROR(__xludf.DUMMYFUNCTION("JOIN("""", G196:H196)"),"")</f>
        <v/>
      </c>
      <c r="M196" s="11" t="e">
        <f t="shared" ca="1" si="1"/>
        <v>#NAME?</v>
      </c>
    </row>
    <row r="197" spans="1:13" ht="12.75">
      <c r="A197" s="15"/>
      <c r="B197" s="13"/>
      <c r="C197" s="13"/>
      <c r="D197" s="13"/>
      <c r="E197" s="13"/>
      <c r="F197" s="13"/>
      <c r="G197" s="205"/>
      <c r="H197" s="15"/>
      <c r="I197" s="13"/>
      <c r="J197" s="204">
        <v>44245</v>
      </c>
      <c r="K197" s="204">
        <f t="shared" si="0"/>
        <v>44246</v>
      </c>
      <c r="L197" s="205" t="str">
        <f ca="1">IFERROR(__xludf.DUMMYFUNCTION("JOIN("""", G197:H197)"),"")</f>
        <v/>
      </c>
      <c r="M197" s="11" t="e">
        <f t="shared" ca="1" si="1"/>
        <v>#NAME?</v>
      </c>
    </row>
    <row r="198" spans="1:13" ht="12.75">
      <c r="A198" s="15"/>
      <c r="B198" s="13"/>
      <c r="C198" s="13"/>
      <c r="D198" s="13"/>
      <c r="E198" s="13"/>
      <c r="F198" s="13"/>
      <c r="G198" s="205"/>
      <c r="H198" s="15"/>
      <c r="I198" s="13"/>
      <c r="J198" s="204">
        <v>44245</v>
      </c>
      <c r="K198" s="204">
        <f t="shared" si="0"/>
        <v>44246</v>
      </c>
      <c r="L198" s="205" t="str">
        <f ca="1">IFERROR(__xludf.DUMMYFUNCTION("JOIN("""", G198:H198)"),"")</f>
        <v/>
      </c>
      <c r="M198" s="11" t="e">
        <f t="shared" ca="1" si="1"/>
        <v>#NAME?</v>
      </c>
    </row>
    <row r="199" spans="1:13" ht="12.75">
      <c r="A199" s="15"/>
      <c r="B199" s="13"/>
      <c r="C199" s="13"/>
      <c r="D199" s="13"/>
      <c r="E199" s="13"/>
      <c r="F199" s="13"/>
      <c r="G199" s="205"/>
      <c r="H199" s="15"/>
      <c r="I199" s="13"/>
      <c r="J199" s="204">
        <v>44245</v>
      </c>
      <c r="K199" s="204">
        <f t="shared" si="0"/>
        <v>44246</v>
      </c>
      <c r="L199" s="205" t="str">
        <f ca="1">IFERROR(__xludf.DUMMYFUNCTION("JOIN("""", G199:H199)"),"")</f>
        <v/>
      </c>
      <c r="M199" s="11" t="e">
        <f t="shared" ca="1" si="1"/>
        <v>#NAME?</v>
      </c>
    </row>
    <row r="200" spans="1:13" ht="12.75">
      <c r="A200" s="15"/>
      <c r="B200" s="13"/>
      <c r="C200" s="13"/>
      <c r="D200" s="13"/>
      <c r="E200" s="13"/>
      <c r="F200" s="13"/>
      <c r="G200" s="205"/>
      <c r="H200" s="15"/>
      <c r="I200" s="13"/>
      <c r="J200" s="204">
        <v>44245</v>
      </c>
      <c r="K200" s="204">
        <f t="shared" si="0"/>
        <v>44246</v>
      </c>
      <c r="L200" s="205" t="str">
        <f ca="1">IFERROR(__xludf.DUMMYFUNCTION("JOIN("""", G200:H200)"),"")</f>
        <v/>
      </c>
      <c r="M200" s="11" t="e">
        <f t="shared" ca="1" si="1"/>
        <v>#NAME?</v>
      </c>
    </row>
    <row r="201" spans="1:13" ht="12.75">
      <c r="A201" s="15"/>
      <c r="B201" s="13"/>
      <c r="C201" s="13"/>
      <c r="D201" s="13"/>
      <c r="E201" s="13"/>
      <c r="F201" s="13"/>
      <c r="G201" s="205"/>
      <c r="H201" s="15"/>
      <c r="I201" s="13"/>
      <c r="J201" s="204">
        <v>44245</v>
      </c>
      <c r="K201" s="204">
        <f t="shared" si="0"/>
        <v>44246</v>
      </c>
      <c r="L201" s="205" t="str">
        <f ca="1">IFERROR(__xludf.DUMMYFUNCTION("JOIN("""", G201:H201)"),"")</f>
        <v/>
      </c>
      <c r="M201" s="11" t="e">
        <f t="shared" ca="1" si="1"/>
        <v>#NAME?</v>
      </c>
    </row>
    <row r="202" spans="1:13" ht="12.75">
      <c r="A202" s="15"/>
      <c r="B202" s="13"/>
      <c r="C202" s="13"/>
      <c r="D202" s="13"/>
      <c r="E202" s="13"/>
      <c r="F202" s="13"/>
      <c r="G202" s="205"/>
      <c r="H202" s="15"/>
      <c r="I202" s="13"/>
      <c r="J202" s="204">
        <v>44245</v>
      </c>
      <c r="K202" s="204">
        <f t="shared" si="0"/>
        <v>44246</v>
      </c>
      <c r="L202" s="205" t="str">
        <f ca="1">IFERROR(__xludf.DUMMYFUNCTION("JOIN("""", G202:H202)"),"")</f>
        <v/>
      </c>
      <c r="M202" s="11" t="e">
        <f t="shared" ca="1" si="1"/>
        <v>#NAME?</v>
      </c>
    </row>
    <row r="203" spans="1:13" ht="12.75">
      <c r="A203" s="15"/>
      <c r="B203" s="13"/>
      <c r="C203" s="13"/>
      <c r="D203" s="13"/>
      <c r="E203" s="13"/>
      <c r="F203" s="13"/>
      <c r="G203" s="205"/>
      <c r="H203" s="15"/>
      <c r="I203" s="13"/>
      <c r="J203" s="204">
        <v>44245</v>
      </c>
      <c r="K203" s="204">
        <f t="shared" si="0"/>
        <v>44246</v>
      </c>
      <c r="L203" s="205" t="str">
        <f ca="1">IFERROR(__xludf.DUMMYFUNCTION("JOIN("""", G203:H203)"),"")</f>
        <v/>
      </c>
      <c r="M203" s="11" t="e">
        <f t="shared" ca="1" si="1"/>
        <v>#NAME?</v>
      </c>
    </row>
    <row r="204" spans="1:13" ht="12.75">
      <c r="A204" s="15"/>
      <c r="B204" s="13"/>
      <c r="C204" s="13"/>
      <c r="D204" s="13"/>
      <c r="E204" s="13"/>
      <c r="F204" s="13"/>
      <c r="G204" s="205"/>
      <c r="H204" s="15"/>
      <c r="I204" s="13"/>
      <c r="J204" s="204">
        <v>44245</v>
      </c>
      <c r="K204" s="204">
        <f t="shared" si="0"/>
        <v>44246</v>
      </c>
      <c r="L204" s="205" t="str">
        <f ca="1">IFERROR(__xludf.DUMMYFUNCTION("JOIN("""", G204:H204)"),"")</f>
        <v/>
      </c>
      <c r="M204" s="11" t="e">
        <f t="shared" ca="1" si="1"/>
        <v>#NAME?</v>
      </c>
    </row>
    <row r="205" spans="1:13" ht="12.75">
      <c r="A205" s="15"/>
      <c r="B205" s="13"/>
      <c r="C205" s="13"/>
      <c r="D205" s="13"/>
      <c r="E205" s="13"/>
      <c r="F205" s="13"/>
      <c r="G205" s="205"/>
      <c r="H205" s="15"/>
      <c r="I205" s="13"/>
      <c r="J205" s="204">
        <v>44245</v>
      </c>
      <c r="K205" s="204">
        <f t="shared" si="0"/>
        <v>44246</v>
      </c>
      <c r="L205" s="205" t="str">
        <f ca="1">IFERROR(__xludf.DUMMYFUNCTION("JOIN("""", G205:H205)"),"")</f>
        <v/>
      </c>
      <c r="M205" s="11" t="e">
        <f t="shared" ca="1" si="1"/>
        <v>#NAME?</v>
      </c>
    </row>
    <row r="206" spans="1:13" ht="12.75">
      <c r="A206" s="15"/>
      <c r="B206" s="13"/>
      <c r="C206" s="13"/>
      <c r="D206" s="13"/>
      <c r="E206" s="13"/>
      <c r="F206" s="13"/>
      <c r="G206" s="205"/>
      <c r="H206" s="15"/>
      <c r="I206" s="13"/>
      <c r="J206" s="204">
        <v>44245</v>
      </c>
      <c r="K206" s="204">
        <f t="shared" si="0"/>
        <v>44246</v>
      </c>
      <c r="L206" s="205" t="str">
        <f ca="1">IFERROR(__xludf.DUMMYFUNCTION("JOIN("""", G206:H206)"),"")</f>
        <v/>
      </c>
      <c r="M206" s="11" t="e">
        <f t="shared" ca="1" si="1"/>
        <v>#NAME?</v>
      </c>
    </row>
    <row r="207" spans="1:13" ht="12.75">
      <c r="A207" s="15"/>
      <c r="B207" s="13"/>
      <c r="C207" s="13"/>
      <c r="D207" s="13"/>
      <c r="E207" s="13"/>
      <c r="F207" s="13"/>
      <c r="G207" s="205"/>
      <c r="H207" s="15"/>
      <c r="I207" s="13"/>
      <c r="J207" s="204">
        <v>44245</v>
      </c>
      <c r="K207" s="204">
        <f t="shared" si="0"/>
        <v>44246</v>
      </c>
      <c r="L207" s="205" t="str">
        <f ca="1">IFERROR(__xludf.DUMMYFUNCTION("JOIN("""", G207:H207)"),"")</f>
        <v/>
      </c>
      <c r="M207" s="11" t="e">
        <f t="shared" ca="1" si="1"/>
        <v>#NAME?</v>
      </c>
    </row>
    <row r="208" spans="1:13" ht="12.75">
      <c r="A208" s="15"/>
      <c r="B208" s="13"/>
      <c r="C208" s="13"/>
      <c r="D208" s="13"/>
      <c r="E208" s="13"/>
      <c r="F208" s="13"/>
      <c r="G208" s="205"/>
      <c r="H208" s="15"/>
      <c r="I208" s="13"/>
      <c r="J208" s="204">
        <v>44245</v>
      </c>
      <c r="K208" s="204">
        <f t="shared" si="0"/>
        <v>44246</v>
      </c>
      <c r="L208" s="205" t="str">
        <f ca="1">IFERROR(__xludf.DUMMYFUNCTION("JOIN("""", G208:H208)"),"")</f>
        <v/>
      </c>
      <c r="M208" s="11" t="e">
        <f t="shared" ca="1" si="1"/>
        <v>#NAME?</v>
      </c>
    </row>
    <row r="209" spans="1:13" ht="12.75">
      <c r="A209" s="15"/>
      <c r="B209" s="13"/>
      <c r="C209" s="13"/>
      <c r="D209" s="13"/>
      <c r="E209" s="13"/>
      <c r="F209" s="13"/>
      <c r="G209" s="205"/>
      <c r="H209" s="15"/>
      <c r="I209" s="13"/>
      <c r="J209" s="204">
        <v>44245</v>
      </c>
      <c r="K209" s="204">
        <f t="shared" si="0"/>
        <v>44246</v>
      </c>
      <c r="L209" s="205" t="str">
        <f ca="1">IFERROR(__xludf.DUMMYFUNCTION("JOIN("""", G209:H209)"),"")</f>
        <v/>
      </c>
      <c r="M209" s="11" t="e">
        <f t="shared" ca="1" si="1"/>
        <v>#NAME?</v>
      </c>
    </row>
    <row r="210" spans="1:13" ht="12.75">
      <c r="A210" s="15"/>
      <c r="B210" s="13"/>
      <c r="C210" s="13"/>
      <c r="D210" s="13"/>
      <c r="E210" s="13"/>
      <c r="F210" s="13"/>
      <c r="G210" s="205"/>
      <c r="H210" s="15"/>
      <c r="I210" s="13"/>
      <c r="J210" s="204">
        <v>44246</v>
      </c>
      <c r="K210" s="204">
        <f t="shared" si="0"/>
        <v>44247</v>
      </c>
      <c r="L210" s="205" t="str">
        <f ca="1">IFERROR(__xludf.DUMMYFUNCTION("JOIN("""", G210:H210)"),"")</f>
        <v/>
      </c>
      <c r="M210" s="11" t="e">
        <f t="shared" ca="1" si="1"/>
        <v>#NAME?</v>
      </c>
    </row>
    <row r="211" spans="1:13" ht="12.75">
      <c r="A211" s="15"/>
      <c r="B211" s="13"/>
      <c r="C211" s="13"/>
      <c r="D211" s="13"/>
      <c r="E211" s="13"/>
      <c r="F211" s="13"/>
      <c r="G211" s="205"/>
      <c r="H211" s="15"/>
      <c r="I211" s="13"/>
      <c r="J211" s="204">
        <v>44249</v>
      </c>
      <c r="K211" s="204">
        <f t="shared" si="0"/>
        <v>44250</v>
      </c>
      <c r="L211" s="205" t="str">
        <f ca="1">IFERROR(__xludf.DUMMYFUNCTION("JOIN("""", G211:H211)"),"")</f>
        <v/>
      </c>
      <c r="M211" s="11" t="e">
        <f t="shared" ca="1" si="1"/>
        <v>#NAME?</v>
      </c>
    </row>
    <row r="212" spans="1:13" ht="12.75">
      <c r="A212" s="15"/>
      <c r="B212" s="13"/>
      <c r="C212" s="13"/>
      <c r="D212" s="13"/>
      <c r="E212" s="13"/>
      <c r="F212" s="13"/>
      <c r="G212" s="205"/>
      <c r="H212" s="15"/>
      <c r="I212" s="13"/>
      <c r="J212" s="204">
        <v>44246</v>
      </c>
      <c r="K212" s="204">
        <f t="shared" si="0"/>
        <v>44247</v>
      </c>
      <c r="L212" s="205" t="str">
        <f ca="1">IFERROR(__xludf.DUMMYFUNCTION("JOIN("""", G212:H212)"),"")</f>
        <v/>
      </c>
      <c r="M212" s="11" t="e">
        <f t="shared" ca="1" si="1"/>
        <v>#NAME?</v>
      </c>
    </row>
    <row r="213" spans="1:13" ht="12.75">
      <c r="A213" s="15"/>
      <c r="B213" s="13"/>
      <c r="C213" s="13"/>
      <c r="D213" s="13"/>
      <c r="E213" s="13"/>
      <c r="F213" s="13"/>
      <c r="G213" s="205"/>
      <c r="H213" s="15"/>
      <c r="I213" s="13"/>
      <c r="J213" s="204">
        <v>44246</v>
      </c>
      <c r="K213" s="204">
        <f t="shared" si="0"/>
        <v>44247</v>
      </c>
      <c r="L213" s="205" t="str">
        <f ca="1">IFERROR(__xludf.DUMMYFUNCTION("JOIN("""", G213:H213)"),"")</f>
        <v/>
      </c>
      <c r="M213" s="11" t="e">
        <f t="shared" ca="1" si="1"/>
        <v>#NAME?</v>
      </c>
    </row>
    <row r="214" spans="1:13" ht="12.75">
      <c r="A214" s="15"/>
      <c r="B214" s="13"/>
      <c r="C214" s="13"/>
      <c r="D214" s="13"/>
      <c r="E214" s="13"/>
      <c r="F214" s="13"/>
      <c r="G214" s="205"/>
      <c r="H214" s="15"/>
      <c r="I214" s="13"/>
      <c r="J214" s="204">
        <v>44247</v>
      </c>
      <c r="K214" s="204">
        <f t="shared" si="0"/>
        <v>44248</v>
      </c>
      <c r="L214" s="205" t="str">
        <f ca="1">IFERROR(__xludf.DUMMYFUNCTION("JOIN("""", G214:H214)"),"")</f>
        <v/>
      </c>
      <c r="M214" s="11" t="e">
        <f t="shared" ca="1" si="1"/>
        <v>#NAME?</v>
      </c>
    </row>
    <row r="215" spans="1:13" ht="12.75">
      <c r="A215" s="15"/>
      <c r="B215" s="13"/>
      <c r="C215" s="13"/>
      <c r="D215" s="13"/>
      <c r="E215" s="13"/>
      <c r="F215" s="13"/>
      <c r="G215" s="205"/>
      <c r="H215" s="15"/>
      <c r="I215" s="13"/>
      <c r="J215" s="204">
        <v>44246</v>
      </c>
      <c r="K215" s="204">
        <f t="shared" si="0"/>
        <v>44247</v>
      </c>
      <c r="L215" s="205" t="str">
        <f ca="1">IFERROR(__xludf.DUMMYFUNCTION("JOIN("""", G215:H215)"),"")</f>
        <v/>
      </c>
      <c r="M215" s="11" t="e">
        <f t="shared" ca="1" si="1"/>
        <v>#NAME?</v>
      </c>
    </row>
    <row r="216" spans="1:13" ht="12.75">
      <c r="A216" s="15"/>
      <c r="B216" s="13"/>
      <c r="C216" s="13"/>
      <c r="D216" s="13"/>
      <c r="E216" s="13"/>
      <c r="F216" s="13"/>
      <c r="G216" s="205"/>
      <c r="H216" s="15"/>
      <c r="I216" s="13"/>
      <c r="J216" s="204">
        <v>44246</v>
      </c>
      <c r="K216" s="204">
        <f t="shared" si="0"/>
        <v>44247</v>
      </c>
      <c r="L216" s="205" t="str">
        <f ca="1">IFERROR(__xludf.DUMMYFUNCTION("JOIN("""", G216:H216)"),"")</f>
        <v/>
      </c>
      <c r="M216" s="11" t="e">
        <f t="shared" ca="1" si="1"/>
        <v>#NAME?</v>
      </c>
    </row>
    <row r="217" spans="1:13" ht="12.75">
      <c r="A217" s="15"/>
      <c r="B217" s="13"/>
      <c r="C217" s="13"/>
      <c r="D217" s="13"/>
      <c r="E217" s="13"/>
      <c r="F217" s="13"/>
      <c r="G217" s="205"/>
      <c r="H217" s="15"/>
      <c r="I217" s="13"/>
      <c r="J217" s="204">
        <v>44246</v>
      </c>
      <c r="K217" s="204">
        <f t="shared" si="0"/>
        <v>44247</v>
      </c>
      <c r="L217" s="205" t="str">
        <f ca="1">IFERROR(__xludf.DUMMYFUNCTION("JOIN("""", G217:H217)"),"")</f>
        <v/>
      </c>
      <c r="M217" s="11" t="e">
        <f t="shared" ca="1" si="1"/>
        <v>#NAME?</v>
      </c>
    </row>
    <row r="218" spans="1:13" ht="12.75">
      <c r="A218" s="15"/>
      <c r="B218" s="13"/>
      <c r="C218" s="13"/>
      <c r="D218" s="13"/>
      <c r="E218" s="13"/>
      <c r="F218" s="13"/>
      <c r="G218" s="205"/>
      <c r="H218" s="15"/>
      <c r="I218" s="13"/>
      <c r="J218" s="204">
        <v>44246</v>
      </c>
      <c r="K218" s="204">
        <f t="shared" si="0"/>
        <v>44247</v>
      </c>
      <c r="L218" s="205" t="str">
        <f ca="1">IFERROR(__xludf.DUMMYFUNCTION("JOIN("""", G218:H218)"),"")</f>
        <v/>
      </c>
      <c r="M218" s="11" t="e">
        <f t="shared" ca="1" si="1"/>
        <v>#NAME?</v>
      </c>
    </row>
    <row r="219" spans="1:13" ht="12.75">
      <c r="A219" s="15"/>
      <c r="B219" s="13"/>
      <c r="C219" s="13"/>
      <c r="D219" s="13"/>
      <c r="E219" s="13"/>
      <c r="F219" s="13"/>
      <c r="G219" s="205"/>
      <c r="H219" s="15"/>
      <c r="I219" s="13"/>
      <c r="J219" s="204">
        <v>44246</v>
      </c>
      <c r="K219" s="204">
        <f t="shared" si="0"/>
        <v>44247</v>
      </c>
      <c r="L219" s="205" t="str">
        <f ca="1">IFERROR(__xludf.DUMMYFUNCTION("JOIN("""", G219:H219)"),"")</f>
        <v/>
      </c>
      <c r="M219" s="11" t="e">
        <f t="shared" ca="1" si="1"/>
        <v>#NAME?</v>
      </c>
    </row>
    <row r="220" spans="1:13" ht="12.75">
      <c r="A220" s="15"/>
      <c r="B220" s="13"/>
      <c r="C220" s="13"/>
      <c r="D220" s="13"/>
      <c r="E220" s="13"/>
      <c r="F220" s="13"/>
      <c r="G220" s="205"/>
      <c r="H220" s="15"/>
      <c r="I220" s="13"/>
      <c r="J220" s="204">
        <v>44246</v>
      </c>
      <c r="K220" s="204">
        <f t="shared" si="0"/>
        <v>44247</v>
      </c>
      <c r="L220" s="205" t="str">
        <f ca="1">IFERROR(__xludf.DUMMYFUNCTION("JOIN("""", G220:H220)"),"")</f>
        <v/>
      </c>
      <c r="M220" s="11" t="e">
        <f t="shared" ca="1" si="1"/>
        <v>#NAME?</v>
      </c>
    </row>
    <row r="221" spans="1:13" ht="12.75">
      <c r="A221" s="15"/>
      <c r="B221" s="13"/>
      <c r="C221" s="13"/>
      <c r="D221" s="13"/>
      <c r="E221" s="13"/>
      <c r="F221" s="13"/>
      <c r="G221" s="205"/>
      <c r="H221" s="15"/>
      <c r="I221" s="13"/>
      <c r="J221" s="204">
        <v>44246</v>
      </c>
      <c r="K221" s="204">
        <f t="shared" si="0"/>
        <v>44247</v>
      </c>
      <c r="L221" s="205" t="str">
        <f ca="1">IFERROR(__xludf.DUMMYFUNCTION("JOIN("""", G221:H221)"),"")</f>
        <v/>
      </c>
      <c r="M221" s="11" t="e">
        <f t="shared" ca="1" si="1"/>
        <v>#NAME?</v>
      </c>
    </row>
    <row r="222" spans="1:13" ht="12.75">
      <c r="A222" s="15"/>
      <c r="B222" s="13"/>
      <c r="C222" s="13"/>
      <c r="D222" s="13"/>
      <c r="E222" s="13"/>
      <c r="F222" s="13"/>
      <c r="G222" s="205"/>
      <c r="H222" s="15"/>
      <c r="I222" s="13"/>
      <c r="J222" s="204">
        <v>44246</v>
      </c>
      <c r="K222" s="204">
        <f t="shared" si="0"/>
        <v>44247</v>
      </c>
      <c r="L222" s="205" t="str">
        <f ca="1">IFERROR(__xludf.DUMMYFUNCTION("JOIN("""", G222:H222)"),"")</f>
        <v/>
      </c>
      <c r="M222" s="11" t="e">
        <f t="shared" ca="1" si="1"/>
        <v>#NAME?</v>
      </c>
    </row>
    <row r="223" spans="1:13" ht="12.75">
      <c r="A223" s="15"/>
      <c r="B223" s="13"/>
      <c r="C223" s="13"/>
      <c r="D223" s="13"/>
      <c r="E223" s="13"/>
      <c r="F223" s="13"/>
      <c r="G223" s="205"/>
      <c r="H223" s="15"/>
      <c r="I223" s="13"/>
      <c r="J223" s="204">
        <v>44246</v>
      </c>
      <c r="K223" s="204">
        <f t="shared" si="0"/>
        <v>44247</v>
      </c>
      <c r="L223" s="205" t="str">
        <f ca="1">IFERROR(__xludf.DUMMYFUNCTION("JOIN("""", G223:H223)"),"")</f>
        <v/>
      </c>
      <c r="M223" s="11" t="e">
        <f t="shared" ca="1" si="1"/>
        <v>#NAME?</v>
      </c>
    </row>
    <row r="224" spans="1:13" ht="12.75">
      <c r="A224" s="15"/>
      <c r="B224" s="13"/>
      <c r="C224" s="13"/>
      <c r="D224" s="13"/>
      <c r="E224" s="13"/>
      <c r="F224" s="13"/>
      <c r="G224" s="205"/>
      <c r="H224" s="15"/>
      <c r="I224" s="13"/>
      <c r="J224" s="204">
        <v>44246</v>
      </c>
      <c r="K224" s="204">
        <f t="shared" si="0"/>
        <v>44247</v>
      </c>
      <c r="L224" s="205" t="str">
        <f ca="1">IFERROR(__xludf.DUMMYFUNCTION("JOIN("""", G224:H224)"),"")</f>
        <v/>
      </c>
      <c r="M224" s="11" t="e">
        <f t="shared" ca="1" si="1"/>
        <v>#NAME?</v>
      </c>
    </row>
    <row r="225" spans="1:13" ht="12.75">
      <c r="A225" s="15"/>
      <c r="B225" s="13"/>
      <c r="C225" s="13"/>
      <c r="D225" s="13"/>
      <c r="E225" s="13"/>
      <c r="F225" s="13"/>
      <c r="G225" s="205"/>
      <c r="H225" s="15"/>
      <c r="I225" s="13"/>
      <c r="J225" s="204">
        <v>44246</v>
      </c>
      <c r="K225" s="204">
        <f t="shared" si="0"/>
        <v>44247</v>
      </c>
      <c r="L225" s="205" t="str">
        <f ca="1">IFERROR(__xludf.DUMMYFUNCTION("JOIN("""", G225:H225)"),"")</f>
        <v/>
      </c>
      <c r="M225" s="11" t="e">
        <f t="shared" ca="1" si="1"/>
        <v>#NAME?</v>
      </c>
    </row>
    <row r="226" spans="1:13" ht="12.75">
      <c r="A226" s="15"/>
      <c r="B226" s="13"/>
      <c r="C226" s="13"/>
      <c r="D226" s="13"/>
      <c r="E226" s="13"/>
      <c r="F226" s="13"/>
      <c r="G226" s="205"/>
      <c r="H226" s="15"/>
      <c r="I226" s="13"/>
      <c r="J226" s="204">
        <v>44247</v>
      </c>
      <c r="K226" s="204">
        <f t="shared" si="0"/>
        <v>44248</v>
      </c>
      <c r="L226" s="205" t="str">
        <f ca="1">IFERROR(__xludf.DUMMYFUNCTION("JOIN("""", G226:H226)"),"")</f>
        <v/>
      </c>
      <c r="M226" s="11" t="e">
        <f t="shared" ca="1" si="1"/>
        <v>#NAME?</v>
      </c>
    </row>
    <row r="227" spans="1:13" ht="12.75">
      <c r="A227" s="15"/>
      <c r="B227" s="13"/>
      <c r="C227" s="13"/>
      <c r="D227" s="13"/>
      <c r="E227" s="13"/>
      <c r="F227" s="13"/>
      <c r="G227" s="205"/>
      <c r="H227" s="15"/>
      <c r="I227" s="13"/>
      <c r="J227" s="204">
        <v>44247</v>
      </c>
      <c r="K227" s="204">
        <f t="shared" si="0"/>
        <v>44248</v>
      </c>
      <c r="L227" s="205" t="str">
        <f ca="1">IFERROR(__xludf.DUMMYFUNCTION("JOIN("""", G227:H227)"),"")</f>
        <v/>
      </c>
      <c r="M227" s="11" t="e">
        <f t="shared" ca="1" si="1"/>
        <v>#NAME?</v>
      </c>
    </row>
    <row r="228" spans="1:13" ht="12.75">
      <c r="A228" s="15"/>
      <c r="B228" s="13"/>
      <c r="C228" s="13"/>
      <c r="D228" s="13"/>
      <c r="E228" s="13"/>
      <c r="F228" s="13"/>
      <c r="G228" s="205"/>
      <c r="H228" s="15"/>
      <c r="I228" s="13"/>
      <c r="J228" s="204">
        <v>44247</v>
      </c>
      <c r="K228" s="204">
        <f t="shared" si="0"/>
        <v>44248</v>
      </c>
      <c r="L228" s="205" t="str">
        <f ca="1">IFERROR(__xludf.DUMMYFUNCTION("JOIN("""", G228:H228)"),"")</f>
        <v/>
      </c>
      <c r="M228" s="11" t="e">
        <f t="shared" ca="1" si="1"/>
        <v>#NAME?</v>
      </c>
    </row>
    <row r="229" spans="1:13" ht="12.75">
      <c r="A229" s="15"/>
      <c r="B229" s="13"/>
      <c r="C229" s="13"/>
      <c r="D229" s="13"/>
      <c r="E229" s="13"/>
      <c r="F229" s="13"/>
      <c r="G229" s="205"/>
      <c r="H229" s="15"/>
      <c r="I229" s="13"/>
      <c r="J229" s="204">
        <v>44247</v>
      </c>
      <c r="K229" s="204">
        <f t="shared" si="0"/>
        <v>44248</v>
      </c>
      <c r="L229" s="205" t="str">
        <f ca="1">IFERROR(__xludf.DUMMYFUNCTION("JOIN("""", G229:H229)"),"")</f>
        <v/>
      </c>
      <c r="M229" s="11" t="e">
        <f t="shared" ca="1" si="1"/>
        <v>#NAME?</v>
      </c>
    </row>
    <row r="230" spans="1:13" ht="12.75">
      <c r="A230" s="15"/>
      <c r="B230" s="13"/>
      <c r="C230" s="13"/>
      <c r="D230" s="13"/>
      <c r="E230" s="13"/>
      <c r="F230" s="13"/>
      <c r="G230" s="205"/>
      <c r="H230" s="15"/>
      <c r="I230" s="13"/>
      <c r="J230" s="204">
        <v>44247</v>
      </c>
      <c r="K230" s="204">
        <f t="shared" si="0"/>
        <v>44248</v>
      </c>
      <c r="L230" s="205" t="str">
        <f ca="1">IFERROR(__xludf.DUMMYFUNCTION("JOIN("""", G230:H230)"),"")</f>
        <v/>
      </c>
      <c r="M230" s="11" t="e">
        <f t="shared" ca="1" si="1"/>
        <v>#NAME?</v>
      </c>
    </row>
    <row r="231" spans="1:13" ht="12.75">
      <c r="A231" s="15"/>
      <c r="B231" s="13"/>
      <c r="C231" s="13"/>
      <c r="D231" s="13"/>
      <c r="E231" s="13"/>
      <c r="F231" s="13"/>
      <c r="G231" s="205"/>
      <c r="H231" s="15"/>
      <c r="I231" s="13"/>
      <c r="J231" s="204">
        <v>44247</v>
      </c>
      <c r="K231" s="204">
        <f t="shared" si="0"/>
        <v>44248</v>
      </c>
      <c r="L231" s="205" t="str">
        <f ca="1">IFERROR(__xludf.DUMMYFUNCTION("JOIN("""", G231:H231)"),"")</f>
        <v/>
      </c>
      <c r="M231" s="11" t="e">
        <f t="shared" ca="1" si="1"/>
        <v>#NAME?</v>
      </c>
    </row>
    <row r="232" spans="1:13" ht="12.75">
      <c r="A232" s="15"/>
      <c r="B232" s="13"/>
      <c r="C232" s="13"/>
      <c r="D232" s="13"/>
      <c r="E232" s="13"/>
      <c r="F232" s="13"/>
      <c r="G232" s="205"/>
      <c r="H232" s="15"/>
      <c r="I232" s="13"/>
      <c r="J232" s="204">
        <v>44247</v>
      </c>
      <c r="K232" s="204">
        <f t="shared" si="0"/>
        <v>44248</v>
      </c>
      <c r="L232" s="205" t="str">
        <f ca="1">IFERROR(__xludf.DUMMYFUNCTION("JOIN("""", G232:H232)"),"")</f>
        <v/>
      </c>
      <c r="M232" s="11" t="e">
        <f t="shared" ca="1" si="1"/>
        <v>#NAME?</v>
      </c>
    </row>
    <row r="233" spans="1:13" ht="12.75">
      <c r="A233" s="15"/>
      <c r="B233" s="13"/>
      <c r="C233" s="13"/>
      <c r="D233" s="13"/>
      <c r="E233" s="13"/>
      <c r="F233" s="13"/>
      <c r="G233" s="205"/>
      <c r="H233" s="15"/>
      <c r="I233" s="13"/>
      <c r="J233" s="204">
        <v>44247</v>
      </c>
      <c r="K233" s="204">
        <f t="shared" si="0"/>
        <v>44248</v>
      </c>
      <c r="L233" s="205" t="str">
        <f ca="1">IFERROR(__xludf.DUMMYFUNCTION("JOIN("""", G233:H233)"),"")</f>
        <v/>
      </c>
      <c r="M233" s="11" t="e">
        <f t="shared" ca="1" si="1"/>
        <v>#NAME?</v>
      </c>
    </row>
    <row r="234" spans="1:13" ht="12.75">
      <c r="A234" s="15"/>
      <c r="B234" s="13"/>
      <c r="C234" s="82"/>
      <c r="D234" s="13"/>
      <c r="E234" s="13"/>
      <c r="F234" s="13"/>
      <c r="G234" s="205"/>
      <c r="H234" s="15"/>
      <c r="I234" s="13"/>
      <c r="J234" s="204">
        <v>44247</v>
      </c>
      <c r="K234" s="204">
        <f t="shared" si="0"/>
        <v>44248</v>
      </c>
      <c r="L234" s="205" t="str">
        <f ca="1">IFERROR(__xludf.DUMMYFUNCTION("JOIN("""", G234:H234)"),"")</f>
        <v/>
      </c>
      <c r="M234" s="11" t="e">
        <f t="shared" ca="1" si="1"/>
        <v>#NAME?</v>
      </c>
    </row>
    <row r="235" spans="1:13" ht="12.75">
      <c r="A235" s="15"/>
      <c r="B235" s="82"/>
      <c r="C235" s="82"/>
      <c r="D235" s="13"/>
      <c r="E235" s="13"/>
      <c r="F235" s="13"/>
      <c r="G235" s="205"/>
      <c r="H235" s="15"/>
      <c r="I235" s="13"/>
      <c r="J235" s="204">
        <v>44247</v>
      </c>
      <c r="K235" s="204">
        <f t="shared" si="0"/>
        <v>44248</v>
      </c>
      <c r="L235" s="205" t="str">
        <f ca="1">IFERROR(__xludf.DUMMYFUNCTION("JOIN("""", G235:H235)"),"")</f>
        <v/>
      </c>
      <c r="M235" s="11" t="e">
        <f t="shared" ca="1" si="1"/>
        <v>#NAME?</v>
      </c>
    </row>
    <row r="236" spans="1:13" ht="12.75">
      <c r="A236" s="83"/>
      <c r="B236" s="82"/>
      <c r="C236" s="82"/>
      <c r="D236" s="13"/>
      <c r="E236" s="13"/>
      <c r="F236" s="13"/>
      <c r="G236" s="205"/>
      <c r="H236" s="15"/>
      <c r="I236" s="13"/>
      <c r="J236" s="204">
        <v>44248</v>
      </c>
      <c r="K236" s="204">
        <f t="shared" si="0"/>
        <v>44249</v>
      </c>
      <c r="L236" s="205" t="str">
        <f ca="1">IFERROR(__xludf.DUMMYFUNCTION("JOIN("""", G236:H236)"),"")</f>
        <v/>
      </c>
      <c r="M236" s="11" t="e">
        <f t="shared" ca="1" si="1"/>
        <v>#NAME?</v>
      </c>
    </row>
    <row r="237" spans="1:13" ht="12.75">
      <c r="A237" s="83"/>
      <c r="B237" s="82"/>
      <c r="C237" s="82"/>
      <c r="D237" s="13"/>
      <c r="E237" s="13"/>
      <c r="F237" s="13"/>
      <c r="G237" s="205"/>
      <c r="H237" s="15"/>
      <c r="I237" s="13"/>
      <c r="J237" s="204">
        <v>44249</v>
      </c>
      <c r="K237" s="204">
        <f t="shared" si="0"/>
        <v>44250</v>
      </c>
      <c r="L237" s="205" t="str">
        <f ca="1">IFERROR(__xludf.DUMMYFUNCTION("JOIN("""", G237:H237)"),"")</f>
        <v/>
      </c>
      <c r="M237" s="11" t="e">
        <f t="shared" ca="1" si="1"/>
        <v>#NAME?</v>
      </c>
    </row>
    <row r="238" spans="1:13" ht="12.75">
      <c r="A238" s="83"/>
      <c r="B238" s="82"/>
      <c r="C238" s="82"/>
      <c r="D238" s="13"/>
      <c r="E238" s="13"/>
      <c r="F238" s="13"/>
      <c r="G238" s="205"/>
      <c r="H238" s="15"/>
      <c r="I238" s="13"/>
      <c r="J238" s="204">
        <v>44249</v>
      </c>
      <c r="K238" s="204">
        <f t="shared" si="0"/>
        <v>44250</v>
      </c>
      <c r="L238" s="205" t="str">
        <f ca="1">IFERROR(__xludf.DUMMYFUNCTION("JOIN("""", G238:H238)"),"")</f>
        <v/>
      </c>
      <c r="M238" s="11" t="e">
        <f t="shared" ca="1" si="1"/>
        <v>#NAME?</v>
      </c>
    </row>
    <row r="239" spans="1:13" ht="12.75">
      <c r="A239" s="83"/>
      <c r="B239" s="82"/>
      <c r="C239" s="82"/>
      <c r="D239" s="13"/>
      <c r="E239" s="13"/>
      <c r="F239" s="13"/>
      <c r="G239" s="205"/>
      <c r="H239" s="15"/>
      <c r="I239" s="13"/>
      <c r="J239" s="204">
        <v>44249</v>
      </c>
      <c r="K239" s="204">
        <f t="shared" si="0"/>
        <v>44250</v>
      </c>
      <c r="L239" s="205" t="str">
        <f ca="1">IFERROR(__xludf.DUMMYFUNCTION("JOIN("""", G239:H239)"),"")</f>
        <v/>
      </c>
      <c r="M239" s="11" t="e">
        <f t="shared" ca="1" si="1"/>
        <v>#NAME?</v>
      </c>
    </row>
    <row r="240" spans="1:13" ht="12.75">
      <c r="A240" s="83"/>
      <c r="B240" s="82"/>
      <c r="C240" s="82"/>
      <c r="D240" s="13"/>
      <c r="E240" s="13"/>
      <c r="F240" s="13"/>
      <c r="G240" s="205"/>
      <c r="H240" s="15"/>
      <c r="I240" s="13"/>
      <c r="J240" s="204">
        <v>44249</v>
      </c>
      <c r="K240" s="204">
        <f t="shared" si="0"/>
        <v>44250</v>
      </c>
      <c r="L240" s="205" t="str">
        <f ca="1">IFERROR(__xludf.DUMMYFUNCTION("JOIN("""", G240:H240)"),"")</f>
        <v/>
      </c>
      <c r="M240" s="11" t="e">
        <f t="shared" ca="1" si="1"/>
        <v>#NAME?</v>
      </c>
    </row>
    <row r="241" spans="1:13" ht="12.75">
      <c r="A241" s="83"/>
      <c r="B241" s="82"/>
      <c r="C241" s="82"/>
      <c r="D241" s="13"/>
      <c r="E241" s="13"/>
      <c r="F241" s="13"/>
      <c r="G241" s="205"/>
      <c r="H241" s="15"/>
      <c r="I241" s="13"/>
      <c r="J241" s="204">
        <v>44249</v>
      </c>
      <c r="K241" s="204">
        <f t="shared" si="0"/>
        <v>44250</v>
      </c>
      <c r="L241" s="205" t="str">
        <f ca="1">IFERROR(__xludf.DUMMYFUNCTION("JOIN("""", G241:H241)"),"")</f>
        <v/>
      </c>
      <c r="M241" s="11" t="e">
        <f t="shared" ca="1" si="1"/>
        <v>#NAME?</v>
      </c>
    </row>
    <row r="242" spans="1:13" ht="12.75">
      <c r="A242" s="83"/>
      <c r="B242" s="82"/>
      <c r="C242" s="82"/>
      <c r="D242" s="13"/>
      <c r="E242" s="13"/>
      <c r="F242" s="13"/>
      <c r="G242" s="205"/>
      <c r="H242" s="15"/>
      <c r="I242" s="13"/>
      <c r="J242" s="204">
        <v>44249</v>
      </c>
      <c r="K242" s="204">
        <f t="shared" si="0"/>
        <v>44250</v>
      </c>
      <c r="L242" s="205" t="str">
        <f ca="1">IFERROR(__xludf.DUMMYFUNCTION("JOIN("""", G242:H242)"),"")</f>
        <v/>
      </c>
      <c r="M242" s="11" t="e">
        <f t="shared" ca="1" si="1"/>
        <v>#NAME?</v>
      </c>
    </row>
    <row r="243" spans="1:13" ht="12.75">
      <c r="A243" s="83"/>
      <c r="B243" s="82"/>
      <c r="C243" s="82"/>
      <c r="D243" s="13"/>
      <c r="E243" s="13"/>
      <c r="F243" s="13"/>
      <c r="G243" s="205"/>
      <c r="H243" s="15"/>
      <c r="I243" s="13"/>
      <c r="J243" s="204">
        <v>44249</v>
      </c>
      <c r="K243" s="204">
        <f t="shared" si="0"/>
        <v>44250</v>
      </c>
      <c r="L243" s="205" t="str">
        <f ca="1">IFERROR(__xludf.DUMMYFUNCTION("JOIN("""", G243:H243)"),"")</f>
        <v/>
      </c>
      <c r="M243" s="11" t="e">
        <f t="shared" ca="1" si="1"/>
        <v>#NAME?</v>
      </c>
    </row>
    <row r="244" spans="1:13" ht="12.75">
      <c r="A244" s="15"/>
      <c r="B244" s="13"/>
      <c r="C244" s="13"/>
      <c r="D244" s="13"/>
      <c r="E244" s="13"/>
      <c r="F244" s="13"/>
      <c r="G244" s="205"/>
      <c r="H244" s="15"/>
      <c r="I244" s="13"/>
      <c r="J244" s="204">
        <v>44250</v>
      </c>
      <c r="K244" s="204">
        <f t="shared" si="0"/>
        <v>44251</v>
      </c>
      <c r="L244" s="205" t="str">
        <f ca="1">IFERROR(__xludf.DUMMYFUNCTION("JOIN("""", G244:H244)"),"")</f>
        <v/>
      </c>
      <c r="M244" s="11" t="e">
        <f t="shared" ca="1" si="1"/>
        <v>#NAME?</v>
      </c>
    </row>
    <row r="245" spans="1:13" ht="12.75">
      <c r="A245" s="15"/>
      <c r="B245" s="13"/>
      <c r="C245" s="13"/>
      <c r="D245" s="13"/>
      <c r="E245" s="13"/>
      <c r="F245" s="13"/>
      <c r="G245" s="205"/>
      <c r="H245" s="15"/>
      <c r="I245" s="13"/>
      <c r="J245" s="204">
        <v>44250</v>
      </c>
      <c r="K245" s="204">
        <f t="shared" si="0"/>
        <v>44251</v>
      </c>
      <c r="L245" s="205" t="str">
        <f ca="1">IFERROR(__xludf.DUMMYFUNCTION("JOIN("""", G245:H245)"),"")</f>
        <v/>
      </c>
      <c r="M245" s="11" t="e">
        <f t="shared" ca="1" si="1"/>
        <v>#NAME?</v>
      </c>
    </row>
    <row r="246" spans="1:13" ht="12.75">
      <c r="A246" s="15"/>
      <c r="B246" s="13"/>
      <c r="C246" s="13"/>
      <c r="D246" s="13"/>
      <c r="E246" s="13"/>
      <c r="F246" s="13"/>
      <c r="G246" s="205"/>
      <c r="H246" s="15"/>
      <c r="I246" s="13"/>
      <c r="J246" s="204">
        <v>44250</v>
      </c>
      <c r="K246" s="204">
        <f t="shared" si="0"/>
        <v>44251</v>
      </c>
      <c r="L246" s="205" t="str">
        <f ca="1">IFERROR(__xludf.DUMMYFUNCTION("JOIN("""", G246:H246)"),"")</f>
        <v/>
      </c>
      <c r="M246" s="11" t="e">
        <f t="shared" ca="1" si="1"/>
        <v>#NAME?</v>
      </c>
    </row>
    <row r="247" spans="1:13" ht="12.75">
      <c r="A247" s="15"/>
      <c r="B247" s="13"/>
      <c r="C247" s="13"/>
      <c r="D247" s="13"/>
      <c r="E247" s="13"/>
      <c r="F247" s="13"/>
      <c r="G247" s="205"/>
      <c r="H247" s="15"/>
      <c r="I247" s="13"/>
      <c r="J247" s="204">
        <v>44250</v>
      </c>
      <c r="K247" s="204">
        <f t="shared" si="0"/>
        <v>44251</v>
      </c>
      <c r="L247" s="205" t="str">
        <f ca="1">IFERROR(__xludf.DUMMYFUNCTION("JOIN("""", G247:H247)"),"")</f>
        <v/>
      </c>
      <c r="M247" s="11" t="e">
        <f t="shared" ca="1" si="1"/>
        <v>#NAME?</v>
      </c>
    </row>
    <row r="248" spans="1:13" ht="12.75">
      <c r="A248" s="15"/>
      <c r="B248" s="13"/>
      <c r="C248" s="13"/>
      <c r="D248" s="13"/>
      <c r="E248" s="13"/>
      <c r="F248" s="13"/>
      <c r="G248" s="205"/>
      <c r="H248" s="15"/>
      <c r="I248" s="13"/>
      <c r="J248" s="204">
        <v>44250</v>
      </c>
      <c r="K248" s="204">
        <f t="shared" si="0"/>
        <v>44251</v>
      </c>
      <c r="L248" s="205" t="str">
        <f ca="1">IFERROR(__xludf.DUMMYFUNCTION("JOIN("""", G248:H248)"),"")</f>
        <v/>
      </c>
      <c r="M248" s="11" t="e">
        <f t="shared" ca="1" si="1"/>
        <v>#NAME?</v>
      </c>
    </row>
    <row r="249" spans="1:13" ht="12.75">
      <c r="A249" s="15"/>
      <c r="B249" s="13"/>
      <c r="C249" s="13"/>
      <c r="D249" s="13"/>
      <c r="E249" s="13"/>
      <c r="F249" s="13"/>
      <c r="G249" s="205"/>
      <c r="H249" s="15"/>
      <c r="I249" s="13"/>
      <c r="J249" s="204">
        <v>44251</v>
      </c>
      <c r="K249" s="204">
        <f t="shared" si="0"/>
        <v>44252</v>
      </c>
      <c r="L249" s="205" t="str">
        <f ca="1">IFERROR(__xludf.DUMMYFUNCTION("JOIN("""", G249:H249)"),"")</f>
        <v/>
      </c>
      <c r="M249" s="11" t="e">
        <f t="shared" ca="1" si="1"/>
        <v>#NAME?</v>
      </c>
    </row>
    <row r="250" spans="1:13" ht="12.75">
      <c r="A250" s="15"/>
      <c r="B250" s="13"/>
      <c r="C250" s="13"/>
      <c r="D250" s="13"/>
      <c r="E250" s="13"/>
      <c r="F250" s="13"/>
      <c r="G250" s="205"/>
      <c r="H250" s="15"/>
      <c r="I250" s="13"/>
      <c r="J250" s="204">
        <v>44250</v>
      </c>
      <c r="K250" s="204">
        <f t="shared" si="0"/>
        <v>44251</v>
      </c>
      <c r="L250" s="205" t="str">
        <f ca="1">IFERROR(__xludf.DUMMYFUNCTION("JOIN("""", G250:H250)"),"")</f>
        <v/>
      </c>
      <c r="M250" s="11" t="e">
        <f t="shared" ca="1" si="1"/>
        <v>#NAME?</v>
      </c>
    </row>
    <row r="251" spans="1:13" ht="12.75">
      <c r="A251" s="15"/>
      <c r="B251" s="13"/>
      <c r="C251" s="13"/>
      <c r="D251" s="13"/>
      <c r="E251" s="13"/>
      <c r="F251" s="13"/>
      <c r="G251" s="205"/>
      <c r="H251" s="15"/>
      <c r="I251" s="13"/>
      <c r="J251" s="204">
        <v>44251</v>
      </c>
      <c r="K251" s="204">
        <f t="shared" si="0"/>
        <v>44252</v>
      </c>
      <c r="L251" s="205" t="str">
        <f ca="1">IFERROR(__xludf.DUMMYFUNCTION("JOIN("""", G251:H251)"),"")</f>
        <v/>
      </c>
      <c r="M251" s="11" t="e">
        <f t="shared" ca="1" si="1"/>
        <v>#NAME?</v>
      </c>
    </row>
    <row r="252" spans="1:13" ht="12.75">
      <c r="A252" s="15"/>
      <c r="B252" s="13"/>
      <c r="C252" s="13"/>
      <c r="D252" s="13"/>
      <c r="E252" s="13"/>
      <c r="F252" s="13"/>
      <c r="G252" s="205"/>
      <c r="H252" s="15"/>
      <c r="I252" s="13"/>
      <c r="J252" s="204">
        <v>44251</v>
      </c>
      <c r="K252" s="204">
        <f t="shared" si="0"/>
        <v>44252</v>
      </c>
      <c r="L252" s="205" t="str">
        <f ca="1">IFERROR(__xludf.DUMMYFUNCTION("JOIN("""", G252:H252)"),"")</f>
        <v/>
      </c>
      <c r="M252" s="11" t="e">
        <f t="shared" ca="1" si="1"/>
        <v>#NAME?</v>
      </c>
    </row>
    <row r="253" spans="1:13" ht="12.75">
      <c r="A253" s="15"/>
      <c r="B253" s="13"/>
      <c r="C253" s="13"/>
      <c r="D253" s="13"/>
      <c r="E253" s="13"/>
      <c r="F253" s="13"/>
      <c r="G253" s="205"/>
      <c r="H253" s="15"/>
      <c r="I253" s="13"/>
      <c r="J253" s="204">
        <v>44251</v>
      </c>
      <c r="K253" s="204">
        <f t="shared" si="0"/>
        <v>44252</v>
      </c>
      <c r="L253" s="205" t="str">
        <f ca="1">IFERROR(__xludf.DUMMYFUNCTION("JOIN("""", G253:H253)"),"")</f>
        <v/>
      </c>
      <c r="M253" s="11" t="e">
        <f t="shared" ca="1" si="1"/>
        <v>#NAME?</v>
      </c>
    </row>
    <row r="254" spans="1:13" ht="12.75">
      <c r="A254" s="15"/>
      <c r="B254" s="13"/>
      <c r="C254" s="13"/>
      <c r="D254" s="13"/>
      <c r="E254" s="13"/>
      <c r="F254" s="13"/>
      <c r="G254" s="205"/>
      <c r="H254" s="15"/>
      <c r="I254" s="13"/>
      <c r="J254" s="204">
        <v>44274</v>
      </c>
      <c r="K254" s="204">
        <f t="shared" si="0"/>
        <v>44275</v>
      </c>
      <c r="L254" s="205" t="str">
        <f ca="1">IFERROR(__xludf.DUMMYFUNCTION("JOIN("""", G254:H254)"),"")</f>
        <v/>
      </c>
      <c r="M254" s="11" t="e">
        <f t="shared" ca="1" si="1"/>
        <v>#NAME?</v>
      </c>
    </row>
    <row r="255" spans="1:13" ht="12.75">
      <c r="A255" s="15"/>
      <c r="B255" s="13"/>
      <c r="C255" s="13"/>
      <c r="D255" s="13"/>
      <c r="E255" s="13"/>
      <c r="F255" s="13"/>
      <c r="G255" s="205"/>
      <c r="H255" s="15"/>
      <c r="I255" s="13"/>
      <c r="J255" s="204">
        <v>44251</v>
      </c>
      <c r="K255" s="204">
        <f t="shared" si="0"/>
        <v>44252</v>
      </c>
      <c r="L255" s="205" t="str">
        <f ca="1">IFERROR(__xludf.DUMMYFUNCTION("JOIN("""", G255:H255)"),"")</f>
        <v/>
      </c>
      <c r="M255" s="11" t="e">
        <f t="shared" ca="1" si="1"/>
        <v>#NAME?</v>
      </c>
    </row>
    <row r="256" spans="1:13" ht="12.75">
      <c r="A256" s="15"/>
      <c r="B256" s="13"/>
      <c r="C256" s="13"/>
      <c r="D256" s="13"/>
      <c r="E256" s="13"/>
      <c r="F256" s="13"/>
      <c r="G256" s="205"/>
      <c r="H256" s="15"/>
      <c r="I256" s="13"/>
      <c r="J256" s="204">
        <v>44251</v>
      </c>
      <c r="K256" s="204">
        <f t="shared" si="0"/>
        <v>44252</v>
      </c>
      <c r="L256" s="205" t="str">
        <f ca="1">IFERROR(__xludf.DUMMYFUNCTION("JOIN("""", G256:H256)"),"")</f>
        <v/>
      </c>
      <c r="M256" s="11" t="e">
        <f t="shared" ca="1" si="1"/>
        <v>#NAME?</v>
      </c>
    </row>
    <row r="257" spans="1:13" ht="12.75">
      <c r="A257" s="15"/>
      <c r="B257" s="13"/>
      <c r="C257" s="13"/>
      <c r="D257" s="13"/>
      <c r="E257" s="13"/>
      <c r="F257" s="13"/>
      <c r="G257" s="205"/>
      <c r="H257" s="15"/>
      <c r="I257" s="13"/>
      <c r="J257" s="204">
        <v>44251</v>
      </c>
      <c r="K257" s="204">
        <f t="shared" ref="K257:K454" si="2">J257+1</f>
        <v>44252</v>
      </c>
      <c r="L257" s="205" t="str">
        <f ca="1">IFERROR(__xludf.DUMMYFUNCTION("JOIN("""", G257:H257)"),"")</f>
        <v/>
      </c>
      <c r="M257" s="11" t="e">
        <f t="shared" ref="M257:M511" ca="1" si="3">HYPERLINK(L257, Image("http://iopl.co/whatsapp.jpg"))</f>
        <v>#NAME?</v>
      </c>
    </row>
    <row r="258" spans="1:13" ht="12.75">
      <c r="A258" s="15"/>
      <c r="B258" s="13"/>
      <c r="C258" s="13"/>
      <c r="D258" s="13"/>
      <c r="E258" s="13"/>
      <c r="F258" s="13"/>
      <c r="G258" s="205"/>
      <c r="H258" s="15"/>
      <c r="I258" s="13"/>
      <c r="J258" s="204">
        <v>44251</v>
      </c>
      <c r="K258" s="204">
        <f t="shared" si="2"/>
        <v>44252</v>
      </c>
      <c r="L258" s="205" t="str">
        <f ca="1">IFERROR(__xludf.DUMMYFUNCTION("JOIN("""", G258:H258)"),"")</f>
        <v/>
      </c>
      <c r="M258" s="11" t="e">
        <f t="shared" ca="1" si="3"/>
        <v>#NAME?</v>
      </c>
    </row>
    <row r="259" spans="1:13" ht="12.75">
      <c r="A259" s="15"/>
      <c r="B259" s="13"/>
      <c r="C259" s="13"/>
      <c r="D259" s="13"/>
      <c r="E259" s="13"/>
      <c r="F259" s="13"/>
      <c r="G259" s="205"/>
      <c r="H259" s="15"/>
      <c r="I259" s="13"/>
      <c r="J259" s="204">
        <v>44251</v>
      </c>
      <c r="K259" s="204">
        <f t="shared" si="2"/>
        <v>44252</v>
      </c>
      <c r="L259" s="205" t="str">
        <f ca="1">IFERROR(__xludf.DUMMYFUNCTION("JOIN("""", G259:H259)"),"")</f>
        <v/>
      </c>
      <c r="M259" s="11" t="e">
        <f t="shared" ca="1" si="3"/>
        <v>#NAME?</v>
      </c>
    </row>
    <row r="260" spans="1:13" ht="12.75">
      <c r="A260" s="15"/>
      <c r="B260" s="13"/>
      <c r="C260" s="13"/>
      <c r="D260" s="13"/>
      <c r="E260" s="13"/>
      <c r="F260" s="13"/>
      <c r="G260" s="205"/>
      <c r="H260" s="15"/>
      <c r="I260" s="13"/>
      <c r="J260" s="204">
        <v>44251</v>
      </c>
      <c r="K260" s="204">
        <f t="shared" si="2"/>
        <v>44252</v>
      </c>
      <c r="L260" s="205" t="str">
        <f ca="1">IFERROR(__xludf.DUMMYFUNCTION("JOIN("""", G260:H260)"),"")</f>
        <v/>
      </c>
      <c r="M260" s="11" t="e">
        <f t="shared" ca="1" si="3"/>
        <v>#NAME?</v>
      </c>
    </row>
    <row r="261" spans="1:13" ht="12.75">
      <c r="A261" s="15"/>
      <c r="B261" s="13"/>
      <c r="C261" s="13"/>
      <c r="D261" s="13"/>
      <c r="E261" s="13"/>
      <c r="F261" s="13"/>
      <c r="G261" s="205"/>
      <c r="H261" s="15"/>
      <c r="I261" s="13"/>
      <c r="J261" s="204">
        <v>44251</v>
      </c>
      <c r="K261" s="204">
        <f t="shared" si="2"/>
        <v>44252</v>
      </c>
      <c r="L261" s="205" t="str">
        <f ca="1">IFERROR(__xludf.DUMMYFUNCTION("JOIN("""", G261:H261)"),"")</f>
        <v/>
      </c>
      <c r="M261" s="11" t="e">
        <f t="shared" ca="1" si="3"/>
        <v>#NAME?</v>
      </c>
    </row>
    <row r="262" spans="1:13" ht="12.75">
      <c r="A262" s="15"/>
      <c r="B262" s="13"/>
      <c r="C262" s="13"/>
      <c r="D262" s="13"/>
      <c r="E262" s="13"/>
      <c r="F262" s="13"/>
      <c r="G262" s="205"/>
      <c r="H262" s="15"/>
      <c r="I262" s="13"/>
      <c r="J262" s="204">
        <v>44287</v>
      </c>
      <c r="K262" s="204">
        <f t="shared" si="2"/>
        <v>44288</v>
      </c>
      <c r="L262" s="205" t="str">
        <f ca="1">IFERROR(__xludf.DUMMYFUNCTION("JOIN("""", G262:H262)"),"")</f>
        <v/>
      </c>
      <c r="M262" s="11" t="e">
        <f t="shared" ca="1" si="3"/>
        <v>#NAME?</v>
      </c>
    </row>
    <row r="263" spans="1:13" ht="12.75">
      <c r="A263" s="15"/>
      <c r="B263" s="13"/>
      <c r="C263" s="13"/>
      <c r="D263" s="13"/>
      <c r="E263" s="13"/>
      <c r="F263" s="13"/>
      <c r="G263" s="205"/>
      <c r="H263" s="15"/>
      <c r="I263" s="13"/>
      <c r="J263" s="204">
        <v>44253</v>
      </c>
      <c r="K263" s="204">
        <f t="shared" si="2"/>
        <v>44254</v>
      </c>
      <c r="L263" s="205" t="str">
        <f ca="1">IFERROR(__xludf.DUMMYFUNCTION("JOIN("""", G263:H263)"),"")</f>
        <v/>
      </c>
      <c r="M263" s="11" t="e">
        <f t="shared" ca="1" si="3"/>
        <v>#NAME?</v>
      </c>
    </row>
    <row r="264" spans="1:13" ht="12.75">
      <c r="A264" s="15"/>
      <c r="B264" s="13"/>
      <c r="C264" s="13"/>
      <c r="D264" s="13"/>
      <c r="E264" s="13"/>
      <c r="F264" s="13"/>
      <c r="G264" s="205"/>
      <c r="H264" s="15"/>
      <c r="I264" s="13"/>
      <c r="J264" s="204">
        <v>44253</v>
      </c>
      <c r="K264" s="204">
        <f t="shared" si="2"/>
        <v>44254</v>
      </c>
      <c r="L264" s="205" t="str">
        <f ca="1">IFERROR(__xludf.DUMMYFUNCTION("JOIN("""", G264:H264)"),"")</f>
        <v/>
      </c>
      <c r="M264" s="11" t="e">
        <f t="shared" ca="1" si="3"/>
        <v>#NAME?</v>
      </c>
    </row>
    <row r="265" spans="1:13" ht="12.75">
      <c r="A265" s="15"/>
      <c r="B265" s="13"/>
      <c r="C265" s="13"/>
      <c r="D265" s="13"/>
      <c r="E265" s="13"/>
      <c r="F265" s="13"/>
      <c r="G265" s="205"/>
      <c r="H265" s="15"/>
      <c r="I265" s="13"/>
      <c r="J265" s="204">
        <v>44257</v>
      </c>
      <c r="K265" s="204">
        <f t="shared" si="2"/>
        <v>44258</v>
      </c>
      <c r="L265" s="205" t="str">
        <f ca="1">IFERROR(__xludf.DUMMYFUNCTION("JOIN("""", G265:H265)"),"")</f>
        <v/>
      </c>
      <c r="M265" s="11" t="e">
        <f t="shared" ca="1" si="3"/>
        <v>#NAME?</v>
      </c>
    </row>
    <row r="266" spans="1:13" ht="12.75">
      <c r="A266" s="15"/>
      <c r="B266" s="13"/>
      <c r="C266" s="13"/>
      <c r="D266" s="13"/>
      <c r="E266" s="13"/>
      <c r="F266" s="13"/>
      <c r="G266" s="205"/>
      <c r="H266" s="15"/>
      <c r="I266" s="13"/>
      <c r="J266" s="204">
        <v>44257</v>
      </c>
      <c r="K266" s="204">
        <f t="shared" si="2"/>
        <v>44258</v>
      </c>
      <c r="L266" s="205" t="str">
        <f ca="1">IFERROR(__xludf.DUMMYFUNCTION("JOIN("""", G266:H266)"),"")</f>
        <v/>
      </c>
      <c r="M266" s="11" t="e">
        <f t="shared" ca="1" si="3"/>
        <v>#NAME?</v>
      </c>
    </row>
    <row r="267" spans="1:13" ht="12.75">
      <c r="A267" s="15"/>
      <c r="B267" s="13"/>
      <c r="C267" s="13"/>
      <c r="D267" s="13"/>
      <c r="E267" s="13"/>
      <c r="F267" s="13"/>
      <c r="G267" s="205"/>
      <c r="H267" s="15"/>
      <c r="I267" s="13"/>
      <c r="J267" s="204">
        <v>44268</v>
      </c>
      <c r="K267" s="204">
        <f t="shared" si="2"/>
        <v>44269</v>
      </c>
      <c r="L267" s="205" t="str">
        <f ca="1">IFERROR(__xludf.DUMMYFUNCTION("JOIN("""", G267:H267)"),"")</f>
        <v/>
      </c>
      <c r="M267" s="11" t="e">
        <f t="shared" ca="1" si="3"/>
        <v>#NAME?</v>
      </c>
    </row>
    <row r="268" spans="1:13" ht="12.75">
      <c r="A268" s="15"/>
      <c r="B268" s="13"/>
      <c r="C268" s="13"/>
      <c r="D268" s="13"/>
      <c r="E268" s="13"/>
      <c r="F268" s="13"/>
      <c r="G268" s="205"/>
      <c r="H268" s="15"/>
      <c r="I268" s="13"/>
      <c r="J268" s="204">
        <v>44257</v>
      </c>
      <c r="K268" s="204">
        <f t="shared" si="2"/>
        <v>44258</v>
      </c>
      <c r="L268" s="205" t="str">
        <f ca="1">IFERROR(__xludf.DUMMYFUNCTION("JOIN("""", G268:H268)"),"")</f>
        <v/>
      </c>
      <c r="M268" s="11" t="e">
        <f t="shared" ca="1" si="3"/>
        <v>#NAME?</v>
      </c>
    </row>
    <row r="269" spans="1:13" ht="12.75">
      <c r="A269" s="15"/>
      <c r="B269" s="13"/>
      <c r="C269" s="13"/>
      <c r="D269" s="13"/>
      <c r="E269" s="13"/>
      <c r="F269" s="13"/>
      <c r="G269" s="205"/>
      <c r="H269" s="15"/>
      <c r="I269" s="13"/>
      <c r="J269" s="204">
        <v>44257</v>
      </c>
      <c r="K269" s="204">
        <f t="shared" si="2"/>
        <v>44258</v>
      </c>
      <c r="L269" s="205" t="str">
        <f ca="1">IFERROR(__xludf.DUMMYFUNCTION("JOIN("""", G269:H269)"),"")</f>
        <v/>
      </c>
      <c r="M269" s="11" t="e">
        <f t="shared" ca="1" si="3"/>
        <v>#NAME?</v>
      </c>
    </row>
    <row r="270" spans="1:13" ht="12.75">
      <c r="A270" s="15"/>
      <c r="B270" s="13"/>
      <c r="C270" s="13"/>
      <c r="D270" s="13"/>
      <c r="E270" s="13"/>
      <c r="F270" s="13"/>
      <c r="G270" s="205"/>
      <c r="H270" s="15"/>
      <c r="I270" s="13"/>
      <c r="J270" s="204">
        <v>44257</v>
      </c>
      <c r="K270" s="204">
        <f t="shared" si="2"/>
        <v>44258</v>
      </c>
      <c r="L270" s="205" t="str">
        <f ca="1">IFERROR(__xludf.DUMMYFUNCTION("JOIN("""", G270:H270)"),"")</f>
        <v/>
      </c>
      <c r="M270" s="11" t="e">
        <f t="shared" ca="1" si="3"/>
        <v>#NAME?</v>
      </c>
    </row>
    <row r="271" spans="1:13" ht="12.75">
      <c r="A271" s="15"/>
      <c r="B271" s="13"/>
      <c r="C271" s="13"/>
      <c r="D271" s="13"/>
      <c r="E271" s="13"/>
      <c r="F271" s="13"/>
      <c r="G271" s="205"/>
      <c r="H271" s="15"/>
      <c r="I271" s="13"/>
      <c r="J271" s="204">
        <v>44257</v>
      </c>
      <c r="K271" s="204">
        <f t="shared" si="2"/>
        <v>44258</v>
      </c>
      <c r="L271" s="205" t="str">
        <f ca="1">IFERROR(__xludf.DUMMYFUNCTION("JOIN("""", G271:H271)"),"")</f>
        <v/>
      </c>
      <c r="M271" s="11" t="e">
        <f t="shared" ca="1" si="3"/>
        <v>#NAME?</v>
      </c>
    </row>
    <row r="272" spans="1:13" ht="12.75">
      <c r="A272" s="15"/>
      <c r="B272" s="13"/>
      <c r="C272" s="13"/>
      <c r="D272" s="13"/>
      <c r="E272" s="13"/>
      <c r="F272" s="13"/>
      <c r="G272" s="205"/>
      <c r="H272" s="15"/>
      <c r="I272" s="13"/>
      <c r="J272" s="204">
        <v>44257</v>
      </c>
      <c r="K272" s="204">
        <f t="shared" si="2"/>
        <v>44258</v>
      </c>
      <c r="L272" s="205" t="str">
        <f ca="1">IFERROR(__xludf.DUMMYFUNCTION("JOIN("""", G272:H272)"),"")</f>
        <v/>
      </c>
      <c r="M272" s="11" t="e">
        <f t="shared" ca="1" si="3"/>
        <v>#NAME?</v>
      </c>
    </row>
    <row r="273" spans="1:13" ht="12.75">
      <c r="A273" s="15"/>
      <c r="B273" s="13"/>
      <c r="C273" s="13"/>
      <c r="D273" s="13"/>
      <c r="E273" s="13"/>
      <c r="F273" s="13"/>
      <c r="G273" s="205"/>
      <c r="H273" s="15"/>
      <c r="I273" s="13"/>
      <c r="J273" s="204">
        <v>44257</v>
      </c>
      <c r="K273" s="204">
        <f t="shared" si="2"/>
        <v>44258</v>
      </c>
      <c r="L273" s="205" t="str">
        <f ca="1">IFERROR(__xludf.DUMMYFUNCTION("JOIN("""", G273:H273)"),"")</f>
        <v/>
      </c>
      <c r="M273" s="11" t="e">
        <f t="shared" ca="1" si="3"/>
        <v>#NAME?</v>
      </c>
    </row>
    <row r="274" spans="1:13" ht="12.75">
      <c r="A274" s="15"/>
      <c r="B274" s="13"/>
      <c r="C274" s="13"/>
      <c r="D274" s="13"/>
      <c r="E274" s="13"/>
      <c r="F274" s="13"/>
      <c r="G274" s="205"/>
      <c r="H274" s="15"/>
      <c r="I274" s="13"/>
      <c r="J274" s="204">
        <v>44257</v>
      </c>
      <c r="K274" s="204">
        <f t="shared" si="2"/>
        <v>44258</v>
      </c>
      <c r="L274" s="205" t="str">
        <f ca="1">IFERROR(__xludf.DUMMYFUNCTION("JOIN("""", G274:H274)"),"")</f>
        <v/>
      </c>
      <c r="M274" s="11" t="e">
        <f t="shared" ca="1" si="3"/>
        <v>#NAME?</v>
      </c>
    </row>
    <row r="275" spans="1:13" ht="12.75">
      <c r="A275" s="15"/>
      <c r="B275" s="13"/>
      <c r="C275" s="13"/>
      <c r="D275" s="13"/>
      <c r="E275" s="13"/>
      <c r="F275" s="13"/>
      <c r="G275" s="205"/>
      <c r="H275" s="15"/>
      <c r="I275" s="13"/>
      <c r="J275" s="204">
        <v>44268</v>
      </c>
      <c r="K275" s="204">
        <f t="shared" si="2"/>
        <v>44269</v>
      </c>
      <c r="L275" s="205" t="str">
        <f ca="1">IFERROR(__xludf.DUMMYFUNCTION("JOIN("""", G275:H275)"),"")</f>
        <v/>
      </c>
      <c r="M275" s="11" t="e">
        <f t="shared" ca="1" si="3"/>
        <v>#NAME?</v>
      </c>
    </row>
    <row r="276" spans="1:13" ht="12.75">
      <c r="A276" s="15"/>
      <c r="B276" s="13"/>
      <c r="C276" s="13"/>
      <c r="D276" s="13"/>
      <c r="E276" s="13"/>
      <c r="F276" s="13"/>
      <c r="G276" s="205"/>
      <c r="H276" s="15"/>
      <c r="I276" s="13"/>
      <c r="J276" s="204">
        <v>44261</v>
      </c>
      <c r="K276" s="204">
        <f t="shared" si="2"/>
        <v>44262</v>
      </c>
      <c r="L276" s="205" t="str">
        <f ca="1">IFERROR(__xludf.DUMMYFUNCTION("JOIN("""", G276:H276)"),"")</f>
        <v/>
      </c>
      <c r="M276" s="11" t="e">
        <f t="shared" ca="1" si="3"/>
        <v>#NAME?</v>
      </c>
    </row>
    <row r="277" spans="1:13" ht="12.75">
      <c r="A277" s="15"/>
      <c r="B277" s="13"/>
      <c r="C277" s="13"/>
      <c r="D277" s="13"/>
      <c r="E277" s="13"/>
      <c r="F277" s="13"/>
      <c r="G277" s="205"/>
      <c r="H277" s="15"/>
      <c r="I277" s="13"/>
      <c r="J277" s="204">
        <v>44257</v>
      </c>
      <c r="K277" s="204">
        <f t="shared" si="2"/>
        <v>44258</v>
      </c>
      <c r="L277" s="205" t="str">
        <f ca="1">IFERROR(__xludf.DUMMYFUNCTION("JOIN("""", G277:H277)"),"")</f>
        <v/>
      </c>
      <c r="M277" s="11" t="e">
        <f t="shared" ca="1" si="3"/>
        <v>#NAME?</v>
      </c>
    </row>
    <row r="278" spans="1:13" ht="12.75">
      <c r="A278" s="15"/>
      <c r="B278" s="13"/>
      <c r="C278" s="13"/>
      <c r="D278" s="13"/>
      <c r="E278" s="13"/>
      <c r="F278" s="13"/>
      <c r="G278" s="205"/>
      <c r="H278" s="15"/>
      <c r="I278" s="13"/>
      <c r="J278" s="204">
        <v>44257</v>
      </c>
      <c r="K278" s="204">
        <f t="shared" si="2"/>
        <v>44258</v>
      </c>
      <c r="L278" s="205" t="str">
        <f ca="1">IFERROR(__xludf.DUMMYFUNCTION("JOIN("""", G278:H278)"),"")</f>
        <v/>
      </c>
      <c r="M278" s="11" t="e">
        <f t="shared" ca="1" si="3"/>
        <v>#NAME?</v>
      </c>
    </row>
    <row r="279" spans="1:13" ht="12.75">
      <c r="A279" s="15"/>
      <c r="B279" s="13"/>
      <c r="C279" s="13"/>
      <c r="D279" s="13"/>
      <c r="E279" s="13"/>
      <c r="F279" s="13"/>
      <c r="G279" s="205"/>
      <c r="H279" s="15"/>
      <c r="I279" s="13"/>
      <c r="J279" s="204">
        <v>44257</v>
      </c>
      <c r="K279" s="204">
        <f t="shared" si="2"/>
        <v>44258</v>
      </c>
      <c r="L279" s="205" t="str">
        <f ca="1">IFERROR(__xludf.DUMMYFUNCTION("JOIN("""", G279:H279)"),"")</f>
        <v/>
      </c>
      <c r="M279" s="11" t="e">
        <f t="shared" ca="1" si="3"/>
        <v>#NAME?</v>
      </c>
    </row>
    <row r="280" spans="1:13" ht="12.75">
      <c r="A280" s="15"/>
      <c r="B280" s="13"/>
      <c r="C280" s="13"/>
      <c r="D280" s="13"/>
      <c r="E280" s="13"/>
      <c r="F280" s="13"/>
      <c r="G280" s="205"/>
      <c r="H280" s="15"/>
      <c r="I280" s="13"/>
      <c r="J280" s="204">
        <v>44273</v>
      </c>
      <c r="K280" s="204">
        <f t="shared" si="2"/>
        <v>44274</v>
      </c>
      <c r="L280" s="205" t="str">
        <f ca="1">IFERROR(__xludf.DUMMYFUNCTION("JOIN("""", G280:H280)"),"")</f>
        <v/>
      </c>
      <c r="M280" s="11" t="e">
        <f t="shared" ca="1" si="3"/>
        <v>#NAME?</v>
      </c>
    </row>
    <row r="281" spans="1:13" ht="12.75">
      <c r="A281" s="15"/>
      <c r="B281" s="13"/>
      <c r="C281" s="13"/>
      <c r="D281" s="13"/>
      <c r="E281" s="13"/>
      <c r="F281" s="13"/>
      <c r="G281" s="205"/>
      <c r="H281" s="15"/>
      <c r="I281" s="13"/>
      <c r="J281" s="204">
        <v>44257</v>
      </c>
      <c r="K281" s="204">
        <f t="shared" si="2"/>
        <v>44258</v>
      </c>
      <c r="L281" s="205" t="str">
        <f ca="1">IFERROR(__xludf.DUMMYFUNCTION("JOIN("""", G281:H281)"),"")</f>
        <v/>
      </c>
      <c r="M281" s="11" t="e">
        <f t="shared" ca="1" si="3"/>
        <v>#NAME?</v>
      </c>
    </row>
    <row r="282" spans="1:13" ht="12.75">
      <c r="A282" s="15"/>
      <c r="B282" s="13"/>
      <c r="C282" s="13"/>
      <c r="D282" s="13"/>
      <c r="E282" s="13"/>
      <c r="F282" s="13"/>
      <c r="G282" s="205"/>
      <c r="H282" s="15"/>
      <c r="I282" s="13"/>
      <c r="J282" s="204">
        <v>44257</v>
      </c>
      <c r="K282" s="204">
        <f t="shared" si="2"/>
        <v>44258</v>
      </c>
      <c r="L282" s="205" t="str">
        <f ca="1">IFERROR(__xludf.DUMMYFUNCTION("JOIN("""", G282:H282)"),"")</f>
        <v/>
      </c>
      <c r="M282" s="11" t="e">
        <f t="shared" ca="1" si="3"/>
        <v>#NAME?</v>
      </c>
    </row>
    <row r="283" spans="1:13" ht="12.75">
      <c r="A283" s="15"/>
      <c r="B283" s="13"/>
      <c r="C283" s="13"/>
      <c r="D283" s="13"/>
      <c r="E283" s="13"/>
      <c r="F283" s="13"/>
      <c r="G283" s="205"/>
      <c r="H283" s="15"/>
      <c r="I283" s="13"/>
      <c r="J283" s="204">
        <v>44257</v>
      </c>
      <c r="K283" s="204">
        <f t="shared" si="2"/>
        <v>44258</v>
      </c>
      <c r="L283" s="205" t="str">
        <f ca="1">IFERROR(__xludf.DUMMYFUNCTION("JOIN("""", G283:H283)"),"")</f>
        <v/>
      </c>
      <c r="M283" s="11" t="e">
        <f t="shared" ca="1" si="3"/>
        <v>#NAME?</v>
      </c>
    </row>
    <row r="284" spans="1:13" ht="12.75">
      <c r="A284" s="15"/>
      <c r="B284" s="13"/>
      <c r="C284" s="13"/>
      <c r="D284" s="13"/>
      <c r="E284" s="13"/>
      <c r="F284" s="13"/>
      <c r="G284" s="205"/>
      <c r="H284" s="15"/>
      <c r="I284" s="13"/>
      <c r="J284" s="204">
        <v>44257</v>
      </c>
      <c r="K284" s="204">
        <f t="shared" si="2"/>
        <v>44258</v>
      </c>
      <c r="L284" s="205" t="str">
        <f ca="1">IFERROR(__xludf.DUMMYFUNCTION("JOIN("""", G284:H284)"),"")</f>
        <v/>
      </c>
      <c r="M284" s="11" t="e">
        <f t="shared" ca="1" si="3"/>
        <v>#NAME?</v>
      </c>
    </row>
    <row r="285" spans="1:13" ht="12.75">
      <c r="A285" s="15"/>
      <c r="B285" s="13"/>
      <c r="C285" s="13"/>
      <c r="D285" s="13"/>
      <c r="E285" s="13"/>
      <c r="F285" s="13"/>
      <c r="G285" s="205"/>
      <c r="H285" s="15"/>
      <c r="I285" s="13"/>
      <c r="J285" s="204">
        <v>44257</v>
      </c>
      <c r="K285" s="204">
        <f t="shared" si="2"/>
        <v>44258</v>
      </c>
      <c r="L285" s="205" t="str">
        <f ca="1">IFERROR(__xludf.DUMMYFUNCTION("JOIN("""", G285:H285)"),"")</f>
        <v/>
      </c>
      <c r="M285" s="11" t="e">
        <f t="shared" ca="1" si="3"/>
        <v>#NAME?</v>
      </c>
    </row>
    <row r="286" spans="1:13" ht="12.75">
      <c r="A286" s="15"/>
      <c r="B286" s="13"/>
      <c r="C286" s="13"/>
      <c r="D286" s="13"/>
      <c r="E286" s="13"/>
      <c r="F286" s="13"/>
      <c r="G286" s="205"/>
      <c r="H286" s="15"/>
      <c r="I286" s="13"/>
      <c r="J286" s="204">
        <v>44286</v>
      </c>
      <c r="K286" s="204">
        <f t="shared" si="2"/>
        <v>44287</v>
      </c>
      <c r="L286" s="205" t="str">
        <f ca="1">IFERROR(__xludf.DUMMYFUNCTION("JOIN("""", G286:H286)"),"")</f>
        <v/>
      </c>
      <c r="M286" s="11" t="e">
        <f t="shared" ca="1" si="3"/>
        <v>#NAME?</v>
      </c>
    </row>
    <row r="287" spans="1:13" ht="12.75">
      <c r="A287" s="15"/>
      <c r="B287" s="13"/>
      <c r="C287" s="13"/>
      <c r="D287" s="13"/>
      <c r="E287" s="13"/>
      <c r="F287" s="13"/>
      <c r="G287" s="205"/>
      <c r="H287" s="15"/>
      <c r="I287" s="13"/>
      <c r="J287" s="204">
        <v>44257</v>
      </c>
      <c r="K287" s="204">
        <f t="shared" si="2"/>
        <v>44258</v>
      </c>
      <c r="L287" s="205" t="str">
        <f ca="1">IFERROR(__xludf.DUMMYFUNCTION("JOIN("""", G287:H287)"),"")</f>
        <v/>
      </c>
      <c r="M287" s="11" t="e">
        <f t="shared" ca="1" si="3"/>
        <v>#NAME?</v>
      </c>
    </row>
    <row r="288" spans="1:13" ht="12.75">
      <c r="A288" s="15"/>
      <c r="B288" s="13"/>
      <c r="C288" s="13"/>
      <c r="D288" s="13"/>
      <c r="E288" s="13"/>
      <c r="F288" s="13"/>
      <c r="G288" s="205"/>
      <c r="H288" s="15"/>
      <c r="I288" s="13"/>
      <c r="J288" s="204">
        <v>44257</v>
      </c>
      <c r="K288" s="204">
        <f t="shared" si="2"/>
        <v>44258</v>
      </c>
      <c r="L288" s="205" t="str">
        <f ca="1">IFERROR(__xludf.DUMMYFUNCTION("JOIN("""", G288:H288)"),"")</f>
        <v/>
      </c>
      <c r="M288" s="11" t="e">
        <f t="shared" ca="1" si="3"/>
        <v>#NAME?</v>
      </c>
    </row>
    <row r="289" spans="1:13" ht="12.75">
      <c r="A289" s="15"/>
      <c r="B289" s="13"/>
      <c r="C289" s="13"/>
      <c r="D289" s="13"/>
      <c r="E289" s="13"/>
      <c r="F289" s="13"/>
      <c r="G289" s="205"/>
      <c r="H289" s="15"/>
      <c r="I289" s="13"/>
      <c r="J289" s="204">
        <v>44257</v>
      </c>
      <c r="K289" s="204">
        <f t="shared" si="2"/>
        <v>44258</v>
      </c>
      <c r="L289" s="205" t="str">
        <f ca="1">IFERROR(__xludf.DUMMYFUNCTION("JOIN("""", G289:H289)"),"")</f>
        <v/>
      </c>
      <c r="M289" s="11" t="e">
        <f t="shared" ca="1" si="3"/>
        <v>#NAME?</v>
      </c>
    </row>
    <row r="290" spans="1:13" ht="12.75">
      <c r="A290" s="15"/>
      <c r="B290" s="13"/>
      <c r="C290" s="13"/>
      <c r="D290" s="13"/>
      <c r="E290" s="13"/>
      <c r="F290" s="13"/>
      <c r="G290" s="205"/>
      <c r="H290" s="15"/>
      <c r="I290" s="13"/>
      <c r="J290" s="204">
        <v>44257</v>
      </c>
      <c r="K290" s="204">
        <f t="shared" si="2"/>
        <v>44258</v>
      </c>
      <c r="L290" s="205" t="str">
        <f ca="1">IFERROR(__xludf.DUMMYFUNCTION("JOIN("""", G290:H290)"),"")</f>
        <v/>
      </c>
      <c r="M290" s="11" t="e">
        <f t="shared" ca="1" si="3"/>
        <v>#NAME?</v>
      </c>
    </row>
    <row r="291" spans="1:13" ht="12.75">
      <c r="A291" s="15"/>
      <c r="B291" s="13"/>
      <c r="C291" s="13"/>
      <c r="D291" s="13"/>
      <c r="E291" s="13"/>
      <c r="F291" s="13"/>
      <c r="G291" s="205"/>
      <c r="H291" s="15"/>
      <c r="I291" s="13"/>
      <c r="J291" s="204">
        <v>44257</v>
      </c>
      <c r="K291" s="204">
        <f t="shared" si="2"/>
        <v>44258</v>
      </c>
      <c r="L291" s="205" t="str">
        <f ca="1">IFERROR(__xludf.DUMMYFUNCTION("JOIN("""", G291:H291)"),"")</f>
        <v/>
      </c>
      <c r="M291" s="11" t="e">
        <f t="shared" ca="1" si="3"/>
        <v>#NAME?</v>
      </c>
    </row>
    <row r="292" spans="1:13" ht="12.75">
      <c r="A292" s="15"/>
      <c r="B292" s="13"/>
      <c r="C292" s="13"/>
      <c r="D292" s="13"/>
      <c r="E292" s="13"/>
      <c r="F292" s="13"/>
      <c r="G292" s="205"/>
      <c r="H292" s="15"/>
      <c r="I292" s="13"/>
      <c r="J292" s="204">
        <v>44258</v>
      </c>
      <c r="K292" s="204">
        <f t="shared" si="2"/>
        <v>44259</v>
      </c>
      <c r="L292" s="205" t="str">
        <f ca="1">IFERROR(__xludf.DUMMYFUNCTION("JOIN("""", G292:H292)"),"")</f>
        <v/>
      </c>
      <c r="M292" s="11" t="e">
        <f t="shared" ca="1" si="3"/>
        <v>#NAME?</v>
      </c>
    </row>
    <row r="293" spans="1:13" ht="12.75">
      <c r="A293" s="15"/>
      <c r="B293" s="13"/>
      <c r="C293" s="13"/>
      <c r="D293" s="13"/>
      <c r="E293" s="13"/>
      <c r="F293" s="13"/>
      <c r="G293" s="205"/>
      <c r="H293" s="15"/>
      <c r="I293" s="13"/>
      <c r="J293" s="204">
        <v>44258</v>
      </c>
      <c r="K293" s="204">
        <f t="shared" si="2"/>
        <v>44259</v>
      </c>
      <c r="L293" s="205" t="str">
        <f ca="1">IFERROR(__xludf.DUMMYFUNCTION("JOIN("""", G293:H293)"),"")</f>
        <v/>
      </c>
      <c r="M293" s="11" t="e">
        <f t="shared" ca="1" si="3"/>
        <v>#NAME?</v>
      </c>
    </row>
    <row r="294" spans="1:13" ht="12.75">
      <c r="A294" s="15"/>
      <c r="B294" s="13"/>
      <c r="C294" s="13"/>
      <c r="D294" s="13"/>
      <c r="E294" s="13"/>
      <c r="F294" s="13"/>
      <c r="G294" s="205"/>
      <c r="H294" s="15"/>
      <c r="I294" s="13"/>
      <c r="J294" s="204">
        <v>44258</v>
      </c>
      <c r="K294" s="204">
        <f t="shared" si="2"/>
        <v>44259</v>
      </c>
      <c r="L294" s="205" t="str">
        <f ca="1">IFERROR(__xludf.DUMMYFUNCTION("JOIN("""", G294:H294)"),"")</f>
        <v/>
      </c>
      <c r="M294" s="11" t="e">
        <f t="shared" ca="1" si="3"/>
        <v>#NAME?</v>
      </c>
    </row>
    <row r="295" spans="1:13" ht="12.75">
      <c r="A295" s="15"/>
      <c r="B295" s="13"/>
      <c r="C295" s="13"/>
      <c r="D295" s="13"/>
      <c r="E295" s="13"/>
      <c r="F295" s="13"/>
      <c r="G295" s="205"/>
      <c r="H295" s="15"/>
      <c r="I295" s="13"/>
      <c r="J295" s="204">
        <v>44289</v>
      </c>
      <c r="K295" s="204">
        <f t="shared" si="2"/>
        <v>44290</v>
      </c>
      <c r="L295" s="205" t="str">
        <f ca="1">IFERROR(__xludf.DUMMYFUNCTION("JOIN("""", G295:H295)"),"")</f>
        <v/>
      </c>
      <c r="M295" s="11" t="e">
        <f t="shared" ca="1" si="3"/>
        <v>#NAME?</v>
      </c>
    </row>
    <row r="296" spans="1:13" ht="12.75">
      <c r="A296" s="15"/>
      <c r="B296" s="13"/>
      <c r="C296" s="13"/>
      <c r="D296" s="13"/>
      <c r="E296" s="13"/>
      <c r="F296" s="13"/>
      <c r="G296" s="205"/>
      <c r="H296" s="15"/>
      <c r="I296" s="13"/>
      <c r="J296" s="204">
        <v>44259</v>
      </c>
      <c r="K296" s="204">
        <f t="shared" si="2"/>
        <v>44260</v>
      </c>
      <c r="L296" s="205" t="str">
        <f ca="1">IFERROR(__xludf.DUMMYFUNCTION("JOIN("""", G296:H296)"),"")</f>
        <v/>
      </c>
      <c r="M296" s="11" t="e">
        <f t="shared" ca="1" si="3"/>
        <v>#NAME?</v>
      </c>
    </row>
    <row r="297" spans="1:13" ht="12.75">
      <c r="A297" s="15"/>
      <c r="B297" s="13"/>
      <c r="C297" s="13"/>
      <c r="D297" s="13"/>
      <c r="E297" s="13"/>
      <c r="F297" s="13"/>
      <c r="G297" s="205"/>
      <c r="H297" s="15"/>
      <c r="I297" s="13"/>
      <c r="J297" s="204">
        <v>44259</v>
      </c>
      <c r="K297" s="204">
        <f t="shared" si="2"/>
        <v>44260</v>
      </c>
      <c r="L297" s="205" t="str">
        <f ca="1">IFERROR(__xludf.DUMMYFUNCTION("JOIN("""", G297:H297)"),"")</f>
        <v/>
      </c>
      <c r="M297" s="11" t="e">
        <f t="shared" ca="1" si="3"/>
        <v>#NAME?</v>
      </c>
    </row>
    <row r="298" spans="1:13" ht="12.75">
      <c r="A298" s="15"/>
      <c r="B298" s="13"/>
      <c r="C298" s="13"/>
      <c r="D298" s="13"/>
      <c r="E298" s="13"/>
      <c r="F298" s="13"/>
      <c r="G298" s="205"/>
      <c r="H298" s="15"/>
      <c r="I298" s="13"/>
      <c r="J298" s="204">
        <v>44259</v>
      </c>
      <c r="K298" s="204">
        <f t="shared" si="2"/>
        <v>44260</v>
      </c>
      <c r="L298" s="205" t="str">
        <f ca="1">IFERROR(__xludf.DUMMYFUNCTION("JOIN("""", G298:H298)"),"")</f>
        <v/>
      </c>
      <c r="M298" s="11" t="e">
        <f t="shared" ca="1" si="3"/>
        <v>#NAME?</v>
      </c>
    </row>
    <row r="299" spans="1:13" ht="12.75">
      <c r="A299" s="15"/>
      <c r="B299" s="13"/>
      <c r="C299" s="13"/>
      <c r="D299" s="13"/>
      <c r="E299" s="13"/>
      <c r="F299" s="13"/>
      <c r="G299" s="205"/>
      <c r="H299" s="15"/>
      <c r="I299" s="13"/>
      <c r="J299" s="204">
        <v>44259</v>
      </c>
      <c r="K299" s="204">
        <f t="shared" si="2"/>
        <v>44260</v>
      </c>
      <c r="L299" s="205" t="str">
        <f ca="1">IFERROR(__xludf.DUMMYFUNCTION("JOIN("""", G299:H299)"),"")</f>
        <v/>
      </c>
      <c r="M299" s="11" t="e">
        <f t="shared" ca="1" si="3"/>
        <v>#NAME?</v>
      </c>
    </row>
    <row r="300" spans="1:13" ht="12.75">
      <c r="A300" s="15"/>
      <c r="B300" s="13"/>
      <c r="C300" s="13"/>
      <c r="D300" s="13"/>
      <c r="E300" s="13"/>
      <c r="F300" s="13"/>
      <c r="G300" s="205"/>
      <c r="H300" s="15"/>
      <c r="I300" s="13"/>
      <c r="J300" s="204">
        <v>44259</v>
      </c>
      <c r="K300" s="204">
        <f t="shared" si="2"/>
        <v>44260</v>
      </c>
      <c r="L300" s="205" t="str">
        <f ca="1">IFERROR(__xludf.DUMMYFUNCTION("JOIN("""", G300:H300)"),"")</f>
        <v/>
      </c>
      <c r="M300" s="11" t="e">
        <f t="shared" ca="1" si="3"/>
        <v>#NAME?</v>
      </c>
    </row>
    <row r="301" spans="1:13" ht="12.75">
      <c r="A301" s="15"/>
      <c r="B301" s="13"/>
      <c r="C301" s="13"/>
      <c r="D301" s="13"/>
      <c r="E301" s="13"/>
      <c r="F301" s="13"/>
      <c r="G301" s="205"/>
      <c r="H301" s="15"/>
      <c r="I301" s="13"/>
      <c r="J301" s="204">
        <v>44286</v>
      </c>
      <c r="K301" s="204">
        <f t="shared" si="2"/>
        <v>44287</v>
      </c>
      <c r="L301" s="205" t="str">
        <f ca="1">IFERROR(__xludf.DUMMYFUNCTION("JOIN("""", G301:H301)"),"")</f>
        <v/>
      </c>
      <c r="M301" s="11" t="e">
        <f t="shared" ca="1" si="3"/>
        <v>#NAME?</v>
      </c>
    </row>
    <row r="302" spans="1:13" ht="12.75">
      <c r="A302" s="15"/>
      <c r="B302" s="13"/>
      <c r="C302" s="13"/>
      <c r="D302" s="13"/>
      <c r="E302" s="13"/>
      <c r="F302" s="13"/>
      <c r="G302" s="205"/>
      <c r="H302" s="15"/>
      <c r="I302" s="13"/>
      <c r="J302" s="204">
        <v>44259</v>
      </c>
      <c r="K302" s="204">
        <f t="shared" si="2"/>
        <v>44260</v>
      </c>
      <c r="L302" s="205" t="str">
        <f ca="1">IFERROR(__xludf.DUMMYFUNCTION("JOIN("""", G302:H302)"),"")</f>
        <v/>
      </c>
      <c r="M302" s="11" t="e">
        <f t="shared" ca="1" si="3"/>
        <v>#NAME?</v>
      </c>
    </row>
    <row r="303" spans="1:13" ht="12.75">
      <c r="A303" s="15"/>
      <c r="B303" s="13"/>
      <c r="C303" s="13"/>
      <c r="D303" s="13"/>
      <c r="E303" s="13"/>
      <c r="F303" s="13"/>
      <c r="G303" s="205"/>
      <c r="H303" s="15"/>
      <c r="I303" s="13"/>
      <c r="J303" s="204">
        <v>44265</v>
      </c>
      <c r="K303" s="204">
        <f t="shared" si="2"/>
        <v>44266</v>
      </c>
      <c r="L303" s="205" t="str">
        <f ca="1">IFERROR(__xludf.DUMMYFUNCTION("JOIN("""", G303:H303)"),"")</f>
        <v/>
      </c>
      <c r="M303" s="11" t="e">
        <f t="shared" ca="1" si="3"/>
        <v>#NAME?</v>
      </c>
    </row>
    <row r="304" spans="1:13" ht="12.75">
      <c r="A304" s="15"/>
      <c r="B304" s="13"/>
      <c r="C304" s="13"/>
      <c r="D304" s="13"/>
      <c r="E304" s="13"/>
      <c r="F304" s="13"/>
      <c r="G304" s="205"/>
      <c r="H304" s="15"/>
      <c r="I304" s="13"/>
      <c r="J304" s="204">
        <v>44260</v>
      </c>
      <c r="K304" s="204">
        <f t="shared" si="2"/>
        <v>44261</v>
      </c>
      <c r="L304" s="205" t="str">
        <f ca="1">IFERROR(__xludf.DUMMYFUNCTION("JOIN("""", G304:H304)"),"")</f>
        <v/>
      </c>
      <c r="M304" s="11" t="e">
        <f t="shared" ca="1" si="3"/>
        <v>#NAME?</v>
      </c>
    </row>
    <row r="305" spans="1:13" ht="12.75">
      <c r="A305" s="15"/>
      <c r="B305" s="13"/>
      <c r="C305" s="13"/>
      <c r="D305" s="13"/>
      <c r="E305" s="13"/>
      <c r="F305" s="13"/>
      <c r="G305" s="205"/>
      <c r="H305" s="15"/>
      <c r="I305" s="13"/>
      <c r="J305" s="204">
        <v>44271</v>
      </c>
      <c r="K305" s="204">
        <f t="shared" si="2"/>
        <v>44272</v>
      </c>
      <c r="L305" s="205" t="str">
        <f ca="1">IFERROR(__xludf.DUMMYFUNCTION("JOIN("""", G305:H305)"),"")</f>
        <v/>
      </c>
      <c r="M305" s="11" t="e">
        <f t="shared" ca="1" si="3"/>
        <v>#NAME?</v>
      </c>
    </row>
    <row r="306" spans="1:13" ht="12.75">
      <c r="A306" s="15"/>
      <c r="B306" s="13"/>
      <c r="C306" s="13"/>
      <c r="D306" s="13"/>
      <c r="E306" s="13"/>
      <c r="F306" s="13"/>
      <c r="G306" s="205"/>
      <c r="H306" s="15"/>
      <c r="I306" s="13"/>
      <c r="J306" s="204">
        <v>44260</v>
      </c>
      <c r="K306" s="204">
        <f t="shared" si="2"/>
        <v>44261</v>
      </c>
      <c r="L306" s="205" t="str">
        <f ca="1">IFERROR(__xludf.DUMMYFUNCTION("JOIN("""", G306:H306)"),"")</f>
        <v/>
      </c>
      <c r="M306" s="11" t="e">
        <f t="shared" ca="1" si="3"/>
        <v>#NAME?</v>
      </c>
    </row>
    <row r="307" spans="1:13" ht="12.75">
      <c r="A307" s="15"/>
      <c r="B307" s="13"/>
      <c r="C307" s="13"/>
      <c r="D307" s="13"/>
      <c r="E307" s="13"/>
      <c r="F307" s="13"/>
      <c r="G307" s="205"/>
      <c r="H307" s="15"/>
      <c r="I307" s="13"/>
      <c r="J307" s="204">
        <v>44260</v>
      </c>
      <c r="K307" s="204">
        <f t="shared" si="2"/>
        <v>44261</v>
      </c>
      <c r="L307" s="205" t="str">
        <f ca="1">IFERROR(__xludf.DUMMYFUNCTION("JOIN("""", G307:H307)"),"")</f>
        <v/>
      </c>
      <c r="M307" s="11" t="e">
        <f t="shared" ca="1" si="3"/>
        <v>#NAME?</v>
      </c>
    </row>
    <row r="308" spans="1:13" ht="12.75">
      <c r="A308" s="15"/>
      <c r="B308" s="13"/>
      <c r="C308" s="13"/>
      <c r="D308" s="13"/>
      <c r="E308" s="13"/>
      <c r="F308" s="13"/>
      <c r="G308" s="205"/>
      <c r="H308" s="15"/>
      <c r="I308" s="13"/>
      <c r="J308" s="204">
        <v>44260</v>
      </c>
      <c r="K308" s="204">
        <f t="shared" si="2"/>
        <v>44261</v>
      </c>
      <c r="L308" s="205" t="str">
        <f ca="1">IFERROR(__xludf.DUMMYFUNCTION("JOIN("""", G308:H308)"),"")</f>
        <v/>
      </c>
      <c r="M308" s="11" t="e">
        <f t="shared" ca="1" si="3"/>
        <v>#NAME?</v>
      </c>
    </row>
    <row r="309" spans="1:13" ht="12.75">
      <c r="A309" s="15"/>
      <c r="B309" s="13"/>
      <c r="C309" s="13"/>
      <c r="D309" s="13"/>
      <c r="E309" s="13"/>
      <c r="F309" s="13"/>
      <c r="G309" s="205"/>
      <c r="H309" s="15"/>
      <c r="I309" s="13"/>
      <c r="J309" s="204">
        <v>44260</v>
      </c>
      <c r="K309" s="204">
        <f t="shared" si="2"/>
        <v>44261</v>
      </c>
      <c r="L309" s="205" t="str">
        <f ca="1">IFERROR(__xludf.DUMMYFUNCTION("JOIN("""", G309:H309)"),"")</f>
        <v/>
      </c>
      <c r="M309" s="11" t="e">
        <f t="shared" ca="1" si="3"/>
        <v>#NAME?</v>
      </c>
    </row>
    <row r="310" spans="1:13" ht="12.75">
      <c r="A310" s="15"/>
      <c r="B310" s="13"/>
      <c r="C310" s="13"/>
      <c r="D310" s="13"/>
      <c r="E310" s="13"/>
      <c r="F310" s="13"/>
      <c r="G310" s="205"/>
      <c r="H310" s="15"/>
      <c r="I310" s="13"/>
      <c r="J310" s="204">
        <v>44260</v>
      </c>
      <c r="K310" s="204">
        <f t="shared" si="2"/>
        <v>44261</v>
      </c>
      <c r="L310" s="205" t="str">
        <f ca="1">IFERROR(__xludf.DUMMYFUNCTION("JOIN("""", G310:H310)"),"")</f>
        <v/>
      </c>
      <c r="M310" s="11" t="e">
        <f t="shared" ca="1" si="3"/>
        <v>#NAME?</v>
      </c>
    </row>
    <row r="311" spans="1:13" ht="12.75">
      <c r="A311" s="15"/>
      <c r="B311" s="13"/>
      <c r="C311" s="13"/>
      <c r="D311" s="13"/>
      <c r="E311" s="13"/>
      <c r="F311" s="13"/>
      <c r="G311" s="205"/>
      <c r="H311" s="15"/>
      <c r="I311" s="13"/>
      <c r="J311" s="204">
        <v>44260</v>
      </c>
      <c r="K311" s="204">
        <f t="shared" si="2"/>
        <v>44261</v>
      </c>
      <c r="L311" s="205" t="str">
        <f ca="1">IFERROR(__xludf.DUMMYFUNCTION("JOIN("""", G311:H311)"),"")</f>
        <v/>
      </c>
      <c r="M311" s="11" t="e">
        <f t="shared" ca="1" si="3"/>
        <v>#NAME?</v>
      </c>
    </row>
    <row r="312" spans="1:13" ht="12.75">
      <c r="A312" s="15"/>
      <c r="B312" s="13"/>
      <c r="C312" s="13"/>
      <c r="D312" s="13"/>
      <c r="E312" s="13"/>
      <c r="F312" s="13"/>
      <c r="G312" s="205"/>
      <c r="H312" s="15"/>
      <c r="I312" s="13"/>
      <c r="J312" s="204">
        <v>44278</v>
      </c>
      <c r="K312" s="204">
        <f t="shared" si="2"/>
        <v>44279</v>
      </c>
      <c r="L312" s="205" t="str">
        <f ca="1">IFERROR(__xludf.DUMMYFUNCTION("JOIN("""", G312:H312)"),"")</f>
        <v/>
      </c>
      <c r="M312" s="11" t="e">
        <f t="shared" ca="1" si="3"/>
        <v>#NAME?</v>
      </c>
    </row>
    <row r="313" spans="1:13" ht="12.75">
      <c r="A313" s="15"/>
      <c r="B313" s="13"/>
      <c r="C313" s="13"/>
      <c r="D313" s="13"/>
      <c r="E313" s="13"/>
      <c r="F313" s="13"/>
      <c r="G313" s="205"/>
      <c r="H313" s="15"/>
      <c r="I313" s="13"/>
      <c r="J313" s="204">
        <v>44271</v>
      </c>
      <c r="K313" s="204">
        <f t="shared" si="2"/>
        <v>44272</v>
      </c>
      <c r="L313" s="205" t="str">
        <f ca="1">IFERROR(__xludf.DUMMYFUNCTION("JOIN("""", G313:H313)"),"")</f>
        <v/>
      </c>
      <c r="M313" s="11" t="e">
        <f t="shared" ca="1" si="3"/>
        <v>#NAME?</v>
      </c>
    </row>
    <row r="314" spans="1:13" ht="12.75">
      <c r="A314" s="15"/>
      <c r="B314" s="13"/>
      <c r="C314" s="13"/>
      <c r="D314" s="13"/>
      <c r="E314" s="13"/>
      <c r="F314" s="13"/>
      <c r="G314" s="205"/>
      <c r="H314" s="15"/>
      <c r="I314" s="13"/>
      <c r="J314" s="204">
        <v>44262</v>
      </c>
      <c r="K314" s="204">
        <f t="shared" si="2"/>
        <v>44263</v>
      </c>
      <c r="L314" s="205" t="str">
        <f ca="1">IFERROR(__xludf.DUMMYFUNCTION("JOIN("""", G314:H314)"),"")</f>
        <v/>
      </c>
      <c r="M314" s="11" t="e">
        <f t="shared" ca="1" si="3"/>
        <v>#NAME?</v>
      </c>
    </row>
    <row r="315" spans="1:13" ht="12.75">
      <c r="A315" s="15"/>
      <c r="B315" s="13"/>
      <c r="C315" s="13"/>
      <c r="D315" s="13"/>
      <c r="E315" s="13"/>
      <c r="F315" s="13"/>
      <c r="G315" s="205"/>
      <c r="H315" s="15"/>
      <c r="I315" s="13"/>
      <c r="J315" s="204">
        <v>44262</v>
      </c>
      <c r="K315" s="204">
        <f t="shared" si="2"/>
        <v>44263</v>
      </c>
      <c r="L315" s="205" t="str">
        <f ca="1">IFERROR(__xludf.DUMMYFUNCTION("JOIN("""", G315:H315)"),"")</f>
        <v/>
      </c>
      <c r="M315" s="11" t="e">
        <f t="shared" ca="1" si="3"/>
        <v>#NAME?</v>
      </c>
    </row>
    <row r="316" spans="1:13" ht="12.75">
      <c r="A316" s="15"/>
      <c r="B316" s="13"/>
      <c r="C316" s="13"/>
      <c r="D316" s="13"/>
      <c r="E316" s="13"/>
      <c r="F316" s="13"/>
      <c r="G316" s="205"/>
      <c r="H316" s="15"/>
      <c r="I316" s="13"/>
      <c r="J316" s="204">
        <v>44262</v>
      </c>
      <c r="K316" s="204">
        <f t="shared" si="2"/>
        <v>44263</v>
      </c>
      <c r="L316" s="205" t="str">
        <f ca="1">IFERROR(__xludf.DUMMYFUNCTION("JOIN("""", G316:H316)"),"")</f>
        <v/>
      </c>
      <c r="M316" s="11" t="e">
        <f t="shared" ca="1" si="3"/>
        <v>#NAME?</v>
      </c>
    </row>
    <row r="317" spans="1:13" ht="12.75">
      <c r="A317" s="15"/>
      <c r="B317" s="13"/>
      <c r="C317" s="13"/>
      <c r="D317" s="13"/>
      <c r="E317" s="13"/>
      <c r="F317" s="13"/>
      <c r="G317" s="205"/>
      <c r="H317" s="15"/>
      <c r="I317" s="13"/>
      <c r="J317" s="204">
        <v>44262</v>
      </c>
      <c r="K317" s="204">
        <f t="shared" si="2"/>
        <v>44263</v>
      </c>
      <c r="L317" s="205" t="str">
        <f ca="1">IFERROR(__xludf.DUMMYFUNCTION("JOIN("""", G317:H317)"),"")</f>
        <v/>
      </c>
      <c r="M317" s="11" t="e">
        <f t="shared" ca="1" si="3"/>
        <v>#NAME?</v>
      </c>
    </row>
    <row r="318" spans="1:13" ht="12.75">
      <c r="A318" s="15"/>
      <c r="B318" s="13"/>
      <c r="C318" s="13"/>
      <c r="D318" s="13"/>
      <c r="E318" s="13"/>
      <c r="F318" s="13"/>
      <c r="G318" s="205"/>
      <c r="H318" s="15"/>
      <c r="I318" s="13"/>
      <c r="J318" s="204">
        <v>44262</v>
      </c>
      <c r="K318" s="204">
        <f t="shared" si="2"/>
        <v>44263</v>
      </c>
      <c r="L318" s="205" t="str">
        <f ca="1">IFERROR(__xludf.DUMMYFUNCTION("JOIN("""", G318:H318)"),"")</f>
        <v/>
      </c>
      <c r="M318" s="11" t="e">
        <f t="shared" ca="1" si="3"/>
        <v>#NAME?</v>
      </c>
    </row>
    <row r="319" spans="1:13" ht="12.75">
      <c r="A319" s="15"/>
      <c r="B319" s="13"/>
      <c r="C319" s="13"/>
      <c r="D319" s="13"/>
      <c r="E319" s="13"/>
      <c r="F319" s="13"/>
      <c r="G319" s="205"/>
      <c r="H319" s="15"/>
      <c r="I319" s="13"/>
      <c r="J319" s="204">
        <v>44262</v>
      </c>
      <c r="K319" s="204">
        <f t="shared" si="2"/>
        <v>44263</v>
      </c>
      <c r="L319" s="205" t="str">
        <f ca="1">IFERROR(__xludf.DUMMYFUNCTION("JOIN("""", G319:H319)"),"")</f>
        <v/>
      </c>
      <c r="M319" s="11" t="e">
        <f t="shared" ca="1" si="3"/>
        <v>#NAME?</v>
      </c>
    </row>
    <row r="320" spans="1:13" ht="12.75">
      <c r="A320" s="15"/>
      <c r="B320" s="13"/>
      <c r="C320" s="13"/>
      <c r="D320" s="13"/>
      <c r="E320" s="13"/>
      <c r="F320" s="13"/>
      <c r="G320" s="205"/>
      <c r="H320" s="15"/>
      <c r="I320" s="13"/>
      <c r="J320" s="204">
        <v>44262</v>
      </c>
      <c r="K320" s="204">
        <f t="shared" si="2"/>
        <v>44263</v>
      </c>
      <c r="L320" s="205" t="str">
        <f ca="1">IFERROR(__xludf.DUMMYFUNCTION("JOIN("""", G320:H320)"),"")</f>
        <v/>
      </c>
      <c r="M320" s="11" t="e">
        <f t="shared" ca="1" si="3"/>
        <v>#NAME?</v>
      </c>
    </row>
    <row r="321" spans="1:13" ht="12.75">
      <c r="A321" s="15"/>
      <c r="B321" s="13"/>
      <c r="C321" s="13"/>
      <c r="D321" s="13"/>
      <c r="E321" s="13"/>
      <c r="F321" s="13"/>
      <c r="G321" s="205"/>
      <c r="H321" s="15"/>
      <c r="I321" s="13"/>
      <c r="J321" s="204">
        <v>44269</v>
      </c>
      <c r="K321" s="204">
        <f t="shared" si="2"/>
        <v>44270</v>
      </c>
      <c r="L321" s="205" t="str">
        <f ca="1">IFERROR(__xludf.DUMMYFUNCTION("JOIN("""", G321:H321)"),"")</f>
        <v/>
      </c>
      <c r="M321" s="11" t="e">
        <f t="shared" ca="1" si="3"/>
        <v>#NAME?</v>
      </c>
    </row>
    <row r="322" spans="1:13" ht="12.75">
      <c r="A322" s="15"/>
      <c r="B322" s="13"/>
      <c r="C322" s="13"/>
      <c r="D322" s="13"/>
      <c r="E322" s="13"/>
      <c r="F322" s="13"/>
      <c r="G322" s="205"/>
      <c r="H322" s="15"/>
      <c r="I322" s="13"/>
      <c r="J322" s="204">
        <v>44273</v>
      </c>
      <c r="K322" s="204">
        <f t="shared" si="2"/>
        <v>44274</v>
      </c>
      <c r="L322" s="205" t="str">
        <f ca="1">IFERROR(__xludf.DUMMYFUNCTION("JOIN("""", G322:H322)"),"")</f>
        <v/>
      </c>
      <c r="M322" s="11" t="e">
        <f t="shared" ca="1" si="3"/>
        <v>#NAME?</v>
      </c>
    </row>
    <row r="323" spans="1:13" ht="12.75">
      <c r="A323" s="15"/>
      <c r="B323" s="13"/>
      <c r="C323" s="13"/>
      <c r="D323" s="13"/>
      <c r="E323" s="13"/>
      <c r="F323" s="13"/>
      <c r="G323" s="205"/>
      <c r="H323" s="15"/>
      <c r="I323" s="13"/>
      <c r="J323" s="204">
        <v>44262</v>
      </c>
      <c r="K323" s="204">
        <f t="shared" si="2"/>
        <v>44263</v>
      </c>
      <c r="L323" s="205" t="str">
        <f ca="1">IFERROR(__xludf.DUMMYFUNCTION("JOIN("""", G323:H323)"),"")</f>
        <v/>
      </c>
      <c r="M323" s="11" t="e">
        <f t="shared" ca="1" si="3"/>
        <v>#NAME?</v>
      </c>
    </row>
    <row r="324" spans="1:13" ht="12.75">
      <c r="A324" s="15"/>
      <c r="B324" s="13"/>
      <c r="C324" s="13"/>
      <c r="D324" s="13"/>
      <c r="E324" s="13"/>
      <c r="F324" s="13"/>
      <c r="G324" s="205"/>
      <c r="H324" s="15"/>
      <c r="I324" s="13"/>
      <c r="J324" s="204">
        <v>44262</v>
      </c>
      <c r="K324" s="204">
        <f t="shared" si="2"/>
        <v>44263</v>
      </c>
      <c r="L324" s="205" t="str">
        <f ca="1">IFERROR(__xludf.DUMMYFUNCTION("JOIN("""", G324:H324)"),"")</f>
        <v/>
      </c>
      <c r="M324" s="11" t="e">
        <f t="shared" ca="1" si="3"/>
        <v>#NAME?</v>
      </c>
    </row>
    <row r="325" spans="1:13" ht="12.75">
      <c r="A325" s="15"/>
      <c r="B325" s="13"/>
      <c r="C325" s="13"/>
      <c r="D325" s="13"/>
      <c r="E325" s="13"/>
      <c r="F325" s="13"/>
      <c r="G325" s="205"/>
      <c r="H325" s="15"/>
      <c r="I325" s="13"/>
      <c r="J325" s="204">
        <v>44262</v>
      </c>
      <c r="K325" s="204">
        <f t="shared" si="2"/>
        <v>44263</v>
      </c>
      <c r="L325" s="205" t="str">
        <f ca="1">IFERROR(__xludf.DUMMYFUNCTION("JOIN("""", G325:H325)"),"")</f>
        <v/>
      </c>
      <c r="M325" s="11" t="e">
        <f t="shared" ca="1" si="3"/>
        <v>#NAME?</v>
      </c>
    </row>
    <row r="326" spans="1:13" ht="12.75">
      <c r="A326" s="15"/>
      <c r="B326" s="13"/>
      <c r="C326" s="13"/>
      <c r="D326" s="13"/>
      <c r="E326" s="13"/>
      <c r="F326" s="13"/>
      <c r="G326" s="205"/>
      <c r="H326" s="15"/>
      <c r="I326" s="13"/>
      <c r="J326" s="204">
        <v>44286</v>
      </c>
      <c r="K326" s="204">
        <f t="shared" si="2"/>
        <v>44287</v>
      </c>
      <c r="L326" s="205" t="str">
        <f ca="1">IFERROR(__xludf.DUMMYFUNCTION("JOIN("""", G326:H326)"),"")</f>
        <v/>
      </c>
      <c r="M326" s="11" t="e">
        <f t="shared" ca="1" si="3"/>
        <v>#NAME?</v>
      </c>
    </row>
    <row r="327" spans="1:13" ht="12.75">
      <c r="A327" s="15"/>
      <c r="B327" s="13"/>
      <c r="C327" s="13"/>
      <c r="D327" s="13"/>
      <c r="E327" s="13"/>
      <c r="F327" s="13"/>
      <c r="G327" s="205"/>
      <c r="H327" s="15"/>
      <c r="I327" s="13"/>
      <c r="J327" s="204">
        <v>44262</v>
      </c>
      <c r="K327" s="204">
        <f t="shared" si="2"/>
        <v>44263</v>
      </c>
      <c r="L327" s="205" t="str">
        <f ca="1">IFERROR(__xludf.DUMMYFUNCTION("JOIN("""", G327:H327)"),"")</f>
        <v/>
      </c>
      <c r="M327" s="11" t="e">
        <f t="shared" ca="1" si="3"/>
        <v>#NAME?</v>
      </c>
    </row>
    <row r="328" spans="1:13" ht="12.75">
      <c r="A328" s="15"/>
      <c r="B328" s="13"/>
      <c r="C328" s="13"/>
      <c r="D328" s="13"/>
      <c r="E328" s="13"/>
      <c r="F328" s="13"/>
      <c r="G328" s="205"/>
      <c r="H328" s="15"/>
      <c r="I328" s="13"/>
      <c r="J328" s="204">
        <v>44262</v>
      </c>
      <c r="K328" s="204">
        <f t="shared" si="2"/>
        <v>44263</v>
      </c>
      <c r="L328" s="205" t="str">
        <f ca="1">IFERROR(__xludf.DUMMYFUNCTION("JOIN("""", G328:H328)"),"")</f>
        <v/>
      </c>
      <c r="M328" s="11" t="e">
        <f t="shared" ca="1" si="3"/>
        <v>#NAME?</v>
      </c>
    </row>
    <row r="329" spans="1:13" ht="12.75">
      <c r="A329" s="15"/>
      <c r="B329" s="13"/>
      <c r="C329" s="13"/>
      <c r="D329" s="13"/>
      <c r="E329" s="13"/>
      <c r="F329" s="13"/>
      <c r="G329" s="205"/>
      <c r="H329" s="15"/>
      <c r="I329" s="13"/>
      <c r="J329" s="204">
        <v>44263</v>
      </c>
      <c r="K329" s="204">
        <f t="shared" si="2"/>
        <v>44264</v>
      </c>
      <c r="L329" s="205" t="str">
        <f ca="1">IFERROR(__xludf.DUMMYFUNCTION("JOIN("""", G329:H329)"),"")</f>
        <v/>
      </c>
      <c r="M329" s="11" t="e">
        <f t="shared" ca="1" si="3"/>
        <v>#NAME?</v>
      </c>
    </row>
    <row r="330" spans="1:13" ht="12.75">
      <c r="A330" s="15"/>
      <c r="B330" s="13"/>
      <c r="C330" s="13"/>
      <c r="D330" s="13"/>
      <c r="E330" s="13"/>
      <c r="F330" s="13"/>
      <c r="G330" s="205"/>
      <c r="H330" s="15"/>
      <c r="I330" s="13"/>
      <c r="J330" s="204">
        <v>44263</v>
      </c>
      <c r="K330" s="204">
        <f t="shared" si="2"/>
        <v>44264</v>
      </c>
      <c r="L330" s="205" t="str">
        <f ca="1">IFERROR(__xludf.DUMMYFUNCTION("JOIN("""", G330:H330)"),"")</f>
        <v/>
      </c>
      <c r="M330" s="11" t="e">
        <f t="shared" ca="1" si="3"/>
        <v>#NAME?</v>
      </c>
    </row>
    <row r="331" spans="1:13" ht="12.75">
      <c r="A331" s="15"/>
      <c r="B331" s="13"/>
      <c r="C331" s="13"/>
      <c r="D331" s="13"/>
      <c r="E331" s="13"/>
      <c r="F331" s="13"/>
      <c r="G331" s="205"/>
      <c r="H331" s="15"/>
      <c r="I331" s="13"/>
      <c r="J331" s="204">
        <v>44263</v>
      </c>
      <c r="K331" s="204">
        <f t="shared" si="2"/>
        <v>44264</v>
      </c>
      <c r="L331" s="205" t="str">
        <f ca="1">IFERROR(__xludf.DUMMYFUNCTION("JOIN("""", G331:H331)"),"")</f>
        <v/>
      </c>
      <c r="M331" s="11" t="e">
        <f t="shared" ca="1" si="3"/>
        <v>#NAME?</v>
      </c>
    </row>
    <row r="332" spans="1:13" ht="12.75">
      <c r="A332" s="15"/>
      <c r="B332" s="13"/>
      <c r="C332" s="13"/>
      <c r="D332" s="13"/>
      <c r="E332" s="13"/>
      <c r="F332" s="13"/>
      <c r="G332" s="205"/>
      <c r="H332" s="15"/>
      <c r="I332" s="13"/>
      <c r="J332" s="204">
        <v>44273</v>
      </c>
      <c r="K332" s="204">
        <f t="shared" si="2"/>
        <v>44274</v>
      </c>
      <c r="L332" s="205" t="str">
        <f ca="1">IFERROR(__xludf.DUMMYFUNCTION("JOIN("""", G332:H332)"),"")</f>
        <v/>
      </c>
      <c r="M332" s="11" t="e">
        <f t="shared" ca="1" si="3"/>
        <v>#NAME?</v>
      </c>
    </row>
    <row r="333" spans="1:13" ht="12.75">
      <c r="A333" s="15"/>
      <c r="B333" s="13"/>
      <c r="C333" s="13"/>
      <c r="D333" s="13"/>
      <c r="E333" s="13"/>
      <c r="F333" s="13"/>
      <c r="G333" s="205"/>
      <c r="H333" s="15"/>
      <c r="I333" s="13"/>
      <c r="J333" s="204">
        <v>44263</v>
      </c>
      <c r="K333" s="204">
        <f t="shared" si="2"/>
        <v>44264</v>
      </c>
      <c r="L333" s="205" t="str">
        <f ca="1">IFERROR(__xludf.DUMMYFUNCTION("JOIN("""", G333:H333)"),"")</f>
        <v/>
      </c>
      <c r="M333" s="11" t="e">
        <f t="shared" ca="1" si="3"/>
        <v>#NAME?</v>
      </c>
    </row>
    <row r="334" spans="1:13" ht="12.75">
      <c r="A334" s="15"/>
      <c r="B334" s="13"/>
      <c r="C334" s="13"/>
      <c r="D334" s="13"/>
      <c r="E334" s="13"/>
      <c r="F334" s="13"/>
      <c r="G334" s="205"/>
      <c r="H334" s="15"/>
      <c r="I334" s="13"/>
      <c r="J334" s="204">
        <v>44266</v>
      </c>
      <c r="K334" s="204">
        <f t="shared" si="2"/>
        <v>44267</v>
      </c>
      <c r="L334" s="205" t="str">
        <f ca="1">IFERROR(__xludf.DUMMYFUNCTION("JOIN("""", G334:H334)"),"")</f>
        <v/>
      </c>
      <c r="M334" s="11" t="e">
        <f t="shared" ca="1" si="3"/>
        <v>#NAME?</v>
      </c>
    </row>
    <row r="335" spans="1:13" ht="12.75">
      <c r="A335" s="15"/>
      <c r="B335" s="13"/>
      <c r="C335" s="13"/>
      <c r="D335" s="13"/>
      <c r="E335" s="13"/>
      <c r="F335" s="13"/>
      <c r="G335" s="205"/>
      <c r="H335" s="15"/>
      <c r="I335" s="13"/>
      <c r="J335" s="204">
        <v>44263</v>
      </c>
      <c r="K335" s="204">
        <f t="shared" si="2"/>
        <v>44264</v>
      </c>
      <c r="L335" s="205" t="str">
        <f ca="1">IFERROR(__xludf.DUMMYFUNCTION("JOIN("""", G335:H335)"),"")</f>
        <v/>
      </c>
      <c r="M335" s="11" t="e">
        <f t="shared" ca="1" si="3"/>
        <v>#NAME?</v>
      </c>
    </row>
    <row r="336" spans="1:13" ht="12.75">
      <c r="A336" s="15"/>
      <c r="B336" s="13"/>
      <c r="C336" s="13"/>
      <c r="D336" s="13"/>
      <c r="E336" s="13"/>
      <c r="F336" s="13"/>
      <c r="G336" s="205"/>
      <c r="H336" s="15"/>
      <c r="I336" s="13"/>
      <c r="J336" s="204">
        <v>44263</v>
      </c>
      <c r="K336" s="204">
        <f t="shared" si="2"/>
        <v>44264</v>
      </c>
      <c r="L336" s="205" t="str">
        <f ca="1">IFERROR(__xludf.DUMMYFUNCTION("JOIN("""", G336:H336)"),"")</f>
        <v/>
      </c>
      <c r="M336" s="11" t="e">
        <f t="shared" ca="1" si="3"/>
        <v>#NAME?</v>
      </c>
    </row>
    <row r="337" spans="1:13" ht="12.75">
      <c r="A337" s="15"/>
      <c r="B337" s="13"/>
      <c r="C337" s="13"/>
      <c r="D337" s="13"/>
      <c r="E337" s="13"/>
      <c r="F337" s="13"/>
      <c r="G337" s="205"/>
      <c r="H337" s="15"/>
      <c r="I337" s="13"/>
      <c r="J337" s="204">
        <v>44263</v>
      </c>
      <c r="K337" s="204">
        <f t="shared" si="2"/>
        <v>44264</v>
      </c>
      <c r="L337" s="205" t="str">
        <f ca="1">IFERROR(__xludf.DUMMYFUNCTION("JOIN("""", G337:H337)"),"")</f>
        <v/>
      </c>
      <c r="M337" s="11" t="e">
        <f t="shared" ca="1" si="3"/>
        <v>#NAME?</v>
      </c>
    </row>
    <row r="338" spans="1:13" ht="12.75">
      <c r="A338" s="15"/>
      <c r="B338" s="13"/>
      <c r="C338" s="13"/>
      <c r="D338" s="13"/>
      <c r="E338" s="13"/>
      <c r="F338" s="13"/>
      <c r="G338" s="205"/>
      <c r="H338" s="15"/>
      <c r="I338" s="13"/>
      <c r="J338" s="204">
        <v>44263</v>
      </c>
      <c r="K338" s="204">
        <f t="shared" si="2"/>
        <v>44264</v>
      </c>
      <c r="L338" s="205" t="str">
        <f ca="1">IFERROR(__xludf.DUMMYFUNCTION("JOIN("""", G338:H338)"),"")</f>
        <v/>
      </c>
      <c r="M338" s="11" t="e">
        <f t="shared" ca="1" si="3"/>
        <v>#NAME?</v>
      </c>
    </row>
    <row r="339" spans="1:13" ht="12.75">
      <c r="A339" s="15"/>
      <c r="B339" s="13"/>
      <c r="C339" s="13"/>
      <c r="D339" s="13"/>
      <c r="E339" s="13"/>
      <c r="F339" s="13"/>
      <c r="G339" s="205"/>
      <c r="H339" s="15"/>
      <c r="I339" s="13"/>
      <c r="J339" s="204">
        <v>44264</v>
      </c>
      <c r="K339" s="204">
        <f t="shared" si="2"/>
        <v>44265</v>
      </c>
      <c r="L339" s="205" t="str">
        <f ca="1">IFERROR(__xludf.DUMMYFUNCTION("JOIN("""", G339:H339)"),"")</f>
        <v/>
      </c>
      <c r="M339" s="11" t="e">
        <f t="shared" ca="1" si="3"/>
        <v>#NAME?</v>
      </c>
    </row>
    <row r="340" spans="1:13" ht="12.75">
      <c r="A340" s="15"/>
      <c r="B340" s="13"/>
      <c r="C340" s="13"/>
      <c r="D340" s="13"/>
      <c r="E340" s="13"/>
      <c r="F340" s="13"/>
      <c r="G340" s="205"/>
      <c r="H340" s="15"/>
      <c r="I340" s="13"/>
      <c r="J340" s="204">
        <v>44263</v>
      </c>
      <c r="K340" s="204">
        <f t="shared" si="2"/>
        <v>44264</v>
      </c>
      <c r="L340" s="205" t="str">
        <f ca="1">IFERROR(__xludf.DUMMYFUNCTION("JOIN("""", G340:H340)"),"")</f>
        <v/>
      </c>
      <c r="M340" s="11" t="e">
        <f t="shared" ca="1" si="3"/>
        <v>#NAME?</v>
      </c>
    </row>
    <row r="341" spans="1:13" ht="12.75">
      <c r="A341" s="15"/>
      <c r="B341" s="13"/>
      <c r="C341" s="13"/>
      <c r="D341" s="13"/>
      <c r="E341" s="13"/>
      <c r="F341" s="13"/>
      <c r="G341" s="205"/>
      <c r="H341" s="15"/>
      <c r="I341" s="13"/>
      <c r="J341" s="204">
        <v>44263</v>
      </c>
      <c r="K341" s="204">
        <f t="shared" si="2"/>
        <v>44264</v>
      </c>
      <c r="L341" s="205" t="str">
        <f ca="1">IFERROR(__xludf.DUMMYFUNCTION("JOIN("""", G341:H341)"),"")</f>
        <v/>
      </c>
      <c r="M341" s="11" t="e">
        <f t="shared" ca="1" si="3"/>
        <v>#NAME?</v>
      </c>
    </row>
    <row r="342" spans="1:13" ht="12.75">
      <c r="A342" s="15"/>
      <c r="B342" s="13"/>
      <c r="C342" s="13"/>
      <c r="D342" s="13"/>
      <c r="E342" s="13"/>
      <c r="F342" s="13"/>
      <c r="G342" s="205"/>
      <c r="H342" s="15"/>
      <c r="I342" s="13"/>
      <c r="J342" s="204">
        <v>44264</v>
      </c>
      <c r="K342" s="204">
        <f t="shared" si="2"/>
        <v>44265</v>
      </c>
      <c r="L342" s="205" t="str">
        <f ca="1">IFERROR(__xludf.DUMMYFUNCTION("JOIN("""", G342:H342)"),"")</f>
        <v/>
      </c>
      <c r="M342" s="11" t="e">
        <f t="shared" ca="1" si="3"/>
        <v>#NAME?</v>
      </c>
    </row>
    <row r="343" spans="1:13" ht="12.75">
      <c r="A343" s="15"/>
      <c r="B343" s="13"/>
      <c r="C343" s="13"/>
      <c r="D343" s="13"/>
      <c r="E343" s="13"/>
      <c r="F343" s="13"/>
      <c r="G343" s="205"/>
      <c r="H343" s="15"/>
      <c r="I343" s="13"/>
      <c r="J343" s="204">
        <v>44264</v>
      </c>
      <c r="K343" s="204">
        <f t="shared" si="2"/>
        <v>44265</v>
      </c>
      <c r="L343" s="205" t="str">
        <f ca="1">IFERROR(__xludf.DUMMYFUNCTION("JOIN("""", G343:H343)"),"")</f>
        <v/>
      </c>
      <c r="M343" s="11" t="e">
        <f t="shared" ca="1" si="3"/>
        <v>#NAME?</v>
      </c>
    </row>
    <row r="344" spans="1:13" ht="12.75">
      <c r="A344" s="15"/>
      <c r="B344" s="13"/>
      <c r="C344" s="13"/>
      <c r="D344" s="13"/>
      <c r="E344" s="13"/>
      <c r="F344" s="13"/>
      <c r="G344" s="205"/>
      <c r="H344" s="15"/>
      <c r="I344" s="13"/>
      <c r="J344" s="204">
        <v>44264</v>
      </c>
      <c r="K344" s="204">
        <f t="shared" si="2"/>
        <v>44265</v>
      </c>
      <c r="L344" s="205" t="str">
        <f ca="1">IFERROR(__xludf.DUMMYFUNCTION("JOIN("""", G344:H344)"),"")</f>
        <v/>
      </c>
      <c r="M344" s="11" t="e">
        <f t="shared" ca="1" si="3"/>
        <v>#NAME?</v>
      </c>
    </row>
    <row r="345" spans="1:13" ht="12.75">
      <c r="A345" s="15"/>
      <c r="B345" s="13"/>
      <c r="C345" s="13"/>
      <c r="D345" s="13"/>
      <c r="E345" s="13"/>
      <c r="F345" s="13"/>
      <c r="G345" s="205"/>
      <c r="H345" s="15"/>
      <c r="I345" s="13"/>
      <c r="J345" s="204">
        <v>44264</v>
      </c>
      <c r="K345" s="204">
        <f t="shared" si="2"/>
        <v>44265</v>
      </c>
      <c r="L345" s="205" t="str">
        <f ca="1">IFERROR(__xludf.DUMMYFUNCTION("JOIN("""", G345:H345)"),"")</f>
        <v/>
      </c>
      <c r="M345" s="11" t="e">
        <f t="shared" ca="1" si="3"/>
        <v>#NAME?</v>
      </c>
    </row>
    <row r="346" spans="1:13" ht="12.75">
      <c r="A346" s="15"/>
      <c r="B346" s="13"/>
      <c r="C346" s="13"/>
      <c r="D346" s="13"/>
      <c r="E346" s="13"/>
      <c r="F346" s="13"/>
      <c r="G346" s="205"/>
      <c r="H346" s="15"/>
      <c r="I346" s="13"/>
      <c r="J346" s="204">
        <v>44264</v>
      </c>
      <c r="K346" s="204">
        <f t="shared" si="2"/>
        <v>44265</v>
      </c>
      <c r="L346" s="205" t="str">
        <f ca="1">IFERROR(__xludf.DUMMYFUNCTION("JOIN("""", G346:H346)"),"")</f>
        <v/>
      </c>
      <c r="M346" s="11" t="e">
        <f t="shared" ca="1" si="3"/>
        <v>#NAME?</v>
      </c>
    </row>
    <row r="347" spans="1:13" ht="12.75">
      <c r="A347" s="15"/>
      <c r="B347" s="13"/>
      <c r="C347" s="13"/>
      <c r="D347" s="13"/>
      <c r="E347" s="13"/>
      <c r="F347" s="13"/>
      <c r="G347" s="205"/>
      <c r="H347" s="15"/>
      <c r="I347" s="13"/>
      <c r="J347" s="204">
        <v>44264</v>
      </c>
      <c r="K347" s="204">
        <f t="shared" si="2"/>
        <v>44265</v>
      </c>
      <c r="L347" s="205" t="str">
        <f ca="1">IFERROR(__xludf.DUMMYFUNCTION("JOIN("""", G347:H347)"),"")</f>
        <v/>
      </c>
      <c r="M347" s="11" t="e">
        <f t="shared" ca="1" si="3"/>
        <v>#NAME?</v>
      </c>
    </row>
    <row r="348" spans="1:13" ht="12.75">
      <c r="A348" s="15"/>
      <c r="B348" s="13"/>
      <c r="C348" s="13"/>
      <c r="D348" s="13"/>
      <c r="E348" s="13"/>
      <c r="F348" s="13"/>
      <c r="G348" s="205"/>
      <c r="H348" s="15"/>
      <c r="I348" s="13"/>
      <c r="J348" s="204">
        <v>44265</v>
      </c>
      <c r="K348" s="204">
        <f t="shared" si="2"/>
        <v>44266</v>
      </c>
      <c r="L348" s="205" t="str">
        <f ca="1">IFERROR(__xludf.DUMMYFUNCTION("JOIN("""", G348:H348)"),"")</f>
        <v/>
      </c>
      <c r="M348" s="11" t="e">
        <f t="shared" ca="1" si="3"/>
        <v>#NAME?</v>
      </c>
    </row>
    <row r="349" spans="1:13" ht="12.75">
      <c r="A349" s="15"/>
      <c r="B349" s="13"/>
      <c r="C349" s="13"/>
      <c r="D349" s="13"/>
      <c r="E349" s="13"/>
      <c r="F349" s="13"/>
      <c r="G349" s="205"/>
      <c r="H349" s="15"/>
      <c r="I349" s="13"/>
      <c r="J349" s="204">
        <v>44265</v>
      </c>
      <c r="K349" s="204">
        <f t="shared" si="2"/>
        <v>44266</v>
      </c>
      <c r="L349" s="205" t="str">
        <f ca="1">IFERROR(__xludf.DUMMYFUNCTION("JOIN("""", G349:H349)"),"")</f>
        <v/>
      </c>
      <c r="M349" s="11" t="e">
        <f t="shared" ca="1" si="3"/>
        <v>#NAME?</v>
      </c>
    </row>
    <row r="350" spans="1:13" ht="12.75">
      <c r="A350" s="15"/>
      <c r="B350" s="13"/>
      <c r="C350" s="13"/>
      <c r="D350" s="13"/>
      <c r="E350" s="13"/>
      <c r="F350" s="13"/>
      <c r="G350" s="205"/>
      <c r="H350" s="15"/>
      <c r="I350" s="13"/>
      <c r="J350" s="204">
        <v>44265</v>
      </c>
      <c r="K350" s="204">
        <f t="shared" si="2"/>
        <v>44266</v>
      </c>
      <c r="L350" s="205" t="str">
        <f ca="1">IFERROR(__xludf.DUMMYFUNCTION("JOIN("""", G350:H350)"),"")</f>
        <v/>
      </c>
      <c r="M350" s="11" t="e">
        <f t="shared" ca="1" si="3"/>
        <v>#NAME?</v>
      </c>
    </row>
    <row r="351" spans="1:13" ht="12.75">
      <c r="A351" s="15"/>
      <c r="B351" s="13"/>
      <c r="C351" s="13"/>
      <c r="D351" s="13"/>
      <c r="E351" s="13"/>
      <c r="F351" s="13"/>
      <c r="G351" s="205"/>
      <c r="H351" s="15"/>
      <c r="I351" s="13"/>
      <c r="J351" s="204">
        <v>44271</v>
      </c>
      <c r="K351" s="204">
        <f t="shared" si="2"/>
        <v>44272</v>
      </c>
      <c r="L351" s="205" t="str">
        <f ca="1">IFERROR(__xludf.DUMMYFUNCTION("JOIN("""", G351:H351)"),"")</f>
        <v/>
      </c>
      <c r="M351" s="11" t="e">
        <f t="shared" ca="1" si="3"/>
        <v>#NAME?</v>
      </c>
    </row>
    <row r="352" spans="1:13" ht="12.75">
      <c r="A352" s="15"/>
      <c r="B352" s="13"/>
      <c r="C352" s="13"/>
      <c r="D352" s="13"/>
      <c r="E352" s="13"/>
      <c r="F352" s="13"/>
      <c r="G352" s="205"/>
      <c r="H352" s="15"/>
      <c r="I352" s="13"/>
      <c r="J352" s="204">
        <v>44265</v>
      </c>
      <c r="K352" s="204">
        <f t="shared" si="2"/>
        <v>44266</v>
      </c>
      <c r="L352" s="205" t="str">
        <f ca="1">IFERROR(__xludf.DUMMYFUNCTION("JOIN("""", G352:H352)"),"")</f>
        <v/>
      </c>
      <c r="M352" s="11" t="e">
        <f t="shared" ca="1" si="3"/>
        <v>#NAME?</v>
      </c>
    </row>
    <row r="353" spans="1:13" ht="12.75">
      <c r="A353" s="15"/>
      <c r="B353" s="13"/>
      <c r="C353" s="13"/>
      <c r="D353" s="13"/>
      <c r="E353" s="13"/>
      <c r="F353" s="13"/>
      <c r="G353" s="205"/>
      <c r="H353" s="15"/>
      <c r="I353" s="13"/>
      <c r="J353" s="204">
        <v>44265</v>
      </c>
      <c r="K353" s="204">
        <f t="shared" si="2"/>
        <v>44266</v>
      </c>
      <c r="L353" s="205" t="str">
        <f ca="1">IFERROR(__xludf.DUMMYFUNCTION("JOIN("""", G353:H353)"),"")</f>
        <v/>
      </c>
      <c r="M353" s="11" t="e">
        <f t="shared" ca="1" si="3"/>
        <v>#NAME?</v>
      </c>
    </row>
    <row r="354" spans="1:13" ht="12.75">
      <c r="A354" s="15"/>
      <c r="B354" s="13"/>
      <c r="C354" s="13"/>
      <c r="D354" s="13"/>
      <c r="E354" s="13"/>
      <c r="F354" s="13"/>
      <c r="G354" s="205"/>
      <c r="H354" s="15"/>
      <c r="I354" s="13"/>
      <c r="J354" s="204">
        <v>44265</v>
      </c>
      <c r="K354" s="204">
        <f t="shared" si="2"/>
        <v>44266</v>
      </c>
      <c r="L354" s="205" t="str">
        <f ca="1">IFERROR(__xludf.DUMMYFUNCTION("JOIN("""", G354:H354)"),"")</f>
        <v/>
      </c>
      <c r="M354" s="11" t="e">
        <f t="shared" ca="1" si="3"/>
        <v>#NAME?</v>
      </c>
    </row>
    <row r="355" spans="1:13" ht="12.75">
      <c r="A355" s="15"/>
      <c r="B355" s="13"/>
      <c r="C355" s="13"/>
      <c r="D355" s="13"/>
      <c r="E355" s="13"/>
      <c r="F355" s="13"/>
      <c r="G355" s="205"/>
      <c r="H355" s="15"/>
      <c r="I355" s="13"/>
      <c r="J355" s="204">
        <v>44265</v>
      </c>
      <c r="K355" s="204">
        <f t="shared" si="2"/>
        <v>44266</v>
      </c>
      <c r="L355" s="205" t="str">
        <f ca="1">IFERROR(__xludf.DUMMYFUNCTION("JOIN("""", G355:H355)"),"")</f>
        <v/>
      </c>
      <c r="M355" s="11" t="e">
        <f t="shared" ca="1" si="3"/>
        <v>#NAME?</v>
      </c>
    </row>
    <row r="356" spans="1:13" ht="12.75">
      <c r="A356" s="15"/>
      <c r="B356" s="13"/>
      <c r="C356" s="13"/>
      <c r="D356" s="13"/>
      <c r="E356" s="13"/>
      <c r="F356" s="13"/>
      <c r="G356" s="205"/>
      <c r="H356" s="15"/>
      <c r="I356" s="13"/>
      <c r="J356" s="204">
        <v>44265</v>
      </c>
      <c r="K356" s="204">
        <f t="shared" si="2"/>
        <v>44266</v>
      </c>
      <c r="L356" s="205" t="str">
        <f ca="1">IFERROR(__xludf.DUMMYFUNCTION("JOIN("""", G356:H356)"),"")</f>
        <v/>
      </c>
      <c r="M356" s="11" t="e">
        <f t="shared" ca="1" si="3"/>
        <v>#NAME?</v>
      </c>
    </row>
    <row r="357" spans="1:13" ht="12.75">
      <c r="A357" s="15"/>
      <c r="B357" s="13"/>
      <c r="C357" s="13"/>
      <c r="D357" s="13"/>
      <c r="E357" s="13"/>
      <c r="F357" s="13"/>
      <c r="G357" s="205"/>
      <c r="H357" s="15"/>
      <c r="I357" s="13"/>
      <c r="J357" s="204">
        <v>44265</v>
      </c>
      <c r="K357" s="204">
        <f t="shared" si="2"/>
        <v>44266</v>
      </c>
      <c r="L357" s="205" t="str">
        <f ca="1">IFERROR(__xludf.DUMMYFUNCTION("JOIN("""", G357:H357)"),"")</f>
        <v/>
      </c>
      <c r="M357" s="11" t="e">
        <f t="shared" ca="1" si="3"/>
        <v>#NAME?</v>
      </c>
    </row>
    <row r="358" spans="1:13" ht="12.75">
      <c r="A358" s="15"/>
      <c r="B358" s="13"/>
      <c r="C358" s="13"/>
      <c r="D358" s="13"/>
      <c r="E358" s="13"/>
      <c r="F358" s="13"/>
      <c r="G358" s="205"/>
      <c r="H358" s="15"/>
      <c r="I358" s="13"/>
      <c r="J358" s="204">
        <v>44265</v>
      </c>
      <c r="K358" s="204">
        <f t="shared" si="2"/>
        <v>44266</v>
      </c>
      <c r="L358" s="205" t="str">
        <f ca="1">IFERROR(__xludf.DUMMYFUNCTION("JOIN("""", G358:H358)"),"")</f>
        <v/>
      </c>
      <c r="M358" s="11" t="e">
        <f t="shared" ca="1" si="3"/>
        <v>#NAME?</v>
      </c>
    </row>
    <row r="359" spans="1:13" ht="12.75">
      <c r="A359" s="15"/>
      <c r="B359" s="13"/>
      <c r="C359" s="13"/>
      <c r="D359" s="13"/>
      <c r="E359" s="13"/>
      <c r="F359" s="13"/>
      <c r="G359" s="205"/>
      <c r="H359" s="15"/>
      <c r="I359" s="13"/>
      <c r="J359" s="204">
        <v>44286</v>
      </c>
      <c r="K359" s="204">
        <f t="shared" si="2"/>
        <v>44287</v>
      </c>
      <c r="L359" s="205" t="str">
        <f ca="1">IFERROR(__xludf.DUMMYFUNCTION("JOIN("""", G359:H359)"),"")</f>
        <v/>
      </c>
      <c r="M359" s="11" t="e">
        <f t="shared" ca="1" si="3"/>
        <v>#NAME?</v>
      </c>
    </row>
    <row r="360" spans="1:13" ht="12.75">
      <c r="A360" s="15"/>
      <c r="B360" s="13"/>
      <c r="C360" s="13"/>
      <c r="D360" s="13"/>
      <c r="E360" s="13"/>
      <c r="F360" s="13"/>
      <c r="G360" s="205"/>
      <c r="H360" s="15"/>
      <c r="I360" s="13"/>
      <c r="J360" s="204">
        <v>44266</v>
      </c>
      <c r="K360" s="204">
        <f t="shared" si="2"/>
        <v>44267</v>
      </c>
      <c r="L360" s="205" t="str">
        <f ca="1">IFERROR(__xludf.DUMMYFUNCTION("JOIN("""", G360:H360)"),"")</f>
        <v/>
      </c>
      <c r="M360" s="11" t="e">
        <f t="shared" ca="1" si="3"/>
        <v>#NAME?</v>
      </c>
    </row>
    <row r="361" spans="1:13" ht="12.75">
      <c r="A361" s="15"/>
      <c r="B361" s="13"/>
      <c r="C361" s="13"/>
      <c r="D361" s="13"/>
      <c r="E361" s="13"/>
      <c r="F361" s="13"/>
      <c r="G361" s="205"/>
      <c r="H361" s="15"/>
      <c r="I361" s="13"/>
      <c r="J361" s="204">
        <v>44266</v>
      </c>
      <c r="K361" s="204">
        <f t="shared" si="2"/>
        <v>44267</v>
      </c>
      <c r="L361" s="205" t="str">
        <f ca="1">IFERROR(__xludf.DUMMYFUNCTION("JOIN("""", G361:H361)"),"")</f>
        <v/>
      </c>
      <c r="M361" s="11" t="e">
        <f t="shared" ca="1" si="3"/>
        <v>#NAME?</v>
      </c>
    </row>
    <row r="362" spans="1:13" ht="12.75">
      <c r="A362" s="15"/>
      <c r="B362" s="13"/>
      <c r="C362" s="13"/>
      <c r="D362" s="13"/>
      <c r="E362" s="13"/>
      <c r="F362" s="13"/>
      <c r="G362" s="205"/>
      <c r="H362" s="15"/>
      <c r="I362" s="13"/>
      <c r="J362" s="204">
        <v>44266</v>
      </c>
      <c r="K362" s="204">
        <f t="shared" si="2"/>
        <v>44267</v>
      </c>
      <c r="L362" s="205" t="str">
        <f ca="1">IFERROR(__xludf.DUMMYFUNCTION("JOIN("""", G362:H362)"),"")</f>
        <v/>
      </c>
      <c r="M362" s="11" t="e">
        <f t="shared" ca="1" si="3"/>
        <v>#NAME?</v>
      </c>
    </row>
    <row r="363" spans="1:13" ht="12.75">
      <c r="A363" s="15"/>
      <c r="B363" s="13"/>
      <c r="C363" s="13"/>
      <c r="D363" s="13"/>
      <c r="E363" s="13"/>
      <c r="F363" s="13"/>
      <c r="G363" s="205"/>
      <c r="H363" s="15"/>
      <c r="I363" s="13"/>
      <c r="J363" s="204">
        <v>44266</v>
      </c>
      <c r="K363" s="204">
        <f t="shared" si="2"/>
        <v>44267</v>
      </c>
      <c r="L363" s="205" t="str">
        <f ca="1">IFERROR(__xludf.DUMMYFUNCTION("JOIN("""", G363:H363)"),"")</f>
        <v/>
      </c>
      <c r="M363" s="11" t="e">
        <f t="shared" ca="1" si="3"/>
        <v>#NAME?</v>
      </c>
    </row>
    <row r="364" spans="1:13" ht="12.75">
      <c r="A364" s="15"/>
      <c r="B364" s="13"/>
      <c r="C364" s="13"/>
      <c r="D364" s="13"/>
      <c r="E364" s="13"/>
      <c r="F364" s="13"/>
      <c r="G364" s="205"/>
      <c r="H364" s="15"/>
      <c r="I364" s="13"/>
      <c r="J364" s="204">
        <v>44266</v>
      </c>
      <c r="K364" s="204">
        <f t="shared" si="2"/>
        <v>44267</v>
      </c>
      <c r="L364" s="205" t="str">
        <f ca="1">IFERROR(__xludf.DUMMYFUNCTION("JOIN("""", G364:H364)"),"")</f>
        <v/>
      </c>
      <c r="M364" s="11" t="e">
        <f t="shared" ca="1" si="3"/>
        <v>#NAME?</v>
      </c>
    </row>
    <row r="365" spans="1:13" ht="12.75">
      <c r="A365" s="15"/>
      <c r="B365" s="13"/>
      <c r="C365" s="13"/>
      <c r="D365" s="13"/>
      <c r="E365" s="13"/>
      <c r="F365" s="13"/>
      <c r="G365" s="205"/>
      <c r="H365" s="15"/>
      <c r="I365" s="13"/>
      <c r="J365" s="204">
        <v>44266</v>
      </c>
      <c r="K365" s="204">
        <f t="shared" si="2"/>
        <v>44267</v>
      </c>
      <c r="L365" s="205" t="str">
        <f ca="1">IFERROR(__xludf.DUMMYFUNCTION("JOIN("""", G365:H365)"),"")</f>
        <v/>
      </c>
      <c r="M365" s="11" t="e">
        <f t="shared" ca="1" si="3"/>
        <v>#NAME?</v>
      </c>
    </row>
    <row r="366" spans="1:13" ht="12.75">
      <c r="A366" s="15"/>
      <c r="B366" s="13"/>
      <c r="C366" s="13"/>
      <c r="D366" s="13"/>
      <c r="E366" s="13"/>
      <c r="F366" s="13"/>
      <c r="G366" s="205"/>
      <c r="H366" s="15"/>
      <c r="I366" s="13"/>
      <c r="J366" s="204">
        <v>44266</v>
      </c>
      <c r="K366" s="204">
        <f t="shared" si="2"/>
        <v>44267</v>
      </c>
      <c r="L366" s="205" t="str">
        <f ca="1">IFERROR(__xludf.DUMMYFUNCTION("JOIN("""", G366:H366)"),"")</f>
        <v/>
      </c>
      <c r="M366" s="11" t="e">
        <f t="shared" ca="1" si="3"/>
        <v>#NAME?</v>
      </c>
    </row>
    <row r="367" spans="1:13" ht="12.75">
      <c r="A367" s="15"/>
      <c r="B367" s="13"/>
      <c r="C367" s="13"/>
      <c r="D367" s="13"/>
      <c r="E367" s="13"/>
      <c r="F367" s="13"/>
      <c r="G367" s="205"/>
      <c r="H367" s="15"/>
      <c r="I367" s="13"/>
      <c r="J367" s="204">
        <v>44266</v>
      </c>
      <c r="K367" s="204">
        <f t="shared" si="2"/>
        <v>44267</v>
      </c>
      <c r="L367" s="205" t="str">
        <f ca="1">IFERROR(__xludf.DUMMYFUNCTION("JOIN("""", G367:H367)"),"")</f>
        <v/>
      </c>
      <c r="M367" s="11" t="e">
        <f t="shared" ca="1" si="3"/>
        <v>#NAME?</v>
      </c>
    </row>
    <row r="368" spans="1:13" ht="12.75">
      <c r="A368" s="15"/>
      <c r="B368" s="13"/>
      <c r="C368" s="13"/>
      <c r="D368" s="13"/>
      <c r="E368" s="13"/>
      <c r="F368" s="13"/>
      <c r="G368" s="205"/>
      <c r="H368" s="15"/>
      <c r="I368" s="13"/>
      <c r="J368" s="204">
        <v>44291</v>
      </c>
      <c r="K368" s="204">
        <f t="shared" si="2"/>
        <v>44292</v>
      </c>
      <c r="L368" s="205" t="str">
        <f ca="1">IFERROR(__xludf.DUMMYFUNCTION("JOIN("""", G368:H368)"),"")</f>
        <v/>
      </c>
      <c r="M368" s="11" t="e">
        <f t="shared" ca="1" si="3"/>
        <v>#NAME?</v>
      </c>
    </row>
    <row r="369" spans="1:13" ht="12.75">
      <c r="A369" s="15"/>
      <c r="B369" s="13"/>
      <c r="C369" s="13"/>
      <c r="D369" s="13"/>
      <c r="E369" s="13"/>
      <c r="F369" s="13"/>
      <c r="G369" s="205"/>
      <c r="H369" s="15"/>
      <c r="I369" s="13"/>
      <c r="J369" s="204">
        <v>44266</v>
      </c>
      <c r="K369" s="204">
        <f t="shared" si="2"/>
        <v>44267</v>
      </c>
      <c r="L369" s="205" t="str">
        <f ca="1">IFERROR(__xludf.DUMMYFUNCTION("JOIN("""", G369:H369)"),"")</f>
        <v/>
      </c>
      <c r="M369" s="11" t="e">
        <f t="shared" ca="1" si="3"/>
        <v>#NAME?</v>
      </c>
    </row>
    <row r="370" spans="1:13" ht="12.75">
      <c r="A370" s="15"/>
      <c r="B370" s="13"/>
      <c r="C370" s="13"/>
      <c r="D370" s="13"/>
      <c r="E370" s="13"/>
      <c r="F370" s="13"/>
      <c r="G370" s="205"/>
      <c r="H370" s="15"/>
      <c r="I370" s="13"/>
      <c r="J370" s="204">
        <v>44267</v>
      </c>
      <c r="K370" s="204">
        <f t="shared" si="2"/>
        <v>44268</v>
      </c>
      <c r="L370" s="205" t="str">
        <f ca="1">IFERROR(__xludf.DUMMYFUNCTION("JOIN("""", G370:H370)"),"")</f>
        <v/>
      </c>
      <c r="M370" s="11" t="e">
        <f t="shared" ca="1" si="3"/>
        <v>#NAME?</v>
      </c>
    </row>
    <row r="371" spans="1:13" ht="12.75">
      <c r="A371" s="15"/>
      <c r="B371" s="13"/>
      <c r="C371" s="13"/>
      <c r="D371" s="13"/>
      <c r="E371" s="13"/>
      <c r="F371" s="13"/>
      <c r="G371" s="205"/>
      <c r="H371" s="15"/>
      <c r="I371" s="13"/>
      <c r="J371" s="204">
        <v>44270</v>
      </c>
      <c r="K371" s="204">
        <f t="shared" si="2"/>
        <v>44271</v>
      </c>
      <c r="L371" s="205" t="str">
        <f ca="1">IFERROR(__xludf.DUMMYFUNCTION("JOIN("""", G371:H371)"),"")</f>
        <v/>
      </c>
      <c r="M371" s="11" t="e">
        <f t="shared" ca="1" si="3"/>
        <v>#NAME?</v>
      </c>
    </row>
    <row r="372" spans="1:13" ht="12.75">
      <c r="A372" s="15"/>
      <c r="B372" s="13"/>
      <c r="C372" s="13"/>
      <c r="D372" s="13"/>
      <c r="E372" s="13"/>
      <c r="F372" s="13"/>
      <c r="G372" s="205"/>
      <c r="H372" s="15"/>
      <c r="I372" s="13"/>
      <c r="J372" s="204">
        <v>44270</v>
      </c>
      <c r="K372" s="204">
        <f t="shared" si="2"/>
        <v>44271</v>
      </c>
      <c r="L372" s="205" t="str">
        <f ca="1">IFERROR(__xludf.DUMMYFUNCTION("JOIN("""", G372:H372)"),"")</f>
        <v/>
      </c>
      <c r="M372" s="11" t="e">
        <f t="shared" ca="1" si="3"/>
        <v>#NAME?</v>
      </c>
    </row>
    <row r="373" spans="1:13" ht="12.75">
      <c r="A373" s="15"/>
      <c r="B373" s="13"/>
      <c r="C373" s="13"/>
      <c r="D373" s="13"/>
      <c r="E373" s="13"/>
      <c r="F373" s="13"/>
      <c r="G373" s="205"/>
      <c r="H373" s="15"/>
      <c r="I373" s="13"/>
      <c r="J373" s="204">
        <v>44270</v>
      </c>
      <c r="K373" s="204">
        <f t="shared" si="2"/>
        <v>44271</v>
      </c>
      <c r="L373" s="205" t="str">
        <f ca="1">IFERROR(__xludf.DUMMYFUNCTION("JOIN("""", G373:H373)"),"")</f>
        <v/>
      </c>
      <c r="M373" s="11" t="e">
        <f t="shared" ca="1" si="3"/>
        <v>#NAME?</v>
      </c>
    </row>
    <row r="374" spans="1:13" ht="12.75">
      <c r="A374" s="15"/>
      <c r="B374" s="13"/>
      <c r="C374" s="13"/>
      <c r="D374" s="13"/>
      <c r="E374" s="13"/>
      <c r="F374" s="13"/>
      <c r="G374" s="205"/>
      <c r="H374" s="15"/>
      <c r="I374" s="13"/>
      <c r="J374" s="204">
        <v>44270</v>
      </c>
      <c r="K374" s="204">
        <f t="shared" si="2"/>
        <v>44271</v>
      </c>
      <c r="L374" s="205" t="str">
        <f ca="1">IFERROR(__xludf.DUMMYFUNCTION("JOIN("""", G374:H374)"),"")</f>
        <v/>
      </c>
      <c r="M374" s="11" t="e">
        <f t="shared" ca="1" si="3"/>
        <v>#NAME?</v>
      </c>
    </row>
    <row r="375" spans="1:13" ht="12.75">
      <c r="A375" s="15"/>
      <c r="B375" s="13"/>
      <c r="C375" s="13"/>
      <c r="D375" s="13"/>
      <c r="E375" s="13"/>
      <c r="F375" s="13"/>
      <c r="G375" s="205"/>
      <c r="H375" s="15"/>
      <c r="I375" s="13"/>
      <c r="J375" s="204">
        <v>44270</v>
      </c>
      <c r="K375" s="204">
        <f t="shared" si="2"/>
        <v>44271</v>
      </c>
      <c r="L375" s="205" t="str">
        <f ca="1">IFERROR(__xludf.DUMMYFUNCTION("JOIN("""", G375:H375)"),"")</f>
        <v/>
      </c>
      <c r="M375" s="11" t="e">
        <f t="shared" ca="1" si="3"/>
        <v>#NAME?</v>
      </c>
    </row>
    <row r="376" spans="1:13" ht="12.75">
      <c r="A376" s="15"/>
      <c r="B376" s="13"/>
      <c r="C376" s="13"/>
      <c r="D376" s="13"/>
      <c r="E376" s="13"/>
      <c r="F376" s="13"/>
      <c r="G376" s="205"/>
      <c r="H376" s="15"/>
      <c r="I376" s="13"/>
      <c r="J376" s="204">
        <v>44270</v>
      </c>
      <c r="K376" s="204">
        <f t="shared" si="2"/>
        <v>44271</v>
      </c>
      <c r="L376" s="205" t="str">
        <f ca="1">IFERROR(__xludf.DUMMYFUNCTION("JOIN("""", G376:H376)"),"")</f>
        <v/>
      </c>
      <c r="M376" s="11" t="e">
        <f t="shared" ca="1" si="3"/>
        <v>#NAME?</v>
      </c>
    </row>
    <row r="377" spans="1:13" ht="12.75">
      <c r="A377" s="15"/>
      <c r="B377" s="13"/>
      <c r="C377" s="13"/>
      <c r="D377" s="13"/>
      <c r="E377" s="13"/>
      <c r="F377" s="13"/>
      <c r="G377" s="205"/>
      <c r="H377" s="15"/>
      <c r="I377" s="13"/>
      <c r="J377" s="204">
        <v>44270</v>
      </c>
      <c r="K377" s="204">
        <f t="shared" si="2"/>
        <v>44271</v>
      </c>
      <c r="L377" s="205" t="str">
        <f ca="1">IFERROR(__xludf.DUMMYFUNCTION("JOIN("""", G377:H377)"),"")</f>
        <v/>
      </c>
      <c r="M377" s="11" t="e">
        <f t="shared" ca="1" si="3"/>
        <v>#NAME?</v>
      </c>
    </row>
    <row r="378" spans="1:13" ht="12.75">
      <c r="A378" s="15"/>
      <c r="B378" s="13"/>
      <c r="C378" s="13"/>
      <c r="D378" s="13"/>
      <c r="E378" s="13"/>
      <c r="F378" s="13"/>
      <c r="G378" s="205"/>
      <c r="H378" s="15"/>
      <c r="I378" s="13"/>
      <c r="J378" s="204">
        <v>44270</v>
      </c>
      <c r="K378" s="204">
        <f t="shared" si="2"/>
        <v>44271</v>
      </c>
      <c r="L378" s="205" t="str">
        <f ca="1">IFERROR(__xludf.DUMMYFUNCTION("JOIN("""", G378:H378)"),"")</f>
        <v/>
      </c>
      <c r="M378" s="11" t="e">
        <f t="shared" ca="1" si="3"/>
        <v>#NAME?</v>
      </c>
    </row>
    <row r="379" spans="1:13" ht="12.75">
      <c r="A379" s="15"/>
      <c r="B379" s="13"/>
      <c r="C379" s="13"/>
      <c r="D379" s="13"/>
      <c r="E379" s="13"/>
      <c r="F379" s="13"/>
      <c r="G379" s="205"/>
      <c r="H379" s="15"/>
      <c r="I379" s="13"/>
      <c r="J379" s="204">
        <v>44270</v>
      </c>
      <c r="K379" s="204">
        <f t="shared" si="2"/>
        <v>44271</v>
      </c>
      <c r="L379" s="205" t="str">
        <f ca="1">IFERROR(__xludf.DUMMYFUNCTION("JOIN("""", G379:H379)"),"")</f>
        <v/>
      </c>
      <c r="M379" s="11" t="e">
        <f t="shared" ca="1" si="3"/>
        <v>#NAME?</v>
      </c>
    </row>
    <row r="380" spans="1:13" ht="12.75">
      <c r="A380" s="15"/>
      <c r="B380" s="13"/>
      <c r="C380" s="13"/>
      <c r="D380" s="13"/>
      <c r="E380" s="13"/>
      <c r="F380" s="13"/>
      <c r="G380" s="205"/>
      <c r="H380" s="15"/>
      <c r="I380" s="13"/>
      <c r="J380" s="204">
        <v>44270</v>
      </c>
      <c r="K380" s="204">
        <f t="shared" si="2"/>
        <v>44271</v>
      </c>
      <c r="L380" s="205" t="str">
        <f ca="1">IFERROR(__xludf.DUMMYFUNCTION("JOIN("""", G380:H380)"),"")</f>
        <v/>
      </c>
      <c r="M380" s="11" t="e">
        <f t="shared" ca="1" si="3"/>
        <v>#NAME?</v>
      </c>
    </row>
    <row r="381" spans="1:13" ht="12.75">
      <c r="A381" s="15"/>
      <c r="B381" s="13"/>
      <c r="C381" s="13"/>
      <c r="D381" s="13"/>
      <c r="E381" s="13"/>
      <c r="F381" s="13"/>
      <c r="G381" s="205"/>
      <c r="H381" s="15"/>
      <c r="I381" s="13"/>
      <c r="J381" s="204">
        <v>44270</v>
      </c>
      <c r="K381" s="204">
        <f t="shared" si="2"/>
        <v>44271</v>
      </c>
      <c r="L381" s="205" t="str">
        <f ca="1">IFERROR(__xludf.DUMMYFUNCTION("JOIN("""", G381:H381)"),"")</f>
        <v/>
      </c>
      <c r="M381" s="11" t="e">
        <f t="shared" ca="1" si="3"/>
        <v>#NAME?</v>
      </c>
    </row>
    <row r="382" spans="1:13" ht="12.75">
      <c r="A382" s="15"/>
      <c r="B382" s="13"/>
      <c r="C382" s="13"/>
      <c r="D382" s="13"/>
      <c r="E382" s="13"/>
      <c r="F382" s="13"/>
      <c r="G382" s="205"/>
      <c r="H382" s="15"/>
      <c r="I382" s="13"/>
      <c r="J382" s="204">
        <v>44270</v>
      </c>
      <c r="K382" s="204">
        <f t="shared" si="2"/>
        <v>44271</v>
      </c>
      <c r="L382" s="205" t="str">
        <f ca="1">IFERROR(__xludf.DUMMYFUNCTION("JOIN("""", G382:H382)"),"")</f>
        <v/>
      </c>
      <c r="M382" s="11" t="e">
        <f t="shared" ca="1" si="3"/>
        <v>#NAME?</v>
      </c>
    </row>
    <row r="383" spans="1:13" ht="12.75">
      <c r="A383" s="15"/>
      <c r="B383" s="13"/>
      <c r="C383" s="13"/>
      <c r="D383" s="13"/>
      <c r="E383" s="13"/>
      <c r="F383" s="13"/>
      <c r="G383" s="205"/>
      <c r="H383" s="15"/>
      <c r="I383" s="13"/>
      <c r="J383" s="204">
        <v>44270</v>
      </c>
      <c r="K383" s="204">
        <f t="shared" si="2"/>
        <v>44271</v>
      </c>
      <c r="L383" s="205" t="str">
        <f ca="1">IFERROR(__xludf.DUMMYFUNCTION("JOIN("""", G383:H383)"),"")</f>
        <v/>
      </c>
      <c r="M383" s="11" t="e">
        <f t="shared" ca="1" si="3"/>
        <v>#NAME?</v>
      </c>
    </row>
    <row r="384" spans="1:13" ht="12.75">
      <c r="A384" s="15"/>
      <c r="B384" s="13"/>
      <c r="C384" s="13"/>
      <c r="D384" s="13"/>
      <c r="E384" s="13"/>
      <c r="F384" s="13"/>
      <c r="G384" s="205"/>
      <c r="H384" s="15"/>
      <c r="I384" s="13"/>
      <c r="J384" s="204">
        <v>44270</v>
      </c>
      <c r="K384" s="204">
        <f t="shared" si="2"/>
        <v>44271</v>
      </c>
      <c r="L384" s="205" t="str">
        <f ca="1">IFERROR(__xludf.DUMMYFUNCTION("JOIN("""", G384:H384)"),"")</f>
        <v/>
      </c>
      <c r="M384" s="11" t="e">
        <f t="shared" ca="1" si="3"/>
        <v>#NAME?</v>
      </c>
    </row>
    <row r="385" spans="1:13" ht="12.75">
      <c r="A385" s="15"/>
      <c r="B385" s="13"/>
      <c r="C385" s="13"/>
      <c r="D385" s="13"/>
      <c r="E385" s="13"/>
      <c r="F385" s="13"/>
      <c r="G385" s="205"/>
      <c r="H385" s="15"/>
      <c r="I385" s="13"/>
      <c r="J385" s="204">
        <v>44270</v>
      </c>
      <c r="K385" s="204">
        <f t="shared" si="2"/>
        <v>44271</v>
      </c>
      <c r="L385" s="205" t="str">
        <f ca="1">IFERROR(__xludf.DUMMYFUNCTION("JOIN("""", G385:H385)"),"")</f>
        <v/>
      </c>
      <c r="M385" s="11" t="e">
        <f t="shared" ca="1" si="3"/>
        <v>#NAME?</v>
      </c>
    </row>
    <row r="386" spans="1:13" ht="12.75">
      <c r="A386" s="15"/>
      <c r="B386" s="13"/>
      <c r="C386" s="13"/>
      <c r="D386" s="13"/>
      <c r="E386" s="13"/>
      <c r="F386" s="13"/>
      <c r="G386" s="205"/>
      <c r="H386" s="15"/>
      <c r="I386" s="13"/>
      <c r="J386" s="204">
        <v>44271</v>
      </c>
      <c r="K386" s="204">
        <f t="shared" si="2"/>
        <v>44272</v>
      </c>
      <c r="L386" s="205" t="str">
        <f ca="1">IFERROR(__xludf.DUMMYFUNCTION("JOIN("""", G386:H386)"),"")</f>
        <v/>
      </c>
      <c r="M386" s="11" t="e">
        <f t="shared" ca="1" si="3"/>
        <v>#NAME?</v>
      </c>
    </row>
    <row r="387" spans="1:13" ht="12.75">
      <c r="A387" s="15"/>
      <c r="B387" s="13"/>
      <c r="C387" s="13"/>
      <c r="D387" s="13"/>
      <c r="E387" s="13"/>
      <c r="F387" s="13"/>
      <c r="G387" s="205"/>
      <c r="H387" s="15"/>
      <c r="I387" s="13"/>
      <c r="J387" s="204">
        <v>44274</v>
      </c>
      <c r="K387" s="204">
        <f t="shared" si="2"/>
        <v>44275</v>
      </c>
      <c r="L387" s="205" t="str">
        <f ca="1">IFERROR(__xludf.DUMMYFUNCTION("JOIN("""", G387:H387)"),"")</f>
        <v/>
      </c>
      <c r="M387" s="11" t="e">
        <f t="shared" ca="1" si="3"/>
        <v>#NAME?</v>
      </c>
    </row>
    <row r="388" spans="1:13" ht="12.75">
      <c r="A388" s="15"/>
      <c r="B388" s="13"/>
      <c r="C388" s="13"/>
      <c r="D388" s="13"/>
      <c r="E388" s="13"/>
      <c r="F388" s="13"/>
      <c r="G388" s="205"/>
      <c r="H388" s="15"/>
      <c r="I388" s="13"/>
      <c r="J388" s="207">
        <v>44271</v>
      </c>
      <c r="K388" s="204">
        <f t="shared" si="2"/>
        <v>44272</v>
      </c>
      <c r="L388" s="205" t="str">
        <f ca="1">IFERROR(__xludf.DUMMYFUNCTION("JOIN("""", G388:H388)"),"")</f>
        <v/>
      </c>
      <c r="M388" s="11" t="e">
        <f t="shared" ca="1" si="3"/>
        <v>#NAME?</v>
      </c>
    </row>
    <row r="389" spans="1:13" ht="12.75">
      <c r="A389" s="15"/>
      <c r="B389" s="13"/>
      <c r="C389" s="13"/>
      <c r="D389" s="13"/>
      <c r="E389" s="13"/>
      <c r="F389" s="13"/>
      <c r="G389" s="205"/>
      <c r="H389" s="15"/>
      <c r="I389" s="13"/>
      <c r="J389" s="204">
        <v>44271</v>
      </c>
      <c r="K389" s="204">
        <f t="shared" si="2"/>
        <v>44272</v>
      </c>
      <c r="L389" s="205" t="str">
        <f ca="1">IFERROR(__xludf.DUMMYFUNCTION("JOIN("""", G389:H389)"),"")</f>
        <v/>
      </c>
      <c r="M389" s="11" t="e">
        <f t="shared" ca="1" si="3"/>
        <v>#NAME?</v>
      </c>
    </row>
    <row r="390" spans="1:13" ht="12.75">
      <c r="A390" s="15"/>
      <c r="B390" s="13"/>
      <c r="C390" s="13"/>
      <c r="D390" s="13"/>
      <c r="E390" s="13"/>
      <c r="F390" s="13"/>
      <c r="G390" s="205"/>
      <c r="H390" s="15"/>
      <c r="I390" s="13"/>
      <c r="J390" s="204">
        <v>44274</v>
      </c>
      <c r="K390" s="204">
        <f t="shared" si="2"/>
        <v>44275</v>
      </c>
      <c r="L390" s="205" t="str">
        <f ca="1">IFERROR(__xludf.DUMMYFUNCTION("JOIN("""", G390:H390)"),"")</f>
        <v/>
      </c>
      <c r="M390" s="11" t="e">
        <f t="shared" ca="1" si="3"/>
        <v>#NAME?</v>
      </c>
    </row>
    <row r="391" spans="1:13" ht="12.75">
      <c r="A391" s="15"/>
      <c r="B391" s="13"/>
      <c r="C391" s="13"/>
      <c r="D391" s="13"/>
      <c r="E391" s="13"/>
      <c r="F391" s="13"/>
      <c r="G391" s="205"/>
      <c r="H391" s="15"/>
      <c r="I391" s="13"/>
      <c r="J391" s="204">
        <v>44271</v>
      </c>
      <c r="K391" s="204">
        <f t="shared" si="2"/>
        <v>44272</v>
      </c>
      <c r="L391" s="205" t="str">
        <f ca="1">IFERROR(__xludf.DUMMYFUNCTION("JOIN("""", G391:H391)"),"")</f>
        <v/>
      </c>
      <c r="M391" s="11" t="e">
        <f t="shared" ca="1" si="3"/>
        <v>#NAME?</v>
      </c>
    </row>
    <row r="392" spans="1:13" ht="12.75">
      <c r="A392" s="15"/>
      <c r="B392" s="13"/>
      <c r="C392" s="13"/>
      <c r="D392" s="13"/>
      <c r="E392" s="13"/>
      <c r="F392" s="13"/>
      <c r="G392" s="205"/>
      <c r="H392" s="15"/>
      <c r="I392" s="13"/>
      <c r="J392" s="204">
        <v>44273</v>
      </c>
      <c r="K392" s="204">
        <f t="shared" si="2"/>
        <v>44274</v>
      </c>
      <c r="L392" s="205" t="str">
        <f ca="1">IFERROR(__xludf.DUMMYFUNCTION("JOIN("""", G392:H392)"),"")</f>
        <v/>
      </c>
      <c r="M392" s="11" t="e">
        <f t="shared" ca="1" si="3"/>
        <v>#NAME?</v>
      </c>
    </row>
    <row r="393" spans="1:13" ht="12.75">
      <c r="A393" s="15"/>
      <c r="B393" s="13"/>
      <c r="C393" s="13"/>
      <c r="D393" s="13"/>
      <c r="E393" s="13"/>
      <c r="F393" s="13"/>
      <c r="G393" s="205"/>
      <c r="H393" s="15"/>
      <c r="I393" s="13"/>
      <c r="J393" s="204">
        <v>44273</v>
      </c>
      <c r="K393" s="204">
        <f t="shared" si="2"/>
        <v>44274</v>
      </c>
      <c r="L393" s="205" t="str">
        <f ca="1">IFERROR(__xludf.DUMMYFUNCTION("JOIN("""", G393:H393)"),"")</f>
        <v/>
      </c>
      <c r="M393" s="11" t="e">
        <f t="shared" ca="1" si="3"/>
        <v>#NAME?</v>
      </c>
    </row>
    <row r="394" spans="1:13" ht="12.75">
      <c r="A394" s="15"/>
      <c r="B394" s="13"/>
      <c r="C394" s="13"/>
      <c r="D394" s="13"/>
      <c r="E394" s="13"/>
      <c r="F394" s="13"/>
      <c r="G394" s="205"/>
      <c r="H394" s="15"/>
      <c r="I394" s="13"/>
      <c r="J394" s="204">
        <v>44273</v>
      </c>
      <c r="K394" s="204">
        <f t="shared" si="2"/>
        <v>44274</v>
      </c>
      <c r="L394" s="205" t="str">
        <f ca="1">IFERROR(__xludf.DUMMYFUNCTION("JOIN("""", G394:H394)"),"")</f>
        <v/>
      </c>
      <c r="M394" s="11" t="e">
        <f t="shared" ca="1" si="3"/>
        <v>#NAME?</v>
      </c>
    </row>
    <row r="395" spans="1:13" ht="12.75">
      <c r="A395" s="15"/>
      <c r="B395" s="13"/>
      <c r="C395" s="13"/>
      <c r="D395" s="13"/>
      <c r="E395" s="13"/>
      <c r="F395" s="13"/>
      <c r="G395" s="205"/>
      <c r="H395" s="15"/>
      <c r="I395" s="13"/>
      <c r="J395" s="204">
        <v>44273</v>
      </c>
      <c r="K395" s="204">
        <f t="shared" si="2"/>
        <v>44274</v>
      </c>
      <c r="L395" s="205" t="str">
        <f ca="1">IFERROR(__xludf.DUMMYFUNCTION("JOIN("""", G395:H395)"),"")</f>
        <v/>
      </c>
      <c r="M395" s="11" t="e">
        <f t="shared" ca="1" si="3"/>
        <v>#NAME?</v>
      </c>
    </row>
    <row r="396" spans="1:13" ht="12.75">
      <c r="A396" s="15"/>
      <c r="B396" s="13"/>
      <c r="C396" s="13"/>
      <c r="D396" s="13"/>
      <c r="E396" s="13"/>
      <c r="F396" s="13"/>
      <c r="G396" s="205"/>
      <c r="H396" s="15"/>
      <c r="I396" s="13"/>
      <c r="J396" s="204">
        <v>44273</v>
      </c>
      <c r="K396" s="204">
        <f t="shared" si="2"/>
        <v>44274</v>
      </c>
      <c r="L396" s="205" t="str">
        <f ca="1">IFERROR(__xludf.DUMMYFUNCTION("JOIN("""", G396:H396)"),"")</f>
        <v/>
      </c>
      <c r="M396" s="11" t="e">
        <f t="shared" ca="1" si="3"/>
        <v>#NAME?</v>
      </c>
    </row>
    <row r="397" spans="1:13" ht="12.75">
      <c r="A397" s="15"/>
      <c r="B397" s="13"/>
      <c r="C397" s="13"/>
      <c r="D397" s="13"/>
      <c r="E397" s="13"/>
      <c r="F397" s="13"/>
      <c r="G397" s="205"/>
      <c r="H397" s="15"/>
      <c r="I397" s="13"/>
      <c r="J397" s="204">
        <v>44273</v>
      </c>
      <c r="K397" s="204">
        <f t="shared" si="2"/>
        <v>44274</v>
      </c>
      <c r="L397" s="205" t="str">
        <f ca="1">IFERROR(__xludf.DUMMYFUNCTION("JOIN("""", G397:H397)"),"")</f>
        <v/>
      </c>
      <c r="M397" s="11" t="e">
        <f t="shared" ca="1" si="3"/>
        <v>#NAME?</v>
      </c>
    </row>
    <row r="398" spans="1:13" ht="12.75">
      <c r="A398" s="15"/>
      <c r="B398" s="13"/>
      <c r="C398" s="13"/>
      <c r="D398" s="13"/>
      <c r="E398" s="13"/>
      <c r="F398" s="13"/>
      <c r="G398" s="205"/>
      <c r="H398" s="15"/>
      <c r="I398" s="13"/>
      <c r="J398" s="204">
        <v>44273</v>
      </c>
      <c r="K398" s="204">
        <f t="shared" si="2"/>
        <v>44274</v>
      </c>
      <c r="L398" s="205" t="str">
        <f ca="1">IFERROR(__xludf.DUMMYFUNCTION("JOIN("""", G398:H398)"),"")</f>
        <v/>
      </c>
      <c r="M398" s="11" t="e">
        <f t="shared" ca="1" si="3"/>
        <v>#NAME?</v>
      </c>
    </row>
    <row r="399" spans="1:13" ht="12.75">
      <c r="A399" s="15"/>
      <c r="B399" s="13"/>
      <c r="C399" s="13"/>
      <c r="D399" s="13"/>
      <c r="E399" s="13"/>
      <c r="F399" s="13"/>
      <c r="G399" s="205"/>
      <c r="H399" s="15"/>
      <c r="I399" s="13"/>
      <c r="J399" s="204">
        <v>44273</v>
      </c>
      <c r="K399" s="204">
        <f t="shared" si="2"/>
        <v>44274</v>
      </c>
      <c r="L399" s="205" t="str">
        <f ca="1">IFERROR(__xludf.DUMMYFUNCTION("JOIN("""", G399:H399)"),"")</f>
        <v/>
      </c>
      <c r="M399" s="11" t="e">
        <f t="shared" ca="1" si="3"/>
        <v>#NAME?</v>
      </c>
    </row>
    <row r="400" spans="1:13" ht="12.75">
      <c r="A400" s="15"/>
      <c r="B400" s="13"/>
      <c r="C400" s="13"/>
      <c r="D400" s="13"/>
      <c r="E400" s="13"/>
      <c r="F400" s="13"/>
      <c r="G400" s="205"/>
      <c r="H400" s="15"/>
      <c r="I400" s="13"/>
      <c r="J400" s="204">
        <v>44273</v>
      </c>
      <c r="K400" s="204">
        <f t="shared" si="2"/>
        <v>44274</v>
      </c>
      <c r="L400" s="205" t="str">
        <f ca="1">IFERROR(__xludf.DUMMYFUNCTION("JOIN("""", G400:H400)"),"")</f>
        <v/>
      </c>
      <c r="M400" s="11" t="e">
        <f t="shared" ca="1" si="3"/>
        <v>#NAME?</v>
      </c>
    </row>
    <row r="401" spans="1:13" ht="12.75">
      <c r="A401" s="15"/>
      <c r="B401" s="13"/>
      <c r="C401" s="13"/>
      <c r="D401" s="13"/>
      <c r="E401" s="13"/>
      <c r="F401" s="13"/>
      <c r="G401" s="205"/>
      <c r="H401" s="15"/>
      <c r="I401" s="13"/>
      <c r="J401" s="204">
        <v>44274</v>
      </c>
      <c r="K401" s="204">
        <f t="shared" si="2"/>
        <v>44275</v>
      </c>
      <c r="L401" s="205" t="str">
        <f ca="1">IFERROR(__xludf.DUMMYFUNCTION("JOIN("""", G401:H401)"),"")</f>
        <v/>
      </c>
      <c r="M401" s="11" t="e">
        <f t="shared" ca="1" si="3"/>
        <v>#NAME?</v>
      </c>
    </row>
    <row r="402" spans="1:13" ht="12.75">
      <c r="A402" s="15"/>
      <c r="B402" s="13"/>
      <c r="C402" s="13"/>
      <c r="D402" s="13"/>
      <c r="E402" s="13"/>
      <c r="F402" s="13"/>
      <c r="G402" s="205"/>
      <c r="H402" s="15"/>
      <c r="I402" s="13"/>
      <c r="J402" s="204">
        <v>44273</v>
      </c>
      <c r="K402" s="204">
        <f t="shared" si="2"/>
        <v>44274</v>
      </c>
      <c r="L402" s="205" t="str">
        <f ca="1">IFERROR(__xludf.DUMMYFUNCTION("JOIN("""", G402:H402)"),"")</f>
        <v/>
      </c>
      <c r="M402" s="11" t="e">
        <f t="shared" ca="1" si="3"/>
        <v>#NAME?</v>
      </c>
    </row>
    <row r="403" spans="1:13" ht="12.75">
      <c r="A403" s="15"/>
      <c r="B403" s="13"/>
      <c r="C403" s="13"/>
      <c r="D403" s="13"/>
      <c r="E403" s="13"/>
      <c r="F403" s="13"/>
      <c r="G403" s="205"/>
      <c r="H403" s="15"/>
      <c r="I403" s="13"/>
      <c r="J403" s="204">
        <v>44273</v>
      </c>
      <c r="K403" s="204">
        <f t="shared" si="2"/>
        <v>44274</v>
      </c>
      <c r="L403" s="205" t="str">
        <f ca="1">IFERROR(__xludf.DUMMYFUNCTION("JOIN("""", G403:H403)"),"")</f>
        <v/>
      </c>
      <c r="M403" s="11" t="e">
        <f t="shared" ca="1" si="3"/>
        <v>#NAME?</v>
      </c>
    </row>
    <row r="404" spans="1:13" ht="12.75">
      <c r="A404" s="15"/>
      <c r="B404" s="13"/>
      <c r="C404" s="13"/>
      <c r="D404" s="13"/>
      <c r="E404" s="13"/>
      <c r="F404" s="13"/>
      <c r="G404" s="205"/>
      <c r="H404" s="15"/>
      <c r="I404" s="13"/>
      <c r="J404" s="204">
        <v>44273</v>
      </c>
      <c r="K404" s="204">
        <f t="shared" si="2"/>
        <v>44274</v>
      </c>
      <c r="L404" s="205" t="str">
        <f ca="1">IFERROR(__xludf.DUMMYFUNCTION("JOIN("""", G404:H404)"),"")</f>
        <v/>
      </c>
      <c r="M404" s="11" t="e">
        <f t="shared" ca="1" si="3"/>
        <v>#NAME?</v>
      </c>
    </row>
    <row r="405" spans="1:13" ht="12.75">
      <c r="A405" s="15"/>
      <c r="B405" s="13"/>
      <c r="C405" s="13"/>
      <c r="D405" s="13"/>
      <c r="E405" s="13"/>
      <c r="F405" s="13"/>
      <c r="G405" s="205"/>
      <c r="H405" s="15"/>
      <c r="I405" s="13"/>
      <c r="J405" s="204">
        <v>44273</v>
      </c>
      <c r="K405" s="204">
        <f t="shared" si="2"/>
        <v>44274</v>
      </c>
      <c r="L405" s="205" t="str">
        <f ca="1">IFERROR(__xludf.DUMMYFUNCTION("JOIN("""", G405:H405)"),"")</f>
        <v/>
      </c>
      <c r="M405" s="11" t="e">
        <f t="shared" ca="1" si="3"/>
        <v>#NAME?</v>
      </c>
    </row>
    <row r="406" spans="1:13" ht="12.75">
      <c r="A406" s="15"/>
      <c r="B406" s="13"/>
      <c r="C406" s="13"/>
      <c r="D406" s="13"/>
      <c r="E406" s="13"/>
      <c r="F406" s="13"/>
      <c r="G406" s="205"/>
      <c r="H406" s="15"/>
      <c r="I406" s="13"/>
      <c r="J406" s="204">
        <v>44295</v>
      </c>
      <c r="K406" s="204">
        <f t="shared" si="2"/>
        <v>44296</v>
      </c>
      <c r="L406" s="205" t="str">
        <f ca="1">IFERROR(__xludf.DUMMYFUNCTION("JOIN("""", G406:H406)"),"")</f>
        <v/>
      </c>
      <c r="M406" s="11" t="e">
        <f t="shared" ca="1" si="3"/>
        <v>#NAME?</v>
      </c>
    </row>
    <row r="407" spans="1:13" ht="12.75">
      <c r="A407" s="15"/>
      <c r="B407" s="13"/>
      <c r="C407" s="13"/>
      <c r="D407" s="13"/>
      <c r="E407" s="13"/>
      <c r="F407" s="13"/>
      <c r="G407" s="205"/>
      <c r="H407" s="15"/>
      <c r="I407" s="13"/>
      <c r="J407" s="204">
        <v>44274</v>
      </c>
      <c r="K407" s="204">
        <f t="shared" si="2"/>
        <v>44275</v>
      </c>
      <c r="L407" s="205" t="str">
        <f ca="1">IFERROR(__xludf.DUMMYFUNCTION("JOIN("""", G407:H407)"),"")</f>
        <v/>
      </c>
      <c r="M407" s="11" t="e">
        <f t="shared" ca="1" si="3"/>
        <v>#NAME?</v>
      </c>
    </row>
    <row r="408" spans="1:13" ht="12.75">
      <c r="A408" s="15"/>
      <c r="B408" s="13"/>
      <c r="C408" s="13"/>
      <c r="D408" s="13"/>
      <c r="E408" s="13"/>
      <c r="F408" s="13"/>
      <c r="G408" s="205"/>
      <c r="H408" s="15"/>
      <c r="I408" s="13"/>
      <c r="J408" s="204">
        <v>44298</v>
      </c>
      <c r="K408" s="204">
        <f t="shared" si="2"/>
        <v>44299</v>
      </c>
      <c r="L408" s="205" t="str">
        <f ca="1">IFERROR(__xludf.DUMMYFUNCTION("JOIN("""", G408:H408)"),"")</f>
        <v/>
      </c>
      <c r="M408" s="11" t="e">
        <f t="shared" ca="1" si="3"/>
        <v>#NAME?</v>
      </c>
    </row>
    <row r="409" spans="1:13" ht="12.75">
      <c r="A409" s="15"/>
      <c r="B409" s="13"/>
      <c r="C409" s="13"/>
      <c r="D409" s="13"/>
      <c r="E409" s="13"/>
      <c r="F409" s="13"/>
      <c r="G409" s="205"/>
      <c r="H409" s="15"/>
      <c r="I409" s="13"/>
      <c r="J409" s="204">
        <v>44289</v>
      </c>
      <c r="K409" s="204">
        <f t="shared" si="2"/>
        <v>44290</v>
      </c>
      <c r="L409" s="205" t="str">
        <f ca="1">IFERROR(__xludf.DUMMYFUNCTION("JOIN("""", G409:H409)"),"")</f>
        <v/>
      </c>
      <c r="M409" s="11" t="e">
        <f t="shared" ca="1" si="3"/>
        <v>#NAME?</v>
      </c>
    </row>
    <row r="410" spans="1:13" ht="12.75">
      <c r="A410" s="15"/>
      <c r="B410" s="13"/>
      <c r="C410" s="13"/>
      <c r="D410" s="13"/>
      <c r="E410" s="13"/>
      <c r="F410" s="13"/>
      <c r="G410" s="205"/>
      <c r="H410" s="15"/>
      <c r="I410" s="13"/>
      <c r="J410" s="204">
        <v>44274</v>
      </c>
      <c r="K410" s="204">
        <f t="shared" si="2"/>
        <v>44275</v>
      </c>
      <c r="L410" s="205" t="str">
        <f ca="1">IFERROR(__xludf.DUMMYFUNCTION("JOIN("""", G410:H410)"),"")</f>
        <v/>
      </c>
      <c r="M410" s="11" t="e">
        <f t="shared" ca="1" si="3"/>
        <v>#NAME?</v>
      </c>
    </row>
    <row r="411" spans="1:13" ht="12.75">
      <c r="A411" s="15"/>
      <c r="B411" s="13"/>
      <c r="C411" s="13"/>
      <c r="D411" s="13"/>
      <c r="E411" s="13"/>
      <c r="F411" s="13"/>
      <c r="G411" s="205"/>
      <c r="H411" s="15"/>
      <c r="I411" s="13"/>
      <c r="J411" s="204">
        <v>44274</v>
      </c>
      <c r="K411" s="204">
        <f t="shared" si="2"/>
        <v>44275</v>
      </c>
      <c r="L411" s="205" t="str">
        <f ca="1">IFERROR(__xludf.DUMMYFUNCTION("JOIN("""", G411:H411)"),"")</f>
        <v/>
      </c>
      <c r="M411" s="11" t="e">
        <f t="shared" ca="1" si="3"/>
        <v>#NAME?</v>
      </c>
    </row>
    <row r="412" spans="1:13" ht="12.75">
      <c r="A412" s="15"/>
      <c r="B412" s="13"/>
      <c r="C412" s="13"/>
      <c r="D412" s="13"/>
      <c r="E412" s="13"/>
      <c r="F412" s="13"/>
      <c r="G412" s="205"/>
      <c r="H412" s="15"/>
      <c r="I412" s="13"/>
      <c r="J412" s="204">
        <v>44274</v>
      </c>
      <c r="K412" s="204">
        <f t="shared" si="2"/>
        <v>44275</v>
      </c>
      <c r="L412" s="205" t="str">
        <f ca="1">IFERROR(__xludf.DUMMYFUNCTION("JOIN("""", G412:H412)"),"")</f>
        <v/>
      </c>
      <c r="M412" s="11" t="e">
        <f t="shared" ca="1" si="3"/>
        <v>#NAME?</v>
      </c>
    </row>
    <row r="413" spans="1:13" ht="12.75">
      <c r="A413" s="15"/>
      <c r="B413" s="13"/>
      <c r="C413" s="13"/>
      <c r="D413" s="13"/>
      <c r="E413" s="13"/>
      <c r="F413" s="13"/>
      <c r="G413" s="205"/>
      <c r="H413" s="15"/>
      <c r="I413" s="13"/>
      <c r="J413" s="204">
        <v>44274</v>
      </c>
      <c r="K413" s="204">
        <f t="shared" si="2"/>
        <v>44275</v>
      </c>
      <c r="L413" s="205" t="str">
        <f ca="1">IFERROR(__xludf.DUMMYFUNCTION("JOIN("""", G413:H413)"),"")</f>
        <v/>
      </c>
      <c r="M413" s="11" t="e">
        <f t="shared" ca="1" si="3"/>
        <v>#NAME?</v>
      </c>
    </row>
    <row r="414" spans="1:13" ht="12.75">
      <c r="A414" s="15"/>
      <c r="B414" s="13"/>
      <c r="C414" s="13"/>
      <c r="D414" s="13"/>
      <c r="E414" s="13"/>
      <c r="F414" s="13"/>
      <c r="G414" s="205"/>
      <c r="H414" s="15"/>
      <c r="I414" s="13"/>
      <c r="J414" s="204">
        <v>44292</v>
      </c>
      <c r="K414" s="204">
        <f t="shared" si="2"/>
        <v>44293</v>
      </c>
      <c r="L414" s="205" t="str">
        <f ca="1">IFERROR(__xludf.DUMMYFUNCTION("JOIN("""", G414:H414)"),"")</f>
        <v/>
      </c>
      <c r="M414" s="11" t="e">
        <f t="shared" ca="1" si="3"/>
        <v>#NAME?</v>
      </c>
    </row>
    <row r="415" spans="1:13" ht="12.75">
      <c r="A415" s="15"/>
      <c r="B415" s="13"/>
      <c r="C415" s="13"/>
      <c r="D415" s="13"/>
      <c r="E415" s="13"/>
      <c r="F415" s="13"/>
      <c r="G415" s="205"/>
      <c r="H415" s="15"/>
      <c r="I415" s="13"/>
      <c r="J415" s="204">
        <v>44274</v>
      </c>
      <c r="K415" s="204">
        <f t="shared" si="2"/>
        <v>44275</v>
      </c>
      <c r="L415" s="205" t="str">
        <f ca="1">IFERROR(__xludf.DUMMYFUNCTION("JOIN("""", G415:H415)"),"")</f>
        <v/>
      </c>
      <c r="M415" s="11" t="e">
        <f t="shared" ca="1" si="3"/>
        <v>#NAME?</v>
      </c>
    </row>
    <row r="416" spans="1:13" ht="12.75">
      <c r="A416" s="15"/>
      <c r="B416" s="13"/>
      <c r="C416" s="13"/>
      <c r="D416" s="13"/>
      <c r="E416" s="13"/>
      <c r="F416" s="13"/>
      <c r="G416" s="205"/>
      <c r="H416" s="15"/>
      <c r="I416" s="13"/>
      <c r="J416" s="204">
        <v>44274</v>
      </c>
      <c r="K416" s="204">
        <f t="shared" si="2"/>
        <v>44275</v>
      </c>
      <c r="L416" s="205" t="str">
        <f ca="1">IFERROR(__xludf.DUMMYFUNCTION("JOIN("""", G416:H416)"),"")</f>
        <v/>
      </c>
      <c r="M416" s="11" t="e">
        <f t="shared" ca="1" si="3"/>
        <v>#NAME?</v>
      </c>
    </row>
    <row r="417" spans="1:13" ht="12.75">
      <c r="A417" s="15"/>
      <c r="B417" s="13"/>
      <c r="C417" s="13"/>
      <c r="D417" s="13"/>
      <c r="E417" s="13"/>
      <c r="F417" s="13"/>
      <c r="G417" s="205"/>
      <c r="H417" s="15"/>
      <c r="I417" s="13"/>
      <c r="J417" s="204">
        <v>44274</v>
      </c>
      <c r="K417" s="204">
        <f t="shared" si="2"/>
        <v>44275</v>
      </c>
      <c r="L417" s="205" t="str">
        <f ca="1">IFERROR(__xludf.DUMMYFUNCTION("JOIN("""", G417:H417)"),"")</f>
        <v/>
      </c>
      <c r="M417" s="11" t="e">
        <f t="shared" ca="1" si="3"/>
        <v>#NAME?</v>
      </c>
    </row>
    <row r="418" spans="1:13" ht="12.75">
      <c r="A418" s="15"/>
      <c r="B418" s="13"/>
      <c r="C418" s="13"/>
      <c r="D418" s="13"/>
      <c r="E418" s="13"/>
      <c r="F418" s="13"/>
      <c r="G418" s="205"/>
      <c r="H418" s="15"/>
      <c r="I418" s="13"/>
      <c r="J418" s="204">
        <v>44274</v>
      </c>
      <c r="K418" s="204">
        <f t="shared" si="2"/>
        <v>44275</v>
      </c>
      <c r="L418" s="205" t="str">
        <f ca="1">IFERROR(__xludf.DUMMYFUNCTION("JOIN("""", G418:H418)"),"")</f>
        <v/>
      </c>
      <c r="M418" s="11" t="e">
        <f t="shared" ca="1" si="3"/>
        <v>#NAME?</v>
      </c>
    </row>
    <row r="419" spans="1:13" ht="12.75">
      <c r="A419" s="15"/>
      <c r="B419" s="13"/>
      <c r="C419" s="13"/>
      <c r="D419" s="13"/>
      <c r="E419" s="13"/>
      <c r="F419" s="13"/>
      <c r="G419" s="205"/>
      <c r="H419" s="15"/>
      <c r="I419" s="13"/>
      <c r="J419" s="204">
        <v>44274</v>
      </c>
      <c r="K419" s="204">
        <f t="shared" si="2"/>
        <v>44275</v>
      </c>
      <c r="L419" s="205" t="str">
        <f ca="1">IFERROR(__xludf.DUMMYFUNCTION("JOIN("""", G419:H419)"),"")</f>
        <v/>
      </c>
      <c r="M419" s="11" t="e">
        <f t="shared" ca="1" si="3"/>
        <v>#NAME?</v>
      </c>
    </row>
    <row r="420" spans="1:13" ht="12.75">
      <c r="A420" s="15"/>
      <c r="B420" s="13"/>
      <c r="C420" s="13"/>
      <c r="D420" s="13"/>
      <c r="E420" s="13"/>
      <c r="F420" s="13"/>
      <c r="G420" s="205"/>
      <c r="H420" s="15"/>
      <c r="I420" s="13"/>
      <c r="J420" s="204">
        <v>44274</v>
      </c>
      <c r="K420" s="204">
        <f t="shared" si="2"/>
        <v>44275</v>
      </c>
      <c r="L420" s="205" t="str">
        <f ca="1">IFERROR(__xludf.DUMMYFUNCTION("JOIN("""", G420:H420)"),"")</f>
        <v/>
      </c>
      <c r="M420" s="11" t="e">
        <f t="shared" ca="1" si="3"/>
        <v>#NAME?</v>
      </c>
    </row>
    <row r="421" spans="1:13" ht="12.75">
      <c r="A421" s="15"/>
      <c r="B421" s="13"/>
      <c r="C421" s="13"/>
      <c r="D421" s="13"/>
      <c r="E421" s="13"/>
      <c r="F421" s="13"/>
      <c r="G421" s="205"/>
      <c r="H421" s="15"/>
      <c r="I421" s="13"/>
      <c r="J421" s="204">
        <v>44274</v>
      </c>
      <c r="K421" s="204">
        <f t="shared" si="2"/>
        <v>44275</v>
      </c>
      <c r="L421" s="205" t="str">
        <f ca="1">IFERROR(__xludf.DUMMYFUNCTION("JOIN("""", G421:H421)"),"")</f>
        <v/>
      </c>
      <c r="M421" s="11" t="e">
        <f t="shared" ca="1" si="3"/>
        <v>#NAME?</v>
      </c>
    </row>
    <row r="422" spans="1:13" ht="12.75">
      <c r="A422" s="15"/>
      <c r="B422" s="13"/>
      <c r="C422" s="13"/>
      <c r="D422" s="13"/>
      <c r="E422" s="13"/>
      <c r="F422" s="13"/>
      <c r="G422" s="205"/>
      <c r="H422" s="15"/>
      <c r="I422" s="13"/>
      <c r="J422" s="204">
        <v>44290</v>
      </c>
      <c r="K422" s="204">
        <f t="shared" si="2"/>
        <v>44291</v>
      </c>
      <c r="L422" s="205" t="str">
        <f ca="1">IFERROR(__xludf.DUMMYFUNCTION("JOIN("""", G422:H422)"),"")</f>
        <v/>
      </c>
      <c r="M422" s="11" t="e">
        <f t="shared" ca="1" si="3"/>
        <v>#NAME?</v>
      </c>
    </row>
    <row r="423" spans="1:13" ht="12.75">
      <c r="A423" s="15"/>
      <c r="B423" s="13"/>
      <c r="C423" s="13"/>
      <c r="D423" s="13"/>
      <c r="E423" s="13"/>
      <c r="F423" s="13"/>
      <c r="G423" s="205"/>
      <c r="H423" s="15"/>
      <c r="I423" s="13"/>
      <c r="J423" s="204">
        <v>44274</v>
      </c>
      <c r="K423" s="204">
        <f t="shared" si="2"/>
        <v>44275</v>
      </c>
      <c r="L423" s="205" t="str">
        <f ca="1">IFERROR(__xludf.DUMMYFUNCTION("JOIN("""", G423:H423)"),"")</f>
        <v/>
      </c>
      <c r="M423" s="11" t="e">
        <f t="shared" ca="1" si="3"/>
        <v>#NAME?</v>
      </c>
    </row>
    <row r="424" spans="1:13" ht="12.75">
      <c r="A424" s="15"/>
      <c r="B424" s="13"/>
      <c r="C424" s="13"/>
      <c r="D424" s="13"/>
      <c r="E424" s="13"/>
      <c r="F424" s="13"/>
      <c r="G424" s="205"/>
      <c r="H424" s="15"/>
      <c r="I424" s="13"/>
      <c r="J424" s="204">
        <v>44274</v>
      </c>
      <c r="K424" s="204">
        <f t="shared" si="2"/>
        <v>44275</v>
      </c>
      <c r="L424" s="205" t="str">
        <f ca="1">IFERROR(__xludf.DUMMYFUNCTION("JOIN("""", G424:H424)"),"")</f>
        <v/>
      </c>
      <c r="M424" s="11" t="e">
        <f t="shared" ca="1" si="3"/>
        <v>#NAME?</v>
      </c>
    </row>
    <row r="425" spans="1:13" ht="12.75">
      <c r="A425" s="15"/>
      <c r="B425" s="13"/>
      <c r="C425" s="13"/>
      <c r="D425" s="13"/>
      <c r="E425" s="13"/>
      <c r="F425" s="13"/>
      <c r="G425" s="205"/>
      <c r="H425" s="15"/>
      <c r="I425" s="13"/>
      <c r="J425" s="204">
        <v>44274</v>
      </c>
      <c r="K425" s="204">
        <f t="shared" si="2"/>
        <v>44275</v>
      </c>
      <c r="L425" s="205" t="str">
        <f ca="1">IFERROR(__xludf.DUMMYFUNCTION("JOIN("""", G425:H425)"),"")</f>
        <v/>
      </c>
      <c r="M425" s="11" t="e">
        <f t="shared" ca="1" si="3"/>
        <v>#NAME?</v>
      </c>
    </row>
    <row r="426" spans="1:13" ht="12.75">
      <c r="A426" s="15"/>
      <c r="B426" s="13"/>
      <c r="C426" s="13"/>
      <c r="D426" s="13"/>
      <c r="E426" s="13"/>
      <c r="F426" s="13"/>
      <c r="G426" s="205"/>
      <c r="H426" s="15"/>
      <c r="I426" s="13"/>
      <c r="J426" s="204">
        <v>44290</v>
      </c>
      <c r="K426" s="204">
        <f t="shared" si="2"/>
        <v>44291</v>
      </c>
      <c r="L426" s="205" t="str">
        <f ca="1">IFERROR(__xludf.DUMMYFUNCTION("JOIN("""", G426:H426)"),"")</f>
        <v/>
      </c>
      <c r="M426" s="11" t="e">
        <f t="shared" ca="1" si="3"/>
        <v>#NAME?</v>
      </c>
    </row>
    <row r="427" spans="1:13" ht="12.75">
      <c r="A427" s="15"/>
      <c r="B427" s="13"/>
      <c r="C427" s="13"/>
      <c r="D427" s="13"/>
      <c r="E427" s="13"/>
      <c r="F427" s="13"/>
      <c r="G427" s="205"/>
      <c r="H427" s="15"/>
      <c r="I427" s="13"/>
      <c r="J427" s="204">
        <v>44291</v>
      </c>
      <c r="K427" s="204">
        <f t="shared" si="2"/>
        <v>44292</v>
      </c>
      <c r="L427" s="205" t="str">
        <f ca="1">IFERROR(__xludf.DUMMYFUNCTION("JOIN("""", G427:H427)"),"")</f>
        <v/>
      </c>
      <c r="M427" s="11" t="e">
        <f t="shared" ca="1" si="3"/>
        <v>#NAME?</v>
      </c>
    </row>
    <row r="428" spans="1:13" ht="12.75">
      <c r="A428" s="15"/>
      <c r="B428" s="13"/>
      <c r="C428" s="13"/>
      <c r="D428" s="13"/>
      <c r="E428" s="13"/>
      <c r="F428" s="13"/>
      <c r="G428" s="205"/>
      <c r="H428" s="15"/>
      <c r="I428" s="13"/>
      <c r="J428" s="204">
        <v>44275</v>
      </c>
      <c r="K428" s="204">
        <f t="shared" si="2"/>
        <v>44276</v>
      </c>
      <c r="L428" s="205" t="str">
        <f ca="1">IFERROR(__xludf.DUMMYFUNCTION("JOIN("""", G428:H428)"),"")</f>
        <v/>
      </c>
      <c r="M428" s="11" t="e">
        <f t="shared" ca="1" si="3"/>
        <v>#NAME?</v>
      </c>
    </row>
    <row r="429" spans="1:13" ht="12.75">
      <c r="A429" s="15"/>
      <c r="B429" s="13"/>
      <c r="C429" s="13"/>
      <c r="D429" s="13"/>
      <c r="E429" s="13"/>
      <c r="F429" s="13"/>
      <c r="G429" s="205"/>
      <c r="H429" s="15"/>
      <c r="I429" s="13"/>
      <c r="J429" s="204">
        <v>44275</v>
      </c>
      <c r="K429" s="204">
        <f t="shared" si="2"/>
        <v>44276</v>
      </c>
      <c r="L429" s="205" t="str">
        <f ca="1">IFERROR(__xludf.DUMMYFUNCTION("JOIN("""", G429:H429)"),"")</f>
        <v/>
      </c>
      <c r="M429" s="11" t="e">
        <f t="shared" ca="1" si="3"/>
        <v>#NAME?</v>
      </c>
    </row>
    <row r="430" spans="1:13" ht="12.75">
      <c r="A430" s="15"/>
      <c r="B430" s="13"/>
      <c r="C430" s="13"/>
      <c r="D430" s="13"/>
      <c r="E430" s="13"/>
      <c r="F430" s="13"/>
      <c r="G430" s="205"/>
      <c r="H430" s="15"/>
      <c r="I430" s="13"/>
      <c r="J430" s="204">
        <v>44275</v>
      </c>
      <c r="K430" s="204">
        <f t="shared" si="2"/>
        <v>44276</v>
      </c>
      <c r="L430" s="205" t="str">
        <f ca="1">IFERROR(__xludf.DUMMYFUNCTION("JOIN("""", G430:H430)"),"")</f>
        <v/>
      </c>
      <c r="M430" s="11" t="e">
        <f t="shared" ca="1" si="3"/>
        <v>#NAME?</v>
      </c>
    </row>
    <row r="431" spans="1:13" ht="12.75">
      <c r="A431" s="15"/>
      <c r="B431" s="13"/>
      <c r="C431" s="13"/>
      <c r="D431" s="13"/>
      <c r="E431" s="13"/>
      <c r="F431" s="13"/>
      <c r="G431" s="205"/>
      <c r="H431" s="15"/>
      <c r="I431" s="13"/>
      <c r="J431" s="204">
        <v>44275</v>
      </c>
      <c r="K431" s="204">
        <f t="shared" si="2"/>
        <v>44276</v>
      </c>
      <c r="L431" s="205" t="str">
        <f ca="1">IFERROR(__xludf.DUMMYFUNCTION("JOIN("""", G431:H431)"),"")</f>
        <v/>
      </c>
      <c r="M431" s="11" t="e">
        <f t="shared" ca="1" si="3"/>
        <v>#NAME?</v>
      </c>
    </row>
    <row r="432" spans="1:13" ht="12.75">
      <c r="A432" s="15"/>
      <c r="B432" s="13"/>
      <c r="C432" s="13"/>
      <c r="D432" s="13"/>
      <c r="E432" s="13"/>
      <c r="F432" s="13"/>
      <c r="G432" s="205"/>
      <c r="H432" s="15"/>
      <c r="I432" s="13"/>
      <c r="J432" s="204">
        <v>44277</v>
      </c>
      <c r="K432" s="204">
        <f t="shared" si="2"/>
        <v>44278</v>
      </c>
      <c r="L432" s="205" t="str">
        <f ca="1">IFERROR(__xludf.DUMMYFUNCTION("JOIN("""", G432:H432)"),"")</f>
        <v/>
      </c>
      <c r="M432" s="11" t="e">
        <f t="shared" ca="1" si="3"/>
        <v>#NAME?</v>
      </c>
    </row>
    <row r="433" spans="1:13" ht="12.75">
      <c r="A433" s="15"/>
      <c r="B433" s="13"/>
      <c r="C433" s="13"/>
      <c r="D433" s="13"/>
      <c r="E433" s="13"/>
      <c r="F433" s="13"/>
      <c r="G433" s="205"/>
      <c r="H433" s="15"/>
      <c r="I433" s="13"/>
      <c r="J433" s="204">
        <v>44275</v>
      </c>
      <c r="K433" s="204">
        <f t="shared" si="2"/>
        <v>44276</v>
      </c>
      <c r="L433" s="205" t="str">
        <f ca="1">IFERROR(__xludf.DUMMYFUNCTION("JOIN("""", G433:H433)"),"")</f>
        <v/>
      </c>
      <c r="M433" s="11" t="e">
        <f t="shared" ca="1" si="3"/>
        <v>#NAME?</v>
      </c>
    </row>
    <row r="434" spans="1:13" ht="12.75">
      <c r="A434" s="15"/>
      <c r="B434" s="13"/>
      <c r="C434" s="13"/>
      <c r="D434" s="13"/>
      <c r="E434" s="13"/>
      <c r="F434" s="13"/>
      <c r="G434" s="205"/>
      <c r="H434" s="15"/>
      <c r="I434" s="13"/>
      <c r="J434" s="204">
        <v>44275</v>
      </c>
      <c r="K434" s="204">
        <f t="shared" si="2"/>
        <v>44276</v>
      </c>
      <c r="L434" s="205" t="str">
        <f ca="1">IFERROR(__xludf.DUMMYFUNCTION("JOIN("""", G434:H434)"),"")</f>
        <v/>
      </c>
      <c r="M434" s="11" t="e">
        <f t="shared" ca="1" si="3"/>
        <v>#NAME?</v>
      </c>
    </row>
    <row r="435" spans="1:13" ht="12.75">
      <c r="A435" s="15"/>
      <c r="B435" s="13"/>
      <c r="C435" s="13"/>
      <c r="D435" s="13"/>
      <c r="E435" s="13"/>
      <c r="F435" s="13"/>
      <c r="G435" s="205"/>
      <c r="H435" s="15"/>
      <c r="I435" s="13"/>
      <c r="J435" s="204">
        <v>44275</v>
      </c>
      <c r="K435" s="204">
        <f t="shared" si="2"/>
        <v>44276</v>
      </c>
      <c r="L435" s="205" t="str">
        <f ca="1">IFERROR(__xludf.DUMMYFUNCTION("JOIN("""", G435:H435)"),"")</f>
        <v/>
      </c>
      <c r="M435" s="11" t="e">
        <f t="shared" ca="1" si="3"/>
        <v>#NAME?</v>
      </c>
    </row>
    <row r="436" spans="1:13" ht="12.75">
      <c r="A436" s="15"/>
      <c r="B436" s="13"/>
      <c r="C436" s="13"/>
      <c r="D436" s="13"/>
      <c r="E436" s="13"/>
      <c r="F436" s="13"/>
      <c r="G436" s="205"/>
      <c r="H436" s="15"/>
      <c r="I436" s="13"/>
      <c r="J436" s="204">
        <v>44275</v>
      </c>
      <c r="K436" s="204">
        <f t="shared" si="2"/>
        <v>44276</v>
      </c>
      <c r="L436" s="205" t="str">
        <f ca="1">IFERROR(__xludf.DUMMYFUNCTION("JOIN("""", G436:H436)"),"")</f>
        <v/>
      </c>
      <c r="M436" s="11" t="e">
        <f t="shared" ca="1" si="3"/>
        <v>#NAME?</v>
      </c>
    </row>
    <row r="437" spans="1:13" ht="12.75">
      <c r="A437" s="15"/>
      <c r="B437" s="13"/>
      <c r="C437" s="13"/>
      <c r="D437" s="13"/>
      <c r="E437" s="13"/>
      <c r="F437" s="13"/>
      <c r="G437" s="205"/>
      <c r="H437" s="15"/>
      <c r="I437" s="13"/>
      <c r="J437" s="204">
        <v>44275</v>
      </c>
      <c r="K437" s="204">
        <f t="shared" si="2"/>
        <v>44276</v>
      </c>
      <c r="L437" s="205" t="str">
        <f ca="1">IFERROR(__xludf.DUMMYFUNCTION("JOIN("""", G437:H437)"),"")</f>
        <v/>
      </c>
      <c r="M437" s="11" t="e">
        <f t="shared" ca="1" si="3"/>
        <v>#NAME?</v>
      </c>
    </row>
    <row r="438" spans="1:13" ht="12.75">
      <c r="A438" s="15"/>
      <c r="B438" s="13"/>
      <c r="C438" s="13"/>
      <c r="D438" s="13"/>
      <c r="E438" s="13"/>
      <c r="F438" s="13"/>
      <c r="G438" s="205"/>
      <c r="H438" s="15"/>
      <c r="I438" s="13"/>
      <c r="J438" s="204">
        <v>44275</v>
      </c>
      <c r="K438" s="204">
        <f t="shared" si="2"/>
        <v>44276</v>
      </c>
      <c r="L438" s="205" t="str">
        <f ca="1">IFERROR(__xludf.DUMMYFUNCTION("JOIN("""", G438:H438)"),"")</f>
        <v/>
      </c>
      <c r="M438" s="11" t="e">
        <f t="shared" ca="1" si="3"/>
        <v>#NAME?</v>
      </c>
    </row>
    <row r="439" spans="1:13" ht="12.75">
      <c r="A439" s="15"/>
      <c r="B439" s="13"/>
      <c r="C439" s="13"/>
      <c r="D439" s="13"/>
      <c r="E439" s="13"/>
      <c r="F439" s="13"/>
      <c r="G439" s="205"/>
      <c r="H439" s="15"/>
      <c r="I439" s="13"/>
      <c r="J439" s="204">
        <v>44275</v>
      </c>
      <c r="K439" s="204">
        <f t="shared" si="2"/>
        <v>44276</v>
      </c>
      <c r="L439" s="205" t="str">
        <f ca="1">IFERROR(__xludf.DUMMYFUNCTION("JOIN("""", G439:H439)"),"")</f>
        <v/>
      </c>
      <c r="M439" s="11" t="e">
        <f t="shared" ca="1" si="3"/>
        <v>#NAME?</v>
      </c>
    </row>
    <row r="440" spans="1:13" ht="12.75">
      <c r="A440" s="15"/>
      <c r="B440" s="13"/>
      <c r="C440" s="13"/>
      <c r="D440" s="13"/>
      <c r="E440" s="13"/>
      <c r="F440" s="13"/>
      <c r="G440" s="205"/>
      <c r="H440" s="15"/>
      <c r="I440" s="13"/>
      <c r="J440" s="204">
        <v>44275</v>
      </c>
      <c r="K440" s="204">
        <f t="shared" si="2"/>
        <v>44276</v>
      </c>
      <c r="L440" s="205" t="str">
        <f ca="1">IFERROR(__xludf.DUMMYFUNCTION("JOIN("""", G440:H440)"),"")</f>
        <v/>
      </c>
      <c r="M440" s="11" t="e">
        <f t="shared" ca="1" si="3"/>
        <v>#NAME?</v>
      </c>
    </row>
    <row r="441" spans="1:13" ht="12.75">
      <c r="A441" s="15"/>
      <c r="B441" s="13"/>
      <c r="C441" s="13"/>
      <c r="D441" s="13"/>
      <c r="E441" s="13"/>
      <c r="F441" s="13"/>
      <c r="G441" s="205"/>
      <c r="H441" s="15"/>
      <c r="I441" s="13"/>
      <c r="J441" s="204">
        <v>44275</v>
      </c>
      <c r="K441" s="204">
        <f t="shared" si="2"/>
        <v>44276</v>
      </c>
      <c r="L441" s="205" t="str">
        <f ca="1">IFERROR(__xludf.DUMMYFUNCTION("JOIN("""", G441:H441)"),"")</f>
        <v/>
      </c>
      <c r="M441" s="11" t="e">
        <f t="shared" ca="1" si="3"/>
        <v>#NAME?</v>
      </c>
    </row>
    <row r="442" spans="1:13" ht="12.75">
      <c r="A442" s="15"/>
      <c r="B442" s="13"/>
      <c r="C442" s="13"/>
      <c r="D442" s="13"/>
      <c r="E442" s="13"/>
      <c r="F442" s="13"/>
      <c r="G442" s="205"/>
      <c r="H442" s="208"/>
      <c r="I442" s="13"/>
      <c r="J442" s="204">
        <v>44275</v>
      </c>
      <c r="K442" s="204">
        <f t="shared" si="2"/>
        <v>44276</v>
      </c>
      <c r="L442" s="205" t="str">
        <f ca="1">IFERROR(__xludf.DUMMYFUNCTION("JOIN("""", G442:H442)"),"")</f>
        <v/>
      </c>
      <c r="M442" s="11" t="e">
        <f t="shared" ca="1" si="3"/>
        <v>#NAME?</v>
      </c>
    </row>
    <row r="443" spans="1:13" ht="12.75">
      <c r="A443" s="15"/>
      <c r="B443" s="13"/>
      <c r="C443" s="13"/>
      <c r="D443" s="13"/>
      <c r="E443" s="13"/>
      <c r="F443" s="13"/>
      <c r="G443" s="205"/>
      <c r="H443" s="15"/>
      <c r="I443" s="13"/>
      <c r="J443" s="204">
        <v>44275</v>
      </c>
      <c r="K443" s="204">
        <f t="shared" si="2"/>
        <v>44276</v>
      </c>
      <c r="L443" s="205" t="str">
        <f ca="1">IFERROR(__xludf.DUMMYFUNCTION("JOIN("""", G443:H443)"),"")</f>
        <v/>
      </c>
      <c r="M443" s="11" t="e">
        <f t="shared" ca="1" si="3"/>
        <v>#NAME?</v>
      </c>
    </row>
    <row r="444" spans="1:13" ht="12.75">
      <c r="A444" s="15"/>
      <c r="B444" s="13"/>
      <c r="C444" s="13"/>
      <c r="D444" s="13"/>
      <c r="E444" s="13"/>
      <c r="F444" s="13"/>
      <c r="G444" s="205"/>
      <c r="H444" s="15"/>
      <c r="I444" s="13"/>
      <c r="J444" s="204">
        <v>44276</v>
      </c>
      <c r="K444" s="204">
        <f t="shared" si="2"/>
        <v>44277</v>
      </c>
      <c r="L444" s="205" t="str">
        <f ca="1">IFERROR(__xludf.DUMMYFUNCTION("JOIN("""", G444:H444)"),"")</f>
        <v/>
      </c>
      <c r="M444" s="11" t="e">
        <f t="shared" ca="1" si="3"/>
        <v>#NAME?</v>
      </c>
    </row>
    <row r="445" spans="1:13" ht="12.75">
      <c r="A445" s="15"/>
      <c r="B445" s="13"/>
      <c r="C445" s="13"/>
      <c r="D445" s="13"/>
      <c r="E445" s="13"/>
      <c r="F445" s="13"/>
      <c r="G445" s="205"/>
      <c r="H445" s="15"/>
      <c r="I445" s="13"/>
      <c r="J445" s="204">
        <v>44276</v>
      </c>
      <c r="K445" s="204">
        <f t="shared" si="2"/>
        <v>44277</v>
      </c>
      <c r="L445" s="205" t="str">
        <f ca="1">IFERROR(__xludf.DUMMYFUNCTION("JOIN("""", G445:H445)"),"")</f>
        <v/>
      </c>
      <c r="M445" s="11" t="e">
        <f t="shared" ca="1" si="3"/>
        <v>#NAME?</v>
      </c>
    </row>
    <row r="446" spans="1:13" ht="12.75">
      <c r="A446" s="15"/>
      <c r="B446" s="13"/>
      <c r="C446" s="13"/>
      <c r="D446" s="13"/>
      <c r="E446" s="13"/>
      <c r="F446" s="13"/>
      <c r="G446" s="205"/>
      <c r="H446" s="15"/>
      <c r="I446" s="13"/>
      <c r="J446" s="204">
        <v>44276</v>
      </c>
      <c r="K446" s="204">
        <f t="shared" si="2"/>
        <v>44277</v>
      </c>
      <c r="L446" s="205" t="str">
        <f ca="1">IFERROR(__xludf.DUMMYFUNCTION("JOIN("""", G446:H446)"),"")</f>
        <v/>
      </c>
      <c r="M446" s="11" t="e">
        <f t="shared" ca="1" si="3"/>
        <v>#NAME?</v>
      </c>
    </row>
    <row r="447" spans="1:13" ht="12.75">
      <c r="A447" s="15"/>
      <c r="B447" s="13"/>
      <c r="C447" s="13"/>
      <c r="D447" s="13"/>
      <c r="E447" s="13"/>
      <c r="F447" s="13"/>
      <c r="G447" s="205"/>
      <c r="H447" s="15"/>
      <c r="I447" s="13"/>
      <c r="J447" s="204">
        <v>44269</v>
      </c>
      <c r="K447" s="204">
        <f t="shared" si="2"/>
        <v>44270</v>
      </c>
      <c r="L447" s="205" t="str">
        <f ca="1">IFERROR(__xludf.DUMMYFUNCTION("JOIN("""", G447:H447)"),"")</f>
        <v/>
      </c>
      <c r="M447" s="11" t="e">
        <f t="shared" ca="1" si="3"/>
        <v>#NAME?</v>
      </c>
    </row>
    <row r="448" spans="1:13" ht="12.75">
      <c r="A448" s="15"/>
      <c r="B448" s="13"/>
      <c r="C448" s="13"/>
      <c r="D448" s="13"/>
      <c r="E448" s="13"/>
      <c r="F448" s="13"/>
      <c r="G448" s="205"/>
      <c r="H448" s="15"/>
      <c r="I448" s="13"/>
      <c r="J448" s="204">
        <v>44277</v>
      </c>
      <c r="K448" s="204">
        <f t="shared" si="2"/>
        <v>44278</v>
      </c>
      <c r="L448" s="205" t="str">
        <f ca="1">IFERROR(__xludf.DUMMYFUNCTION("JOIN("""", G448:H448)"),"")</f>
        <v/>
      </c>
      <c r="M448" s="11" t="e">
        <f t="shared" ca="1" si="3"/>
        <v>#NAME?</v>
      </c>
    </row>
    <row r="449" spans="1:13" ht="12.75">
      <c r="A449" s="15"/>
      <c r="B449" s="13"/>
      <c r="C449" s="13"/>
      <c r="D449" s="13"/>
      <c r="E449" s="13"/>
      <c r="F449" s="13"/>
      <c r="G449" s="205"/>
      <c r="H449" s="15"/>
      <c r="I449" s="13"/>
      <c r="J449" s="204">
        <v>44277</v>
      </c>
      <c r="K449" s="204">
        <f t="shared" si="2"/>
        <v>44278</v>
      </c>
      <c r="L449" s="205" t="str">
        <f ca="1">IFERROR(__xludf.DUMMYFUNCTION("JOIN("""", G449:H449)"),"")</f>
        <v/>
      </c>
      <c r="M449" s="11" t="e">
        <f t="shared" ca="1" si="3"/>
        <v>#NAME?</v>
      </c>
    </row>
    <row r="450" spans="1:13" ht="12.75">
      <c r="A450" s="15"/>
      <c r="B450" s="13"/>
      <c r="C450" s="13"/>
      <c r="D450" s="13"/>
      <c r="E450" s="13"/>
      <c r="F450" s="13"/>
      <c r="G450" s="205"/>
      <c r="H450" s="15"/>
      <c r="I450" s="13"/>
      <c r="J450" s="204">
        <v>44277</v>
      </c>
      <c r="K450" s="204">
        <f t="shared" si="2"/>
        <v>44278</v>
      </c>
      <c r="L450" s="205" t="str">
        <f ca="1">IFERROR(__xludf.DUMMYFUNCTION("JOIN("""", G450:H450)"),"")</f>
        <v/>
      </c>
      <c r="M450" s="11" t="e">
        <f t="shared" ca="1" si="3"/>
        <v>#NAME?</v>
      </c>
    </row>
    <row r="451" spans="1:13" ht="12.75">
      <c r="A451" s="15"/>
      <c r="B451" s="13"/>
      <c r="C451" s="13"/>
      <c r="D451" s="13"/>
      <c r="E451" s="13"/>
      <c r="F451" s="13"/>
      <c r="G451" s="205"/>
      <c r="H451" s="15"/>
      <c r="I451" s="13"/>
      <c r="J451" s="204">
        <v>44282</v>
      </c>
      <c r="K451" s="204">
        <f t="shared" si="2"/>
        <v>44283</v>
      </c>
      <c r="L451" s="205" t="str">
        <f ca="1">IFERROR(__xludf.DUMMYFUNCTION("JOIN("""", G451:H451)"),"")</f>
        <v/>
      </c>
      <c r="M451" s="11" t="e">
        <f t="shared" ca="1" si="3"/>
        <v>#NAME?</v>
      </c>
    </row>
    <row r="452" spans="1:13" ht="12.75">
      <c r="A452" s="15"/>
      <c r="B452" s="13"/>
      <c r="C452" s="13"/>
      <c r="D452" s="13"/>
      <c r="E452" s="13"/>
      <c r="F452" s="13"/>
      <c r="G452" s="205"/>
      <c r="H452" s="15"/>
      <c r="I452" s="13"/>
      <c r="J452" s="204">
        <v>44277</v>
      </c>
      <c r="K452" s="204">
        <f t="shared" si="2"/>
        <v>44278</v>
      </c>
      <c r="L452" s="205" t="str">
        <f ca="1">IFERROR(__xludf.DUMMYFUNCTION("JOIN("""", G452:H452)"),"")</f>
        <v/>
      </c>
      <c r="M452" s="11" t="e">
        <f t="shared" ca="1" si="3"/>
        <v>#NAME?</v>
      </c>
    </row>
    <row r="453" spans="1:13" ht="12.75">
      <c r="A453" s="15"/>
      <c r="B453" s="13"/>
      <c r="C453" s="13"/>
      <c r="D453" s="13"/>
      <c r="E453" s="13"/>
      <c r="F453" s="13"/>
      <c r="G453" s="205"/>
      <c r="H453" s="15"/>
      <c r="I453" s="13"/>
      <c r="J453" s="204">
        <v>44277</v>
      </c>
      <c r="K453" s="204">
        <f t="shared" si="2"/>
        <v>44278</v>
      </c>
      <c r="L453" s="205" t="str">
        <f ca="1">IFERROR(__xludf.DUMMYFUNCTION("JOIN("""", G453:H453)"),"")</f>
        <v/>
      </c>
      <c r="M453" s="11" t="e">
        <f t="shared" ca="1" si="3"/>
        <v>#NAME?</v>
      </c>
    </row>
    <row r="454" spans="1:13" ht="12.75">
      <c r="A454" s="15"/>
      <c r="B454" s="13"/>
      <c r="C454" s="13"/>
      <c r="D454" s="13"/>
      <c r="E454" s="13"/>
      <c r="F454" s="13"/>
      <c r="G454" s="205"/>
      <c r="H454" s="15"/>
      <c r="I454" s="13"/>
      <c r="J454" s="204">
        <v>44277</v>
      </c>
      <c r="K454" s="204">
        <f t="shared" si="2"/>
        <v>44278</v>
      </c>
      <c r="L454" s="205" t="str">
        <f ca="1">IFERROR(__xludf.DUMMYFUNCTION("JOIN("""", G454:H454)"),"")</f>
        <v/>
      </c>
      <c r="M454" s="11" t="e">
        <f t="shared" ca="1" si="3"/>
        <v>#NAME?</v>
      </c>
    </row>
    <row r="455" spans="1:13" ht="12.75">
      <c r="A455" s="15"/>
      <c r="B455" s="13"/>
      <c r="C455" s="13"/>
      <c r="D455" s="13"/>
      <c r="E455" s="13"/>
      <c r="F455" s="13"/>
      <c r="G455" s="205"/>
      <c r="H455" s="15"/>
      <c r="I455" s="13"/>
      <c r="J455" s="204">
        <v>44280</v>
      </c>
      <c r="K455" s="204">
        <v>44281</v>
      </c>
      <c r="L455" s="205" t="str">
        <f ca="1">IFERROR(__xludf.DUMMYFUNCTION("JOIN("""", G455:H455)"),"")</f>
        <v/>
      </c>
      <c r="M455" s="11" t="e">
        <f t="shared" ca="1" si="3"/>
        <v>#NAME?</v>
      </c>
    </row>
    <row r="456" spans="1:13" ht="12.75">
      <c r="A456" s="15"/>
      <c r="B456" s="13"/>
      <c r="C456" s="13"/>
      <c r="D456" s="13"/>
      <c r="E456" s="13"/>
      <c r="F456" s="13"/>
      <c r="G456" s="205"/>
      <c r="H456" s="15"/>
      <c r="I456" s="13"/>
      <c r="J456" s="204">
        <v>44278</v>
      </c>
      <c r="K456" s="204">
        <f t="shared" ref="K456:K481" si="4">J456+1</f>
        <v>44279</v>
      </c>
      <c r="L456" s="205" t="str">
        <f ca="1">IFERROR(__xludf.DUMMYFUNCTION("JOIN("""", G456:H456)"),"")</f>
        <v/>
      </c>
      <c r="M456" s="11" t="e">
        <f t="shared" ca="1" si="3"/>
        <v>#NAME?</v>
      </c>
    </row>
    <row r="457" spans="1:13" ht="12.75">
      <c r="A457" s="15"/>
      <c r="B457" s="13"/>
      <c r="C457" s="13"/>
      <c r="D457" s="13"/>
      <c r="E457" s="13"/>
      <c r="F457" s="13"/>
      <c r="G457" s="205"/>
      <c r="H457" s="15"/>
      <c r="I457" s="13"/>
      <c r="J457" s="204">
        <v>44278</v>
      </c>
      <c r="K457" s="204">
        <f t="shared" si="4"/>
        <v>44279</v>
      </c>
      <c r="L457" s="205" t="str">
        <f ca="1">IFERROR(__xludf.DUMMYFUNCTION("JOIN("""", G457:H457)"),"")</f>
        <v/>
      </c>
      <c r="M457" s="11" t="e">
        <f t="shared" ca="1" si="3"/>
        <v>#NAME?</v>
      </c>
    </row>
    <row r="458" spans="1:13" ht="12.75">
      <c r="A458" s="15"/>
      <c r="B458" s="13"/>
      <c r="C458" s="13"/>
      <c r="D458" s="13"/>
      <c r="E458" s="13"/>
      <c r="F458" s="13"/>
      <c r="G458" s="205"/>
      <c r="H458" s="15"/>
      <c r="I458" s="13"/>
      <c r="J458" s="204">
        <v>44278</v>
      </c>
      <c r="K458" s="204">
        <f t="shared" si="4"/>
        <v>44279</v>
      </c>
      <c r="L458" s="205" t="str">
        <f ca="1">IFERROR(__xludf.DUMMYFUNCTION("JOIN("""", G458:H458)"),"")</f>
        <v/>
      </c>
      <c r="M458" s="11" t="e">
        <f t="shared" ca="1" si="3"/>
        <v>#NAME?</v>
      </c>
    </row>
    <row r="459" spans="1:13" ht="12.75">
      <c r="A459" s="15"/>
      <c r="B459" s="13"/>
      <c r="C459" s="13"/>
      <c r="D459" s="13"/>
      <c r="E459" s="13"/>
      <c r="F459" s="13"/>
      <c r="G459" s="205"/>
      <c r="H459" s="15"/>
      <c r="I459" s="13"/>
      <c r="J459" s="204">
        <v>44279</v>
      </c>
      <c r="K459" s="204">
        <f t="shared" si="4"/>
        <v>44280</v>
      </c>
      <c r="L459" s="205" t="str">
        <f ca="1">IFERROR(__xludf.DUMMYFUNCTION("JOIN("""", G459:H459)"),"")</f>
        <v/>
      </c>
      <c r="M459" s="11" t="e">
        <f t="shared" ca="1" si="3"/>
        <v>#NAME?</v>
      </c>
    </row>
    <row r="460" spans="1:13" ht="12.75">
      <c r="A460" s="15"/>
      <c r="B460" s="13"/>
      <c r="C460" s="13"/>
      <c r="D460" s="13"/>
      <c r="E460" s="13"/>
      <c r="F460" s="13"/>
      <c r="G460" s="205"/>
      <c r="H460" s="15"/>
      <c r="I460" s="13"/>
      <c r="J460" s="204">
        <v>44279</v>
      </c>
      <c r="K460" s="204">
        <f t="shared" si="4"/>
        <v>44280</v>
      </c>
      <c r="L460" s="205" t="str">
        <f ca="1">IFERROR(__xludf.DUMMYFUNCTION("JOIN("""", G460:H460)"),"")</f>
        <v/>
      </c>
      <c r="M460" s="11" t="e">
        <f t="shared" ca="1" si="3"/>
        <v>#NAME?</v>
      </c>
    </row>
    <row r="461" spans="1:13" ht="12.75">
      <c r="A461" s="15"/>
      <c r="B461" s="13"/>
      <c r="C461" s="13"/>
      <c r="D461" s="13"/>
      <c r="E461" s="13"/>
      <c r="F461" s="13"/>
      <c r="G461" s="205"/>
      <c r="H461" s="15"/>
      <c r="I461" s="13"/>
      <c r="J461" s="204">
        <v>44287</v>
      </c>
      <c r="K461" s="204">
        <f t="shared" si="4"/>
        <v>44288</v>
      </c>
      <c r="L461" s="205" t="str">
        <f ca="1">IFERROR(__xludf.DUMMYFUNCTION("JOIN("""", G461:H461)"),"")</f>
        <v/>
      </c>
      <c r="M461" s="11" t="e">
        <f t="shared" ca="1" si="3"/>
        <v>#NAME?</v>
      </c>
    </row>
    <row r="462" spans="1:13" ht="12.75">
      <c r="A462" s="15"/>
      <c r="B462" s="13"/>
      <c r="C462" s="13"/>
      <c r="D462" s="13"/>
      <c r="E462" s="13"/>
      <c r="F462" s="13"/>
      <c r="G462" s="205"/>
      <c r="H462" s="15"/>
      <c r="I462" s="13"/>
      <c r="J462" s="204">
        <v>44279</v>
      </c>
      <c r="K462" s="204">
        <f t="shared" si="4"/>
        <v>44280</v>
      </c>
      <c r="L462" s="205" t="str">
        <f ca="1">IFERROR(__xludf.DUMMYFUNCTION("JOIN("""", G462:H462)"),"")</f>
        <v/>
      </c>
      <c r="M462" s="11" t="e">
        <f t="shared" ca="1" si="3"/>
        <v>#NAME?</v>
      </c>
    </row>
    <row r="463" spans="1:13" ht="12.75">
      <c r="A463" s="15"/>
      <c r="B463" s="13"/>
      <c r="C463" s="13"/>
      <c r="D463" s="13"/>
      <c r="E463" s="13"/>
      <c r="F463" s="13"/>
      <c r="G463" s="205"/>
      <c r="H463" s="15"/>
      <c r="I463" s="13"/>
      <c r="J463" s="204">
        <v>44279</v>
      </c>
      <c r="K463" s="204">
        <f t="shared" si="4"/>
        <v>44280</v>
      </c>
      <c r="L463" s="205" t="str">
        <f ca="1">IFERROR(__xludf.DUMMYFUNCTION("JOIN("""", G463:H463)"),"")</f>
        <v/>
      </c>
      <c r="M463" s="11" t="e">
        <f t="shared" ca="1" si="3"/>
        <v>#NAME?</v>
      </c>
    </row>
    <row r="464" spans="1:13" ht="12.75">
      <c r="A464" s="15"/>
      <c r="B464" s="13"/>
      <c r="C464" s="13"/>
      <c r="D464" s="13"/>
      <c r="E464" s="13"/>
      <c r="F464" s="13"/>
      <c r="G464" s="205"/>
      <c r="H464" s="15"/>
      <c r="I464" s="13"/>
      <c r="J464" s="204">
        <v>44279</v>
      </c>
      <c r="K464" s="204">
        <f t="shared" si="4"/>
        <v>44280</v>
      </c>
      <c r="L464" s="205" t="str">
        <f ca="1">IFERROR(__xludf.DUMMYFUNCTION("JOIN("""", G464:H464)"),"")</f>
        <v/>
      </c>
      <c r="M464" s="11" t="e">
        <f t="shared" ca="1" si="3"/>
        <v>#NAME?</v>
      </c>
    </row>
    <row r="465" spans="1:13" ht="12.75">
      <c r="A465" s="15"/>
      <c r="B465" s="13"/>
      <c r="C465" s="13"/>
      <c r="D465" s="13"/>
      <c r="E465" s="13"/>
      <c r="F465" s="13"/>
      <c r="G465" s="205"/>
      <c r="H465" s="15"/>
      <c r="I465" s="13"/>
      <c r="J465" s="204">
        <v>44279</v>
      </c>
      <c r="K465" s="204">
        <f t="shared" si="4"/>
        <v>44280</v>
      </c>
      <c r="L465" s="205" t="str">
        <f ca="1">IFERROR(__xludf.DUMMYFUNCTION("JOIN("""", G465:H465)"),"")</f>
        <v/>
      </c>
      <c r="M465" s="11" t="e">
        <f t="shared" ca="1" si="3"/>
        <v>#NAME?</v>
      </c>
    </row>
    <row r="466" spans="1:13" ht="12.75">
      <c r="A466" s="15"/>
      <c r="B466" s="13"/>
      <c r="C466" s="13"/>
      <c r="D466" s="13"/>
      <c r="E466" s="13"/>
      <c r="F466" s="13"/>
      <c r="G466" s="205"/>
      <c r="H466" s="15"/>
      <c r="I466" s="13"/>
      <c r="J466" s="204">
        <v>44279</v>
      </c>
      <c r="K466" s="204">
        <f t="shared" si="4"/>
        <v>44280</v>
      </c>
      <c r="L466" s="205" t="str">
        <f ca="1">IFERROR(__xludf.DUMMYFUNCTION("JOIN("""", G466:H466)"),"")</f>
        <v/>
      </c>
      <c r="M466" s="11" t="e">
        <f t="shared" ca="1" si="3"/>
        <v>#NAME?</v>
      </c>
    </row>
    <row r="467" spans="1:13" ht="12.75">
      <c r="A467" s="15"/>
      <c r="B467" s="13"/>
      <c r="C467" s="13"/>
      <c r="D467" s="13"/>
      <c r="E467" s="13"/>
      <c r="F467" s="13"/>
      <c r="G467" s="205"/>
      <c r="H467" s="15"/>
      <c r="I467" s="13"/>
      <c r="J467" s="204">
        <v>44279</v>
      </c>
      <c r="K467" s="204">
        <f t="shared" si="4"/>
        <v>44280</v>
      </c>
      <c r="L467" s="205" t="str">
        <f ca="1">IFERROR(__xludf.DUMMYFUNCTION("JOIN("""", G467:H467)"),"")</f>
        <v/>
      </c>
      <c r="M467" s="11" t="e">
        <f t="shared" ca="1" si="3"/>
        <v>#NAME?</v>
      </c>
    </row>
    <row r="468" spans="1:13" ht="12.75">
      <c r="A468" s="15"/>
      <c r="B468" s="13"/>
      <c r="C468" s="13"/>
      <c r="D468" s="13"/>
      <c r="E468" s="13"/>
      <c r="F468" s="13"/>
      <c r="G468" s="205"/>
      <c r="H468" s="15"/>
      <c r="I468" s="13"/>
      <c r="J468" s="204">
        <v>44279</v>
      </c>
      <c r="K468" s="204">
        <f t="shared" si="4"/>
        <v>44280</v>
      </c>
      <c r="L468" s="205" t="str">
        <f ca="1">IFERROR(__xludf.DUMMYFUNCTION("JOIN("""", G468:H468)"),"")</f>
        <v/>
      </c>
      <c r="M468" s="11" t="e">
        <f t="shared" ca="1" si="3"/>
        <v>#NAME?</v>
      </c>
    </row>
    <row r="469" spans="1:13" ht="12.75">
      <c r="A469" s="15"/>
      <c r="B469" s="13"/>
      <c r="C469" s="13"/>
      <c r="D469" s="13"/>
      <c r="E469" s="13"/>
      <c r="F469" s="13"/>
      <c r="G469" s="205"/>
      <c r="H469" s="15"/>
      <c r="I469" s="13"/>
      <c r="J469" s="204">
        <v>44290</v>
      </c>
      <c r="K469" s="204">
        <f t="shared" si="4"/>
        <v>44291</v>
      </c>
      <c r="L469" s="205" t="str">
        <f ca="1">IFERROR(__xludf.DUMMYFUNCTION("JOIN("""", G469:H469)"),"")</f>
        <v/>
      </c>
      <c r="M469" s="11" t="e">
        <f t="shared" ca="1" si="3"/>
        <v>#NAME?</v>
      </c>
    </row>
    <row r="470" spans="1:13" ht="12.75">
      <c r="A470" s="15"/>
      <c r="B470" s="13"/>
      <c r="C470" s="13"/>
      <c r="D470" s="13"/>
      <c r="E470" s="13"/>
      <c r="F470" s="13"/>
      <c r="G470" s="205"/>
      <c r="H470" s="15"/>
      <c r="I470" s="13"/>
      <c r="J470" s="204">
        <v>44300</v>
      </c>
      <c r="K470" s="204">
        <f t="shared" si="4"/>
        <v>44301</v>
      </c>
      <c r="L470" s="205" t="str">
        <f ca="1">IFERROR(__xludf.DUMMYFUNCTION("JOIN("""", G470:H470)"),"")</f>
        <v/>
      </c>
      <c r="M470" s="11" t="e">
        <f t="shared" ca="1" si="3"/>
        <v>#NAME?</v>
      </c>
    </row>
    <row r="471" spans="1:13" ht="12.75">
      <c r="A471" s="15"/>
      <c r="B471" s="13"/>
      <c r="C471" s="13"/>
      <c r="D471" s="13"/>
      <c r="E471" s="13"/>
      <c r="F471" s="13"/>
      <c r="G471" s="205"/>
      <c r="H471" s="15"/>
      <c r="I471" s="13"/>
      <c r="J471" s="204">
        <v>44279</v>
      </c>
      <c r="K471" s="204">
        <f t="shared" si="4"/>
        <v>44280</v>
      </c>
      <c r="L471" s="205" t="str">
        <f ca="1">IFERROR(__xludf.DUMMYFUNCTION("JOIN("""", G471:H471)"),"")</f>
        <v/>
      </c>
      <c r="M471" s="11" t="e">
        <f t="shared" ca="1" si="3"/>
        <v>#NAME?</v>
      </c>
    </row>
    <row r="472" spans="1:13" ht="12.75">
      <c r="A472" s="15"/>
      <c r="B472" s="13"/>
      <c r="C472" s="13"/>
      <c r="D472" s="13"/>
      <c r="E472" s="13"/>
      <c r="F472" s="13"/>
      <c r="G472" s="205"/>
      <c r="H472" s="15"/>
      <c r="I472" s="13"/>
      <c r="J472" s="204">
        <v>44279</v>
      </c>
      <c r="K472" s="204">
        <f t="shared" si="4"/>
        <v>44280</v>
      </c>
      <c r="L472" s="205" t="str">
        <f ca="1">IFERROR(__xludf.DUMMYFUNCTION("JOIN("""", G472:H472)"),"")</f>
        <v/>
      </c>
      <c r="M472" s="11" t="e">
        <f t="shared" ca="1" si="3"/>
        <v>#NAME?</v>
      </c>
    </row>
    <row r="473" spans="1:13" ht="12.75">
      <c r="A473" s="15"/>
      <c r="B473" s="13"/>
      <c r="C473" s="13"/>
      <c r="D473" s="13"/>
      <c r="E473" s="13"/>
      <c r="F473" s="13"/>
      <c r="G473" s="205"/>
      <c r="H473" s="15"/>
      <c r="I473" s="13"/>
      <c r="J473" s="204">
        <v>44279</v>
      </c>
      <c r="K473" s="204">
        <f t="shared" si="4"/>
        <v>44280</v>
      </c>
      <c r="L473" s="205" t="str">
        <f ca="1">IFERROR(__xludf.DUMMYFUNCTION("JOIN("""", G473:H473)"),"")</f>
        <v/>
      </c>
      <c r="M473" s="11" t="e">
        <f t="shared" ca="1" si="3"/>
        <v>#NAME?</v>
      </c>
    </row>
    <row r="474" spans="1:13" ht="12.75">
      <c r="A474" s="15"/>
      <c r="B474" s="13"/>
      <c r="C474" s="13"/>
      <c r="D474" s="13"/>
      <c r="E474" s="13"/>
      <c r="F474" s="13"/>
      <c r="G474" s="205"/>
      <c r="H474" s="15"/>
      <c r="I474" s="13"/>
      <c r="J474" s="204">
        <v>44280</v>
      </c>
      <c r="K474" s="204">
        <f t="shared" si="4"/>
        <v>44281</v>
      </c>
      <c r="L474" s="205" t="str">
        <f ca="1">IFERROR(__xludf.DUMMYFUNCTION("JOIN("""", G474:H474)"),"")</f>
        <v/>
      </c>
      <c r="M474" s="11" t="e">
        <f t="shared" ca="1" si="3"/>
        <v>#NAME?</v>
      </c>
    </row>
    <row r="475" spans="1:13" ht="12.75">
      <c r="A475" s="15"/>
      <c r="B475" s="13"/>
      <c r="C475" s="13"/>
      <c r="D475" s="13"/>
      <c r="E475" s="13"/>
      <c r="F475" s="13"/>
      <c r="G475" s="205"/>
      <c r="H475" s="15"/>
      <c r="I475" s="13"/>
      <c r="J475" s="204">
        <v>44280</v>
      </c>
      <c r="K475" s="204">
        <f t="shared" si="4"/>
        <v>44281</v>
      </c>
      <c r="L475" s="205" t="str">
        <f ca="1">IFERROR(__xludf.DUMMYFUNCTION("JOIN("""", G475:H475)"),"")</f>
        <v/>
      </c>
      <c r="M475" s="11" t="e">
        <f t="shared" ca="1" si="3"/>
        <v>#NAME?</v>
      </c>
    </row>
    <row r="476" spans="1:13" ht="12.75">
      <c r="A476" s="15"/>
      <c r="B476" s="13"/>
      <c r="C476" s="13"/>
      <c r="D476" s="13"/>
      <c r="E476" s="13"/>
      <c r="F476" s="13"/>
      <c r="G476" s="205"/>
      <c r="H476" s="15"/>
      <c r="I476" s="13"/>
      <c r="J476" s="204">
        <v>44280</v>
      </c>
      <c r="K476" s="204">
        <f t="shared" si="4"/>
        <v>44281</v>
      </c>
      <c r="L476" s="205" t="str">
        <f ca="1">IFERROR(__xludf.DUMMYFUNCTION("JOIN("""", G476:H476)"),"")</f>
        <v/>
      </c>
      <c r="M476" s="11" t="e">
        <f t="shared" ca="1" si="3"/>
        <v>#NAME?</v>
      </c>
    </row>
    <row r="477" spans="1:13" ht="12.75">
      <c r="A477" s="15"/>
      <c r="B477" s="13"/>
      <c r="C477" s="13"/>
      <c r="D477" s="13"/>
      <c r="E477" s="13"/>
      <c r="F477" s="13"/>
      <c r="G477" s="205"/>
      <c r="H477" s="15"/>
      <c r="I477" s="13"/>
      <c r="J477" s="204">
        <v>44280</v>
      </c>
      <c r="K477" s="204">
        <f t="shared" si="4"/>
        <v>44281</v>
      </c>
      <c r="L477" s="205" t="str">
        <f ca="1">IFERROR(__xludf.DUMMYFUNCTION("JOIN("""", G477:H477)"),"")</f>
        <v/>
      </c>
      <c r="M477" s="11" t="e">
        <f t="shared" ca="1" si="3"/>
        <v>#NAME?</v>
      </c>
    </row>
    <row r="478" spans="1:13" ht="12.75">
      <c r="A478" s="15"/>
      <c r="B478" s="13"/>
      <c r="C478" s="13"/>
      <c r="D478" s="13"/>
      <c r="E478" s="13"/>
      <c r="F478" s="13"/>
      <c r="G478" s="205"/>
      <c r="H478" s="15"/>
      <c r="I478" s="13"/>
      <c r="J478" s="204">
        <v>44280</v>
      </c>
      <c r="K478" s="204">
        <f t="shared" si="4"/>
        <v>44281</v>
      </c>
      <c r="L478" s="205" t="str">
        <f ca="1">IFERROR(__xludf.DUMMYFUNCTION("JOIN("""", G478:H478)"),"")</f>
        <v/>
      </c>
      <c r="M478" s="11" t="e">
        <f t="shared" ca="1" si="3"/>
        <v>#NAME?</v>
      </c>
    </row>
    <row r="479" spans="1:13" ht="12.75">
      <c r="A479" s="15"/>
      <c r="B479" s="13"/>
      <c r="C479" s="13"/>
      <c r="D479" s="13"/>
      <c r="E479" s="13"/>
      <c r="F479" s="13"/>
      <c r="G479" s="205"/>
      <c r="H479" s="15"/>
      <c r="I479" s="13"/>
      <c r="J479" s="204">
        <v>44280</v>
      </c>
      <c r="K479" s="204">
        <f t="shared" si="4"/>
        <v>44281</v>
      </c>
      <c r="L479" s="205" t="str">
        <f ca="1">IFERROR(__xludf.DUMMYFUNCTION("JOIN("""", G479:H479)"),"")</f>
        <v/>
      </c>
      <c r="M479" s="11" t="e">
        <f t="shared" ca="1" si="3"/>
        <v>#NAME?</v>
      </c>
    </row>
    <row r="480" spans="1:13" ht="12.75">
      <c r="A480" s="15"/>
      <c r="B480" s="13"/>
      <c r="C480" s="13"/>
      <c r="D480" s="13"/>
      <c r="E480" s="13"/>
      <c r="F480" s="13"/>
      <c r="G480" s="205"/>
      <c r="H480" s="15"/>
      <c r="I480" s="13"/>
      <c r="J480" s="204">
        <v>44280</v>
      </c>
      <c r="K480" s="204">
        <f t="shared" si="4"/>
        <v>44281</v>
      </c>
      <c r="L480" s="205" t="str">
        <f ca="1">IFERROR(__xludf.DUMMYFUNCTION("JOIN("""", G480:H480)"),"")</f>
        <v/>
      </c>
      <c r="M480" s="11" t="e">
        <f t="shared" ca="1" si="3"/>
        <v>#NAME?</v>
      </c>
    </row>
    <row r="481" spans="1:13" ht="12.75">
      <c r="A481" s="15"/>
      <c r="B481" s="13"/>
      <c r="C481" s="13"/>
      <c r="D481" s="13"/>
      <c r="E481" s="13"/>
      <c r="F481" s="13"/>
      <c r="G481" s="205"/>
      <c r="H481" s="15"/>
      <c r="I481" s="13"/>
      <c r="J481" s="204">
        <v>44280</v>
      </c>
      <c r="K481" s="204">
        <f t="shared" si="4"/>
        <v>44281</v>
      </c>
      <c r="L481" s="205" t="str">
        <f ca="1">IFERROR(__xludf.DUMMYFUNCTION("JOIN("""", G481:H481)"),"")</f>
        <v/>
      </c>
      <c r="M481" s="11" t="e">
        <f t="shared" ca="1" si="3"/>
        <v>#NAME?</v>
      </c>
    </row>
    <row r="482" spans="1:13" ht="12.75">
      <c r="A482" s="15"/>
      <c r="B482" s="13"/>
      <c r="C482" s="13"/>
      <c r="D482" s="13"/>
      <c r="E482" s="13"/>
      <c r="F482" s="13"/>
      <c r="G482" s="205"/>
      <c r="H482" s="15"/>
      <c r="I482" s="13"/>
      <c r="J482" s="204">
        <v>44292</v>
      </c>
      <c r="K482" s="204">
        <v>44291</v>
      </c>
      <c r="L482" s="205" t="str">
        <f ca="1">IFERROR(__xludf.DUMMYFUNCTION("JOIN("""", G482:H482)"),"")</f>
        <v/>
      </c>
      <c r="M482" s="11" t="e">
        <f t="shared" ca="1" si="3"/>
        <v>#NAME?</v>
      </c>
    </row>
    <row r="483" spans="1:13" ht="12.75">
      <c r="A483" s="15"/>
      <c r="B483" s="13"/>
      <c r="C483" s="13"/>
      <c r="D483" s="13"/>
      <c r="E483" s="13"/>
      <c r="F483" s="13"/>
      <c r="G483" s="205"/>
      <c r="H483" s="15"/>
      <c r="I483" s="13"/>
      <c r="J483" s="204">
        <v>44281</v>
      </c>
      <c r="K483" s="204">
        <f t="shared" ref="K483:K737" si="5">J483+1</f>
        <v>44282</v>
      </c>
      <c r="L483" s="205" t="str">
        <f ca="1">IFERROR(__xludf.DUMMYFUNCTION("JOIN("""", G483:H483)"),"")</f>
        <v/>
      </c>
      <c r="M483" s="11" t="e">
        <f t="shared" ca="1" si="3"/>
        <v>#NAME?</v>
      </c>
    </row>
    <row r="484" spans="1:13" ht="12.75">
      <c r="A484" s="15"/>
      <c r="B484" s="13"/>
      <c r="C484" s="13"/>
      <c r="D484" s="13"/>
      <c r="E484" s="13"/>
      <c r="F484" s="13"/>
      <c r="G484" s="205"/>
      <c r="H484" s="15"/>
      <c r="I484" s="13"/>
      <c r="J484" s="204">
        <v>44288</v>
      </c>
      <c r="K484" s="204">
        <f t="shared" si="5"/>
        <v>44289</v>
      </c>
      <c r="L484" s="205" t="str">
        <f ca="1">IFERROR(__xludf.DUMMYFUNCTION("JOIN("""", G484:H484)"),"")</f>
        <v/>
      </c>
      <c r="M484" s="11" t="e">
        <f t="shared" ca="1" si="3"/>
        <v>#NAME?</v>
      </c>
    </row>
    <row r="485" spans="1:13" ht="12.75">
      <c r="A485" s="15"/>
      <c r="B485" s="13"/>
      <c r="C485" s="13"/>
      <c r="D485" s="13"/>
      <c r="E485" s="13"/>
      <c r="F485" s="13"/>
      <c r="G485" s="205"/>
      <c r="H485" s="15"/>
      <c r="I485" s="13"/>
      <c r="J485" s="204">
        <v>44281</v>
      </c>
      <c r="K485" s="204">
        <f t="shared" si="5"/>
        <v>44282</v>
      </c>
      <c r="L485" s="205" t="str">
        <f ca="1">IFERROR(__xludf.DUMMYFUNCTION("JOIN("""", G485:H485)"),"")</f>
        <v/>
      </c>
      <c r="M485" s="11" t="e">
        <f t="shared" ca="1" si="3"/>
        <v>#NAME?</v>
      </c>
    </row>
    <row r="486" spans="1:13" ht="12.75">
      <c r="A486" s="15"/>
      <c r="B486" s="203"/>
      <c r="C486" s="13"/>
      <c r="D486" s="13"/>
      <c r="E486" s="13"/>
      <c r="F486" s="13"/>
      <c r="G486" s="205"/>
      <c r="H486" s="15"/>
      <c r="I486" s="13"/>
      <c r="J486" s="204">
        <v>44281</v>
      </c>
      <c r="K486" s="204">
        <f t="shared" si="5"/>
        <v>44282</v>
      </c>
      <c r="L486" s="205" t="str">
        <f ca="1">IFERROR(__xludf.DUMMYFUNCTION("JOIN("""", G486:H486)"),"")</f>
        <v/>
      </c>
      <c r="M486" s="11" t="e">
        <f t="shared" ca="1" si="3"/>
        <v>#NAME?</v>
      </c>
    </row>
    <row r="487" spans="1:13" ht="12.75">
      <c r="A487" s="15"/>
      <c r="B487" s="13"/>
      <c r="C487" s="13"/>
      <c r="D487" s="13"/>
      <c r="E487" s="13"/>
      <c r="F487" s="13"/>
      <c r="G487" s="205"/>
      <c r="H487" s="15"/>
      <c r="I487" s="13"/>
      <c r="J487" s="204">
        <v>44281</v>
      </c>
      <c r="K487" s="204">
        <f t="shared" si="5"/>
        <v>44282</v>
      </c>
      <c r="L487" s="205" t="str">
        <f ca="1">IFERROR(__xludf.DUMMYFUNCTION("JOIN("""", G487:H487)"),"")</f>
        <v/>
      </c>
      <c r="M487" s="11" t="e">
        <f t="shared" ca="1" si="3"/>
        <v>#NAME?</v>
      </c>
    </row>
    <row r="488" spans="1:13" ht="12.75">
      <c r="A488" s="15"/>
      <c r="B488" s="13"/>
      <c r="C488" s="13"/>
      <c r="D488" s="13"/>
      <c r="E488" s="13"/>
      <c r="F488" s="13"/>
      <c r="G488" s="205"/>
      <c r="H488" s="15"/>
      <c r="I488" s="13"/>
      <c r="J488" s="204">
        <v>44281</v>
      </c>
      <c r="K488" s="204">
        <f t="shared" si="5"/>
        <v>44282</v>
      </c>
      <c r="L488" s="205" t="str">
        <f ca="1">IFERROR(__xludf.DUMMYFUNCTION("JOIN("""", G488:H488)"),"")</f>
        <v/>
      </c>
      <c r="M488" s="11" t="e">
        <f t="shared" ca="1" si="3"/>
        <v>#NAME?</v>
      </c>
    </row>
    <row r="489" spans="1:13" ht="12.75">
      <c r="A489" s="15"/>
      <c r="B489" s="13"/>
      <c r="C489" s="13"/>
      <c r="D489" s="13"/>
      <c r="E489" s="13"/>
      <c r="F489" s="13"/>
      <c r="G489" s="205"/>
      <c r="H489" s="15"/>
      <c r="I489" s="13"/>
      <c r="J489" s="204">
        <v>44281</v>
      </c>
      <c r="K489" s="204">
        <f t="shared" si="5"/>
        <v>44282</v>
      </c>
      <c r="L489" s="205" t="str">
        <f ca="1">IFERROR(__xludf.DUMMYFUNCTION("JOIN("""", G489:H489)"),"")</f>
        <v/>
      </c>
      <c r="M489" s="11" t="e">
        <f t="shared" ca="1" si="3"/>
        <v>#NAME?</v>
      </c>
    </row>
    <row r="490" spans="1:13" ht="12.75">
      <c r="A490" s="15"/>
      <c r="B490" s="13"/>
      <c r="C490" s="13"/>
      <c r="D490" s="13"/>
      <c r="E490" s="13"/>
      <c r="F490" s="13"/>
      <c r="G490" s="205"/>
      <c r="H490" s="15"/>
      <c r="I490" s="13"/>
      <c r="J490" s="204">
        <v>44282</v>
      </c>
      <c r="K490" s="204">
        <f t="shared" si="5"/>
        <v>44283</v>
      </c>
      <c r="L490" s="205" t="str">
        <f ca="1">IFERROR(__xludf.DUMMYFUNCTION("JOIN("""", G490:H490)"),"")</f>
        <v/>
      </c>
      <c r="M490" s="11" t="e">
        <f t="shared" ca="1" si="3"/>
        <v>#NAME?</v>
      </c>
    </row>
    <row r="491" spans="1:13" ht="12.75">
      <c r="A491" s="15"/>
      <c r="B491" s="13"/>
      <c r="C491" s="13"/>
      <c r="D491" s="13"/>
      <c r="E491" s="13"/>
      <c r="F491" s="13"/>
      <c r="G491" s="205"/>
      <c r="H491" s="15"/>
      <c r="I491" s="13"/>
      <c r="J491" s="204">
        <v>44282</v>
      </c>
      <c r="K491" s="204">
        <f t="shared" si="5"/>
        <v>44283</v>
      </c>
      <c r="L491" s="205" t="str">
        <f ca="1">IFERROR(__xludf.DUMMYFUNCTION("JOIN("""", G491:H491)"),"")</f>
        <v/>
      </c>
      <c r="M491" s="11" t="e">
        <f t="shared" ca="1" si="3"/>
        <v>#NAME?</v>
      </c>
    </row>
    <row r="492" spans="1:13" ht="12.75">
      <c r="A492" s="15"/>
      <c r="B492" s="13"/>
      <c r="C492" s="13"/>
      <c r="D492" s="13"/>
      <c r="E492" s="13"/>
      <c r="F492" s="13"/>
      <c r="G492" s="205"/>
      <c r="H492" s="15"/>
      <c r="I492" s="13"/>
      <c r="J492" s="209">
        <v>44282</v>
      </c>
      <c r="K492" s="204">
        <f t="shared" si="5"/>
        <v>44283</v>
      </c>
      <c r="L492" s="205" t="str">
        <f ca="1">IFERROR(__xludf.DUMMYFUNCTION("JOIN("""", G492:H492)"),"")</f>
        <v/>
      </c>
      <c r="M492" s="11" t="e">
        <f t="shared" ca="1" si="3"/>
        <v>#NAME?</v>
      </c>
    </row>
    <row r="493" spans="1:13" ht="12.75">
      <c r="A493" s="15"/>
      <c r="B493" s="13"/>
      <c r="C493" s="13"/>
      <c r="D493" s="13"/>
      <c r="E493" s="13"/>
      <c r="F493" s="13"/>
      <c r="G493" s="205"/>
      <c r="H493" s="15"/>
      <c r="I493" s="13"/>
      <c r="J493" s="204">
        <v>44282</v>
      </c>
      <c r="K493" s="204">
        <f t="shared" si="5"/>
        <v>44283</v>
      </c>
      <c r="L493" s="205" t="str">
        <f ca="1">IFERROR(__xludf.DUMMYFUNCTION("JOIN("""", G493:H493)"),"")</f>
        <v/>
      </c>
      <c r="M493" s="11" t="e">
        <f t="shared" ca="1" si="3"/>
        <v>#NAME?</v>
      </c>
    </row>
    <row r="494" spans="1:13" ht="12.75">
      <c r="A494" s="15"/>
      <c r="B494" s="13"/>
      <c r="C494" s="13"/>
      <c r="D494" s="13"/>
      <c r="E494" s="13"/>
      <c r="F494" s="13"/>
      <c r="G494" s="205"/>
      <c r="H494" s="15"/>
      <c r="I494" s="13"/>
      <c r="J494" s="204">
        <v>44282</v>
      </c>
      <c r="K494" s="204">
        <f t="shared" si="5"/>
        <v>44283</v>
      </c>
      <c r="L494" s="205" t="str">
        <f ca="1">IFERROR(__xludf.DUMMYFUNCTION("JOIN("""", G494:H494)"),"")</f>
        <v/>
      </c>
      <c r="M494" s="11" t="e">
        <f t="shared" ca="1" si="3"/>
        <v>#NAME?</v>
      </c>
    </row>
    <row r="495" spans="1:13" ht="12.75">
      <c r="A495" s="15"/>
      <c r="B495" s="13"/>
      <c r="C495" s="13"/>
      <c r="D495" s="13"/>
      <c r="E495" s="13"/>
      <c r="F495" s="13"/>
      <c r="G495" s="205"/>
      <c r="H495" s="15"/>
      <c r="I495" s="13"/>
      <c r="J495" s="204">
        <v>44282</v>
      </c>
      <c r="K495" s="204">
        <f t="shared" si="5"/>
        <v>44283</v>
      </c>
      <c r="L495" s="205" t="str">
        <f ca="1">IFERROR(__xludf.DUMMYFUNCTION("JOIN("""", G495:H495)"),"")</f>
        <v/>
      </c>
      <c r="M495" s="11" t="e">
        <f t="shared" ca="1" si="3"/>
        <v>#NAME?</v>
      </c>
    </row>
    <row r="496" spans="1:13" ht="12.75">
      <c r="A496" s="15"/>
      <c r="B496" s="13"/>
      <c r="C496" s="13"/>
      <c r="D496" s="13"/>
      <c r="E496" s="13"/>
      <c r="F496" s="13"/>
      <c r="G496" s="205"/>
      <c r="H496" s="15"/>
      <c r="I496" s="13"/>
      <c r="J496" s="204">
        <v>44282</v>
      </c>
      <c r="K496" s="204">
        <f t="shared" si="5"/>
        <v>44283</v>
      </c>
      <c r="L496" s="205" t="str">
        <f ca="1">IFERROR(__xludf.DUMMYFUNCTION("JOIN("""", G496:H496)"),"")</f>
        <v/>
      </c>
      <c r="M496" s="11" t="e">
        <f t="shared" ca="1" si="3"/>
        <v>#NAME?</v>
      </c>
    </row>
    <row r="497" spans="1:13" ht="12.75">
      <c r="A497" s="15"/>
      <c r="B497" s="13"/>
      <c r="C497" s="13"/>
      <c r="D497" s="13"/>
      <c r="E497" s="13"/>
      <c r="F497" s="13"/>
      <c r="G497" s="205"/>
      <c r="H497" s="15"/>
      <c r="I497" s="13"/>
      <c r="J497" s="204">
        <v>44282</v>
      </c>
      <c r="K497" s="204">
        <f t="shared" si="5"/>
        <v>44283</v>
      </c>
      <c r="L497" s="205" t="str">
        <f ca="1">IFERROR(__xludf.DUMMYFUNCTION("JOIN("""", G497:H497)"),"")</f>
        <v/>
      </c>
      <c r="M497" s="11" t="e">
        <f t="shared" ca="1" si="3"/>
        <v>#NAME?</v>
      </c>
    </row>
    <row r="498" spans="1:13" ht="12.75">
      <c r="A498" s="15"/>
      <c r="B498" s="13"/>
      <c r="C498" s="13"/>
      <c r="D498" s="13"/>
      <c r="E498" s="13"/>
      <c r="F498" s="13"/>
      <c r="G498" s="205"/>
      <c r="H498" s="15"/>
      <c r="I498" s="13"/>
      <c r="J498" s="204">
        <v>44282</v>
      </c>
      <c r="K498" s="204">
        <f t="shared" si="5"/>
        <v>44283</v>
      </c>
      <c r="L498" s="205" t="str">
        <f ca="1">IFERROR(__xludf.DUMMYFUNCTION("JOIN("""", G498:H498)"),"")</f>
        <v/>
      </c>
      <c r="M498" s="11" t="e">
        <f t="shared" ca="1" si="3"/>
        <v>#NAME?</v>
      </c>
    </row>
    <row r="499" spans="1:13" ht="12.75">
      <c r="A499" s="15"/>
      <c r="B499" s="13"/>
      <c r="C499" s="13"/>
      <c r="D499" s="13"/>
      <c r="E499" s="13"/>
      <c r="F499" s="13"/>
      <c r="G499" s="205"/>
      <c r="H499" s="15"/>
      <c r="I499" s="13"/>
      <c r="J499" s="204">
        <v>44349</v>
      </c>
      <c r="K499" s="204">
        <f t="shared" si="5"/>
        <v>44350</v>
      </c>
      <c r="L499" s="205" t="str">
        <f ca="1">IFERROR(__xludf.DUMMYFUNCTION("JOIN("""", G499:H499)"),"")</f>
        <v/>
      </c>
      <c r="M499" s="11" t="e">
        <f t="shared" ca="1" si="3"/>
        <v>#NAME?</v>
      </c>
    </row>
    <row r="500" spans="1:13" ht="12.75">
      <c r="A500" s="15"/>
      <c r="B500" s="13"/>
      <c r="C500" s="13"/>
      <c r="D500" s="13"/>
      <c r="E500" s="13"/>
      <c r="F500" s="13"/>
      <c r="G500" s="205"/>
      <c r="H500" s="15"/>
      <c r="I500" s="13"/>
      <c r="J500" s="204">
        <v>44283</v>
      </c>
      <c r="K500" s="204">
        <f t="shared" si="5"/>
        <v>44284</v>
      </c>
      <c r="L500" s="205" t="str">
        <f ca="1">IFERROR(__xludf.DUMMYFUNCTION("JOIN("""", G500:H500)"),"")</f>
        <v/>
      </c>
      <c r="M500" s="11" t="e">
        <f t="shared" ca="1" si="3"/>
        <v>#NAME?</v>
      </c>
    </row>
    <row r="501" spans="1:13" ht="12.75">
      <c r="A501" s="15"/>
      <c r="B501" s="13"/>
      <c r="C501" s="13"/>
      <c r="D501" s="13"/>
      <c r="E501" s="13"/>
      <c r="F501" s="13"/>
      <c r="G501" s="205"/>
      <c r="H501" s="15"/>
      <c r="I501" s="13"/>
      <c r="J501" s="204">
        <v>44283</v>
      </c>
      <c r="K501" s="204">
        <f t="shared" si="5"/>
        <v>44284</v>
      </c>
      <c r="L501" s="205" t="str">
        <f ca="1">IFERROR(__xludf.DUMMYFUNCTION("JOIN("""", G501:H501)"),"")</f>
        <v/>
      </c>
      <c r="M501" s="11" t="e">
        <f t="shared" ca="1" si="3"/>
        <v>#NAME?</v>
      </c>
    </row>
    <row r="502" spans="1:13" ht="12.75">
      <c r="A502" s="15"/>
      <c r="B502" s="13"/>
      <c r="C502" s="13"/>
      <c r="D502" s="13"/>
      <c r="E502" s="13"/>
      <c r="F502" s="13"/>
      <c r="G502" s="205"/>
      <c r="H502" s="15"/>
      <c r="I502" s="13"/>
      <c r="J502" s="204">
        <v>44286</v>
      </c>
      <c r="K502" s="204">
        <f t="shared" si="5"/>
        <v>44287</v>
      </c>
      <c r="L502" s="205" t="str">
        <f ca="1">IFERROR(__xludf.DUMMYFUNCTION("JOIN("""", G502:H502)"),"")</f>
        <v/>
      </c>
      <c r="M502" s="11" t="e">
        <f t="shared" ca="1" si="3"/>
        <v>#NAME?</v>
      </c>
    </row>
    <row r="503" spans="1:13" ht="12.75">
      <c r="A503" s="15"/>
      <c r="B503" s="13"/>
      <c r="C503" s="13"/>
      <c r="D503" s="13"/>
      <c r="E503" s="13"/>
      <c r="F503" s="13"/>
      <c r="G503" s="205"/>
      <c r="H503" s="15"/>
      <c r="I503" s="13"/>
      <c r="J503" s="204">
        <v>44285</v>
      </c>
      <c r="K503" s="204">
        <f t="shared" si="5"/>
        <v>44286</v>
      </c>
      <c r="L503" s="205" t="str">
        <f ca="1">IFERROR(__xludf.DUMMYFUNCTION("JOIN("""", G503:H503)"),"")</f>
        <v/>
      </c>
      <c r="M503" s="11" t="e">
        <f t="shared" ca="1" si="3"/>
        <v>#NAME?</v>
      </c>
    </row>
    <row r="504" spans="1:13" ht="12.75">
      <c r="A504" s="15"/>
      <c r="B504" s="13"/>
      <c r="C504" s="13"/>
      <c r="D504" s="13"/>
      <c r="E504" s="13"/>
      <c r="F504" s="13"/>
      <c r="G504" s="205"/>
      <c r="H504" s="15"/>
      <c r="I504" s="13"/>
      <c r="J504" s="204">
        <v>44285</v>
      </c>
      <c r="K504" s="204">
        <f t="shared" si="5"/>
        <v>44286</v>
      </c>
      <c r="L504" s="205" t="str">
        <f ca="1">IFERROR(__xludf.DUMMYFUNCTION("JOIN("""", G504:H504)"),"")</f>
        <v/>
      </c>
      <c r="M504" s="11" t="e">
        <f t="shared" ca="1" si="3"/>
        <v>#NAME?</v>
      </c>
    </row>
    <row r="505" spans="1:13" ht="12.75">
      <c r="A505" s="15"/>
      <c r="B505" s="13"/>
      <c r="C505" s="13"/>
      <c r="D505" s="13"/>
      <c r="E505" s="13"/>
      <c r="F505" s="13"/>
      <c r="G505" s="205"/>
      <c r="H505" s="15"/>
      <c r="I505" s="13"/>
      <c r="J505" s="204">
        <v>44296</v>
      </c>
      <c r="K505" s="204">
        <f t="shared" si="5"/>
        <v>44297</v>
      </c>
      <c r="L505" s="205" t="str">
        <f ca="1">IFERROR(__xludf.DUMMYFUNCTION("JOIN("""", G505:H505)"),"")</f>
        <v/>
      </c>
      <c r="M505" s="11" t="e">
        <f t="shared" ca="1" si="3"/>
        <v>#NAME?</v>
      </c>
    </row>
    <row r="506" spans="1:13" ht="12.75">
      <c r="A506" s="15"/>
      <c r="B506" s="13"/>
      <c r="C506" s="13"/>
      <c r="D506" s="13"/>
      <c r="E506" s="13"/>
      <c r="F506" s="13"/>
      <c r="G506" s="205"/>
      <c r="H506" s="15"/>
      <c r="I506" s="13"/>
      <c r="J506" s="204">
        <v>44285</v>
      </c>
      <c r="K506" s="204">
        <f t="shared" si="5"/>
        <v>44286</v>
      </c>
      <c r="L506" s="205" t="str">
        <f ca="1">IFERROR(__xludf.DUMMYFUNCTION("JOIN("""", G506:H506)"),"")</f>
        <v/>
      </c>
      <c r="M506" s="11" t="e">
        <f t="shared" ca="1" si="3"/>
        <v>#NAME?</v>
      </c>
    </row>
    <row r="507" spans="1:13" ht="12.75">
      <c r="A507" s="15"/>
      <c r="B507" s="13"/>
      <c r="C507" s="13"/>
      <c r="D507" s="13"/>
      <c r="E507" s="13"/>
      <c r="F507" s="13"/>
      <c r="G507" s="205"/>
      <c r="H507" s="15"/>
      <c r="I507" s="13"/>
      <c r="J507" s="204">
        <v>44285</v>
      </c>
      <c r="K507" s="204">
        <f t="shared" si="5"/>
        <v>44286</v>
      </c>
      <c r="L507" s="205" t="str">
        <f ca="1">IFERROR(__xludf.DUMMYFUNCTION("JOIN("""", G507:H507)"),"")</f>
        <v/>
      </c>
      <c r="M507" s="11" t="e">
        <f t="shared" ca="1" si="3"/>
        <v>#NAME?</v>
      </c>
    </row>
    <row r="508" spans="1:13" ht="12.75">
      <c r="A508" s="15"/>
      <c r="B508" s="13"/>
      <c r="C508" s="13"/>
      <c r="D508" s="13"/>
      <c r="E508" s="13"/>
      <c r="F508" s="13"/>
      <c r="G508" s="205"/>
      <c r="H508" s="15"/>
      <c r="I508" s="13"/>
      <c r="J508" s="204">
        <v>44285</v>
      </c>
      <c r="K508" s="204">
        <f t="shared" si="5"/>
        <v>44286</v>
      </c>
      <c r="L508" s="205" t="str">
        <f ca="1">IFERROR(__xludf.DUMMYFUNCTION("JOIN("""", G508:H508)"),"")</f>
        <v/>
      </c>
      <c r="M508" s="11" t="e">
        <f t="shared" ca="1" si="3"/>
        <v>#NAME?</v>
      </c>
    </row>
    <row r="509" spans="1:13" ht="12.75">
      <c r="A509" s="15"/>
      <c r="B509" s="13"/>
      <c r="C509" s="13"/>
      <c r="D509" s="13"/>
      <c r="E509" s="13"/>
      <c r="F509" s="13"/>
      <c r="G509" s="205"/>
      <c r="H509" s="15"/>
      <c r="I509" s="13"/>
      <c r="J509" s="204">
        <v>44285</v>
      </c>
      <c r="K509" s="204">
        <f t="shared" si="5"/>
        <v>44286</v>
      </c>
      <c r="L509" s="205" t="str">
        <f ca="1">IFERROR(__xludf.DUMMYFUNCTION("JOIN("""", G509:H509)"),"")</f>
        <v/>
      </c>
      <c r="M509" s="11" t="e">
        <f t="shared" ca="1" si="3"/>
        <v>#NAME?</v>
      </c>
    </row>
    <row r="510" spans="1:13" ht="12.75">
      <c r="A510" s="15"/>
      <c r="B510" s="13"/>
      <c r="C510" s="13"/>
      <c r="D510" s="13"/>
      <c r="E510" s="13"/>
      <c r="F510" s="13"/>
      <c r="G510" s="205"/>
      <c r="H510" s="15"/>
      <c r="I510" s="13"/>
      <c r="J510" s="204">
        <v>44291</v>
      </c>
      <c r="K510" s="204">
        <f t="shared" si="5"/>
        <v>44292</v>
      </c>
      <c r="L510" s="205" t="str">
        <f ca="1">IFERROR(__xludf.DUMMYFUNCTION("JOIN("""", G510:H510)"),"")</f>
        <v/>
      </c>
      <c r="M510" s="11" t="e">
        <f t="shared" ca="1" si="3"/>
        <v>#NAME?</v>
      </c>
    </row>
    <row r="511" spans="1:13" ht="12.75">
      <c r="A511" s="15"/>
      <c r="B511" s="13"/>
      <c r="C511" s="13"/>
      <c r="D511" s="13"/>
      <c r="E511" s="13"/>
      <c r="F511" s="13"/>
      <c r="G511" s="205"/>
      <c r="H511" s="15"/>
      <c r="I511" s="13"/>
      <c r="J511" s="204">
        <v>44286</v>
      </c>
      <c r="K511" s="204">
        <f t="shared" si="5"/>
        <v>44287</v>
      </c>
      <c r="L511" s="205" t="str">
        <f ca="1">IFERROR(__xludf.DUMMYFUNCTION("JOIN("""", G511:H511)"),"")</f>
        <v/>
      </c>
      <c r="M511" s="11" t="e">
        <f t="shared" ca="1" si="3"/>
        <v>#NAME?</v>
      </c>
    </row>
    <row r="512" spans="1:13" ht="12.75">
      <c r="A512" s="15"/>
      <c r="B512" s="13"/>
      <c r="C512" s="13"/>
      <c r="D512" s="13"/>
      <c r="E512" s="13"/>
      <c r="F512" s="13"/>
      <c r="G512" s="205"/>
      <c r="H512" s="15"/>
      <c r="I512" s="13"/>
      <c r="J512" s="204">
        <v>44286</v>
      </c>
      <c r="K512" s="204">
        <f t="shared" si="5"/>
        <v>44287</v>
      </c>
      <c r="L512" s="205" t="str">
        <f ca="1">IFERROR(__xludf.DUMMYFUNCTION("JOIN("""", G512:H512)"),"")</f>
        <v/>
      </c>
      <c r="M512" s="11" t="e">
        <f t="shared" ref="M512:M766" ca="1" si="6">HYPERLINK(L512, Image("http://iopl.co/whatsapp.jpg"))</f>
        <v>#NAME?</v>
      </c>
    </row>
    <row r="513" spans="1:13" ht="12.75">
      <c r="A513" s="15"/>
      <c r="B513" s="13"/>
      <c r="C513" s="13"/>
      <c r="D513" s="13"/>
      <c r="E513" s="13"/>
      <c r="F513" s="13"/>
      <c r="G513" s="205"/>
      <c r="H513" s="15"/>
      <c r="I513" s="13"/>
      <c r="J513" s="204">
        <v>44286</v>
      </c>
      <c r="K513" s="204">
        <f t="shared" si="5"/>
        <v>44287</v>
      </c>
      <c r="L513" s="205" t="str">
        <f ca="1">IFERROR(__xludf.DUMMYFUNCTION("JOIN("""", G513:H513)"),"")</f>
        <v/>
      </c>
      <c r="M513" s="11" t="e">
        <f t="shared" ca="1" si="6"/>
        <v>#NAME?</v>
      </c>
    </row>
    <row r="514" spans="1:13" ht="12.75">
      <c r="A514" s="15"/>
      <c r="B514" s="13"/>
      <c r="C514" s="13"/>
      <c r="D514" s="13"/>
      <c r="E514" s="13"/>
      <c r="F514" s="13"/>
      <c r="G514" s="205"/>
      <c r="H514" s="15"/>
      <c r="I514" s="13"/>
      <c r="J514" s="204">
        <v>44286</v>
      </c>
      <c r="K514" s="204">
        <f t="shared" si="5"/>
        <v>44287</v>
      </c>
      <c r="L514" s="205" t="str">
        <f ca="1">IFERROR(__xludf.DUMMYFUNCTION("JOIN("""", G514:H514)"),"")</f>
        <v/>
      </c>
      <c r="M514" s="11" t="e">
        <f t="shared" ca="1" si="6"/>
        <v>#NAME?</v>
      </c>
    </row>
    <row r="515" spans="1:13" ht="12.75">
      <c r="A515" s="15"/>
      <c r="B515" s="13"/>
      <c r="C515" s="13"/>
      <c r="D515" s="13"/>
      <c r="E515" s="13"/>
      <c r="F515" s="13"/>
      <c r="G515" s="205"/>
      <c r="H515" s="15"/>
      <c r="I515" s="13"/>
      <c r="J515" s="204">
        <v>44286</v>
      </c>
      <c r="K515" s="204">
        <f t="shared" si="5"/>
        <v>44287</v>
      </c>
      <c r="L515" s="205" t="str">
        <f ca="1">IFERROR(__xludf.DUMMYFUNCTION("JOIN("""", G515:H515)"),"")</f>
        <v/>
      </c>
      <c r="M515" s="11" t="e">
        <f t="shared" ca="1" si="6"/>
        <v>#NAME?</v>
      </c>
    </row>
    <row r="516" spans="1:13" ht="12.75">
      <c r="A516" s="15"/>
      <c r="B516" s="13"/>
      <c r="C516" s="13"/>
      <c r="D516" s="13"/>
      <c r="E516" s="13"/>
      <c r="F516" s="13"/>
      <c r="G516" s="205"/>
      <c r="H516" s="15"/>
      <c r="I516" s="13"/>
      <c r="J516" s="204">
        <v>44286</v>
      </c>
      <c r="K516" s="204">
        <f t="shared" si="5"/>
        <v>44287</v>
      </c>
      <c r="L516" s="205" t="str">
        <f ca="1">IFERROR(__xludf.DUMMYFUNCTION("JOIN("""", G516:H516)"),"")</f>
        <v/>
      </c>
      <c r="M516" s="11" t="e">
        <f t="shared" ca="1" si="6"/>
        <v>#NAME?</v>
      </c>
    </row>
    <row r="517" spans="1:13" ht="12.75">
      <c r="A517" s="15"/>
      <c r="B517" s="13"/>
      <c r="C517" s="13"/>
      <c r="D517" s="13"/>
      <c r="E517" s="13"/>
      <c r="F517" s="13"/>
      <c r="G517" s="205"/>
      <c r="H517" s="15"/>
      <c r="I517" s="13"/>
      <c r="J517" s="204">
        <v>44296</v>
      </c>
      <c r="K517" s="204">
        <f t="shared" si="5"/>
        <v>44297</v>
      </c>
      <c r="L517" s="205" t="str">
        <f ca="1">IFERROR(__xludf.DUMMYFUNCTION("JOIN("""", G517:H517)"),"")</f>
        <v/>
      </c>
      <c r="M517" s="11" t="e">
        <f t="shared" ca="1" si="6"/>
        <v>#NAME?</v>
      </c>
    </row>
    <row r="518" spans="1:13" ht="12.75">
      <c r="A518" s="15"/>
      <c r="B518" s="13"/>
      <c r="C518" s="13"/>
      <c r="D518" s="13"/>
      <c r="E518" s="13"/>
      <c r="F518" s="13"/>
      <c r="G518" s="205"/>
      <c r="H518" s="15"/>
      <c r="I518" s="13"/>
      <c r="J518" s="204">
        <v>44286</v>
      </c>
      <c r="K518" s="204">
        <f t="shared" si="5"/>
        <v>44287</v>
      </c>
      <c r="L518" s="205" t="str">
        <f ca="1">IFERROR(__xludf.DUMMYFUNCTION("JOIN("""", G518:H518)"),"")</f>
        <v/>
      </c>
      <c r="M518" s="11" t="e">
        <f t="shared" ca="1" si="6"/>
        <v>#NAME?</v>
      </c>
    </row>
    <row r="519" spans="1:13" ht="12.75">
      <c r="A519" s="15"/>
      <c r="B519" s="13"/>
      <c r="C519" s="13"/>
      <c r="D519" s="13"/>
      <c r="E519" s="13"/>
      <c r="F519" s="13"/>
      <c r="G519" s="205"/>
      <c r="H519" s="15"/>
      <c r="I519" s="13"/>
      <c r="J519" s="204">
        <v>44287</v>
      </c>
      <c r="K519" s="204">
        <f t="shared" si="5"/>
        <v>44288</v>
      </c>
      <c r="L519" s="205" t="str">
        <f ca="1">IFERROR(__xludf.DUMMYFUNCTION("JOIN("""", G519:H519)"),"")</f>
        <v/>
      </c>
      <c r="M519" s="11" t="e">
        <f t="shared" ca="1" si="6"/>
        <v>#NAME?</v>
      </c>
    </row>
    <row r="520" spans="1:13" ht="12.75">
      <c r="A520" s="15"/>
      <c r="B520" s="13"/>
      <c r="C520" s="13"/>
      <c r="D520" s="13"/>
      <c r="E520" s="13"/>
      <c r="F520" s="13"/>
      <c r="G520" s="205"/>
      <c r="H520" s="15"/>
      <c r="I520" s="13"/>
      <c r="J520" s="204">
        <v>44287</v>
      </c>
      <c r="K520" s="204">
        <f t="shared" si="5"/>
        <v>44288</v>
      </c>
      <c r="L520" s="205" t="str">
        <f ca="1">IFERROR(__xludf.DUMMYFUNCTION("JOIN("""", G520:H520)"),"")</f>
        <v/>
      </c>
      <c r="M520" s="11" t="e">
        <f t="shared" ca="1" si="6"/>
        <v>#NAME?</v>
      </c>
    </row>
    <row r="521" spans="1:13" ht="12.75">
      <c r="A521" s="15"/>
      <c r="B521" s="13"/>
      <c r="C521" s="13"/>
      <c r="D521" s="13"/>
      <c r="E521" s="13"/>
      <c r="F521" s="13"/>
      <c r="G521" s="205"/>
      <c r="H521" s="15"/>
      <c r="I521" s="13"/>
      <c r="J521" s="204">
        <v>44292</v>
      </c>
      <c r="K521" s="204">
        <f t="shared" si="5"/>
        <v>44293</v>
      </c>
      <c r="L521" s="205" t="str">
        <f ca="1">IFERROR(__xludf.DUMMYFUNCTION("JOIN("""", G521:H521)"),"")</f>
        <v/>
      </c>
      <c r="M521" s="11" t="e">
        <f t="shared" ca="1" si="6"/>
        <v>#NAME?</v>
      </c>
    </row>
    <row r="522" spans="1:13" ht="12.75">
      <c r="A522" s="15"/>
      <c r="B522" s="13"/>
      <c r="C522" s="13"/>
      <c r="D522" s="13"/>
      <c r="E522" s="13"/>
      <c r="F522" s="13"/>
      <c r="G522" s="205"/>
      <c r="H522" s="15"/>
      <c r="I522" s="13"/>
      <c r="J522" s="204">
        <v>44287</v>
      </c>
      <c r="K522" s="204">
        <f t="shared" si="5"/>
        <v>44288</v>
      </c>
      <c r="L522" s="205" t="str">
        <f ca="1">IFERROR(__xludf.DUMMYFUNCTION("JOIN("""", G522:H522)"),"")</f>
        <v/>
      </c>
      <c r="M522" s="11" t="e">
        <f t="shared" ca="1" si="6"/>
        <v>#NAME?</v>
      </c>
    </row>
    <row r="523" spans="1:13" ht="12.75">
      <c r="A523" s="15"/>
      <c r="B523" s="13"/>
      <c r="C523" s="13"/>
      <c r="D523" s="13"/>
      <c r="E523" s="13"/>
      <c r="F523" s="13"/>
      <c r="G523" s="205"/>
      <c r="H523" s="15"/>
      <c r="I523" s="13"/>
      <c r="J523" s="204">
        <v>44287</v>
      </c>
      <c r="K523" s="204">
        <f t="shared" si="5"/>
        <v>44288</v>
      </c>
      <c r="L523" s="205" t="str">
        <f ca="1">IFERROR(__xludf.DUMMYFUNCTION("JOIN("""", G523:H523)"),"")</f>
        <v/>
      </c>
      <c r="M523" s="11" t="e">
        <f t="shared" ca="1" si="6"/>
        <v>#NAME?</v>
      </c>
    </row>
    <row r="524" spans="1:13" ht="12.75">
      <c r="A524" s="15"/>
      <c r="B524" s="13"/>
      <c r="C524" s="13"/>
      <c r="D524" s="13"/>
      <c r="E524" s="13"/>
      <c r="F524" s="13"/>
      <c r="G524" s="205"/>
      <c r="H524" s="15"/>
      <c r="I524" s="13"/>
      <c r="J524" s="210">
        <v>44287</v>
      </c>
      <c r="K524" s="204">
        <f t="shared" si="5"/>
        <v>44288</v>
      </c>
      <c r="L524" s="205" t="str">
        <f ca="1">IFERROR(__xludf.DUMMYFUNCTION("JOIN("""", G524:H524)"),"")</f>
        <v/>
      </c>
      <c r="M524" s="11" t="e">
        <f t="shared" ca="1" si="6"/>
        <v>#NAME?</v>
      </c>
    </row>
    <row r="525" spans="1:13" ht="12.75">
      <c r="A525" s="15"/>
      <c r="B525" s="13"/>
      <c r="C525" s="13"/>
      <c r="D525" s="13"/>
      <c r="E525" s="13"/>
      <c r="F525" s="13"/>
      <c r="G525" s="205"/>
      <c r="H525" s="15"/>
      <c r="I525" s="13"/>
      <c r="J525" s="204">
        <v>44287</v>
      </c>
      <c r="K525" s="204">
        <f t="shared" si="5"/>
        <v>44288</v>
      </c>
      <c r="L525" s="205" t="str">
        <f ca="1">IFERROR(__xludf.DUMMYFUNCTION("JOIN("""", G525:H525)"),"")</f>
        <v/>
      </c>
      <c r="M525" s="11" t="e">
        <f t="shared" ca="1" si="6"/>
        <v>#NAME?</v>
      </c>
    </row>
    <row r="526" spans="1:13" ht="12.75">
      <c r="A526" s="15"/>
      <c r="B526" s="13"/>
      <c r="C526" s="13"/>
      <c r="D526" s="13"/>
      <c r="E526" s="13"/>
      <c r="F526" s="13"/>
      <c r="G526" s="205"/>
      <c r="H526" s="15"/>
      <c r="I526" s="13"/>
      <c r="J526" s="204">
        <v>44288</v>
      </c>
      <c r="K526" s="204">
        <f t="shared" si="5"/>
        <v>44289</v>
      </c>
      <c r="L526" s="205" t="str">
        <f ca="1">IFERROR(__xludf.DUMMYFUNCTION("JOIN("""", G526:H526)"),"")</f>
        <v/>
      </c>
      <c r="M526" s="11" t="e">
        <f t="shared" ca="1" si="6"/>
        <v>#NAME?</v>
      </c>
    </row>
    <row r="527" spans="1:13" ht="12.75">
      <c r="A527" s="15"/>
      <c r="B527" s="13"/>
      <c r="C527" s="13"/>
      <c r="D527" s="13"/>
      <c r="E527" s="13"/>
      <c r="F527" s="13"/>
      <c r="G527" s="205"/>
      <c r="H527" s="15"/>
      <c r="I527" s="13"/>
      <c r="J527" s="204">
        <v>44288</v>
      </c>
      <c r="K527" s="204">
        <f t="shared" si="5"/>
        <v>44289</v>
      </c>
      <c r="L527" s="205" t="str">
        <f ca="1">IFERROR(__xludf.DUMMYFUNCTION("JOIN("""", G527:H527)"),"")</f>
        <v/>
      </c>
      <c r="M527" s="11" t="e">
        <f t="shared" ca="1" si="6"/>
        <v>#NAME?</v>
      </c>
    </row>
    <row r="528" spans="1:13" ht="12.75">
      <c r="A528" s="15"/>
      <c r="B528" s="13"/>
      <c r="C528" s="13"/>
      <c r="D528" s="13"/>
      <c r="E528" s="13"/>
      <c r="F528" s="13"/>
      <c r="G528" s="205"/>
      <c r="H528" s="15"/>
      <c r="I528" s="13"/>
      <c r="J528" s="204">
        <v>44288</v>
      </c>
      <c r="K528" s="204">
        <f t="shared" si="5"/>
        <v>44289</v>
      </c>
      <c r="L528" s="205" t="str">
        <f ca="1">IFERROR(__xludf.DUMMYFUNCTION("JOIN("""", G528:H528)"),"")</f>
        <v/>
      </c>
      <c r="M528" s="11" t="e">
        <f t="shared" ca="1" si="6"/>
        <v>#NAME?</v>
      </c>
    </row>
    <row r="529" spans="1:13" ht="12.75">
      <c r="A529" s="15"/>
      <c r="B529" s="13"/>
      <c r="C529" s="13"/>
      <c r="D529" s="13"/>
      <c r="E529" s="13"/>
      <c r="F529" s="13"/>
      <c r="G529" s="205"/>
      <c r="H529" s="15"/>
      <c r="I529" s="13"/>
      <c r="J529" s="204">
        <v>44288</v>
      </c>
      <c r="K529" s="204">
        <f t="shared" si="5"/>
        <v>44289</v>
      </c>
      <c r="L529" s="205" t="str">
        <f ca="1">IFERROR(__xludf.DUMMYFUNCTION("JOIN("""", G529:H529)"),"")</f>
        <v/>
      </c>
      <c r="M529" s="11" t="e">
        <f t="shared" ca="1" si="6"/>
        <v>#NAME?</v>
      </c>
    </row>
    <row r="530" spans="1:13" ht="12.75">
      <c r="A530" s="15"/>
      <c r="B530" s="13"/>
      <c r="C530" s="13"/>
      <c r="D530" s="13"/>
      <c r="E530" s="13"/>
      <c r="F530" s="13"/>
      <c r="G530" s="205"/>
      <c r="H530" s="15"/>
      <c r="I530" s="13"/>
      <c r="J530" s="204">
        <v>44288</v>
      </c>
      <c r="K530" s="204">
        <f t="shared" si="5"/>
        <v>44289</v>
      </c>
      <c r="L530" s="205" t="str">
        <f ca="1">IFERROR(__xludf.DUMMYFUNCTION("JOIN("""", G530:H530)"),"")</f>
        <v/>
      </c>
      <c r="M530" s="11" t="e">
        <f t="shared" ca="1" si="6"/>
        <v>#NAME?</v>
      </c>
    </row>
    <row r="531" spans="1:13" ht="12.75">
      <c r="A531" s="15"/>
      <c r="B531" s="13"/>
      <c r="C531" s="13"/>
      <c r="D531" s="13"/>
      <c r="E531" s="13"/>
      <c r="F531" s="13"/>
      <c r="G531" s="205"/>
      <c r="H531" s="15"/>
      <c r="I531" s="13"/>
      <c r="J531" s="204">
        <v>44288</v>
      </c>
      <c r="K531" s="204">
        <f t="shared" si="5"/>
        <v>44289</v>
      </c>
      <c r="L531" s="205" t="str">
        <f ca="1">IFERROR(__xludf.DUMMYFUNCTION("JOIN("""", G531:H531)"),"")</f>
        <v/>
      </c>
      <c r="M531" s="11" t="e">
        <f t="shared" ca="1" si="6"/>
        <v>#NAME?</v>
      </c>
    </row>
    <row r="532" spans="1:13" ht="12.75">
      <c r="A532" s="15"/>
      <c r="B532" s="13"/>
      <c r="C532" s="13"/>
      <c r="D532" s="13"/>
      <c r="E532" s="13"/>
      <c r="F532" s="13"/>
      <c r="G532" s="205"/>
      <c r="H532" s="15"/>
      <c r="I532" s="13"/>
      <c r="J532" s="204">
        <v>44288</v>
      </c>
      <c r="K532" s="204">
        <f t="shared" si="5"/>
        <v>44289</v>
      </c>
      <c r="L532" s="205" t="str">
        <f ca="1">IFERROR(__xludf.DUMMYFUNCTION("JOIN("""", G532:H532)"),"")</f>
        <v/>
      </c>
      <c r="M532" s="11" t="e">
        <f t="shared" ca="1" si="6"/>
        <v>#NAME?</v>
      </c>
    </row>
    <row r="533" spans="1:13" ht="12.75">
      <c r="A533" s="15"/>
      <c r="B533" s="13"/>
      <c r="C533" s="13"/>
      <c r="D533" s="13"/>
      <c r="E533" s="13"/>
      <c r="F533" s="13"/>
      <c r="G533" s="205"/>
      <c r="H533" s="15"/>
      <c r="I533" s="13"/>
      <c r="J533" s="204">
        <v>44288</v>
      </c>
      <c r="K533" s="204">
        <f t="shared" si="5"/>
        <v>44289</v>
      </c>
      <c r="L533" s="205" t="str">
        <f ca="1">IFERROR(__xludf.DUMMYFUNCTION("JOIN("""", G533:H533)"),"")</f>
        <v/>
      </c>
      <c r="M533" s="11" t="e">
        <f t="shared" ca="1" si="6"/>
        <v>#NAME?</v>
      </c>
    </row>
    <row r="534" spans="1:13" ht="12.75">
      <c r="A534" s="15"/>
      <c r="B534" s="13"/>
      <c r="C534" s="13"/>
      <c r="D534" s="13"/>
      <c r="E534" s="13"/>
      <c r="F534" s="13"/>
      <c r="G534" s="205"/>
      <c r="H534" s="15"/>
      <c r="I534" s="13"/>
      <c r="J534" s="204">
        <v>44288</v>
      </c>
      <c r="K534" s="204">
        <f t="shared" si="5"/>
        <v>44289</v>
      </c>
      <c r="L534" s="205" t="str">
        <f ca="1">IFERROR(__xludf.DUMMYFUNCTION("JOIN("""", G534:H534)"),"")</f>
        <v/>
      </c>
      <c r="M534" s="11" t="e">
        <f t="shared" ca="1" si="6"/>
        <v>#NAME?</v>
      </c>
    </row>
    <row r="535" spans="1:13" ht="12.75">
      <c r="A535" s="15"/>
      <c r="B535" s="13"/>
      <c r="C535" s="13"/>
      <c r="D535" s="13"/>
      <c r="E535" s="13"/>
      <c r="F535" s="13"/>
      <c r="G535" s="205"/>
      <c r="H535" s="15"/>
      <c r="I535" s="13"/>
      <c r="J535" s="204">
        <v>44288</v>
      </c>
      <c r="K535" s="204">
        <f t="shared" si="5"/>
        <v>44289</v>
      </c>
      <c r="L535" s="205" t="str">
        <f ca="1">IFERROR(__xludf.DUMMYFUNCTION("JOIN("""", G535:H535)"),"")</f>
        <v/>
      </c>
      <c r="M535" s="11" t="e">
        <f t="shared" ca="1" si="6"/>
        <v>#NAME?</v>
      </c>
    </row>
    <row r="536" spans="1:13" ht="12.75">
      <c r="A536" s="15"/>
      <c r="B536" s="13"/>
      <c r="C536" s="13"/>
      <c r="D536" s="13"/>
      <c r="E536" s="13"/>
      <c r="F536" s="13"/>
      <c r="G536" s="205"/>
      <c r="H536" s="15"/>
      <c r="I536" s="13"/>
      <c r="J536" s="210">
        <v>44301</v>
      </c>
      <c r="K536" s="204">
        <f t="shared" si="5"/>
        <v>44302</v>
      </c>
      <c r="L536" s="205" t="str">
        <f ca="1">IFERROR(__xludf.DUMMYFUNCTION("JOIN("""", G536:H536)"),"")</f>
        <v/>
      </c>
      <c r="M536" s="11" t="e">
        <f t="shared" ca="1" si="6"/>
        <v>#NAME?</v>
      </c>
    </row>
    <row r="537" spans="1:13" ht="12.75">
      <c r="A537" s="15"/>
      <c r="B537" s="13"/>
      <c r="C537" s="13"/>
      <c r="D537" s="13"/>
      <c r="E537" s="13"/>
      <c r="F537" s="13"/>
      <c r="G537" s="205"/>
      <c r="H537" s="15"/>
      <c r="I537" s="13"/>
      <c r="J537" s="204">
        <v>44288</v>
      </c>
      <c r="K537" s="204">
        <f t="shared" si="5"/>
        <v>44289</v>
      </c>
      <c r="L537" s="205" t="str">
        <f ca="1">IFERROR(__xludf.DUMMYFUNCTION("JOIN("""", G537:H537)"),"")</f>
        <v/>
      </c>
      <c r="M537" s="11" t="e">
        <f t="shared" ca="1" si="6"/>
        <v>#NAME?</v>
      </c>
    </row>
    <row r="538" spans="1:13" ht="12.75">
      <c r="A538" s="15"/>
      <c r="B538" s="13"/>
      <c r="C538" s="13"/>
      <c r="D538" s="13"/>
      <c r="E538" s="13"/>
      <c r="F538" s="13"/>
      <c r="G538" s="205"/>
      <c r="H538" s="15"/>
      <c r="I538" s="13"/>
      <c r="J538" s="204">
        <v>44288</v>
      </c>
      <c r="K538" s="204">
        <f t="shared" si="5"/>
        <v>44289</v>
      </c>
      <c r="L538" s="205" t="str">
        <f ca="1">IFERROR(__xludf.DUMMYFUNCTION("JOIN("""", G538:H538)"),"")</f>
        <v/>
      </c>
      <c r="M538" s="11" t="e">
        <f t="shared" ca="1" si="6"/>
        <v>#NAME?</v>
      </c>
    </row>
    <row r="539" spans="1:13" ht="12.75">
      <c r="A539" s="15"/>
      <c r="B539" s="13"/>
      <c r="C539" s="13"/>
      <c r="D539" s="13"/>
      <c r="E539" s="13"/>
      <c r="F539" s="13"/>
      <c r="G539" s="205"/>
      <c r="H539" s="15"/>
      <c r="I539" s="13"/>
      <c r="J539" s="204">
        <v>44288</v>
      </c>
      <c r="K539" s="204">
        <f t="shared" si="5"/>
        <v>44289</v>
      </c>
      <c r="L539" s="205" t="str">
        <f ca="1">IFERROR(__xludf.DUMMYFUNCTION("JOIN("""", G539:H539)"),"")</f>
        <v/>
      </c>
      <c r="M539" s="11" t="e">
        <f t="shared" ca="1" si="6"/>
        <v>#NAME?</v>
      </c>
    </row>
    <row r="540" spans="1:13" ht="12.75">
      <c r="A540" s="15"/>
      <c r="B540" s="13"/>
      <c r="C540" s="13"/>
      <c r="D540" s="13"/>
      <c r="E540" s="13"/>
      <c r="F540" s="13"/>
      <c r="G540" s="205"/>
      <c r="H540" s="15"/>
      <c r="I540" s="13"/>
      <c r="J540" s="204">
        <v>44289</v>
      </c>
      <c r="K540" s="204">
        <f t="shared" si="5"/>
        <v>44290</v>
      </c>
      <c r="L540" s="205" t="str">
        <f ca="1">IFERROR(__xludf.DUMMYFUNCTION("JOIN("""", G540:H540)"),"")</f>
        <v/>
      </c>
      <c r="M540" s="11" t="e">
        <f t="shared" ca="1" si="6"/>
        <v>#NAME?</v>
      </c>
    </row>
    <row r="541" spans="1:13" ht="12.75">
      <c r="A541" s="15"/>
      <c r="B541" s="13"/>
      <c r="C541" s="13"/>
      <c r="D541" s="13"/>
      <c r="E541" s="13"/>
      <c r="F541" s="13"/>
      <c r="G541" s="205"/>
      <c r="H541" s="15"/>
      <c r="I541" s="13"/>
      <c r="J541" s="204">
        <v>44289</v>
      </c>
      <c r="K541" s="204">
        <f t="shared" si="5"/>
        <v>44290</v>
      </c>
      <c r="L541" s="205" t="str">
        <f ca="1">IFERROR(__xludf.DUMMYFUNCTION("JOIN("""", G541:H541)"),"")</f>
        <v/>
      </c>
      <c r="M541" s="11" t="e">
        <f t="shared" ca="1" si="6"/>
        <v>#NAME?</v>
      </c>
    </row>
    <row r="542" spans="1:13" ht="12.75">
      <c r="A542" s="15"/>
      <c r="B542" s="13"/>
      <c r="C542" s="13"/>
      <c r="D542" s="13"/>
      <c r="E542" s="13"/>
      <c r="F542" s="13"/>
      <c r="G542" s="205"/>
      <c r="H542" s="15"/>
      <c r="I542" s="13"/>
      <c r="J542" s="204">
        <v>44289</v>
      </c>
      <c r="K542" s="204">
        <f t="shared" si="5"/>
        <v>44290</v>
      </c>
      <c r="L542" s="205" t="str">
        <f ca="1">IFERROR(__xludf.DUMMYFUNCTION("JOIN("""", G542:H542)"),"")</f>
        <v/>
      </c>
      <c r="M542" s="11" t="e">
        <f t="shared" ca="1" si="6"/>
        <v>#NAME?</v>
      </c>
    </row>
    <row r="543" spans="1:13" ht="12.75">
      <c r="A543" s="15"/>
      <c r="B543" s="13"/>
      <c r="C543" s="13"/>
      <c r="D543" s="13"/>
      <c r="E543" s="13"/>
      <c r="F543" s="13"/>
      <c r="G543" s="205"/>
      <c r="H543" s="15"/>
      <c r="I543" s="13"/>
      <c r="J543" s="207">
        <v>44289</v>
      </c>
      <c r="K543" s="204">
        <f t="shared" si="5"/>
        <v>44290</v>
      </c>
      <c r="L543" s="205" t="str">
        <f ca="1">IFERROR(__xludf.DUMMYFUNCTION("JOIN("""", G543:H543)"),"")</f>
        <v/>
      </c>
      <c r="M543" s="11" t="e">
        <f t="shared" ca="1" si="6"/>
        <v>#NAME?</v>
      </c>
    </row>
    <row r="544" spans="1:13" ht="12.75">
      <c r="A544" s="15"/>
      <c r="B544" s="13"/>
      <c r="C544" s="13"/>
      <c r="D544" s="13"/>
      <c r="E544" s="13"/>
      <c r="F544" s="13"/>
      <c r="G544" s="205"/>
      <c r="H544" s="15"/>
      <c r="I544" s="13"/>
      <c r="J544" s="204">
        <v>44291</v>
      </c>
      <c r="K544" s="204">
        <f t="shared" si="5"/>
        <v>44292</v>
      </c>
      <c r="L544" s="205" t="str">
        <f ca="1">IFERROR(__xludf.DUMMYFUNCTION("JOIN("""", G544:H544)"),"")</f>
        <v/>
      </c>
      <c r="M544" s="11" t="e">
        <f t="shared" ca="1" si="6"/>
        <v>#NAME?</v>
      </c>
    </row>
    <row r="545" spans="1:13" ht="12.75">
      <c r="A545" s="15"/>
      <c r="B545" s="13"/>
      <c r="C545" s="13"/>
      <c r="D545" s="13"/>
      <c r="E545" s="13"/>
      <c r="F545" s="13"/>
      <c r="G545" s="205"/>
      <c r="H545" s="15"/>
      <c r="I545" s="13"/>
      <c r="J545" s="204">
        <v>44289</v>
      </c>
      <c r="K545" s="204">
        <f t="shared" si="5"/>
        <v>44290</v>
      </c>
      <c r="L545" s="205" t="str">
        <f ca="1">IFERROR(__xludf.DUMMYFUNCTION("JOIN("""", G545:H545)"),"")</f>
        <v/>
      </c>
      <c r="M545" s="11" t="e">
        <f t="shared" ca="1" si="6"/>
        <v>#NAME?</v>
      </c>
    </row>
    <row r="546" spans="1:13" ht="12.75">
      <c r="A546" s="15"/>
      <c r="B546" s="13"/>
      <c r="C546" s="13"/>
      <c r="D546" s="13"/>
      <c r="E546" s="13"/>
      <c r="F546" s="13"/>
      <c r="G546" s="205"/>
      <c r="H546" s="15"/>
      <c r="I546" s="13"/>
      <c r="J546" s="204">
        <v>44289</v>
      </c>
      <c r="K546" s="204">
        <f t="shared" si="5"/>
        <v>44290</v>
      </c>
      <c r="L546" s="205" t="str">
        <f ca="1">IFERROR(__xludf.DUMMYFUNCTION("JOIN("""", G546:H546)"),"")</f>
        <v/>
      </c>
      <c r="M546" s="11" t="e">
        <f t="shared" ca="1" si="6"/>
        <v>#NAME?</v>
      </c>
    </row>
    <row r="547" spans="1:13" ht="12.75">
      <c r="A547" s="15"/>
      <c r="B547" s="13"/>
      <c r="C547" s="13"/>
      <c r="D547" s="13"/>
      <c r="E547" s="13"/>
      <c r="F547" s="13"/>
      <c r="G547" s="205"/>
      <c r="H547" s="15"/>
      <c r="I547" s="13"/>
      <c r="J547" s="204">
        <v>44289</v>
      </c>
      <c r="K547" s="204">
        <f t="shared" si="5"/>
        <v>44290</v>
      </c>
      <c r="L547" s="205" t="str">
        <f ca="1">IFERROR(__xludf.DUMMYFUNCTION("JOIN("""", G547:H547)"),"")</f>
        <v/>
      </c>
      <c r="M547" s="11" t="e">
        <f t="shared" ca="1" si="6"/>
        <v>#NAME?</v>
      </c>
    </row>
    <row r="548" spans="1:13" ht="12.75">
      <c r="A548" s="15"/>
      <c r="B548" s="13"/>
      <c r="C548" s="13"/>
      <c r="D548" s="13"/>
      <c r="E548" s="13"/>
      <c r="F548" s="13"/>
      <c r="G548" s="205"/>
      <c r="H548" s="15"/>
      <c r="I548" s="13"/>
      <c r="J548" s="204">
        <v>44295</v>
      </c>
      <c r="K548" s="204">
        <f t="shared" si="5"/>
        <v>44296</v>
      </c>
      <c r="L548" s="205" t="str">
        <f ca="1">IFERROR(__xludf.DUMMYFUNCTION("JOIN("""", G548:H548)"),"")</f>
        <v/>
      </c>
      <c r="M548" s="11" t="e">
        <f t="shared" ca="1" si="6"/>
        <v>#NAME?</v>
      </c>
    </row>
    <row r="549" spans="1:13" ht="12.75">
      <c r="A549" s="15"/>
      <c r="B549" s="13"/>
      <c r="C549" s="13"/>
      <c r="D549" s="13"/>
      <c r="E549" s="13"/>
      <c r="F549" s="13"/>
      <c r="G549" s="205"/>
      <c r="H549" s="15"/>
      <c r="I549" s="13"/>
      <c r="J549" s="204">
        <v>44289</v>
      </c>
      <c r="K549" s="204">
        <f t="shared" si="5"/>
        <v>44290</v>
      </c>
      <c r="L549" s="205" t="str">
        <f ca="1">IFERROR(__xludf.DUMMYFUNCTION("JOIN("""", G549:H549)"),"")</f>
        <v/>
      </c>
      <c r="M549" s="11" t="e">
        <f t="shared" ca="1" si="6"/>
        <v>#NAME?</v>
      </c>
    </row>
    <row r="550" spans="1:13" ht="12.75">
      <c r="A550" s="15"/>
      <c r="B550" s="13"/>
      <c r="C550" s="13"/>
      <c r="D550" s="13"/>
      <c r="E550" s="13"/>
      <c r="F550" s="13"/>
      <c r="G550" s="205"/>
      <c r="H550" s="15"/>
      <c r="I550" s="13"/>
      <c r="J550" s="204">
        <v>44290</v>
      </c>
      <c r="K550" s="204">
        <f t="shared" si="5"/>
        <v>44291</v>
      </c>
      <c r="L550" s="205" t="str">
        <f ca="1">IFERROR(__xludf.DUMMYFUNCTION("JOIN("""", G550:H550)"),"")</f>
        <v/>
      </c>
      <c r="M550" s="11" t="e">
        <f t="shared" ca="1" si="6"/>
        <v>#NAME?</v>
      </c>
    </row>
    <row r="551" spans="1:13" ht="12.75">
      <c r="A551" s="15"/>
      <c r="B551" s="13"/>
      <c r="C551" s="13"/>
      <c r="D551" s="13"/>
      <c r="E551" s="13"/>
      <c r="F551" s="13"/>
      <c r="G551" s="205"/>
      <c r="H551" s="15"/>
      <c r="I551" s="13"/>
      <c r="J551" s="204">
        <v>44290</v>
      </c>
      <c r="K551" s="204">
        <f t="shared" si="5"/>
        <v>44291</v>
      </c>
      <c r="L551" s="205" t="str">
        <f ca="1">IFERROR(__xludf.DUMMYFUNCTION("JOIN("""", G551:H551)"),"")</f>
        <v/>
      </c>
      <c r="M551" s="11" t="e">
        <f t="shared" ca="1" si="6"/>
        <v>#NAME?</v>
      </c>
    </row>
    <row r="552" spans="1:13" ht="12.75">
      <c r="A552" s="15"/>
      <c r="B552" s="13"/>
      <c r="C552" s="13"/>
      <c r="D552" s="13"/>
      <c r="E552" s="13"/>
      <c r="F552" s="13"/>
      <c r="G552" s="205"/>
      <c r="H552" s="15"/>
      <c r="I552" s="13"/>
      <c r="J552" s="204">
        <v>44290</v>
      </c>
      <c r="K552" s="204">
        <f t="shared" si="5"/>
        <v>44291</v>
      </c>
      <c r="L552" s="205" t="str">
        <f ca="1">IFERROR(__xludf.DUMMYFUNCTION("JOIN("""", G552:H552)"),"")</f>
        <v/>
      </c>
      <c r="M552" s="11" t="e">
        <f t="shared" ca="1" si="6"/>
        <v>#NAME?</v>
      </c>
    </row>
    <row r="553" spans="1:13" ht="12.75">
      <c r="A553" s="15"/>
      <c r="B553" s="13"/>
      <c r="C553" s="13"/>
      <c r="D553" s="13"/>
      <c r="E553" s="13"/>
      <c r="F553" s="13"/>
      <c r="G553" s="205"/>
      <c r="H553" s="15"/>
      <c r="I553" s="13"/>
      <c r="J553" s="204">
        <v>44290</v>
      </c>
      <c r="K553" s="204">
        <f t="shared" si="5"/>
        <v>44291</v>
      </c>
      <c r="L553" s="205" t="str">
        <f ca="1">IFERROR(__xludf.DUMMYFUNCTION("JOIN("""", G553:H553)"),"")</f>
        <v/>
      </c>
      <c r="M553" s="11" t="e">
        <f t="shared" ca="1" si="6"/>
        <v>#NAME?</v>
      </c>
    </row>
    <row r="554" spans="1:13" ht="12.75">
      <c r="A554" s="15"/>
      <c r="B554" s="13"/>
      <c r="C554" s="13"/>
      <c r="D554" s="13"/>
      <c r="E554" s="13"/>
      <c r="F554" s="13"/>
      <c r="G554" s="205"/>
      <c r="H554" s="15"/>
      <c r="I554" s="13"/>
      <c r="J554" s="204">
        <v>44290</v>
      </c>
      <c r="K554" s="204">
        <f t="shared" si="5"/>
        <v>44291</v>
      </c>
      <c r="L554" s="205" t="str">
        <f ca="1">IFERROR(__xludf.DUMMYFUNCTION("JOIN("""", G554:H554)"),"")</f>
        <v/>
      </c>
      <c r="M554" s="11" t="e">
        <f t="shared" ca="1" si="6"/>
        <v>#NAME?</v>
      </c>
    </row>
    <row r="555" spans="1:13" ht="12.75">
      <c r="A555" s="15"/>
      <c r="B555" s="13"/>
      <c r="C555" s="13"/>
      <c r="D555" s="13"/>
      <c r="E555" s="13"/>
      <c r="F555" s="13"/>
      <c r="G555" s="205"/>
      <c r="H555" s="15"/>
      <c r="I555" s="13"/>
      <c r="J555" s="204">
        <v>44290</v>
      </c>
      <c r="K555" s="204">
        <f t="shared" si="5"/>
        <v>44291</v>
      </c>
      <c r="L555" s="205" t="str">
        <f ca="1">IFERROR(__xludf.DUMMYFUNCTION("JOIN("""", G555:H555)"),"")</f>
        <v/>
      </c>
      <c r="M555" s="11" t="e">
        <f t="shared" ca="1" si="6"/>
        <v>#NAME?</v>
      </c>
    </row>
    <row r="556" spans="1:13" ht="12.75">
      <c r="A556" s="15"/>
      <c r="B556" s="13"/>
      <c r="C556" s="13"/>
      <c r="D556" s="13"/>
      <c r="E556" s="13"/>
      <c r="F556" s="13"/>
      <c r="G556" s="205"/>
      <c r="H556" s="15"/>
      <c r="I556" s="13"/>
      <c r="J556" s="204">
        <v>44291</v>
      </c>
      <c r="K556" s="204">
        <f t="shared" si="5"/>
        <v>44292</v>
      </c>
      <c r="L556" s="205" t="str">
        <f ca="1">IFERROR(__xludf.DUMMYFUNCTION("JOIN("""", G556:H556)"),"")</f>
        <v/>
      </c>
      <c r="M556" s="11" t="e">
        <f t="shared" ca="1" si="6"/>
        <v>#NAME?</v>
      </c>
    </row>
    <row r="557" spans="1:13" ht="12.75">
      <c r="A557" s="15"/>
      <c r="B557" s="13"/>
      <c r="C557" s="13"/>
      <c r="D557" s="13"/>
      <c r="E557" s="13"/>
      <c r="F557" s="13"/>
      <c r="G557" s="205"/>
      <c r="H557" s="15"/>
      <c r="I557" s="13"/>
      <c r="J557" s="204">
        <v>44290</v>
      </c>
      <c r="K557" s="204">
        <f t="shared" si="5"/>
        <v>44291</v>
      </c>
      <c r="L557" s="205" t="str">
        <f ca="1">IFERROR(__xludf.DUMMYFUNCTION("JOIN("""", G557:H557)"),"")</f>
        <v/>
      </c>
      <c r="M557" s="11" t="e">
        <f t="shared" ca="1" si="6"/>
        <v>#NAME?</v>
      </c>
    </row>
    <row r="558" spans="1:13" ht="12.75">
      <c r="A558" s="15"/>
      <c r="B558" s="13"/>
      <c r="C558" s="13"/>
      <c r="D558" s="13"/>
      <c r="E558" s="13"/>
      <c r="F558" s="13"/>
      <c r="G558" s="205"/>
      <c r="H558" s="15"/>
      <c r="I558" s="13"/>
      <c r="J558" s="204">
        <v>44290</v>
      </c>
      <c r="K558" s="204">
        <f t="shared" si="5"/>
        <v>44291</v>
      </c>
      <c r="L558" s="205" t="str">
        <f ca="1">IFERROR(__xludf.DUMMYFUNCTION("JOIN("""", G558:H558)"),"")</f>
        <v/>
      </c>
      <c r="M558" s="11" t="e">
        <f t="shared" ca="1" si="6"/>
        <v>#NAME?</v>
      </c>
    </row>
    <row r="559" spans="1:13" ht="12.75">
      <c r="A559" s="15"/>
      <c r="B559" s="13"/>
      <c r="C559" s="13"/>
      <c r="D559" s="13"/>
      <c r="E559" s="13"/>
      <c r="F559" s="13"/>
      <c r="G559" s="205"/>
      <c r="H559" s="15"/>
      <c r="I559" s="13"/>
      <c r="J559" s="204">
        <v>44290</v>
      </c>
      <c r="K559" s="204">
        <f t="shared" si="5"/>
        <v>44291</v>
      </c>
      <c r="L559" s="205" t="str">
        <f ca="1">IFERROR(__xludf.DUMMYFUNCTION("JOIN("""", G559:H559)"),"")</f>
        <v/>
      </c>
      <c r="M559" s="11" t="e">
        <f t="shared" ca="1" si="6"/>
        <v>#NAME?</v>
      </c>
    </row>
    <row r="560" spans="1:13" ht="12.75">
      <c r="A560" s="15"/>
      <c r="B560" s="13"/>
      <c r="C560" s="13"/>
      <c r="D560" s="13"/>
      <c r="E560" s="13"/>
      <c r="F560" s="13"/>
      <c r="G560" s="205"/>
      <c r="H560" s="15"/>
      <c r="I560" s="13"/>
      <c r="J560" s="204">
        <v>44299</v>
      </c>
      <c r="K560" s="204">
        <f t="shared" si="5"/>
        <v>44300</v>
      </c>
      <c r="L560" s="205" t="str">
        <f ca="1">IFERROR(__xludf.DUMMYFUNCTION("JOIN("""", G560:H560)"),"")</f>
        <v/>
      </c>
      <c r="M560" s="11" t="e">
        <f t="shared" ca="1" si="6"/>
        <v>#NAME?</v>
      </c>
    </row>
    <row r="561" spans="1:13" ht="12.75">
      <c r="A561" s="15"/>
      <c r="B561" s="13"/>
      <c r="C561" s="13"/>
      <c r="D561" s="13"/>
      <c r="E561" s="13"/>
      <c r="F561" s="13"/>
      <c r="G561" s="205"/>
      <c r="H561" s="15"/>
      <c r="I561" s="13"/>
      <c r="J561" s="204">
        <v>44290</v>
      </c>
      <c r="K561" s="204">
        <f t="shared" si="5"/>
        <v>44291</v>
      </c>
      <c r="L561" s="205" t="str">
        <f ca="1">IFERROR(__xludf.DUMMYFUNCTION("JOIN("""", G561:H561)"),"")</f>
        <v/>
      </c>
      <c r="M561" s="11" t="e">
        <f t="shared" ca="1" si="6"/>
        <v>#NAME?</v>
      </c>
    </row>
    <row r="562" spans="1:13" ht="12.75">
      <c r="A562" s="15"/>
      <c r="B562" s="13"/>
      <c r="C562" s="13"/>
      <c r="D562" s="13"/>
      <c r="E562" s="13"/>
      <c r="F562" s="13"/>
      <c r="G562" s="205"/>
      <c r="H562" s="15"/>
      <c r="I562" s="13"/>
      <c r="J562" s="204">
        <v>44290</v>
      </c>
      <c r="K562" s="204">
        <f t="shared" si="5"/>
        <v>44291</v>
      </c>
      <c r="L562" s="205" t="str">
        <f ca="1">IFERROR(__xludf.DUMMYFUNCTION("JOIN("""", G562:H562)"),"")</f>
        <v/>
      </c>
      <c r="M562" s="11" t="e">
        <f t="shared" ca="1" si="6"/>
        <v>#NAME?</v>
      </c>
    </row>
    <row r="563" spans="1:13" ht="12.75">
      <c r="A563" s="15"/>
      <c r="B563" s="13"/>
      <c r="C563" s="13"/>
      <c r="D563" s="13"/>
      <c r="E563" s="13"/>
      <c r="F563" s="13"/>
      <c r="G563" s="205"/>
      <c r="H563" s="15"/>
      <c r="I563" s="13"/>
      <c r="J563" s="204">
        <v>44290</v>
      </c>
      <c r="K563" s="204">
        <f t="shared" si="5"/>
        <v>44291</v>
      </c>
      <c r="L563" s="205" t="str">
        <f ca="1">IFERROR(__xludf.DUMMYFUNCTION("JOIN("""", G563:H563)"),"")</f>
        <v/>
      </c>
      <c r="M563" s="11" t="e">
        <f t="shared" ca="1" si="6"/>
        <v>#NAME?</v>
      </c>
    </row>
    <row r="564" spans="1:13" ht="12.75">
      <c r="A564" s="15"/>
      <c r="B564" s="13"/>
      <c r="C564" s="13"/>
      <c r="D564" s="13"/>
      <c r="E564" s="13"/>
      <c r="F564" s="13"/>
      <c r="G564" s="205"/>
      <c r="H564" s="15"/>
      <c r="I564" s="13"/>
      <c r="J564" s="204">
        <v>44290</v>
      </c>
      <c r="K564" s="204">
        <f t="shared" si="5"/>
        <v>44291</v>
      </c>
      <c r="L564" s="205" t="str">
        <f ca="1">IFERROR(__xludf.DUMMYFUNCTION("JOIN("""", G564:H564)"),"")</f>
        <v/>
      </c>
      <c r="M564" s="11" t="e">
        <f t="shared" ca="1" si="6"/>
        <v>#NAME?</v>
      </c>
    </row>
    <row r="565" spans="1:13" ht="12.75">
      <c r="A565" s="15"/>
      <c r="B565" s="13"/>
      <c r="C565" s="13"/>
      <c r="D565" s="13"/>
      <c r="E565" s="13"/>
      <c r="F565" s="13"/>
      <c r="G565" s="205"/>
      <c r="H565" s="15"/>
      <c r="I565" s="13"/>
      <c r="J565" s="204">
        <v>44290</v>
      </c>
      <c r="K565" s="204">
        <f t="shared" si="5"/>
        <v>44291</v>
      </c>
      <c r="L565" s="205" t="str">
        <f ca="1">IFERROR(__xludf.DUMMYFUNCTION("JOIN("""", G565:H565)"),"")</f>
        <v/>
      </c>
      <c r="M565" s="11" t="e">
        <f t="shared" ca="1" si="6"/>
        <v>#NAME?</v>
      </c>
    </row>
    <row r="566" spans="1:13" ht="12.75">
      <c r="A566" s="15"/>
      <c r="B566" s="13"/>
      <c r="C566" s="13"/>
      <c r="D566" s="13"/>
      <c r="E566" s="13"/>
      <c r="F566" s="13"/>
      <c r="G566" s="205"/>
      <c r="H566" s="15"/>
      <c r="I566" s="13"/>
      <c r="J566" s="210">
        <v>44290</v>
      </c>
      <c r="K566" s="204">
        <f t="shared" si="5"/>
        <v>44291</v>
      </c>
      <c r="L566" s="205" t="str">
        <f ca="1">IFERROR(__xludf.DUMMYFUNCTION("JOIN("""", G566:H566)"),"")</f>
        <v/>
      </c>
      <c r="M566" s="11" t="e">
        <f t="shared" ca="1" si="6"/>
        <v>#NAME?</v>
      </c>
    </row>
    <row r="567" spans="1:13" ht="12.75">
      <c r="A567" s="15"/>
      <c r="B567" s="13"/>
      <c r="C567" s="13"/>
      <c r="D567" s="13"/>
      <c r="E567" s="13"/>
      <c r="F567" s="13"/>
      <c r="G567" s="205"/>
      <c r="H567" s="15"/>
      <c r="I567" s="13"/>
      <c r="J567" s="204">
        <v>44290</v>
      </c>
      <c r="K567" s="204">
        <f t="shared" si="5"/>
        <v>44291</v>
      </c>
      <c r="L567" s="205" t="str">
        <f ca="1">IFERROR(__xludf.DUMMYFUNCTION("JOIN("""", G567:H567)"),"")</f>
        <v/>
      </c>
      <c r="M567" s="11" t="e">
        <f t="shared" ca="1" si="6"/>
        <v>#NAME?</v>
      </c>
    </row>
    <row r="568" spans="1:13" ht="12.75">
      <c r="A568" s="15"/>
      <c r="B568" s="13"/>
      <c r="C568" s="13"/>
      <c r="D568" s="13"/>
      <c r="E568" s="13"/>
      <c r="F568" s="13"/>
      <c r="G568" s="205"/>
      <c r="H568" s="15"/>
      <c r="I568" s="13"/>
      <c r="J568" s="204">
        <v>44292</v>
      </c>
      <c r="K568" s="204">
        <f t="shared" si="5"/>
        <v>44293</v>
      </c>
      <c r="L568" s="205" t="str">
        <f ca="1">IFERROR(__xludf.DUMMYFUNCTION("JOIN("""", G568:H568)"),"")</f>
        <v/>
      </c>
      <c r="M568" s="11" t="e">
        <f t="shared" ca="1" si="6"/>
        <v>#NAME?</v>
      </c>
    </row>
    <row r="569" spans="1:13" ht="12.75">
      <c r="A569" s="15"/>
      <c r="B569" s="13"/>
      <c r="C569" s="13"/>
      <c r="D569" s="13"/>
      <c r="E569" s="13"/>
      <c r="F569" s="13"/>
      <c r="G569" s="205"/>
      <c r="H569" s="15"/>
      <c r="I569" s="13"/>
      <c r="J569" s="204">
        <v>44294</v>
      </c>
      <c r="K569" s="204">
        <f t="shared" si="5"/>
        <v>44295</v>
      </c>
      <c r="L569" s="205" t="str">
        <f ca="1">IFERROR(__xludf.DUMMYFUNCTION("JOIN("""", G569:H569)"),"")</f>
        <v/>
      </c>
      <c r="M569" s="11" t="e">
        <f t="shared" ca="1" si="6"/>
        <v>#NAME?</v>
      </c>
    </row>
    <row r="570" spans="1:13" ht="12.75">
      <c r="A570" s="15"/>
      <c r="B570" s="13"/>
      <c r="C570" s="13"/>
      <c r="D570" s="13"/>
      <c r="E570" s="13"/>
      <c r="F570" s="13"/>
      <c r="G570" s="205"/>
      <c r="H570" s="15"/>
      <c r="I570" s="13"/>
      <c r="J570" s="204">
        <v>44291</v>
      </c>
      <c r="K570" s="204">
        <f t="shared" si="5"/>
        <v>44292</v>
      </c>
      <c r="L570" s="205" t="str">
        <f ca="1">IFERROR(__xludf.DUMMYFUNCTION("JOIN("""", G570:H570)"),"")</f>
        <v/>
      </c>
      <c r="M570" s="11" t="e">
        <f t="shared" ca="1" si="6"/>
        <v>#NAME?</v>
      </c>
    </row>
    <row r="571" spans="1:13" ht="12.75">
      <c r="A571" s="15"/>
      <c r="B571" s="13"/>
      <c r="C571" s="13"/>
      <c r="D571" s="13"/>
      <c r="E571" s="13"/>
      <c r="F571" s="13"/>
      <c r="G571" s="205"/>
      <c r="H571" s="15"/>
      <c r="I571" s="13"/>
      <c r="J571" s="207">
        <v>44291</v>
      </c>
      <c r="K571" s="204">
        <f t="shared" si="5"/>
        <v>44292</v>
      </c>
      <c r="L571" s="205" t="str">
        <f ca="1">IFERROR(__xludf.DUMMYFUNCTION("JOIN("""", G571:H571)"),"")</f>
        <v/>
      </c>
      <c r="M571" s="11" t="e">
        <f t="shared" ca="1" si="6"/>
        <v>#NAME?</v>
      </c>
    </row>
    <row r="572" spans="1:13" ht="12.75">
      <c r="A572" s="15"/>
      <c r="B572" s="13"/>
      <c r="C572" s="13"/>
      <c r="D572" s="13"/>
      <c r="E572" s="13"/>
      <c r="F572" s="13"/>
      <c r="G572" s="205"/>
      <c r="H572" s="15"/>
      <c r="I572" s="13"/>
      <c r="J572" s="204">
        <v>44291</v>
      </c>
      <c r="K572" s="204">
        <f t="shared" si="5"/>
        <v>44292</v>
      </c>
      <c r="L572" s="205" t="str">
        <f ca="1">IFERROR(__xludf.DUMMYFUNCTION("JOIN("""", G572:H572)"),"")</f>
        <v/>
      </c>
      <c r="M572" s="11" t="e">
        <f t="shared" ca="1" si="6"/>
        <v>#NAME?</v>
      </c>
    </row>
    <row r="573" spans="1:13" ht="12.75">
      <c r="A573" s="15"/>
      <c r="B573" s="13"/>
      <c r="C573" s="13"/>
      <c r="D573" s="13"/>
      <c r="E573" s="13"/>
      <c r="F573" s="13"/>
      <c r="G573" s="205"/>
      <c r="H573" s="15"/>
      <c r="I573" s="13"/>
      <c r="J573" s="204">
        <v>44291</v>
      </c>
      <c r="K573" s="204">
        <f t="shared" si="5"/>
        <v>44292</v>
      </c>
      <c r="L573" s="205" t="str">
        <f ca="1">IFERROR(__xludf.DUMMYFUNCTION("JOIN("""", G573:H573)"),"")</f>
        <v/>
      </c>
      <c r="M573" s="11" t="e">
        <f t="shared" ca="1" si="6"/>
        <v>#NAME?</v>
      </c>
    </row>
    <row r="574" spans="1:13" ht="12.75">
      <c r="A574" s="15"/>
      <c r="B574" s="13"/>
      <c r="C574" s="13"/>
      <c r="D574" s="13"/>
      <c r="E574" s="13"/>
      <c r="F574" s="13"/>
      <c r="G574" s="205"/>
      <c r="H574" s="15"/>
      <c r="I574" s="13"/>
      <c r="J574" s="204">
        <v>44292</v>
      </c>
      <c r="K574" s="204">
        <f t="shared" si="5"/>
        <v>44293</v>
      </c>
      <c r="L574" s="205" t="str">
        <f ca="1">IFERROR(__xludf.DUMMYFUNCTION("JOIN("""", G574:H574)"),"")</f>
        <v/>
      </c>
      <c r="M574" s="11" t="e">
        <f t="shared" ca="1" si="6"/>
        <v>#NAME?</v>
      </c>
    </row>
    <row r="575" spans="1:13" ht="12.75">
      <c r="A575" s="15"/>
      <c r="B575" s="13"/>
      <c r="C575" s="13"/>
      <c r="D575" s="13"/>
      <c r="E575" s="13"/>
      <c r="F575" s="13"/>
      <c r="G575" s="205"/>
      <c r="H575" s="15"/>
      <c r="I575" s="13"/>
      <c r="J575" s="204">
        <v>44291</v>
      </c>
      <c r="K575" s="204">
        <f t="shared" si="5"/>
        <v>44292</v>
      </c>
      <c r="L575" s="205" t="str">
        <f ca="1">IFERROR(__xludf.DUMMYFUNCTION("JOIN("""", G575:H575)"),"")</f>
        <v/>
      </c>
      <c r="M575" s="11" t="e">
        <f t="shared" ca="1" si="6"/>
        <v>#NAME?</v>
      </c>
    </row>
    <row r="576" spans="1:13" ht="12.75">
      <c r="A576" s="15"/>
      <c r="B576" s="13"/>
      <c r="C576" s="13"/>
      <c r="D576" s="13"/>
      <c r="E576" s="13"/>
      <c r="F576" s="13"/>
      <c r="G576" s="205"/>
      <c r="H576" s="15"/>
      <c r="I576" s="13"/>
      <c r="J576" s="204">
        <v>44291</v>
      </c>
      <c r="K576" s="204">
        <f t="shared" si="5"/>
        <v>44292</v>
      </c>
      <c r="L576" s="205" t="str">
        <f ca="1">IFERROR(__xludf.DUMMYFUNCTION("JOIN("""", G576:H576)"),"")</f>
        <v/>
      </c>
      <c r="M576" s="11" t="e">
        <f t="shared" ca="1" si="6"/>
        <v>#NAME?</v>
      </c>
    </row>
    <row r="577" spans="1:13" ht="12.75">
      <c r="A577" s="15"/>
      <c r="B577" s="13"/>
      <c r="C577" s="13"/>
      <c r="D577" s="13"/>
      <c r="E577" s="13"/>
      <c r="F577" s="13"/>
      <c r="G577" s="205"/>
      <c r="H577" s="15"/>
      <c r="I577" s="13"/>
      <c r="J577" s="204">
        <v>44291</v>
      </c>
      <c r="K577" s="204">
        <f t="shared" si="5"/>
        <v>44292</v>
      </c>
      <c r="L577" s="205" t="str">
        <f ca="1">IFERROR(__xludf.DUMMYFUNCTION("JOIN("""", G577:H577)"),"")</f>
        <v/>
      </c>
      <c r="M577" s="11" t="e">
        <f t="shared" ca="1" si="6"/>
        <v>#NAME?</v>
      </c>
    </row>
    <row r="578" spans="1:13" ht="12.75">
      <c r="A578" s="15"/>
      <c r="B578" s="13"/>
      <c r="C578" s="13"/>
      <c r="D578" s="13"/>
      <c r="E578" s="13"/>
      <c r="F578" s="13"/>
      <c r="G578" s="205"/>
      <c r="H578" s="15"/>
      <c r="I578" s="13"/>
      <c r="J578" s="204">
        <v>44291</v>
      </c>
      <c r="K578" s="204">
        <f t="shared" si="5"/>
        <v>44292</v>
      </c>
      <c r="L578" s="205" t="str">
        <f ca="1">IFERROR(__xludf.DUMMYFUNCTION("JOIN("""", G578:H578)"),"")</f>
        <v/>
      </c>
      <c r="M578" s="11" t="e">
        <f t="shared" ca="1" si="6"/>
        <v>#NAME?</v>
      </c>
    </row>
    <row r="579" spans="1:13" ht="12.75">
      <c r="A579" s="15"/>
      <c r="B579" s="13"/>
      <c r="C579" s="13"/>
      <c r="D579" s="13"/>
      <c r="E579" s="13"/>
      <c r="F579" s="13"/>
      <c r="G579" s="205"/>
      <c r="H579" s="15"/>
      <c r="I579" s="13"/>
      <c r="J579" s="204">
        <v>44291</v>
      </c>
      <c r="K579" s="204">
        <f t="shared" si="5"/>
        <v>44292</v>
      </c>
      <c r="L579" s="205" t="str">
        <f ca="1">IFERROR(__xludf.DUMMYFUNCTION("JOIN("""", G579:H579)"),"")</f>
        <v/>
      </c>
      <c r="M579" s="11" t="e">
        <f t="shared" ca="1" si="6"/>
        <v>#NAME?</v>
      </c>
    </row>
    <row r="580" spans="1:13" ht="12.75">
      <c r="A580" s="15"/>
      <c r="B580" s="13"/>
      <c r="C580" s="13"/>
      <c r="D580" s="13"/>
      <c r="E580" s="13"/>
      <c r="F580" s="13"/>
      <c r="G580" s="205"/>
      <c r="H580" s="15"/>
      <c r="I580" s="13"/>
      <c r="J580" s="204">
        <v>44291</v>
      </c>
      <c r="K580" s="204">
        <f t="shared" si="5"/>
        <v>44292</v>
      </c>
      <c r="L580" s="205" t="str">
        <f ca="1">IFERROR(__xludf.DUMMYFUNCTION("JOIN("""", G580:H580)"),"")</f>
        <v/>
      </c>
      <c r="M580" s="11" t="e">
        <f t="shared" ca="1" si="6"/>
        <v>#NAME?</v>
      </c>
    </row>
    <row r="581" spans="1:13" ht="12.75">
      <c r="A581" s="15"/>
      <c r="B581" s="13"/>
      <c r="C581" s="13"/>
      <c r="D581" s="13"/>
      <c r="E581" s="13"/>
      <c r="F581" s="13"/>
      <c r="G581" s="205"/>
      <c r="H581" s="15"/>
      <c r="I581" s="13"/>
      <c r="J581" s="204">
        <v>44292</v>
      </c>
      <c r="K581" s="204">
        <f t="shared" si="5"/>
        <v>44293</v>
      </c>
      <c r="L581" s="205" t="str">
        <f ca="1">IFERROR(__xludf.DUMMYFUNCTION("JOIN("""", G581:H581)"),"")</f>
        <v/>
      </c>
      <c r="M581" s="11" t="e">
        <f t="shared" ca="1" si="6"/>
        <v>#NAME?</v>
      </c>
    </row>
    <row r="582" spans="1:13" ht="12.75">
      <c r="A582" s="15"/>
      <c r="B582" s="13"/>
      <c r="C582" s="13"/>
      <c r="D582" s="13"/>
      <c r="E582" s="13"/>
      <c r="F582" s="13"/>
      <c r="G582" s="205"/>
      <c r="H582" s="15"/>
      <c r="I582" s="13"/>
      <c r="J582" s="204">
        <v>44292</v>
      </c>
      <c r="K582" s="204">
        <f t="shared" si="5"/>
        <v>44293</v>
      </c>
      <c r="L582" s="205" t="str">
        <f ca="1">IFERROR(__xludf.DUMMYFUNCTION("JOIN("""", G582:H582)"),"")</f>
        <v/>
      </c>
      <c r="M582" s="11" t="e">
        <f t="shared" ca="1" si="6"/>
        <v>#NAME?</v>
      </c>
    </row>
    <row r="583" spans="1:13" ht="12.75">
      <c r="A583" s="15"/>
      <c r="B583" s="13"/>
      <c r="C583" s="13"/>
      <c r="D583" s="13"/>
      <c r="E583" s="13"/>
      <c r="F583" s="13"/>
      <c r="G583" s="205"/>
      <c r="H583" s="15"/>
      <c r="I583" s="13"/>
      <c r="J583" s="204">
        <v>44292</v>
      </c>
      <c r="K583" s="204">
        <f t="shared" si="5"/>
        <v>44293</v>
      </c>
      <c r="L583" s="205" t="str">
        <f ca="1">IFERROR(__xludf.DUMMYFUNCTION("JOIN("""", G583:H583)"),"")</f>
        <v/>
      </c>
      <c r="M583" s="11" t="e">
        <f t="shared" ca="1" si="6"/>
        <v>#NAME?</v>
      </c>
    </row>
    <row r="584" spans="1:13" ht="12.75">
      <c r="A584" s="15"/>
      <c r="B584" s="13"/>
      <c r="C584" s="13"/>
      <c r="D584" s="13"/>
      <c r="E584" s="13"/>
      <c r="F584" s="13"/>
      <c r="G584" s="205"/>
      <c r="H584" s="15"/>
      <c r="I584" s="13"/>
      <c r="J584" s="204">
        <v>44293</v>
      </c>
      <c r="K584" s="204">
        <f t="shared" si="5"/>
        <v>44294</v>
      </c>
      <c r="L584" s="205" t="str">
        <f ca="1">IFERROR(__xludf.DUMMYFUNCTION("JOIN("""", G584:H584)"),"")</f>
        <v/>
      </c>
      <c r="M584" s="11" t="e">
        <f t="shared" ca="1" si="6"/>
        <v>#NAME?</v>
      </c>
    </row>
    <row r="585" spans="1:13" ht="12.75">
      <c r="A585" s="15"/>
      <c r="B585" s="13"/>
      <c r="C585" s="13"/>
      <c r="D585" s="13"/>
      <c r="E585" s="13"/>
      <c r="F585" s="13"/>
      <c r="G585" s="205"/>
      <c r="H585" s="15"/>
      <c r="I585" s="13"/>
      <c r="J585" s="204">
        <v>44293</v>
      </c>
      <c r="K585" s="204">
        <f t="shared" si="5"/>
        <v>44294</v>
      </c>
      <c r="L585" s="205" t="str">
        <f ca="1">IFERROR(__xludf.DUMMYFUNCTION("JOIN("""", G585:H585)"),"")</f>
        <v/>
      </c>
      <c r="M585" s="11" t="e">
        <f t="shared" ca="1" si="6"/>
        <v>#NAME?</v>
      </c>
    </row>
    <row r="586" spans="1:13" ht="12.75">
      <c r="A586" s="15"/>
      <c r="B586" s="13"/>
      <c r="C586" s="13"/>
      <c r="D586" s="13"/>
      <c r="E586" s="13"/>
      <c r="F586" s="13"/>
      <c r="G586" s="205"/>
      <c r="H586" s="15"/>
      <c r="I586" s="13"/>
      <c r="J586" s="204">
        <v>44293</v>
      </c>
      <c r="K586" s="204">
        <f t="shared" si="5"/>
        <v>44294</v>
      </c>
      <c r="L586" s="205" t="str">
        <f ca="1">IFERROR(__xludf.DUMMYFUNCTION("JOIN("""", G586:H586)"),"")</f>
        <v/>
      </c>
      <c r="M586" s="11" t="e">
        <f t="shared" ca="1" si="6"/>
        <v>#NAME?</v>
      </c>
    </row>
    <row r="587" spans="1:13" ht="12.75">
      <c r="A587" s="15"/>
      <c r="B587" s="13"/>
      <c r="C587" s="13"/>
      <c r="D587" s="13"/>
      <c r="E587" s="13"/>
      <c r="F587" s="13"/>
      <c r="G587" s="205"/>
      <c r="H587" s="15"/>
      <c r="I587" s="13"/>
      <c r="J587" s="204">
        <v>44294</v>
      </c>
      <c r="K587" s="204">
        <f t="shared" si="5"/>
        <v>44295</v>
      </c>
      <c r="L587" s="205" t="str">
        <f ca="1">IFERROR(__xludf.DUMMYFUNCTION("JOIN("""", G587:H587)"),"")</f>
        <v/>
      </c>
      <c r="M587" s="11" t="e">
        <f t="shared" ca="1" si="6"/>
        <v>#NAME?</v>
      </c>
    </row>
    <row r="588" spans="1:13" ht="12.75">
      <c r="A588" s="15"/>
      <c r="B588" s="13"/>
      <c r="C588" s="13"/>
      <c r="D588" s="13"/>
      <c r="E588" s="13"/>
      <c r="F588" s="13"/>
      <c r="G588" s="205"/>
      <c r="H588" s="15"/>
      <c r="I588" s="13"/>
      <c r="J588" s="204">
        <v>44293</v>
      </c>
      <c r="K588" s="204">
        <f t="shared" si="5"/>
        <v>44294</v>
      </c>
      <c r="L588" s="205" t="str">
        <f ca="1">IFERROR(__xludf.DUMMYFUNCTION("JOIN("""", G588:H588)"),"")</f>
        <v/>
      </c>
      <c r="M588" s="11" t="e">
        <f t="shared" ca="1" si="6"/>
        <v>#NAME?</v>
      </c>
    </row>
    <row r="589" spans="1:13" ht="12.75">
      <c r="A589" s="15"/>
      <c r="B589" s="13"/>
      <c r="C589" s="13"/>
      <c r="D589" s="13"/>
      <c r="E589" s="13"/>
      <c r="F589" s="13"/>
      <c r="G589" s="205"/>
      <c r="H589" s="15"/>
      <c r="I589" s="13"/>
      <c r="J589" s="204">
        <v>44293</v>
      </c>
      <c r="K589" s="204">
        <f t="shared" si="5"/>
        <v>44294</v>
      </c>
      <c r="L589" s="205" t="str">
        <f ca="1">IFERROR(__xludf.DUMMYFUNCTION("JOIN("""", G589:H589)"),"")</f>
        <v/>
      </c>
      <c r="M589" s="11" t="e">
        <f t="shared" ca="1" si="6"/>
        <v>#NAME?</v>
      </c>
    </row>
    <row r="590" spans="1:13" ht="12.75">
      <c r="A590" s="15"/>
      <c r="B590" s="13"/>
      <c r="C590" s="13"/>
      <c r="D590" s="13"/>
      <c r="E590" s="13"/>
      <c r="F590" s="13"/>
      <c r="G590" s="205"/>
      <c r="H590" s="15"/>
      <c r="I590" s="13"/>
      <c r="J590" s="204">
        <v>44293</v>
      </c>
      <c r="K590" s="204">
        <f t="shared" si="5"/>
        <v>44294</v>
      </c>
      <c r="L590" s="205" t="str">
        <f ca="1">IFERROR(__xludf.DUMMYFUNCTION("JOIN("""", G590:H590)"),"")</f>
        <v/>
      </c>
      <c r="M590" s="11" t="e">
        <f t="shared" ca="1" si="6"/>
        <v>#NAME?</v>
      </c>
    </row>
    <row r="591" spans="1:13" ht="12.75">
      <c r="A591" s="15"/>
      <c r="B591" s="13"/>
      <c r="C591" s="13"/>
      <c r="D591" s="13"/>
      <c r="E591" s="13"/>
      <c r="F591" s="13"/>
      <c r="G591" s="205"/>
      <c r="H591" s="15"/>
      <c r="I591" s="13"/>
      <c r="J591" s="204">
        <v>44293</v>
      </c>
      <c r="K591" s="204">
        <f t="shared" si="5"/>
        <v>44294</v>
      </c>
      <c r="L591" s="205" t="str">
        <f ca="1">IFERROR(__xludf.DUMMYFUNCTION("JOIN("""", G591:H591)"),"")</f>
        <v/>
      </c>
      <c r="M591" s="11" t="e">
        <f t="shared" ca="1" si="6"/>
        <v>#NAME?</v>
      </c>
    </row>
    <row r="592" spans="1:13" ht="12.75">
      <c r="A592" s="15"/>
      <c r="B592" s="13"/>
      <c r="C592" s="13"/>
      <c r="D592" s="13"/>
      <c r="E592" s="13"/>
      <c r="F592" s="13"/>
      <c r="G592" s="205"/>
      <c r="H592" s="15"/>
      <c r="I592" s="13"/>
      <c r="J592" s="204">
        <v>44293</v>
      </c>
      <c r="K592" s="204">
        <f t="shared" si="5"/>
        <v>44294</v>
      </c>
      <c r="L592" s="205" t="str">
        <f ca="1">IFERROR(__xludf.DUMMYFUNCTION("JOIN("""", G592:H592)"),"")</f>
        <v/>
      </c>
      <c r="M592" s="11" t="e">
        <f t="shared" ca="1" si="6"/>
        <v>#NAME?</v>
      </c>
    </row>
    <row r="593" spans="1:13" ht="12.75">
      <c r="A593" s="15"/>
      <c r="B593" s="13"/>
      <c r="C593" s="13"/>
      <c r="D593" s="13"/>
      <c r="E593" s="13"/>
      <c r="F593" s="13"/>
      <c r="G593" s="205"/>
      <c r="H593" s="15"/>
      <c r="I593" s="13"/>
      <c r="J593" s="204">
        <v>44293</v>
      </c>
      <c r="K593" s="204">
        <f t="shared" si="5"/>
        <v>44294</v>
      </c>
      <c r="L593" s="205" t="str">
        <f ca="1">IFERROR(__xludf.DUMMYFUNCTION("JOIN("""", G593:H593)"),"")</f>
        <v/>
      </c>
      <c r="M593" s="11" t="e">
        <f t="shared" ca="1" si="6"/>
        <v>#NAME?</v>
      </c>
    </row>
    <row r="594" spans="1:13" ht="12.75">
      <c r="A594" s="15"/>
      <c r="B594" s="13"/>
      <c r="C594" s="13"/>
      <c r="D594" s="13"/>
      <c r="E594" s="13"/>
      <c r="F594" s="13"/>
      <c r="G594" s="205"/>
      <c r="H594" s="15"/>
      <c r="I594" s="13"/>
      <c r="J594" s="204">
        <v>44293</v>
      </c>
      <c r="K594" s="204">
        <f t="shared" si="5"/>
        <v>44294</v>
      </c>
      <c r="L594" s="205" t="str">
        <f ca="1">IFERROR(__xludf.DUMMYFUNCTION("JOIN("""", G594:H594)"),"")</f>
        <v/>
      </c>
      <c r="M594" s="11" t="e">
        <f t="shared" ca="1" si="6"/>
        <v>#NAME?</v>
      </c>
    </row>
    <row r="595" spans="1:13" ht="12.75">
      <c r="A595" s="15"/>
      <c r="B595" s="13"/>
      <c r="C595" s="13"/>
      <c r="D595" s="13"/>
      <c r="E595" s="13"/>
      <c r="F595" s="13"/>
      <c r="G595" s="205"/>
      <c r="H595" s="15"/>
      <c r="I595" s="13"/>
      <c r="J595" s="204">
        <v>44293</v>
      </c>
      <c r="K595" s="204">
        <f t="shared" si="5"/>
        <v>44294</v>
      </c>
      <c r="L595" s="205" t="str">
        <f ca="1">IFERROR(__xludf.DUMMYFUNCTION("JOIN("""", G595:H595)"),"")</f>
        <v/>
      </c>
      <c r="M595" s="11" t="e">
        <f t="shared" ca="1" si="6"/>
        <v>#NAME?</v>
      </c>
    </row>
    <row r="596" spans="1:13" ht="12.75">
      <c r="A596" s="15"/>
      <c r="B596" s="13"/>
      <c r="C596" s="13"/>
      <c r="D596" s="13"/>
      <c r="E596" s="13"/>
      <c r="F596" s="13"/>
      <c r="G596" s="205"/>
      <c r="H596" s="15"/>
      <c r="I596" s="13"/>
      <c r="J596" s="204">
        <v>44294</v>
      </c>
      <c r="K596" s="204">
        <f t="shared" si="5"/>
        <v>44295</v>
      </c>
      <c r="L596" s="205" t="str">
        <f ca="1">IFERROR(__xludf.DUMMYFUNCTION("JOIN("""", G596:H596)"),"")</f>
        <v/>
      </c>
      <c r="M596" s="11" t="e">
        <f t="shared" ca="1" si="6"/>
        <v>#NAME?</v>
      </c>
    </row>
    <row r="597" spans="1:13" ht="12.75">
      <c r="A597" s="15"/>
      <c r="B597" s="13"/>
      <c r="C597" s="13"/>
      <c r="D597" s="13"/>
      <c r="E597" s="13"/>
      <c r="F597" s="13"/>
      <c r="G597" s="205"/>
      <c r="H597" s="15"/>
      <c r="I597" s="13"/>
      <c r="J597" s="210">
        <v>44293</v>
      </c>
      <c r="K597" s="204">
        <f t="shared" si="5"/>
        <v>44294</v>
      </c>
      <c r="L597" s="205" t="str">
        <f ca="1">IFERROR(__xludf.DUMMYFUNCTION("JOIN("""", G597:H597)"),"")</f>
        <v/>
      </c>
      <c r="M597" s="11" t="e">
        <f t="shared" ca="1" si="6"/>
        <v>#NAME?</v>
      </c>
    </row>
    <row r="598" spans="1:13" ht="12.75">
      <c r="A598" s="15"/>
      <c r="B598" s="13"/>
      <c r="C598" s="13"/>
      <c r="D598" s="13"/>
      <c r="E598" s="13"/>
      <c r="F598" s="13"/>
      <c r="G598" s="205"/>
      <c r="H598" s="15"/>
      <c r="I598" s="13"/>
      <c r="J598" s="204">
        <v>44293</v>
      </c>
      <c r="K598" s="204">
        <f t="shared" si="5"/>
        <v>44294</v>
      </c>
      <c r="L598" s="205" t="str">
        <f ca="1">IFERROR(__xludf.DUMMYFUNCTION("JOIN("""", G598:H598)"),"")</f>
        <v/>
      </c>
      <c r="M598" s="11" t="e">
        <f t="shared" ca="1" si="6"/>
        <v>#NAME?</v>
      </c>
    </row>
    <row r="599" spans="1:13" ht="12.75">
      <c r="A599" s="15"/>
      <c r="B599" s="13"/>
      <c r="C599" s="13"/>
      <c r="D599" s="13"/>
      <c r="E599" s="13"/>
      <c r="F599" s="13"/>
      <c r="G599" s="205"/>
      <c r="H599" s="15"/>
      <c r="I599" s="13"/>
      <c r="J599" s="204">
        <v>44293</v>
      </c>
      <c r="K599" s="204">
        <f t="shared" si="5"/>
        <v>44294</v>
      </c>
      <c r="L599" s="205" t="str">
        <f ca="1">IFERROR(__xludf.DUMMYFUNCTION("JOIN("""", G599:H599)"),"")</f>
        <v/>
      </c>
      <c r="M599" s="11" t="e">
        <f t="shared" ca="1" si="6"/>
        <v>#NAME?</v>
      </c>
    </row>
    <row r="600" spans="1:13" ht="12.75">
      <c r="A600" s="15"/>
      <c r="B600" s="13"/>
      <c r="C600" s="13"/>
      <c r="D600" s="13"/>
      <c r="E600" s="13"/>
      <c r="F600" s="13"/>
      <c r="G600" s="205"/>
      <c r="H600" s="15"/>
      <c r="I600" s="13"/>
      <c r="J600" s="204">
        <v>44293</v>
      </c>
      <c r="K600" s="204">
        <f t="shared" si="5"/>
        <v>44294</v>
      </c>
      <c r="L600" s="205" t="str">
        <f ca="1">IFERROR(__xludf.DUMMYFUNCTION("JOIN("""", G600:H600)"),"")</f>
        <v/>
      </c>
      <c r="M600" s="11" t="e">
        <f t="shared" ca="1" si="6"/>
        <v>#NAME?</v>
      </c>
    </row>
    <row r="601" spans="1:13" ht="12.75">
      <c r="A601" s="15"/>
      <c r="B601" s="13"/>
      <c r="C601" s="13"/>
      <c r="D601" s="13"/>
      <c r="E601" s="13"/>
      <c r="F601" s="13"/>
      <c r="G601" s="205"/>
      <c r="H601" s="15"/>
      <c r="I601" s="13"/>
      <c r="J601" s="204">
        <v>44294</v>
      </c>
      <c r="K601" s="204">
        <f t="shared" si="5"/>
        <v>44295</v>
      </c>
      <c r="L601" s="205" t="str">
        <f ca="1">IFERROR(__xludf.DUMMYFUNCTION("JOIN("""", G601:H601)"),"")</f>
        <v/>
      </c>
      <c r="M601" s="11" t="e">
        <f t="shared" ca="1" si="6"/>
        <v>#NAME?</v>
      </c>
    </row>
    <row r="602" spans="1:13" ht="12.75">
      <c r="A602" s="15"/>
      <c r="B602" s="13"/>
      <c r="C602" s="13"/>
      <c r="D602" s="13"/>
      <c r="E602" s="13"/>
      <c r="F602" s="13"/>
      <c r="G602" s="205"/>
      <c r="H602" s="15"/>
      <c r="I602" s="13"/>
      <c r="J602" s="204">
        <v>44295</v>
      </c>
      <c r="K602" s="204">
        <f t="shared" si="5"/>
        <v>44296</v>
      </c>
      <c r="L602" s="205" t="str">
        <f ca="1">IFERROR(__xludf.DUMMYFUNCTION("JOIN("""", G602:H602)"),"")</f>
        <v/>
      </c>
      <c r="M602" s="11" t="e">
        <f t="shared" ca="1" si="6"/>
        <v>#NAME?</v>
      </c>
    </row>
    <row r="603" spans="1:13" ht="12.75">
      <c r="A603" s="15"/>
      <c r="B603" s="13"/>
      <c r="C603" s="13"/>
      <c r="D603" s="13"/>
      <c r="E603" s="13"/>
      <c r="F603" s="13"/>
      <c r="G603" s="205"/>
      <c r="H603" s="15"/>
      <c r="I603" s="13"/>
      <c r="J603" s="204">
        <v>44301</v>
      </c>
      <c r="K603" s="204">
        <f t="shared" si="5"/>
        <v>44302</v>
      </c>
      <c r="L603" s="205" t="str">
        <f ca="1">IFERROR(__xludf.DUMMYFUNCTION("JOIN("""", G603:H603)"),"")</f>
        <v/>
      </c>
      <c r="M603" s="11" t="e">
        <f t="shared" ca="1" si="6"/>
        <v>#NAME?</v>
      </c>
    </row>
    <row r="604" spans="1:13" ht="12.75">
      <c r="A604" s="15"/>
      <c r="B604" s="13"/>
      <c r="C604" s="13"/>
      <c r="D604" s="13"/>
      <c r="E604" s="13"/>
      <c r="F604" s="13"/>
      <c r="G604" s="205"/>
      <c r="H604" s="15"/>
      <c r="I604" s="13"/>
      <c r="J604" s="204">
        <v>44294</v>
      </c>
      <c r="K604" s="204">
        <f t="shared" si="5"/>
        <v>44295</v>
      </c>
      <c r="L604" s="205" t="str">
        <f ca="1">IFERROR(__xludf.DUMMYFUNCTION("JOIN("""", G604:H604)"),"")</f>
        <v/>
      </c>
      <c r="M604" s="11" t="e">
        <f t="shared" ca="1" si="6"/>
        <v>#NAME?</v>
      </c>
    </row>
    <row r="605" spans="1:13" ht="12.75">
      <c r="A605" s="15"/>
      <c r="B605" s="13"/>
      <c r="C605" s="13"/>
      <c r="D605" s="13"/>
      <c r="E605" s="13"/>
      <c r="F605" s="13"/>
      <c r="G605" s="205"/>
      <c r="H605" s="15"/>
      <c r="I605" s="13"/>
      <c r="J605" s="204">
        <v>44301</v>
      </c>
      <c r="K605" s="204">
        <f t="shared" si="5"/>
        <v>44302</v>
      </c>
      <c r="L605" s="205" t="str">
        <f ca="1">IFERROR(__xludf.DUMMYFUNCTION("JOIN("""", G605:H605)"),"")</f>
        <v/>
      </c>
      <c r="M605" s="11" t="e">
        <f t="shared" ca="1" si="6"/>
        <v>#NAME?</v>
      </c>
    </row>
    <row r="606" spans="1:13" ht="12.75">
      <c r="A606" s="15"/>
      <c r="B606" s="13"/>
      <c r="C606" s="13"/>
      <c r="D606" s="13"/>
      <c r="E606" s="13"/>
      <c r="F606" s="13"/>
      <c r="G606" s="205"/>
      <c r="H606" s="15"/>
      <c r="I606" s="13"/>
      <c r="J606" s="204">
        <v>44294</v>
      </c>
      <c r="K606" s="204">
        <f t="shared" si="5"/>
        <v>44295</v>
      </c>
      <c r="L606" s="205" t="str">
        <f ca="1">IFERROR(__xludf.DUMMYFUNCTION("JOIN("""", G606:H606)"),"")</f>
        <v/>
      </c>
      <c r="M606" s="11" t="e">
        <f t="shared" ca="1" si="6"/>
        <v>#NAME?</v>
      </c>
    </row>
    <row r="607" spans="1:13" ht="12.75">
      <c r="A607" s="15"/>
      <c r="B607" s="13"/>
      <c r="C607" s="13"/>
      <c r="D607" s="13"/>
      <c r="E607" s="13"/>
      <c r="F607" s="13"/>
      <c r="G607" s="205"/>
      <c r="H607" s="15"/>
      <c r="I607" s="13"/>
      <c r="J607" s="204">
        <v>44294</v>
      </c>
      <c r="K607" s="204">
        <f t="shared" si="5"/>
        <v>44295</v>
      </c>
      <c r="L607" s="205" t="str">
        <f ca="1">IFERROR(__xludf.DUMMYFUNCTION("JOIN("""", G607:H607)"),"")</f>
        <v/>
      </c>
      <c r="M607" s="11" t="e">
        <f t="shared" ca="1" si="6"/>
        <v>#NAME?</v>
      </c>
    </row>
    <row r="608" spans="1:13" ht="12.75">
      <c r="A608" s="15"/>
      <c r="B608" s="13"/>
      <c r="C608" s="13"/>
      <c r="D608" s="13"/>
      <c r="E608" s="13"/>
      <c r="F608" s="13"/>
      <c r="G608" s="205"/>
      <c r="H608" s="15"/>
      <c r="I608" s="13"/>
      <c r="J608" s="204">
        <v>44294</v>
      </c>
      <c r="K608" s="204">
        <f t="shared" si="5"/>
        <v>44295</v>
      </c>
      <c r="L608" s="205" t="str">
        <f ca="1">IFERROR(__xludf.DUMMYFUNCTION("JOIN("""", G608:H608)"),"")</f>
        <v/>
      </c>
      <c r="M608" s="11" t="e">
        <f t="shared" ca="1" si="6"/>
        <v>#NAME?</v>
      </c>
    </row>
    <row r="609" spans="1:13" ht="12.75">
      <c r="A609" s="15"/>
      <c r="B609" s="13"/>
      <c r="C609" s="13"/>
      <c r="D609" s="13"/>
      <c r="E609" s="13"/>
      <c r="F609" s="13"/>
      <c r="G609" s="205"/>
      <c r="H609" s="15"/>
      <c r="I609" s="13"/>
      <c r="J609" s="204">
        <v>44294</v>
      </c>
      <c r="K609" s="204">
        <f t="shared" si="5"/>
        <v>44295</v>
      </c>
      <c r="L609" s="205" t="str">
        <f ca="1">IFERROR(__xludf.DUMMYFUNCTION("JOIN("""", G609:H609)"),"")</f>
        <v/>
      </c>
      <c r="M609" s="11" t="e">
        <f t="shared" ca="1" si="6"/>
        <v>#NAME?</v>
      </c>
    </row>
    <row r="610" spans="1:13" ht="12.75">
      <c r="A610" s="15"/>
      <c r="B610" s="13"/>
      <c r="C610" s="13"/>
      <c r="D610" s="13"/>
      <c r="E610" s="13"/>
      <c r="F610" s="13"/>
      <c r="G610" s="205"/>
      <c r="H610" s="15"/>
      <c r="I610" s="13"/>
      <c r="J610" s="204">
        <v>44294</v>
      </c>
      <c r="K610" s="204">
        <f t="shared" si="5"/>
        <v>44295</v>
      </c>
      <c r="L610" s="205" t="str">
        <f ca="1">IFERROR(__xludf.DUMMYFUNCTION("JOIN("""", G610:H610)"),"")</f>
        <v/>
      </c>
      <c r="M610" s="11" t="e">
        <f t="shared" ca="1" si="6"/>
        <v>#NAME?</v>
      </c>
    </row>
    <row r="611" spans="1:13" ht="12.75">
      <c r="A611" s="15"/>
      <c r="B611" s="13"/>
      <c r="C611" s="13"/>
      <c r="D611" s="13"/>
      <c r="E611" s="13"/>
      <c r="F611" s="13"/>
      <c r="G611" s="205"/>
      <c r="H611" s="15"/>
      <c r="I611" s="13"/>
      <c r="J611" s="204">
        <v>44294</v>
      </c>
      <c r="K611" s="204">
        <f t="shared" si="5"/>
        <v>44295</v>
      </c>
      <c r="L611" s="205" t="str">
        <f ca="1">IFERROR(__xludf.DUMMYFUNCTION("JOIN("""", G611:H611)"),"")</f>
        <v/>
      </c>
      <c r="M611" s="11" t="e">
        <f t="shared" ca="1" si="6"/>
        <v>#NAME?</v>
      </c>
    </row>
    <row r="612" spans="1:13" ht="12.75">
      <c r="A612" s="15"/>
      <c r="B612" s="13"/>
      <c r="C612" s="13"/>
      <c r="D612" s="13"/>
      <c r="E612" s="13"/>
      <c r="F612" s="13"/>
      <c r="G612" s="205"/>
      <c r="H612" s="15"/>
      <c r="I612" s="13"/>
      <c r="J612" s="204">
        <v>44294</v>
      </c>
      <c r="K612" s="204">
        <f t="shared" si="5"/>
        <v>44295</v>
      </c>
      <c r="L612" s="205" t="str">
        <f ca="1">IFERROR(__xludf.DUMMYFUNCTION("JOIN("""", G612:H612)"),"")</f>
        <v/>
      </c>
      <c r="M612" s="11" t="e">
        <f t="shared" ca="1" si="6"/>
        <v>#NAME?</v>
      </c>
    </row>
    <row r="613" spans="1:13" ht="12.75">
      <c r="A613" s="15"/>
      <c r="B613" s="13"/>
      <c r="C613" s="13"/>
      <c r="D613" s="13"/>
      <c r="E613" s="13"/>
      <c r="F613" s="13"/>
      <c r="G613" s="205"/>
      <c r="H613" s="15"/>
      <c r="I613" s="13"/>
      <c r="J613" s="204">
        <v>44294</v>
      </c>
      <c r="K613" s="204">
        <f t="shared" si="5"/>
        <v>44295</v>
      </c>
      <c r="L613" s="205" t="str">
        <f ca="1">IFERROR(__xludf.DUMMYFUNCTION("JOIN("""", G613:H613)"),"")</f>
        <v/>
      </c>
      <c r="M613" s="11" t="e">
        <f t="shared" ca="1" si="6"/>
        <v>#NAME?</v>
      </c>
    </row>
    <row r="614" spans="1:13" ht="12.75">
      <c r="A614" s="15"/>
      <c r="B614" s="13"/>
      <c r="C614" s="13"/>
      <c r="D614" s="13"/>
      <c r="E614" s="13"/>
      <c r="F614" s="13"/>
      <c r="G614" s="205"/>
      <c r="H614" s="15"/>
      <c r="I614" s="13"/>
      <c r="J614" s="204">
        <v>44294</v>
      </c>
      <c r="K614" s="204">
        <f t="shared" si="5"/>
        <v>44295</v>
      </c>
      <c r="L614" s="205" t="str">
        <f ca="1">IFERROR(__xludf.DUMMYFUNCTION("JOIN("""", G614:H614)"),"")</f>
        <v/>
      </c>
      <c r="M614" s="11" t="e">
        <f t="shared" ca="1" si="6"/>
        <v>#NAME?</v>
      </c>
    </row>
    <row r="615" spans="1:13" ht="12.75">
      <c r="A615" s="15"/>
      <c r="B615" s="13"/>
      <c r="C615" s="13"/>
      <c r="D615" s="13"/>
      <c r="E615" s="13"/>
      <c r="F615" s="13"/>
      <c r="G615" s="205"/>
      <c r="H615" s="15"/>
      <c r="I615" s="13"/>
      <c r="J615" s="209">
        <v>44301</v>
      </c>
      <c r="K615" s="204">
        <f t="shared" si="5"/>
        <v>44302</v>
      </c>
      <c r="L615" s="205" t="str">
        <f ca="1">IFERROR(__xludf.DUMMYFUNCTION("JOIN("""", G615:H615)"),"")</f>
        <v/>
      </c>
      <c r="M615" s="11" t="e">
        <f t="shared" ca="1" si="6"/>
        <v>#NAME?</v>
      </c>
    </row>
    <row r="616" spans="1:13" ht="12.75">
      <c r="A616" s="15"/>
      <c r="B616" s="13"/>
      <c r="C616" s="13"/>
      <c r="D616" s="13"/>
      <c r="E616" s="13"/>
      <c r="F616" s="13"/>
      <c r="G616" s="205"/>
      <c r="H616" s="15"/>
      <c r="I616" s="13"/>
      <c r="J616" s="204">
        <v>44295</v>
      </c>
      <c r="K616" s="204">
        <f t="shared" si="5"/>
        <v>44296</v>
      </c>
      <c r="L616" s="205" t="str">
        <f ca="1">IFERROR(__xludf.DUMMYFUNCTION("JOIN("""", G616:H616)"),"")</f>
        <v/>
      </c>
      <c r="M616" s="11" t="e">
        <f t="shared" ca="1" si="6"/>
        <v>#NAME?</v>
      </c>
    </row>
    <row r="617" spans="1:13" ht="12.75">
      <c r="A617" s="15"/>
      <c r="B617" s="13"/>
      <c r="C617" s="13"/>
      <c r="D617" s="13"/>
      <c r="E617" s="13"/>
      <c r="F617" s="13"/>
      <c r="G617" s="205"/>
      <c r="H617" s="15"/>
      <c r="I617" s="13"/>
      <c r="J617" s="204">
        <v>44295</v>
      </c>
      <c r="K617" s="204">
        <f t="shared" si="5"/>
        <v>44296</v>
      </c>
      <c r="L617" s="205" t="str">
        <f ca="1">IFERROR(__xludf.DUMMYFUNCTION("JOIN("""", G617:H617)"),"")</f>
        <v/>
      </c>
      <c r="M617" s="11" t="e">
        <f t="shared" ca="1" si="6"/>
        <v>#NAME?</v>
      </c>
    </row>
    <row r="618" spans="1:13" ht="12.75">
      <c r="A618" s="15"/>
      <c r="B618" s="13"/>
      <c r="C618" s="13"/>
      <c r="D618" s="13"/>
      <c r="E618" s="13"/>
      <c r="F618" s="13"/>
      <c r="G618" s="205"/>
      <c r="H618" s="15"/>
      <c r="I618" s="13"/>
      <c r="J618" s="204">
        <v>44296</v>
      </c>
      <c r="K618" s="204">
        <f t="shared" si="5"/>
        <v>44297</v>
      </c>
      <c r="L618" s="205" t="str">
        <f ca="1">IFERROR(__xludf.DUMMYFUNCTION("JOIN("""", G618:H618)"),"")</f>
        <v/>
      </c>
      <c r="M618" s="11" t="e">
        <f t="shared" ca="1" si="6"/>
        <v>#NAME?</v>
      </c>
    </row>
    <row r="619" spans="1:13" ht="12.75">
      <c r="A619" s="15"/>
      <c r="B619" s="13"/>
      <c r="C619" s="13"/>
      <c r="D619" s="13"/>
      <c r="E619" s="13"/>
      <c r="F619" s="13"/>
      <c r="G619" s="205"/>
      <c r="H619" s="15"/>
      <c r="I619" s="13"/>
      <c r="J619" s="204">
        <v>44296</v>
      </c>
      <c r="K619" s="204">
        <f t="shared" si="5"/>
        <v>44297</v>
      </c>
      <c r="L619" s="205" t="str">
        <f ca="1">IFERROR(__xludf.DUMMYFUNCTION("JOIN("""", G619:H619)"),"")</f>
        <v/>
      </c>
      <c r="M619" s="11" t="e">
        <f t="shared" ca="1" si="6"/>
        <v>#NAME?</v>
      </c>
    </row>
    <row r="620" spans="1:13" ht="12.75">
      <c r="A620" s="15"/>
      <c r="B620" s="13"/>
      <c r="C620" s="13"/>
      <c r="D620" s="13"/>
      <c r="E620" s="13"/>
      <c r="F620" s="13"/>
      <c r="G620" s="205"/>
      <c r="H620" s="15"/>
      <c r="I620" s="13"/>
      <c r="J620" s="204">
        <v>44296</v>
      </c>
      <c r="K620" s="204">
        <f t="shared" si="5"/>
        <v>44297</v>
      </c>
      <c r="L620" s="205" t="str">
        <f ca="1">IFERROR(__xludf.DUMMYFUNCTION("JOIN("""", G620:H620)"),"")</f>
        <v/>
      </c>
      <c r="M620" s="11" t="e">
        <f t="shared" ca="1" si="6"/>
        <v>#NAME?</v>
      </c>
    </row>
    <row r="621" spans="1:13" ht="12.75">
      <c r="A621" s="15"/>
      <c r="B621" s="13"/>
      <c r="C621" s="13"/>
      <c r="D621" s="13"/>
      <c r="E621" s="13"/>
      <c r="F621" s="13"/>
      <c r="G621" s="205"/>
      <c r="H621" s="15"/>
      <c r="I621" s="13"/>
      <c r="J621" s="204">
        <v>44296</v>
      </c>
      <c r="K621" s="204">
        <f t="shared" si="5"/>
        <v>44297</v>
      </c>
      <c r="L621" s="205" t="str">
        <f ca="1">IFERROR(__xludf.DUMMYFUNCTION("JOIN("""", G621:H621)"),"")</f>
        <v/>
      </c>
      <c r="M621" s="11" t="e">
        <f t="shared" ca="1" si="6"/>
        <v>#NAME?</v>
      </c>
    </row>
    <row r="622" spans="1:13" ht="12.75">
      <c r="A622" s="15"/>
      <c r="B622" s="13"/>
      <c r="C622" s="13"/>
      <c r="D622" s="13"/>
      <c r="E622" s="13"/>
      <c r="F622" s="13"/>
      <c r="G622" s="205"/>
      <c r="H622" s="15"/>
      <c r="I622" s="13"/>
      <c r="J622" s="204">
        <v>44296</v>
      </c>
      <c r="K622" s="204">
        <f t="shared" si="5"/>
        <v>44297</v>
      </c>
      <c r="L622" s="205" t="str">
        <f ca="1">IFERROR(__xludf.DUMMYFUNCTION("JOIN("""", G622:H622)"),"")</f>
        <v/>
      </c>
      <c r="M622" s="11" t="e">
        <f t="shared" ca="1" si="6"/>
        <v>#NAME?</v>
      </c>
    </row>
    <row r="623" spans="1:13" ht="12.75">
      <c r="A623" s="15"/>
      <c r="B623" s="13"/>
      <c r="C623" s="13"/>
      <c r="D623" s="13"/>
      <c r="E623" s="13"/>
      <c r="F623" s="13"/>
      <c r="G623" s="205"/>
      <c r="H623" s="15"/>
      <c r="I623" s="13"/>
      <c r="J623" s="204">
        <v>44296</v>
      </c>
      <c r="K623" s="204">
        <f t="shared" si="5"/>
        <v>44297</v>
      </c>
      <c r="L623" s="205" t="str">
        <f ca="1">IFERROR(__xludf.DUMMYFUNCTION("JOIN("""", G623:H623)"),"")</f>
        <v/>
      </c>
      <c r="M623" s="11" t="e">
        <f t="shared" ca="1" si="6"/>
        <v>#NAME?</v>
      </c>
    </row>
    <row r="624" spans="1:13" ht="12.75">
      <c r="A624" s="15"/>
      <c r="B624" s="13"/>
      <c r="C624" s="13"/>
      <c r="D624" s="13"/>
      <c r="E624" s="13"/>
      <c r="F624" s="13"/>
      <c r="G624" s="205"/>
      <c r="H624" s="15"/>
      <c r="I624" s="13"/>
      <c r="J624" s="204">
        <v>44297</v>
      </c>
      <c r="K624" s="204">
        <f t="shared" si="5"/>
        <v>44298</v>
      </c>
      <c r="L624" s="205" t="str">
        <f ca="1">IFERROR(__xludf.DUMMYFUNCTION("JOIN("""", G624:H624)"),"")</f>
        <v/>
      </c>
      <c r="M624" s="11" t="e">
        <f t="shared" ca="1" si="6"/>
        <v>#NAME?</v>
      </c>
    </row>
    <row r="625" spans="1:13" ht="12.75">
      <c r="A625" s="15"/>
      <c r="B625" s="13"/>
      <c r="C625" s="13"/>
      <c r="D625" s="13"/>
      <c r="E625" s="13"/>
      <c r="F625" s="13"/>
      <c r="G625" s="205"/>
      <c r="H625" s="15"/>
      <c r="I625" s="13"/>
      <c r="J625" s="204">
        <v>44297</v>
      </c>
      <c r="K625" s="204">
        <f t="shared" si="5"/>
        <v>44298</v>
      </c>
      <c r="L625" s="205" t="str">
        <f ca="1">IFERROR(__xludf.DUMMYFUNCTION("JOIN("""", G625:H625)"),"")</f>
        <v/>
      </c>
      <c r="M625" s="11" t="e">
        <f t="shared" ca="1" si="6"/>
        <v>#NAME?</v>
      </c>
    </row>
    <row r="626" spans="1:13" ht="12.75">
      <c r="A626" s="15"/>
      <c r="B626" s="13"/>
      <c r="C626" s="13"/>
      <c r="D626" s="13"/>
      <c r="E626" s="13"/>
      <c r="F626" s="13"/>
      <c r="G626" s="205"/>
      <c r="H626" s="15"/>
      <c r="I626" s="13"/>
      <c r="J626" s="204">
        <v>44297</v>
      </c>
      <c r="K626" s="204">
        <f t="shared" si="5"/>
        <v>44298</v>
      </c>
      <c r="L626" s="205" t="str">
        <f ca="1">IFERROR(__xludf.DUMMYFUNCTION("JOIN("""", G626:H626)"),"")</f>
        <v/>
      </c>
      <c r="M626" s="11" t="e">
        <f t="shared" ca="1" si="6"/>
        <v>#NAME?</v>
      </c>
    </row>
    <row r="627" spans="1:13" ht="12.75">
      <c r="A627" s="15"/>
      <c r="B627" s="13"/>
      <c r="C627" s="13"/>
      <c r="D627" s="13"/>
      <c r="E627" s="13"/>
      <c r="F627" s="13"/>
      <c r="G627" s="205"/>
      <c r="H627" s="15"/>
      <c r="I627" s="13"/>
      <c r="J627" s="204">
        <v>44297</v>
      </c>
      <c r="K627" s="204">
        <f t="shared" si="5"/>
        <v>44298</v>
      </c>
      <c r="L627" s="205" t="str">
        <f ca="1">IFERROR(__xludf.DUMMYFUNCTION("JOIN("""", G627:H627)"),"")</f>
        <v/>
      </c>
      <c r="M627" s="11" t="e">
        <f t="shared" ca="1" si="6"/>
        <v>#NAME?</v>
      </c>
    </row>
    <row r="628" spans="1:13" ht="12.75">
      <c r="A628" s="15"/>
      <c r="B628" s="13"/>
      <c r="C628" s="13"/>
      <c r="D628" s="13"/>
      <c r="E628" s="13"/>
      <c r="F628" s="13"/>
      <c r="G628" s="205"/>
      <c r="H628" s="15"/>
      <c r="I628" s="13"/>
      <c r="J628" s="204">
        <v>44297</v>
      </c>
      <c r="K628" s="204">
        <f t="shared" si="5"/>
        <v>44298</v>
      </c>
      <c r="L628" s="205" t="str">
        <f ca="1">IFERROR(__xludf.DUMMYFUNCTION("JOIN("""", G628:H628)"),"")</f>
        <v/>
      </c>
      <c r="M628" s="11" t="e">
        <f t="shared" ca="1" si="6"/>
        <v>#NAME?</v>
      </c>
    </row>
    <row r="629" spans="1:13" ht="12.75">
      <c r="A629" s="15"/>
      <c r="B629" s="13"/>
      <c r="C629" s="13"/>
      <c r="D629" s="13"/>
      <c r="E629" s="13"/>
      <c r="F629" s="13"/>
      <c r="G629" s="205"/>
      <c r="H629" s="15"/>
      <c r="I629" s="13"/>
      <c r="J629" s="204">
        <v>44297</v>
      </c>
      <c r="K629" s="204">
        <f t="shared" si="5"/>
        <v>44298</v>
      </c>
      <c r="L629" s="205" t="str">
        <f ca="1">IFERROR(__xludf.DUMMYFUNCTION("JOIN("""", G629:H629)"),"")</f>
        <v/>
      </c>
      <c r="M629" s="11" t="e">
        <f t="shared" ca="1" si="6"/>
        <v>#NAME?</v>
      </c>
    </row>
    <row r="630" spans="1:13" ht="12.75">
      <c r="A630" s="15"/>
      <c r="B630" s="13"/>
      <c r="C630" s="13"/>
      <c r="D630" s="13"/>
      <c r="E630" s="13"/>
      <c r="F630" s="13"/>
      <c r="G630" s="205"/>
      <c r="H630" s="15"/>
      <c r="I630" s="13"/>
      <c r="J630" s="204">
        <v>44297</v>
      </c>
      <c r="K630" s="204">
        <f t="shared" si="5"/>
        <v>44298</v>
      </c>
      <c r="L630" s="205" t="str">
        <f ca="1">IFERROR(__xludf.DUMMYFUNCTION("JOIN("""", G630:H630)"),"")</f>
        <v/>
      </c>
      <c r="M630" s="11" t="e">
        <f t="shared" ca="1" si="6"/>
        <v>#NAME?</v>
      </c>
    </row>
    <row r="631" spans="1:13" ht="12.75">
      <c r="A631" s="15"/>
      <c r="B631" s="13"/>
      <c r="C631" s="13"/>
      <c r="D631" s="13"/>
      <c r="E631" s="13"/>
      <c r="F631" s="13"/>
      <c r="G631" s="205"/>
      <c r="H631" s="15"/>
      <c r="I631" s="13"/>
      <c r="J631" s="204">
        <v>44297</v>
      </c>
      <c r="K631" s="204">
        <f t="shared" si="5"/>
        <v>44298</v>
      </c>
      <c r="L631" s="205" t="str">
        <f ca="1">IFERROR(__xludf.DUMMYFUNCTION("JOIN("""", G631:H631)"),"")</f>
        <v/>
      </c>
      <c r="M631" s="11" t="e">
        <f t="shared" ca="1" si="6"/>
        <v>#NAME?</v>
      </c>
    </row>
    <row r="632" spans="1:13" ht="12.75">
      <c r="A632" s="15"/>
      <c r="B632" s="13"/>
      <c r="C632" s="13"/>
      <c r="D632" s="13"/>
      <c r="E632" s="13"/>
      <c r="F632" s="13"/>
      <c r="G632" s="205"/>
      <c r="H632" s="15"/>
      <c r="I632" s="13"/>
      <c r="J632" s="204">
        <v>44298</v>
      </c>
      <c r="K632" s="204">
        <f t="shared" si="5"/>
        <v>44299</v>
      </c>
      <c r="L632" s="205" t="str">
        <f ca="1">IFERROR(__xludf.DUMMYFUNCTION("JOIN("""", G632:H632)"),"")</f>
        <v/>
      </c>
      <c r="M632" s="11" t="e">
        <f t="shared" ca="1" si="6"/>
        <v>#NAME?</v>
      </c>
    </row>
    <row r="633" spans="1:13" ht="12.75">
      <c r="A633" s="15"/>
      <c r="B633" s="13"/>
      <c r="C633" s="13"/>
      <c r="D633" s="13"/>
      <c r="E633" s="13"/>
      <c r="F633" s="13"/>
      <c r="G633" s="205"/>
      <c r="H633" s="15"/>
      <c r="I633" s="13"/>
      <c r="J633" s="204">
        <v>44297</v>
      </c>
      <c r="K633" s="204">
        <f t="shared" si="5"/>
        <v>44298</v>
      </c>
      <c r="L633" s="205" t="str">
        <f ca="1">IFERROR(__xludf.DUMMYFUNCTION("JOIN("""", G633:H633)"),"")</f>
        <v/>
      </c>
      <c r="M633" s="11" t="e">
        <f t="shared" ca="1" si="6"/>
        <v>#NAME?</v>
      </c>
    </row>
    <row r="634" spans="1:13" ht="12.75">
      <c r="A634" s="15"/>
      <c r="B634" s="13"/>
      <c r="C634" s="13"/>
      <c r="D634" s="13"/>
      <c r="E634" s="13"/>
      <c r="F634" s="13"/>
      <c r="G634" s="205"/>
      <c r="H634" s="15"/>
      <c r="I634" s="13"/>
      <c r="J634" s="204">
        <v>44303</v>
      </c>
      <c r="K634" s="204">
        <f t="shared" si="5"/>
        <v>44304</v>
      </c>
      <c r="L634" s="205" t="str">
        <f ca="1">IFERROR(__xludf.DUMMYFUNCTION("JOIN("""", G634:H634)"),"")</f>
        <v/>
      </c>
      <c r="M634" s="11" t="e">
        <f t="shared" ca="1" si="6"/>
        <v>#NAME?</v>
      </c>
    </row>
    <row r="635" spans="1:13" ht="12.75">
      <c r="A635" s="15"/>
      <c r="B635" s="13"/>
      <c r="C635" s="13"/>
      <c r="D635" s="13"/>
      <c r="E635" s="13"/>
      <c r="F635" s="13"/>
      <c r="G635" s="205"/>
      <c r="H635" s="15"/>
      <c r="I635" s="13"/>
      <c r="J635" s="204">
        <v>44298</v>
      </c>
      <c r="K635" s="204">
        <f t="shared" si="5"/>
        <v>44299</v>
      </c>
      <c r="L635" s="205" t="str">
        <f ca="1">IFERROR(__xludf.DUMMYFUNCTION("JOIN("""", G635:H635)"),"")</f>
        <v/>
      </c>
      <c r="M635" s="11" t="e">
        <f t="shared" ca="1" si="6"/>
        <v>#NAME?</v>
      </c>
    </row>
    <row r="636" spans="1:13" ht="12.75">
      <c r="A636" s="15"/>
      <c r="B636" s="13"/>
      <c r="C636" s="13"/>
      <c r="D636" s="13"/>
      <c r="E636" s="13"/>
      <c r="F636" s="13"/>
      <c r="G636" s="205"/>
      <c r="H636" s="15"/>
      <c r="I636" s="13"/>
      <c r="J636" s="204">
        <v>44298</v>
      </c>
      <c r="K636" s="204">
        <f t="shared" si="5"/>
        <v>44299</v>
      </c>
      <c r="L636" s="205" t="str">
        <f ca="1">IFERROR(__xludf.DUMMYFUNCTION("JOIN("""", G636:H636)"),"")</f>
        <v/>
      </c>
      <c r="M636" s="11" t="e">
        <f t="shared" ca="1" si="6"/>
        <v>#NAME?</v>
      </c>
    </row>
    <row r="637" spans="1:13" ht="12.75">
      <c r="A637" s="15"/>
      <c r="B637" s="13"/>
      <c r="C637" s="13"/>
      <c r="D637" s="13"/>
      <c r="E637" s="13"/>
      <c r="F637" s="13"/>
      <c r="G637" s="205"/>
      <c r="H637" s="15"/>
      <c r="I637" s="13"/>
      <c r="J637" s="204">
        <v>44298</v>
      </c>
      <c r="K637" s="204">
        <f t="shared" si="5"/>
        <v>44299</v>
      </c>
      <c r="L637" s="205" t="str">
        <f ca="1">IFERROR(__xludf.DUMMYFUNCTION("JOIN("""", G637:H637)"),"")</f>
        <v/>
      </c>
      <c r="M637" s="11" t="e">
        <f t="shared" ca="1" si="6"/>
        <v>#NAME?</v>
      </c>
    </row>
    <row r="638" spans="1:13" ht="12.75">
      <c r="A638" s="15"/>
      <c r="B638" s="13"/>
      <c r="C638" s="13"/>
      <c r="D638" s="13"/>
      <c r="E638" s="13"/>
      <c r="F638" s="13"/>
      <c r="G638" s="205"/>
      <c r="H638" s="15"/>
      <c r="I638" s="13"/>
      <c r="J638" s="204">
        <v>44299</v>
      </c>
      <c r="K638" s="204">
        <f t="shared" si="5"/>
        <v>44300</v>
      </c>
      <c r="L638" s="205" t="str">
        <f ca="1">IFERROR(__xludf.DUMMYFUNCTION("JOIN("""", G638:H638)"),"")</f>
        <v/>
      </c>
      <c r="M638" s="11" t="e">
        <f t="shared" ca="1" si="6"/>
        <v>#NAME?</v>
      </c>
    </row>
    <row r="639" spans="1:13" ht="12.75">
      <c r="A639" s="15"/>
      <c r="B639" s="13"/>
      <c r="C639" s="13"/>
      <c r="D639" s="13"/>
      <c r="E639" s="13"/>
      <c r="F639" s="13"/>
      <c r="G639" s="205"/>
      <c r="H639" s="15"/>
      <c r="I639" s="13"/>
      <c r="J639" s="204">
        <v>44299</v>
      </c>
      <c r="K639" s="204">
        <f t="shared" si="5"/>
        <v>44300</v>
      </c>
      <c r="L639" s="205" t="str">
        <f ca="1">IFERROR(__xludf.DUMMYFUNCTION("JOIN("""", G639:H639)"),"")</f>
        <v/>
      </c>
      <c r="M639" s="11" t="e">
        <f t="shared" ca="1" si="6"/>
        <v>#NAME?</v>
      </c>
    </row>
    <row r="640" spans="1:13" ht="12.75">
      <c r="A640" s="15"/>
      <c r="B640" s="13"/>
      <c r="C640" s="13"/>
      <c r="D640" s="13"/>
      <c r="E640" s="13"/>
      <c r="F640" s="13"/>
      <c r="G640" s="205"/>
      <c r="H640" s="15"/>
      <c r="I640" s="13"/>
      <c r="J640" s="204">
        <v>44299</v>
      </c>
      <c r="K640" s="204">
        <f t="shared" si="5"/>
        <v>44300</v>
      </c>
      <c r="L640" s="205" t="str">
        <f ca="1">IFERROR(__xludf.DUMMYFUNCTION("JOIN("""", G640:H640)"),"")</f>
        <v/>
      </c>
      <c r="M640" s="11" t="e">
        <f t="shared" ca="1" si="6"/>
        <v>#NAME?</v>
      </c>
    </row>
    <row r="641" spans="1:13" ht="12.75">
      <c r="A641" s="15"/>
      <c r="B641" s="13"/>
      <c r="C641" s="13"/>
      <c r="D641" s="13"/>
      <c r="E641" s="13"/>
      <c r="F641" s="13"/>
      <c r="G641" s="205"/>
      <c r="H641" s="15"/>
      <c r="I641" s="13"/>
      <c r="J641" s="204">
        <v>44299</v>
      </c>
      <c r="K641" s="204">
        <f t="shared" si="5"/>
        <v>44300</v>
      </c>
      <c r="L641" s="205" t="str">
        <f ca="1">IFERROR(__xludf.DUMMYFUNCTION("JOIN("""", G641:H641)"),"")</f>
        <v/>
      </c>
      <c r="M641" s="11" t="e">
        <f t="shared" ca="1" si="6"/>
        <v>#NAME?</v>
      </c>
    </row>
    <row r="642" spans="1:13" ht="12.75">
      <c r="A642" s="15"/>
      <c r="B642" s="13"/>
      <c r="C642" s="13"/>
      <c r="D642" s="13"/>
      <c r="E642" s="13"/>
      <c r="F642" s="13"/>
      <c r="G642" s="205"/>
      <c r="H642" s="15"/>
      <c r="I642" s="13"/>
      <c r="J642" s="204">
        <v>44300</v>
      </c>
      <c r="K642" s="204">
        <f t="shared" si="5"/>
        <v>44301</v>
      </c>
      <c r="L642" s="205" t="str">
        <f ca="1">IFERROR(__xludf.DUMMYFUNCTION("JOIN("""", G642:H642)"),"")</f>
        <v/>
      </c>
      <c r="M642" s="11" t="e">
        <f t="shared" ca="1" si="6"/>
        <v>#NAME?</v>
      </c>
    </row>
    <row r="643" spans="1:13" ht="12.75">
      <c r="A643" s="15"/>
      <c r="B643" s="13"/>
      <c r="C643" s="13"/>
      <c r="D643" s="13"/>
      <c r="E643" s="13"/>
      <c r="F643" s="13"/>
      <c r="G643" s="205"/>
      <c r="H643" s="15"/>
      <c r="I643" s="13"/>
      <c r="J643" s="204">
        <v>44300</v>
      </c>
      <c r="K643" s="204">
        <f t="shared" si="5"/>
        <v>44301</v>
      </c>
      <c r="L643" s="205" t="str">
        <f ca="1">IFERROR(__xludf.DUMMYFUNCTION("JOIN("""", G643:H643)"),"")</f>
        <v/>
      </c>
      <c r="M643" s="11" t="e">
        <f t="shared" ca="1" si="6"/>
        <v>#NAME?</v>
      </c>
    </row>
    <row r="644" spans="1:13" ht="12.75">
      <c r="A644" s="15"/>
      <c r="B644" s="13"/>
      <c r="C644" s="13"/>
      <c r="D644" s="13"/>
      <c r="E644" s="13"/>
      <c r="F644" s="13"/>
      <c r="G644" s="205"/>
      <c r="H644" s="15"/>
      <c r="I644" s="13"/>
      <c r="J644" s="204">
        <v>44300</v>
      </c>
      <c r="K644" s="204">
        <f t="shared" si="5"/>
        <v>44301</v>
      </c>
      <c r="L644" s="205" t="str">
        <f ca="1">IFERROR(__xludf.DUMMYFUNCTION("JOIN("""", G644:H644)"),"")</f>
        <v/>
      </c>
      <c r="M644" s="11" t="e">
        <f t="shared" ca="1" si="6"/>
        <v>#NAME?</v>
      </c>
    </row>
    <row r="645" spans="1:13" ht="12.75">
      <c r="A645" s="15"/>
      <c r="B645" s="13"/>
      <c r="C645" s="13"/>
      <c r="D645" s="13"/>
      <c r="E645" s="13"/>
      <c r="F645" s="13"/>
      <c r="G645" s="205"/>
      <c r="H645" s="15"/>
      <c r="I645" s="13"/>
      <c r="J645" s="204">
        <v>44300</v>
      </c>
      <c r="K645" s="204">
        <f t="shared" si="5"/>
        <v>44301</v>
      </c>
      <c r="L645" s="205" t="str">
        <f ca="1">IFERROR(__xludf.DUMMYFUNCTION("JOIN("""", G645:H645)"),"")</f>
        <v/>
      </c>
      <c r="M645" s="11" t="e">
        <f t="shared" ca="1" si="6"/>
        <v>#NAME?</v>
      </c>
    </row>
    <row r="646" spans="1:13" ht="12.75">
      <c r="A646" s="15"/>
      <c r="B646" s="13"/>
      <c r="C646" s="13"/>
      <c r="D646" s="13"/>
      <c r="E646" s="13"/>
      <c r="F646" s="13"/>
      <c r="G646" s="205"/>
      <c r="H646" s="15"/>
      <c r="I646" s="13"/>
      <c r="J646" s="204">
        <v>44300</v>
      </c>
      <c r="K646" s="204">
        <f t="shared" si="5"/>
        <v>44301</v>
      </c>
      <c r="L646" s="205" t="str">
        <f ca="1">IFERROR(__xludf.DUMMYFUNCTION("JOIN("""", G646:H646)"),"")</f>
        <v/>
      </c>
      <c r="M646" s="11" t="e">
        <f t="shared" ca="1" si="6"/>
        <v>#NAME?</v>
      </c>
    </row>
    <row r="647" spans="1:13" ht="12.75">
      <c r="A647" s="15"/>
      <c r="B647" s="13"/>
      <c r="C647" s="13"/>
      <c r="D647" s="13"/>
      <c r="E647" s="13"/>
      <c r="F647" s="13"/>
      <c r="G647" s="205"/>
      <c r="H647" s="15"/>
      <c r="I647" s="13"/>
      <c r="J647" s="204">
        <v>44300</v>
      </c>
      <c r="K647" s="204">
        <f t="shared" si="5"/>
        <v>44301</v>
      </c>
      <c r="L647" s="205" t="str">
        <f ca="1">IFERROR(__xludf.DUMMYFUNCTION("JOIN("""", G647:H647)"),"")</f>
        <v/>
      </c>
      <c r="M647" s="11" t="e">
        <f t="shared" ca="1" si="6"/>
        <v>#NAME?</v>
      </c>
    </row>
    <row r="648" spans="1:13" ht="12.75">
      <c r="A648" s="15"/>
      <c r="B648" s="13"/>
      <c r="C648" s="13"/>
      <c r="D648" s="13"/>
      <c r="E648" s="13"/>
      <c r="F648" s="13"/>
      <c r="G648" s="205"/>
      <c r="H648" s="15"/>
      <c r="I648" s="13"/>
      <c r="J648" s="204">
        <v>44300</v>
      </c>
      <c r="K648" s="204">
        <f t="shared" si="5"/>
        <v>44301</v>
      </c>
      <c r="L648" s="205" t="str">
        <f ca="1">IFERROR(__xludf.DUMMYFUNCTION("JOIN("""", G648:H648)"),"")</f>
        <v/>
      </c>
      <c r="M648" s="11" t="e">
        <f t="shared" ca="1" si="6"/>
        <v>#NAME?</v>
      </c>
    </row>
    <row r="649" spans="1:13" ht="12.75">
      <c r="A649" s="15"/>
      <c r="B649" s="13"/>
      <c r="C649" s="13"/>
      <c r="D649" s="13"/>
      <c r="E649" s="13"/>
      <c r="F649" s="13"/>
      <c r="G649" s="205"/>
      <c r="H649" s="15"/>
      <c r="I649" s="13"/>
      <c r="J649" s="204">
        <v>44300</v>
      </c>
      <c r="K649" s="204">
        <f t="shared" si="5"/>
        <v>44301</v>
      </c>
      <c r="L649" s="205" t="str">
        <f ca="1">IFERROR(__xludf.DUMMYFUNCTION("JOIN("""", G649:H649)"),"")</f>
        <v/>
      </c>
      <c r="M649" s="11" t="e">
        <f t="shared" ca="1" si="6"/>
        <v>#NAME?</v>
      </c>
    </row>
    <row r="650" spans="1:13" ht="12.75">
      <c r="A650" s="15"/>
      <c r="B650" s="13"/>
      <c r="C650" s="13"/>
      <c r="D650" s="13"/>
      <c r="E650" s="13"/>
      <c r="F650" s="13"/>
      <c r="G650" s="205"/>
      <c r="H650" s="15"/>
      <c r="I650" s="13"/>
      <c r="J650" s="204">
        <v>44300</v>
      </c>
      <c r="K650" s="204">
        <f t="shared" si="5"/>
        <v>44301</v>
      </c>
      <c r="L650" s="205" t="str">
        <f ca="1">IFERROR(__xludf.DUMMYFUNCTION("JOIN("""", G650:H650)"),"")</f>
        <v/>
      </c>
      <c r="M650" s="11" t="e">
        <f t="shared" ca="1" si="6"/>
        <v>#NAME?</v>
      </c>
    </row>
    <row r="651" spans="1:13" ht="12.75">
      <c r="A651" s="15"/>
      <c r="B651" s="13"/>
      <c r="C651" s="13"/>
      <c r="D651" s="13"/>
      <c r="E651" s="13"/>
      <c r="F651" s="13"/>
      <c r="G651" s="205"/>
      <c r="H651" s="15"/>
      <c r="I651" s="13"/>
      <c r="J651" s="204">
        <v>44300</v>
      </c>
      <c r="K651" s="204">
        <f t="shared" si="5"/>
        <v>44301</v>
      </c>
      <c r="L651" s="205" t="str">
        <f ca="1">IFERROR(__xludf.DUMMYFUNCTION("JOIN("""", G651:H651)"),"")</f>
        <v/>
      </c>
      <c r="M651" s="11" t="e">
        <f t="shared" ca="1" si="6"/>
        <v>#NAME?</v>
      </c>
    </row>
    <row r="652" spans="1:13" ht="12.75">
      <c r="A652" s="15"/>
      <c r="B652" s="13"/>
      <c r="C652" s="13"/>
      <c r="D652" s="13"/>
      <c r="E652" s="13"/>
      <c r="F652" s="13"/>
      <c r="G652" s="205"/>
      <c r="H652" s="15"/>
      <c r="I652" s="13"/>
      <c r="J652" s="204">
        <v>44300</v>
      </c>
      <c r="K652" s="204">
        <f t="shared" si="5"/>
        <v>44301</v>
      </c>
      <c r="L652" s="205" t="str">
        <f ca="1">IFERROR(__xludf.DUMMYFUNCTION("JOIN("""", G652:H652)"),"")</f>
        <v/>
      </c>
      <c r="M652" s="11" t="e">
        <f t="shared" ca="1" si="6"/>
        <v>#NAME?</v>
      </c>
    </row>
    <row r="653" spans="1:13" ht="12.75">
      <c r="A653" s="15"/>
      <c r="B653" s="13"/>
      <c r="C653" s="13"/>
      <c r="D653" s="13"/>
      <c r="E653" s="13"/>
      <c r="F653" s="13"/>
      <c r="G653" s="205"/>
      <c r="H653" s="15"/>
      <c r="I653" s="13"/>
      <c r="J653" s="204">
        <v>44300</v>
      </c>
      <c r="K653" s="204">
        <f t="shared" si="5"/>
        <v>44301</v>
      </c>
      <c r="L653" s="205" t="str">
        <f ca="1">IFERROR(__xludf.DUMMYFUNCTION("JOIN("""", G653:H653)"),"")</f>
        <v/>
      </c>
      <c r="M653" s="11" t="e">
        <f t="shared" ca="1" si="6"/>
        <v>#NAME?</v>
      </c>
    </row>
    <row r="654" spans="1:13" ht="12.75">
      <c r="A654" s="15"/>
      <c r="B654" s="13"/>
      <c r="C654" s="13"/>
      <c r="D654" s="13"/>
      <c r="E654" s="13"/>
      <c r="F654" s="13"/>
      <c r="G654" s="205"/>
      <c r="H654" s="15"/>
      <c r="I654" s="13"/>
      <c r="J654" s="204">
        <v>44300</v>
      </c>
      <c r="K654" s="204">
        <f t="shared" si="5"/>
        <v>44301</v>
      </c>
      <c r="L654" s="205" t="str">
        <f ca="1">IFERROR(__xludf.DUMMYFUNCTION("JOIN("""", G654:H654)"),"")</f>
        <v/>
      </c>
      <c r="M654" s="11" t="e">
        <f t="shared" ca="1" si="6"/>
        <v>#NAME?</v>
      </c>
    </row>
    <row r="655" spans="1:13" ht="12.75">
      <c r="A655" s="15"/>
      <c r="B655" s="13"/>
      <c r="C655" s="13"/>
      <c r="D655" s="13"/>
      <c r="E655" s="13"/>
      <c r="F655" s="13"/>
      <c r="G655" s="205"/>
      <c r="H655" s="15"/>
      <c r="I655" s="13"/>
      <c r="J655" s="204">
        <v>44300</v>
      </c>
      <c r="K655" s="204">
        <f t="shared" si="5"/>
        <v>44301</v>
      </c>
      <c r="L655" s="205" t="str">
        <f ca="1">IFERROR(__xludf.DUMMYFUNCTION("JOIN("""", G655:H655)"),"")</f>
        <v/>
      </c>
      <c r="M655" s="11" t="e">
        <f t="shared" ca="1" si="6"/>
        <v>#NAME?</v>
      </c>
    </row>
    <row r="656" spans="1:13" ht="12.75">
      <c r="A656" s="15"/>
      <c r="B656" s="13"/>
      <c r="C656" s="13"/>
      <c r="D656" s="13"/>
      <c r="E656" s="13"/>
      <c r="F656" s="13"/>
      <c r="G656" s="205"/>
      <c r="H656" s="15"/>
      <c r="I656" s="13"/>
      <c r="J656" s="204">
        <v>44300</v>
      </c>
      <c r="K656" s="204">
        <f t="shared" si="5"/>
        <v>44301</v>
      </c>
      <c r="L656" s="205" t="str">
        <f ca="1">IFERROR(__xludf.DUMMYFUNCTION("JOIN("""", G656:H656)"),"")</f>
        <v/>
      </c>
      <c r="M656" s="11" t="e">
        <f t="shared" ca="1" si="6"/>
        <v>#NAME?</v>
      </c>
    </row>
    <row r="657" spans="1:13" ht="12.75">
      <c r="A657" s="15"/>
      <c r="B657" s="13"/>
      <c r="C657" s="13"/>
      <c r="D657" s="13"/>
      <c r="E657" s="13"/>
      <c r="F657" s="13"/>
      <c r="G657" s="205"/>
      <c r="H657" s="15"/>
      <c r="I657" s="13"/>
      <c r="J657" s="204">
        <v>44300</v>
      </c>
      <c r="K657" s="204">
        <f t="shared" si="5"/>
        <v>44301</v>
      </c>
      <c r="L657" s="205" t="str">
        <f ca="1">IFERROR(__xludf.DUMMYFUNCTION("JOIN("""", G657:H657)"),"")</f>
        <v/>
      </c>
      <c r="M657" s="11" t="e">
        <f t="shared" ca="1" si="6"/>
        <v>#NAME?</v>
      </c>
    </row>
    <row r="658" spans="1:13" ht="12.75">
      <c r="A658" s="15"/>
      <c r="B658" s="13"/>
      <c r="C658" s="13"/>
      <c r="D658" s="13"/>
      <c r="E658" s="13"/>
      <c r="F658" s="13"/>
      <c r="G658" s="205"/>
      <c r="H658" s="15"/>
      <c r="I658" s="13"/>
      <c r="J658" s="204">
        <v>44301</v>
      </c>
      <c r="K658" s="204">
        <f t="shared" si="5"/>
        <v>44302</v>
      </c>
      <c r="L658" s="205" t="str">
        <f ca="1">IFERROR(__xludf.DUMMYFUNCTION("JOIN("""", G658:H658)"),"")</f>
        <v/>
      </c>
      <c r="M658" s="11" t="e">
        <f t="shared" ca="1" si="6"/>
        <v>#NAME?</v>
      </c>
    </row>
    <row r="659" spans="1:13" ht="12.75">
      <c r="A659" s="15"/>
      <c r="B659" s="13"/>
      <c r="C659" s="13"/>
      <c r="D659" s="13"/>
      <c r="E659" s="13"/>
      <c r="F659" s="13"/>
      <c r="G659" s="205"/>
      <c r="H659" s="15"/>
      <c r="I659" s="13"/>
      <c r="J659" s="204">
        <v>44301</v>
      </c>
      <c r="K659" s="204">
        <f t="shared" si="5"/>
        <v>44302</v>
      </c>
      <c r="L659" s="205" t="str">
        <f ca="1">IFERROR(__xludf.DUMMYFUNCTION("JOIN("""", G659:H659)"),"")</f>
        <v/>
      </c>
      <c r="M659" s="11" t="e">
        <f t="shared" ca="1" si="6"/>
        <v>#NAME?</v>
      </c>
    </row>
    <row r="660" spans="1:13" ht="12.75">
      <c r="A660" s="15"/>
      <c r="B660" s="13"/>
      <c r="C660" s="13"/>
      <c r="D660" s="13"/>
      <c r="E660" s="13"/>
      <c r="F660" s="13"/>
      <c r="G660" s="205"/>
      <c r="H660" s="15"/>
      <c r="I660" s="13"/>
      <c r="J660" s="204">
        <v>44301</v>
      </c>
      <c r="K660" s="204">
        <f t="shared" si="5"/>
        <v>44302</v>
      </c>
      <c r="L660" s="205" t="str">
        <f ca="1">IFERROR(__xludf.DUMMYFUNCTION("JOIN("""", G660:H660)"),"")</f>
        <v/>
      </c>
      <c r="M660" s="11" t="e">
        <f t="shared" ca="1" si="6"/>
        <v>#NAME?</v>
      </c>
    </row>
    <row r="661" spans="1:13" ht="12.75">
      <c r="A661" s="15"/>
      <c r="B661" s="13"/>
      <c r="C661" s="13"/>
      <c r="D661" s="13"/>
      <c r="E661" s="13"/>
      <c r="F661" s="13"/>
      <c r="G661" s="205"/>
      <c r="H661" s="15"/>
      <c r="I661" s="13"/>
      <c r="J661" s="204">
        <v>44301</v>
      </c>
      <c r="K661" s="204">
        <f t="shared" si="5"/>
        <v>44302</v>
      </c>
      <c r="L661" s="205" t="str">
        <f ca="1">IFERROR(__xludf.DUMMYFUNCTION("JOIN("""", G661:H661)"),"")</f>
        <v/>
      </c>
      <c r="M661" s="11" t="e">
        <f t="shared" ca="1" si="6"/>
        <v>#NAME?</v>
      </c>
    </row>
    <row r="662" spans="1:13" ht="12.75">
      <c r="A662" s="15"/>
      <c r="B662" s="13"/>
      <c r="C662" s="13"/>
      <c r="D662" s="13"/>
      <c r="E662" s="13"/>
      <c r="F662" s="13"/>
      <c r="G662" s="205"/>
      <c r="H662" s="15"/>
      <c r="I662" s="13"/>
      <c r="J662" s="204">
        <v>44301</v>
      </c>
      <c r="K662" s="204">
        <f t="shared" si="5"/>
        <v>44302</v>
      </c>
      <c r="L662" s="205" t="str">
        <f ca="1">IFERROR(__xludf.DUMMYFUNCTION("JOIN("""", G662:H662)"),"")</f>
        <v/>
      </c>
      <c r="M662" s="11" t="e">
        <f t="shared" ca="1" si="6"/>
        <v>#NAME?</v>
      </c>
    </row>
    <row r="663" spans="1:13" ht="12.75">
      <c r="A663" s="15"/>
      <c r="B663" s="13"/>
      <c r="C663" s="13"/>
      <c r="D663" s="13"/>
      <c r="E663" s="13"/>
      <c r="F663" s="13"/>
      <c r="G663" s="205"/>
      <c r="H663" s="15"/>
      <c r="I663" s="13"/>
      <c r="J663" s="204">
        <v>44301</v>
      </c>
      <c r="K663" s="204">
        <f t="shared" si="5"/>
        <v>44302</v>
      </c>
      <c r="L663" s="205" t="str">
        <f ca="1">IFERROR(__xludf.DUMMYFUNCTION("JOIN("""", G663:H663)"),"")</f>
        <v/>
      </c>
      <c r="M663" s="11" t="e">
        <f t="shared" ca="1" si="6"/>
        <v>#NAME?</v>
      </c>
    </row>
    <row r="664" spans="1:13" ht="12.75">
      <c r="A664" s="15"/>
      <c r="B664" s="13"/>
      <c r="C664" s="13"/>
      <c r="D664" s="13"/>
      <c r="E664" s="13"/>
      <c r="F664" s="13"/>
      <c r="G664" s="205"/>
      <c r="H664" s="15"/>
      <c r="I664" s="13"/>
      <c r="J664" s="207">
        <v>44302</v>
      </c>
      <c r="K664" s="204">
        <f t="shared" si="5"/>
        <v>44303</v>
      </c>
      <c r="L664" s="205" t="str">
        <f ca="1">IFERROR(__xludf.DUMMYFUNCTION("JOIN("""", G664:H664)"),"")</f>
        <v/>
      </c>
      <c r="M664" s="11" t="e">
        <f t="shared" ca="1" si="6"/>
        <v>#NAME?</v>
      </c>
    </row>
    <row r="665" spans="1:13" ht="12.75">
      <c r="A665" s="15"/>
      <c r="B665" s="13"/>
      <c r="C665" s="13"/>
      <c r="D665" s="13"/>
      <c r="E665" s="13"/>
      <c r="F665" s="13"/>
      <c r="G665" s="205"/>
      <c r="H665" s="15"/>
      <c r="I665" s="13"/>
      <c r="J665" s="204">
        <v>44302</v>
      </c>
      <c r="K665" s="204">
        <f t="shared" si="5"/>
        <v>44303</v>
      </c>
      <c r="L665" s="205" t="str">
        <f ca="1">IFERROR(__xludf.DUMMYFUNCTION("JOIN("""", G665:H665)"),"")</f>
        <v/>
      </c>
      <c r="M665" s="11" t="e">
        <f t="shared" ca="1" si="6"/>
        <v>#NAME?</v>
      </c>
    </row>
    <row r="666" spans="1:13" ht="12.75">
      <c r="A666" s="15"/>
      <c r="B666" s="13"/>
      <c r="C666" s="13"/>
      <c r="D666" s="13"/>
      <c r="E666" s="13"/>
      <c r="F666" s="13"/>
      <c r="G666" s="205"/>
      <c r="H666" s="15"/>
      <c r="I666" s="13"/>
      <c r="J666" s="204">
        <v>44302</v>
      </c>
      <c r="K666" s="204">
        <f t="shared" si="5"/>
        <v>44303</v>
      </c>
      <c r="L666" s="205" t="str">
        <f ca="1">IFERROR(__xludf.DUMMYFUNCTION("JOIN("""", G666:H666)"),"")</f>
        <v/>
      </c>
      <c r="M666" s="11" t="e">
        <f t="shared" ca="1" si="6"/>
        <v>#NAME?</v>
      </c>
    </row>
    <row r="667" spans="1:13" ht="12.75">
      <c r="A667" s="15"/>
      <c r="B667" s="13"/>
      <c r="C667" s="13"/>
      <c r="D667" s="13"/>
      <c r="E667" s="13"/>
      <c r="F667" s="13"/>
      <c r="G667" s="205"/>
      <c r="H667" s="15"/>
      <c r="I667" s="13"/>
      <c r="J667" s="204">
        <v>44302</v>
      </c>
      <c r="K667" s="204">
        <f t="shared" si="5"/>
        <v>44303</v>
      </c>
      <c r="L667" s="205" t="str">
        <f ca="1">IFERROR(__xludf.DUMMYFUNCTION("JOIN("""", G667:H667)"),"")</f>
        <v/>
      </c>
      <c r="M667" s="11" t="e">
        <f t="shared" ca="1" si="6"/>
        <v>#NAME?</v>
      </c>
    </row>
    <row r="668" spans="1:13" ht="12.75">
      <c r="A668" s="15"/>
      <c r="B668" s="13"/>
      <c r="C668" s="13"/>
      <c r="D668" s="13"/>
      <c r="E668" s="13"/>
      <c r="F668" s="13"/>
      <c r="G668" s="205"/>
      <c r="H668" s="15"/>
      <c r="I668" s="13"/>
      <c r="J668" s="204">
        <v>44302</v>
      </c>
      <c r="K668" s="204">
        <f t="shared" si="5"/>
        <v>44303</v>
      </c>
      <c r="L668" s="205" t="str">
        <f ca="1">IFERROR(__xludf.DUMMYFUNCTION("JOIN("""", G668:H668)"),"")</f>
        <v/>
      </c>
      <c r="M668" s="11" t="e">
        <f t="shared" ca="1" si="6"/>
        <v>#NAME?</v>
      </c>
    </row>
    <row r="669" spans="1:13" ht="12.75">
      <c r="A669" s="15"/>
      <c r="B669" s="13"/>
      <c r="C669" s="13"/>
      <c r="D669" s="13"/>
      <c r="E669" s="13"/>
      <c r="F669" s="13"/>
      <c r="G669" s="205"/>
      <c r="H669" s="15"/>
      <c r="I669" s="13"/>
      <c r="J669" s="204">
        <v>44303</v>
      </c>
      <c r="K669" s="204">
        <f t="shared" si="5"/>
        <v>44304</v>
      </c>
      <c r="L669" s="205" t="str">
        <f ca="1">IFERROR(__xludf.DUMMYFUNCTION("JOIN("""", G669:H669)"),"")</f>
        <v/>
      </c>
      <c r="M669" s="11" t="e">
        <f t="shared" ca="1" si="6"/>
        <v>#NAME?</v>
      </c>
    </row>
    <row r="670" spans="1:13" ht="12.75">
      <c r="A670" s="15"/>
      <c r="B670" s="13"/>
      <c r="C670" s="13"/>
      <c r="D670" s="13"/>
      <c r="E670" s="13"/>
      <c r="F670" s="13"/>
      <c r="G670" s="205"/>
      <c r="H670" s="15"/>
      <c r="I670" s="13"/>
      <c r="J670" s="204">
        <v>44303</v>
      </c>
      <c r="K670" s="204">
        <f t="shared" si="5"/>
        <v>44304</v>
      </c>
      <c r="L670" s="205" t="str">
        <f ca="1">IFERROR(__xludf.DUMMYFUNCTION("JOIN("""", G670:H670)"),"")</f>
        <v/>
      </c>
      <c r="M670" s="11" t="e">
        <f t="shared" ca="1" si="6"/>
        <v>#NAME?</v>
      </c>
    </row>
    <row r="671" spans="1:13" ht="12.75">
      <c r="A671" s="15"/>
      <c r="B671" s="13"/>
      <c r="C671" s="13"/>
      <c r="D671" s="13"/>
      <c r="E671" s="13"/>
      <c r="F671" s="13"/>
      <c r="G671" s="205"/>
      <c r="H671" s="15"/>
      <c r="I671" s="13"/>
      <c r="J671" s="204">
        <v>44303</v>
      </c>
      <c r="K671" s="204">
        <f t="shared" si="5"/>
        <v>44304</v>
      </c>
      <c r="L671" s="205" t="str">
        <f ca="1">IFERROR(__xludf.DUMMYFUNCTION("JOIN("""", G671:H671)"),"")</f>
        <v/>
      </c>
      <c r="M671" s="11" t="e">
        <f t="shared" ca="1" si="6"/>
        <v>#NAME?</v>
      </c>
    </row>
    <row r="672" spans="1:13" ht="12.75">
      <c r="A672" s="15"/>
      <c r="B672" s="13"/>
      <c r="C672" s="13"/>
      <c r="D672" s="13"/>
      <c r="E672" s="13"/>
      <c r="F672" s="13"/>
      <c r="G672" s="205"/>
      <c r="H672" s="15"/>
      <c r="I672" s="13"/>
      <c r="J672" s="204">
        <v>44303</v>
      </c>
      <c r="K672" s="204">
        <f t="shared" si="5"/>
        <v>44304</v>
      </c>
      <c r="L672" s="205" t="str">
        <f ca="1">IFERROR(__xludf.DUMMYFUNCTION("JOIN("""", G672:H672)"),"")</f>
        <v/>
      </c>
      <c r="M672" s="11" t="e">
        <f t="shared" ca="1" si="6"/>
        <v>#NAME?</v>
      </c>
    </row>
    <row r="673" spans="1:13" ht="12.75">
      <c r="A673" s="15"/>
      <c r="B673" s="13"/>
      <c r="C673" s="13"/>
      <c r="D673" s="13"/>
      <c r="E673" s="13"/>
      <c r="F673" s="13"/>
      <c r="G673" s="205"/>
      <c r="H673" s="15"/>
      <c r="I673" s="13"/>
      <c r="J673" s="204">
        <v>44303</v>
      </c>
      <c r="K673" s="204">
        <f t="shared" si="5"/>
        <v>44304</v>
      </c>
      <c r="L673" s="205" t="str">
        <f ca="1">IFERROR(__xludf.DUMMYFUNCTION("JOIN("""", G673:H673)"),"")</f>
        <v/>
      </c>
      <c r="M673" s="11" t="e">
        <f t="shared" ca="1" si="6"/>
        <v>#NAME?</v>
      </c>
    </row>
    <row r="674" spans="1:13" ht="12.75">
      <c r="A674" s="15"/>
      <c r="B674" s="13"/>
      <c r="C674" s="13"/>
      <c r="D674" s="13"/>
      <c r="E674" s="13"/>
      <c r="F674" s="13"/>
      <c r="G674" s="205"/>
      <c r="H674" s="15"/>
      <c r="I674" s="13"/>
      <c r="J674" s="204">
        <v>44304</v>
      </c>
      <c r="K674" s="204">
        <f t="shared" si="5"/>
        <v>44305</v>
      </c>
      <c r="L674" s="205" t="str">
        <f ca="1">IFERROR(__xludf.DUMMYFUNCTION("JOIN("""", G674:H674)"),"")</f>
        <v/>
      </c>
      <c r="M674" s="11" t="e">
        <f t="shared" ca="1" si="6"/>
        <v>#NAME?</v>
      </c>
    </row>
    <row r="675" spans="1:13" ht="12.75">
      <c r="A675" s="15"/>
      <c r="B675" s="13"/>
      <c r="C675" s="13"/>
      <c r="D675" s="13"/>
      <c r="E675" s="13"/>
      <c r="F675" s="13"/>
      <c r="G675" s="205"/>
      <c r="H675" s="15"/>
      <c r="I675" s="13"/>
      <c r="J675" s="204">
        <v>44304</v>
      </c>
      <c r="K675" s="204">
        <f t="shared" si="5"/>
        <v>44305</v>
      </c>
      <c r="L675" s="205" t="str">
        <f ca="1">IFERROR(__xludf.DUMMYFUNCTION("JOIN("""", G675:H675)"),"")</f>
        <v/>
      </c>
      <c r="M675" s="11" t="e">
        <f t="shared" ca="1" si="6"/>
        <v>#NAME?</v>
      </c>
    </row>
    <row r="676" spans="1:13" ht="12.75">
      <c r="A676" s="15"/>
      <c r="B676" s="13"/>
      <c r="C676" s="13"/>
      <c r="D676" s="13"/>
      <c r="E676" s="13"/>
      <c r="F676" s="13"/>
      <c r="G676" s="205"/>
      <c r="H676" s="15"/>
      <c r="I676" s="13"/>
      <c r="J676" s="207">
        <v>44305</v>
      </c>
      <c r="K676" s="204">
        <f t="shared" si="5"/>
        <v>44306</v>
      </c>
      <c r="L676" s="205" t="str">
        <f ca="1">IFERROR(__xludf.DUMMYFUNCTION("JOIN("""", G676:H676)"),"")</f>
        <v/>
      </c>
      <c r="M676" s="11" t="e">
        <f t="shared" ca="1" si="6"/>
        <v>#NAME?</v>
      </c>
    </row>
    <row r="677" spans="1:13" ht="12.75">
      <c r="A677" s="15"/>
      <c r="B677" s="13"/>
      <c r="C677" s="13"/>
      <c r="D677" s="13"/>
      <c r="E677" s="13"/>
      <c r="F677" s="13"/>
      <c r="G677" s="205"/>
      <c r="H677" s="15"/>
      <c r="I677" s="13"/>
      <c r="J677" s="204">
        <v>44305</v>
      </c>
      <c r="K677" s="204">
        <f t="shared" si="5"/>
        <v>44306</v>
      </c>
      <c r="L677" s="205" t="str">
        <f ca="1">IFERROR(__xludf.DUMMYFUNCTION("JOIN("""", G677:H677)"),"")</f>
        <v/>
      </c>
      <c r="M677" s="11" t="e">
        <f t="shared" ca="1" si="6"/>
        <v>#NAME?</v>
      </c>
    </row>
    <row r="678" spans="1:13" ht="12.75">
      <c r="A678" s="15"/>
      <c r="B678" s="13"/>
      <c r="C678" s="13"/>
      <c r="D678" s="13"/>
      <c r="E678" s="13"/>
      <c r="F678" s="13"/>
      <c r="G678" s="205"/>
      <c r="H678" s="15"/>
      <c r="I678" s="13"/>
      <c r="J678" s="204">
        <v>44305</v>
      </c>
      <c r="K678" s="204">
        <f t="shared" si="5"/>
        <v>44306</v>
      </c>
      <c r="L678" s="205" t="str">
        <f ca="1">IFERROR(__xludf.DUMMYFUNCTION("JOIN("""", G678:H678)"),"")</f>
        <v/>
      </c>
      <c r="M678" s="11" t="e">
        <f t="shared" ca="1" si="6"/>
        <v>#NAME?</v>
      </c>
    </row>
    <row r="679" spans="1:13" ht="12.75">
      <c r="A679" s="15"/>
      <c r="B679" s="13"/>
      <c r="C679" s="13"/>
      <c r="D679" s="13"/>
      <c r="E679" s="13"/>
      <c r="F679" s="13"/>
      <c r="G679" s="205"/>
      <c r="H679" s="15"/>
      <c r="I679" s="13"/>
      <c r="J679" s="204">
        <v>44305</v>
      </c>
      <c r="K679" s="204">
        <f t="shared" si="5"/>
        <v>44306</v>
      </c>
      <c r="L679" s="205" t="str">
        <f ca="1">IFERROR(__xludf.DUMMYFUNCTION("JOIN("""", G679:H679)"),"")</f>
        <v/>
      </c>
      <c r="M679" s="11" t="e">
        <f t="shared" ca="1" si="6"/>
        <v>#NAME?</v>
      </c>
    </row>
    <row r="680" spans="1:13" ht="12.75">
      <c r="A680" s="15"/>
      <c r="B680" s="13"/>
      <c r="C680" s="13"/>
      <c r="D680" s="13"/>
      <c r="E680" s="13"/>
      <c r="F680" s="13"/>
      <c r="G680" s="205"/>
      <c r="H680" s="15"/>
      <c r="I680" s="13"/>
      <c r="J680" s="204">
        <v>44305</v>
      </c>
      <c r="K680" s="204">
        <f t="shared" si="5"/>
        <v>44306</v>
      </c>
      <c r="L680" s="205" t="str">
        <f ca="1">IFERROR(__xludf.DUMMYFUNCTION("JOIN("""", G680:H680)"),"")</f>
        <v/>
      </c>
      <c r="M680" s="11" t="e">
        <f t="shared" ca="1" si="6"/>
        <v>#NAME?</v>
      </c>
    </row>
    <row r="681" spans="1:13" ht="12.75">
      <c r="A681" s="15"/>
      <c r="B681" s="13"/>
      <c r="C681" s="13"/>
      <c r="D681" s="13"/>
      <c r="E681" s="13"/>
      <c r="F681" s="13"/>
      <c r="G681" s="205"/>
      <c r="H681" s="15"/>
      <c r="I681" s="13"/>
      <c r="J681" s="204">
        <v>44305</v>
      </c>
      <c r="K681" s="204">
        <f t="shared" si="5"/>
        <v>44306</v>
      </c>
      <c r="L681" s="205" t="str">
        <f ca="1">IFERROR(__xludf.DUMMYFUNCTION("JOIN("""", G681:H681)"),"")</f>
        <v/>
      </c>
      <c r="M681" s="11" t="e">
        <f t="shared" ca="1" si="6"/>
        <v>#NAME?</v>
      </c>
    </row>
    <row r="682" spans="1:13" ht="12.75">
      <c r="A682" s="15"/>
      <c r="B682" s="13"/>
      <c r="C682" s="13"/>
      <c r="D682" s="13"/>
      <c r="E682" s="13"/>
      <c r="F682" s="13"/>
      <c r="G682" s="205"/>
      <c r="H682" s="15"/>
      <c r="I682" s="13"/>
      <c r="J682" s="204">
        <v>44305</v>
      </c>
      <c r="K682" s="204">
        <f t="shared" si="5"/>
        <v>44306</v>
      </c>
      <c r="L682" s="205" t="str">
        <f ca="1">IFERROR(__xludf.DUMMYFUNCTION("JOIN("""", G682:H682)"),"")</f>
        <v/>
      </c>
      <c r="M682" s="11" t="e">
        <f t="shared" ca="1" si="6"/>
        <v>#NAME?</v>
      </c>
    </row>
    <row r="683" spans="1:13" ht="12.75">
      <c r="A683" s="15"/>
      <c r="B683" s="13"/>
      <c r="C683" s="13"/>
      <c r="D683" s="13"/>
      <c r="E683" s="13"/>
      <c r="F683" s="13"/>
      <c r="G683" s="205"/>
      <c r="H683" s="15"/>
      <c r="I683" s="13"/>
      <c r="J683" s="204">
        <v>44305</v>
      </c>
      <c r="K683" s="204">
        <f t="shared" si="5"/>
        <v>44306</v>
      </c>
      <c r="L683" s="205" t="str">
        <f ca="1">IFERROR(__xludf.DUMMYFUNCTION("JOIN("""", G683:H683)"),"")</f>
        <v/>
      </c>
      <c r="M683" s="11" t="e">
        <f t="shared" ca="1" si="6"/>
        <v>#NAME?</v>
      </c>
    </row>
    <row r="684" spans="1:13" ht="12.75">
      <c r="A684" s="15"/>
      <c r="B684" s="13"/>
      <c r="C684" s="13"/>
      <c r="D684" s="13"/>
      <c r="E684" s="13"/>
      <c r="F684" s="13"/>
      <c r="G684" s="205"/>
      <c r="H684" s="15"/>
      <c r="I684" s="13"/>
      <c r="J684" s="204">
        <v>44305</v>
      </c>
      <c r="K684" s="204">
        <f t="shared" si="5"/>
        <v>44306</v>
      </c>
      <c r="L684" s="205" t="str">
        <f ca="1">IFERROR(__xludf.DUMMYFUNCTION("JOIN("""", G684:H684)"),"")</f>
        <v/>
      </c>
      <c r="M684" s="11" t="e">
        <f t="shared" ca="1" si="6"/>
        <v>#NAME?</v>
      </c>
    </row>
    <row r="685" spans="1:13" ht="12.75">
      <c r="A685" s="15"/>
      <c r="B685" s="13"/>
      <c r="C685" s="13"/>
      <c r="D685" s="13"/>
      <c r="E685" s="13"/>
      <c r="F685" s="13"/>
      <c r="G685" s="205"/>
      <c r="H685" s="15"/>
      <c r="I685" s="13"/>
      <c r="J685" s="204">
        <v>44305</v>
      </c>
      <c r="K685" s="204">
        <f t="shared" si="5"/>
        <v>44306</v>
      </c>
      <c r="L685" s="205" t="str">
        <f ca="1">IFERROR(__xludf.DUMMYFUNCTION("JOIN("""", G685:H685)"),"")</f>
        <v/>
      </c>
      <c r="M685" s="11" t="e">
        <f t="shared" ca="1" si="6"/>
        <v>#NAME?</v>
      </c>
    </row>
    <row r="686" spans="1:13" ht="12.75">
      <c r="A686" s="15"/>
      <c r="B686" s="13"/>
      <c r="C686" s="13"/>
      <c r="D686" s="13"/>
      <c r="E686" s="13"/>
      <c r="F686" s="13"/>
      <c r="G686" s="205"/>
      <c r="H686" s="15"/>
      <c r="I686" s="13"/>
      <c r="J686" s="204">
        <v>44305</v>
      </c>
      <c r="K686" s="204">
        <f t="shared" si="5"/>
        <v>44306</v>
      </c>
      <c r="L686" s="205" t="str">
        <f ca="1">IFERROR(__xludf.DUMMYFUNCTION("JOIN("""", G686:H686)"),"")</f>
        <v/>
      </c>
      <c r="M686" s="11" t="e">
        <f t="shared" ca="1" si="6"/>
        <v>#NAME?</v>
      </c>
    </row>
    <row r="687" spans="1:13" ht="12.75">
      <c r="A687" s="15"/>
      <c r="B687" s="13"/>
      <c r="C687" s="13"/>
      <c r="D687" s="13"/>
      <c r="E687" s="13"/>
      <c r="F687" s="13"/>
      <c r="G687" s="205"/>
      <c r="H687" s="15"/>
      <c r="I687" s="13"/>
      <c r="J687" s="204">
        <v>44305</v>
      </c>
      <c r="K687" s="204">
        <f t="shared" si="5"/>
        <v>44306</v>
      </c>
      <c r="L687" s="205" t="str">
        <f ca="1">IFERROR(__xludf.DUMMYFUNCTION("JOIN("""", G687:H687)"),"")</f>
        <v/>
      </c>
      <c r="M687" s="11" t="e">
        <f t="shared" ca="1" si="6"/>
        <v>#NAME?</v>
      </c>
    </row>
    <row r="688" spans="1:13" ht="12.75">
      <c r="A688" s="15"/>
      <c r="B688" s="13"/>
      <c r="C688" s="13"/>
      <c r="D688" s="13"/>
      <c r="E688" s="13"/>
      <c r="F688" s="13"/>
      <c r="G688" s="205"/>
      <c r="H688" s="15"/>
      <c r="I688" s="13"/>
      <c r="J688" s="204">
        <v>44305</v>
      </c>
      <c r="K688" s="204">
        <f t="shared" si="5"/>
        <v>44306</v>
      </c>
      <c r="L688" s="205" t="str">
        <f ca="1">IFERROR(__xludf.DUMMYFUNCTION("JOIN("""", G688:H688)"),"")</f>
        <v/>
      </c>
      <c r="M688" s="11" t="e">
        <f t="shared" ca="1" si="6"/>
        <v>#NAME?</v>
      </c>
    </row>
    <row r="689" spans="1:13" ht="12.75">
      <c r="A689" s="15"/>
      <c r="B689" s="13"/>
      <c r="C689" s="13"/>
      <c r="D689" s="13"/>
      <c r="E689" s="13"/>
      <c r="F689" s="13"/>
      <c r="G689" s="205"/>
      <c r="H689" s="15"/>
      <c r="I689" s="13"/>
      <c r="J689" s="204">
        <v>44306</v>
      </c>
      <c r="K689" s="204">
        <f t="shared" si="5"/>
        <v>44307</v>
      </c>
      <c r="L689" s="205" t="str">
        <f ca="1">IFERROR(__xludf.DUMMYFUNCTION("JOIN("""", G689:H689)"),"")</f>
        <v/>
      </c>
      <c r="M689" s="11" t="e">
        <f t="shared" ca="1" si="6"/>
        <v>#NAME?</v>
      </c>
    </row>
    <row r="690" spans="1:13" ht="12.75">
      <c r="A690" s="15"/>
      <c r="B690" s="13"/>
      <c r="C690" s="13"/>
      <c r="D690" s="13"/>
      <c r="E690" s="13"/>
      <c r="F690" s="13"/>
      <c r="G690" s="205"/>
      <c r="H690" s="15"/>
      <c r="I690" s="13"/>
      <c r="J690" s="204">
        <v>44306</v>
      </c>
      <c r="K690" s="204">
        <f t="shared" si="5"/>
        <v>44307</v>
      </c>
      <c r="L690" s="205" t="str">
        <f ca="1">IFERROR(__xludf.DUMMYFUNCTION("JOIN("""", G690:H690)"),"")</f>
        <v/>
      </c>
      <c r="M690" s="11" t="e">
        <f t="shared" ca="1" si="6"/>
        <v>#NAME?</v>
      </c>
    </row>
    <row r="691" spans="1:13" ht="12.75">
      <c r="A691" s="15"/>
      <c r="B691" s="13"/>
      <c r="C691" s="13"/>
      <c r="D691" s="13"/>
      <c r="E691" s="13"/>
      <c r="F691" s="13"/>
      <c r="G691" s="205"/>
      <c r="H691" s="15"/>
      <c r="I691" s="13"/>
      <c r="J691" s="204">
        <v>44306</v>
      </c>
      <c r="K691" s="204">
        <f t="shared" si="5"/>
        <v>44307</v>
      </c>
      <c r="L691" s="205" t="str">
        <f ca="1">IFERROR(__xludf.DUMMYFUNCTION("JOIN("""", G691:H691)"),"")</f>
        <v/>
      </c>
      <c r="M691" s="11" t="e">
        <f t="shared" ca="1" si="6"/>
        <v>#NAME?</v>
      </c>
    </row>
    <row r="692" spans="1:13" ht="12.75">
      <c r="A692" s="15"/>
      <c r="B692" s="13"/>
      <c r="C692" s="13"/>
      <c r="D692" s="13"/>
      <c r="E692" s="13"/>
      <c r="F692" s="13"/>
      <c r="G692" s="205"/>
      <c r="H692" s="15"/>
      <c r="I692" s="13"/>
      <c r="J692" s="204">
        <v>44306</v>
      </c>
      <c r="K692" s="204">
        <f t="shared" si="5"/>
        <v>44307</v>
      </c>
      <c r="L692" s="205" t="str">
        <f ca="1">IFERROR(__xludf.DUMMYFUNCTION("JOIN("""", G692:H692)"),"")</f>
        <v/>
      </c>
      <c r="M692" s="11" t="e">
        <f t="shared" ca="1" si="6"/>
        <v>#NAME?</v>
      </c>
    </row>
    <row r="693" spans="1:13" ht="12.75">
      <c r="A693" s="15"/>
      <c r="B693" s="13"/>
      <c r="C693" s="13"/>
      <c r="D693" s="13"/>
      <c r="E693" s="13"/>
      <c r="F693" s="13"/>
      <c r="G693" s="205"/>
      <c r="H693" s="15"/>
      <c r="I693" s="13"/>
      <c r="J693" s="204">
        <v>44306</v>
      </c>
      <c r="K693" s="204">
        <f t="shared" si="5"/>
        <v>44307</v>
      </c>
      <c r="L693" s="205" t="str">
        <f ca="1">IFERROR(__xludf.DUMMYFUNCTION("JOIN("""", G693:H693)"),"")</f>
        <v/>
      </c>
      <c r="M693" s="11" t="e">
        <f t="shared" ca="1" si="6"/>
        <v>#NAME?</v>
      </c>
    </row>
    <row r="694" spans="1:13" ht="12.75">
      <c r="A694" s="15"/>
      <c r="B694" s="13"/>
      <c r="C694" s="13"/>
      <c r="D694" s="13"/>
      <c r="E694" s="13"/>
      <c r="F694" s="13"/>
      <c r="G694" s="205"/>
      <c r="H694" s="15"/>
      <c r="I694" s="13"/>
      <c r="J694" s="204">
        <v>44306</v>
      </c>
      <c r="K694" s="204">
        <f t="shared" si="5"/>
        <v>44307</v>
      </c>
      <c r="L694" s="205" t="str">
        <f ca="1">IFERROR(__xludf.DUMMYFUNCTION("JOIN("""", G694:H694)"),"")</f>
        <v/>
      </c>
      <c r="M694" s="11" t="e">
        <f t="shared" ca="1" si="6"/>
        <v>#NAME?</v>
      </c>
    </row>
    <row r="695" spans="1:13" ht="12.75">
      <c r="A695" s="15"/>
      <c r="B695" s="13"/>
      <c r="C695" s="13"/>
      <c r="D695" s="13"/>
      <c r="E695" s="13"/>
      <c r="F695" s="13"/>
      <c r="G695" s="205"/>
      <c r="H695" s="15"/>
      <c r="I695" s="13"/>
      <c r="J695" s="204">
        <v>44306</v>
      </c>
      <c r="K695" s="204">
        <f t="shared" si="5"/>
        <v>44307</v>
      </c>
      <c r="L695" s="205" t="str">
        <f ca="1">IFERROR(__xludf.DUMMYFUNCTION("JOIN("""", G695:H695)"),"")</f>
        <v/>
      </c>
      <c r="M695" s="11" t="e">
        <f t="shared" ca="1" si="6"/>
        <v>#NAME?</v>
      </c>
    </row>
    <row r="696" spans="1:13" ht="12.75">
      <c r="A696" s="15"/>
      <c r="B696" s="13"/>
      <c r="C696" s="13"/>
      <c r="D696" s="13"/>
      <c r="E696" s="13"/>
      <c r="F696" s="13"/>
      <c r="G696" s="205"/>
      <c r="H696" s="15"/>
      <c r="I696" s="13"/>
      <c r="J696" s="204">
        <v>44306</v>
      </c>
      <c r="K696" s="204">
        <f t="shared" si="5"/>
        <v>44307</v>
      </c>
      <c r="L696" s="205" t="str">
        <f ca="1">IFERROR(__xludf.DUMMYFUNCTION("JOIN("""", G696:H696)"),"")</f>
        <v/>
      </c>
      <c r="M696" s="11" t="e">
        <f t="shared" ca="1" si="6"/>
        <v>#NAME?</v>
      </c>
    </row>
    <row r="697" spans="1:13" ht="12.75">
      <c r="A697" s="15"/>
      <c r="B697" s="13"/>
      <c r="C697" s="13"/>
      <c r="D697" s="13"/>
      <c r="E697" s="13"/>
      <c r="F697" s="13"/>
      <c r="G697" s="205"/>
      <c r="H697" s="15"/>
      <c r="I697" s="13"/>
      <c r="J697" s="204">
        <v>44306</v>
      </c>
      <c r="K697" s="204">
        <f t="shared" si="5"/>
        <v>44307</v>
      </c>
      <c r="L697" s="205" t="str">
        <f ca="1">IFERROR(__xludf.DUMMYFUNCTION("JOIN("""", G697:H697)"),"")</f>
        <v/>
      </c>
      <c r="M697" s="11" t="e">
        <f t="shared" ca="1" si="6"/>
        <v>#NAME?</v>
      </c>
    </row>
    <row r="698" spans="1:13" ht="12.75">
      <c r="A698" s="15"/>
      <c r="B698" s="13"/>
      <c r="C698" s="13"/>
      <c r="D698" s="13"/>
      <c r="E698" s="13"/>
      <c r="F698" s="13"/>
      <c r="G698" s="205"/>
      <c r="H698" s="15"/>
      <c r="I698" s="13"/>
      <c r="J698" s="204">
        <v>44306</v>
      </c>
      <c r="K698" s="204">
        <f t="shared" si="5"/>
        <v>44307</v>
      </c>
      <c r="L698" s="205" t="str">
        <f ca="1">IFERROR(__xludf.DUMMYFUNCTION("JOIN("""", G698:H698)"),"")</f>
        <v/>
      </c>
      <c r="M698" s="11" t="e">
        <f t="shared" ca="1" si="6"/>
        <v>#NAME?</v>
      </c>
    </row>
    <row r="699" spans="1:13" ht="12.75">
      <c r="A699" s="15"/>
      <c r="B699" s="13"/>
      <c r="C699" s="13"/>
      <c r="D699" s="13"/>
      <c r="E699" s="13"/>
      <c r="F699" s="13"/>
      <c r="G699" s="205"/>
      <c r="H699" s="15"/>
      <c r="I699" s="13"/>
      <c r="J699" s="204">
        <v>44307</v>
      </c>
      <c r="K699" s="204">
        <f t="shared" si="5"/>
        <v>44308</v>
      </c>
      <c r="L699" s="205" t="str">
        <f ca="1">IFERROR(__xludf.DUMMYFUNCTION("JOIN("""", G699:H699)"),"")</f>
        <v/>
      </c>
      <c r="M699" s="11" t="e">
        <f t="shared" ca="1" si="6"/>
        <v>#NAME?</v>
      </c>
    </row>
    <row r="700" spans="1:13" ht="12.75">
      <c r="A700" s="15"/>
      <c r="B700" s="13"/>
      <c r="C700" s="13"/>
      <c r="D700" s="13"/>
      <c r="E700" s="13"/>
      <c r="F700" s="13"/>
      <c r="G700" s="205"/>
      <c r="H700" s="15"/>
      <c r="I700" s="13"/>
      <c r="J700" s="204">
        <v>44309</v>
      </c>
      <c r="K700" s="204">
        <f t="shared" si="5"/>
        <v>44310</v>
      </c>
      <c r="L700" s="205" t="str">
        <f ca="1">IFERROR(__xludf.DUMMYFUNCTION("JOIN("""", G700:H700)"),"")</f>
        <v/>
      </c>
      <c r="M700" s="11" t="e">
        <f t="shared" ca="1" si="6"/>
        <v>#NAME?</v>
      </c>
    </row>
    <row r="701" spans="1:13" ht="12.75">
      <c r="A701" s="15"/>
      <c r="B701" s="13"/>
      <c r="C701" s="13"/>
      <c r="D701" s="13"/>
      <c r="E701" s="13"/>
      <c r="F701" s="13"/>
      <c r="G701" s="205"/>
      <c r="H701" s="15"/>
      <c r="I701" s="13"/>
      <c r="J701" s="204">
        <v>44309</v>
      </c>
      <c r="K701" s="204">
        <f t="shared" si="5"/>
        <v>44310</v>
      </c>
      <c r="L701" s="205" t="str">
        <f ca="1">IFERROR(__xludf.DUMMYFUNCTION("JOIN("""", G701:H701)"),"")</f>
        <v/>
      </c>
      <c r="M701" s="11" t="e">
        <f t="shared" ca="1" si="6"/>
        <v>#NAME?</v>
      </c>
    </row>
    <row r="702" spans="1:13" ht="12.75">
      <c r="A702" s="15"/>
      <c r="B702" s="13"/>
      <c r="C702" s="13"/>
      <c r="D702" s="13"/>
      <c r="E702" s="13"/>
      <c r="F702" s="13"/>
      <c r="G702" s="205"/>
      <c r="H702" s="15"/>
      <c r="I702" s="13"/>
      <c r="J702" s="204">
        <v>44309</v>
      </c>
      <c r="K702" s="204">
        <f t="shared" si="5"/>
        <v>44310</v>
      </c>
      <c r="L702" s="205" t="str">
        <f ca="1">IFERROR(__xludf.DUMMYFUNCTION("JOIN("""", G702:H702)"),"")</f>
        <v/>
      </c>
      <c r="M702" s="11" t="e">
        <f t="shared" ca="1" si="6"/>
        <v>#NAME?</v>
      </c>
    </row>
    <row r="703" spans="1:13" ht="12.75">
      <c r="A703" s="15"/>
      <c r="B703" s="13"/>
      <c r="C703" s="13"/>
      <c r="D703" s="13"/>
      <c r="E703" s="13"/>
      <c r="F703" s="13"/>
      <c r="G703" s="205"/>
      <c r="H703" s="15"/>
      <c r="I703" s="13"/>
      <c r="J703" s="204">
        <v>44309</v>
      </c>
      <c r="K703" s="204">
        <f t="shared" si="5"/>
        <v>44310</v>
      </c>
      <c r="L703" s="205" t="str">
        <f ca="1">IFERROR(__xludf.DUMMYFUNCTION("JOIN("""", G703:H703)"),"")</f>
        <v/>
      </c>
      <c r="M703" s="11" t="e">
        <f t="shared" ca="1" si="6"/>
        <v>#NAME?</v>
      </c>
    </row>
    <row r="704" spans="1:13" ht="12.75">
      <c r="A704" s="15"/>
      <c r="B704" s="13"/>
      <c r="C704" s="13"/>
      <c r="D704" s="13"/>
      <c r="E704" s="13"/>
      <c r="F704" s="13"/>
      <c r="G704" s="205"/>
      <c r="H704" s="15"/>
      <c r="I704" s="13"/>
      <c r="J704" s="204">
        <v>44310</v>
      </c>
      <c r="K704" s="204">
        <f t="shared" si="5"/>
        <v>44311</v>
      </c>
      <c r="L704" s="205" t="str">
        <f ca="1">IFERROR(__xludf.DUMMYFUNCTION("JOIN("""", G704:H704)"),"")</f>
        <v/>
      </c>
      <c r="M704" s="11" t="e">
        <f t="shared" ca="1" si="6"/>
        <v>#NAME?</v>
      </c>
    </row>
    <row r="705" spans="1:13" ht="12.75">
      <c r="A705" s="15"/>
      <c r="B705" s="13"/>
      <c r="C705" s="13"/>
      <c r="D705" s="13"/>
      <c r="E705" s="13"/>
      <c r="F705" s="13"/>
      <c r="G705" s="205"/>
      <c r="H705" s="13"/>
      <c r="I705" s="13"/>
      <c r="J705" s="204">
        <v>44310</v>
      </c>
      <c r="K705" s="204">
        <f t="shared" si="5"/>
        <v>44311</v>
      </c>
      <c r="L705" s="205" t="str">
        <f ca="1">IFERROR(__xludf.DUMMYFUNCTION("JOIN("""", G705:H705)"),"")</f>
        <v/>
      </c>
      <c r="M705" s="11" t="e">
        <f t="shared" ca="1" si="6"/>
        <v>#NAME?</v>
      </c>
    </row>
    <row r="706" spans="1:13" ht="12.75">
      <c r="A706" s="15"/>
      <c r="B706" s="13"/>
      <c r="C706" s="13"/>
      <c r="D706" s="13"/>
      <c r="E706" s="13"/>
      <c r="F706" s="13"/>
      <c r="G706" s="205"/>
      <c r="H706" s="15"/>
      <c r="I706" s="13"/>
      <c r="J706" s="204">
        <v>44310</v>
      </c>
      <c r="K706" s="204">
        <f t="shared" si="5"/>
        <v>44311</v>
      </c>
      <c r="L706" s="205" t="str">
        <f ca="1">IFERROR(__xludf.DUMMYFUNCTION("JOIN("""", G706:H706)"),"")</f>
        <v/>
      </c>
      <c r="M706" s="11" t="e">
        <f t="shared" ca="1" si="6"/>
        <v>#NAME?</v>
      </c>
    </row>
    <row r="707" spans="1:13" ht="12.75">
      <c r="A707" s="15"/>
      <c r="B707" s="13"/>
      <c r="C707" s="13"/>
      <c r="D707" s="13"/>
      <c r="E707" s="13"/>
      <c r="F707" s="13"/>
      <c r="G707" s="205"/>
      <c r="H707" s="15"/>
      <c r="I707" s="13"/>
      <c r="J707" s="210">
        <v>44312</v>
      </c>
      <c r="K707" s="204">
        <f t="shared" si="5"/>
        <v>44313</v>
      </c>
      <c r="L707" s="205" t="str">
        <f ca="1">IFERROR(__xludf.DUMMYFUNCTION("JOIN("""", G707:H707)"),"")</f>
        <v/>
      </c>
      <c r="M707" s="11" t="e">
        <f t="shared" ca="1" si="6"/>
        <v>#NAME?</v>
      </c>
    </row>
    <row r="708" spans="1:13" ht="12.75">
      <c r="A708" s="15"/>
      <c r="B708" s="13"/>
      <c r="C708" s="13"/>
      <c r="D708" s="13"/>
      <c r="E708" s="13"/>
      <c r="F708" s="13"/>
      <c r="G708" s="205"/>
      <c r="H708" s="15"/>
      <c r="I708" s="13"/>
      <c r="J708" s="204">
        <v>44312</v>
      </c>
      <c r="K708" s="204">
        <f t="shared" si="5"/>
        <v>44313</v>
      </c>
      <c r="L708" s="205" t="str">
        <f ca="1">IFERROR(__xludf.DUMMYFUNCTION("JOIN("""", G708:H708)"),"")</f>
        <v/>
      </c>
      <c r="M708" s="11" t="e">
        <f t="shared" ca="1" si="6"/>
        <v>#NAME?</v>
      </c>
    </row>
    <row r="709" spans="1:13" ht="12.75">
      <c r="A709" s="15"/>
      <c r="B709" s="13"/>
      <c r="C709" s="13"/>
      <c r="D709" s="13"/>
      <c r="E709" s="13"/>
      <c r="F709" s="13"/>
      <c r="G709" s="205"/>
      <c r="H709" s="15"/>
      <c r="I709" s="13"/>
      <c r="J709" s="204">
        <v>44312</v>
      </c>
      <c r="K709" s="204">
        <f t="shared" si="5"/>
        <v>44313</v>
      </c>
      <c r="L709" s="205" t="str">
        <f ca="1">IFERROR(__xludf.DUMMYFUNCTION("JOIN("""", G709:H709)"),"")</f>
        <v/>
      </c>
      <c r="M709" s="11" t="e">
        <f t="shared" ca="1" si="6"/>
        <v>#NAME?</v>
      </c>
    </row>
    <row r="710" spans="1:13" ht="12.75">
      <c r="A710" s="15"/>
      <c r="B710" s="13"/>
      <c r="C710" s="13"/>
      <c r="D710" s="13"/>
      <c r="E710" s="13"/>
      <c r="F710" s="13"/>
      <c r="G710" s="205"/>
      <c r="H710" s="15"/>
      <c r="I710" s="13"/>
      <c r="J710" s="204">
        <v>44312</v>
      </c>
      <c r="K710" s="204">
        <f t="shared" si="5"/>
        <v>44313</v>
      </c>
      <c r="L710" s="205" t="str">
        <f ca="1">IFERROR(__xludf.DUMMYFUNCTION("JOIN("""", G710:H710)"),"")</f>
        <v/>
      </c>
      <c r="M710" s="11" t="e">
        <f t="shared" ca="1" si="6"/>
        <v>#NAME?</v>
      </c>
    </row>
    <row r="711" spans="1:13" ht="12.75">
      <c r="A711" s="15"/>
      <c r="B711" s="13"/>
      <c r="C711" s="13"/>
      <c r="D711" s="13"/>
      <c r="E711" s="13"/>
      <c r="F711" s="13"/>
      <c r="G711" s="205"/>
      <c r="H711" s="15"/>
      <c r="I711" s="13"/>
      <c r="J711" s="204">
        <v>44312</v>
      </c>
      <c r="K711" s="204">
        <f t="shared" si="5"/>
        <v>44313</v>
      </c>
      <c r="L711" s="205" t="str">
        <f ca="1">IFERROR(__xludf.DUMMYFUNCTION("JOIN("""", G711:H711)"),"")</f>
        <v/>
      </c>
      <c r="M711" s="11" t="e">
        <f t="shared" ca="1" si="6"/>
        <v>#NAME?</v>
      </c>
    </row>
    <row r="712" spans="1:13" ht="12.75">
      <c r="A712" s="15"/>
      <c r="B712" s="13"/>
      <c r="C712" s="13"/>
      <c r="D712" s="13"/>
      <c r="E712" s="13"/>
      <c r="F712" s="13"/>
      <c r="G712" s="205"/>
      <c r="H712" s="15"/>
      <c r="I712" s="13"/>
      <c r="J712" s="204">
        <v>44312</v>
      </c>
      <c r="K712" s="204">
        <f t="shared" si="5"/>
        <v>44313</v>
      </c>
      <c r="L712" s="205" t="str">
        <f ca="1">IFERROR(__xludf.DUMMYFUNCTION("JOIN("""", G712:H712)"),"")</f>
        <v/>
      </c>
      <c r="M712" s="11" t="e">
        <f t="shared" ca="1" si="6"/>
        <v>#NAME?</v>
      </c>
    </row>
    <row r="713" spans="1:13" ht="12.75">
      <c r="A713" s="15"/>
      <c r="B713" s="13"/>
      <c r="C713" s="13"/>
      <c r="D713" s="13"/>
      <c r="E713" s="13"/>
      <c r="F713" s="13"/>
      <c r="G713" s="205"/>
      <c r="H713" s="15"/>
      <c r="I713" s="13"/>
      <c r="J713" s="204">
        <v>44312</v>
      </c>
      <c r="K713" s="204">
        <f t="shared" si="5"/>
        <v>44313</v>
      </c>
      <c r="L713" s="205" t="str">
        <f ca="1">IFERROR(__xludf.DUMMYFUNCTION("JOIN("""", G713:H713)"),"")</f>
        <v/>
      </c>
      <c r="M713" s="11" t="e">
        <f t="shared" ca="1" si="6"/>
        <v>#NAME?</v>
      </c>
    </row>
    <row r="714" spans="1:13" ht="12.75">
      <c r="A714" s="15"/>
      <c r="B714" s="13"/>
      <c r="C714" s="13"/>
      <c r="D714" s="13"/>
      <c r="E714" s="13"/>
      <c r="F714" s="13"/>
      <c r="G714" s="205"/>
      <c r="H714" s="15"/>
      <c r="I714" s="13"/>
      <c r="J714" s="204">
        <v>44313</v>
      </c>
      <c r="K714" s="204">
        <f t="shared" si="5"/>
        <v>44314</v>
      </c>
      <c r="L714" s="205" t="str">
        <f ca="1">IFERROR(__xludf.DUMMYFUNCTION("JOIN("""", G714:H714)"),"")</f>
        <v/>
      </c>
      <c r="M714" s="11" t="e">
        <f t="shared" ca="1" si="6"/>
        <v>#NAME?</v>
      </c>
    </row>
    <row r="715" spans="1:13" ht="12.75">
      <c r="A715" s="15"/>
      <c r="B715" s="13"/>
      <c r="C715" s="13"/>
      <c r="D715" s="13"/>
      <c r="E715" s="13"/>
      <c r="F715" s="13"/>
      <c r="G715" s="205"/>
      <c r="H715" s="15"/>
      <c r="I715" s="13"/>
      <c r="J715" s="204">
        <v>44313</v>
      </c>
      <c r="K715" s="204">
        <f t="shared" si="5"/>
        <v>44314</v>
      </c>
      <c r="L715" s="205" t="str">
        <f ca="1">IFERROR(__xludf.DUMMYFUNCTION("JOIN("""", G715:H715)"),"")</f>
        <v/>
      </c>
      <c r="M715" s="11" t="e">
        <f t="shared" ca="1" si="6"/>
        <v>#NAME?</v>
      </c>
    </row>
    <row r="716" spans="1:13" ht="12.75">
      <c r="A716" s="15"/>
      <c r="B716" s="13"/>
      <c r="C716" s="13"/>
      <c r="D716" s="13"/>
      <c r="E716" s="13"/>
      <c r="F716" s="13"/>
      <c r="G716" s="205"/>
      <c r="H716" s="15"/>
      <c r="I716" s="13"/>
      <c r="J716" s="204">
        <v>44314</v>
      </c>
      <c r="K716" s="204">
        <f t="shared" si="5"/>
        <v>44315</v>
      </c>
      <c r="L716" s="205" t="str">
        <f ca="1">IFERROR(__xludf.DUMMYFUNCTION("JOIN("""", G716:H716)"),"")</f>
        <v/>
      </c>
      <c r="M716" s="11" t="e">
        <f t="shared" ca="1" si="6"/>
        <v>#NAME?</v>
      </c>
    </row>
    <row r="717" spans="1:13" ht="12.75">
      <c r="A717" s="15"/>
      <c r="B717" s="13"/>
      <c r="C717" s="13"/>
      <c r="D717" s="13"/>
      <c r="E717" s="13"/>
      <c r="F717" s="13"/>
      <c r="G717" s="205"/>
      <c r="H717" s="15"/>
      <c r="I717" s="13"/>
      <c r="J717" s="204">
        <v>44317</v>
      </c>
      <c r="K717" s="204">
        <f t="shared" si="5"/>
        <v>44318</v>
      </c>
      <c r="L717" s="205" t="str">
        <f ca="1">IFERROR(__xludf.DUMMYFUNCTION("JOIN("""", G717:H717)"),"")</f>
        <v/>
      </c>
      <c r="M717" s="11" t="e">
        <f t="shared" ca="1" si="6"/>
        <v>#NAME?</v>
      </c>
    </row>
    <row r="718" spans="1:13" ht="12.75">
      <c r="A718" s="15"/>
      <c r="B718" s="13"/>
      <c r="C718" s="13"/>
      <c r="D718" s="13"/>
      <c r="E718" s="13"/>
      <c r="F718" s="13"/>
      <c r="G718" s="205"/>
      <c r="H718" s="15"/>
      <c r="I718" s="13"/>
      <c r="J718" s="204">
        <v>44317</v>
      </c>
      <c r="K718" s="204">
        <f t="shared" si="5"/>
        <v>44318</v>
      </c>
      <c r="L718" s="205" t="str">
        <f ca="1">IFERROR(__xludf.DUMMYFUNCTION("JOIN("""", G718:H718)"),"")</f>
        <v/>
      </c>
      <c r="M718" s="11" t="e">
        <f t="shared" ca="1" si="6"/>
        <v>#NAME?</v>
      </c>
    </row>
    <row r="719" spans="1:13" ht="12.75">
      <c r="A719" s="15"/>
      <c r="B719" s="13"/>
      <c r="C719" s="13"/>
      <c r="D719" s="13"/>
      <c r="E719" s="13"/>
      <c r="F719" s="13"/>
      <c r="G719" s="205"/>
      <c r="H719" s="15"/>
      <c r="I719" s="13"/>
      <c r="J719" s="204">
        <v>44317</v>
      </c>
      <c r="K719" s="204">
        <f t="shared" si="5"/>
        <v>44318</v>
      </c>
      <c r="L719" s="205" t="str">
        <f ca="1">IFERROR(__xludf.DUMMYFUNCTION("JOIN("""", G719:H719)"),"")</f>
        <v/>
      </c>
      <c r="M719" s="11" t="e">
        <f t="shared" ca="1" si="6"/>
        <v>#NAME?</v>
      </c>
    </row>
    <row r="720" spans="1:13" ht="12.75">
      <c r="A720" s="15"/>
      <c r="B720" s="13"/>
      <c r="C720" s="13"/>
      <c r="D720" s="13"/>
      <c r="E720" s="13"/>
      <c r="F720" s="13"/>
      <c r="G720" s="205"/>
      <c r="H720" s="15"/>
      <c r="I720" s="13"/>
      <c r="J720" s="204">
        <v>44317</v>
      </c>
      <c r="K720" s="204">
        <f t="shared" si="5"/>
        <v>44318</v>
      </c>
      <c r="L720" s="205" t="str">
        <f ca="1">IFERROR(__xludf.DUMMYFUNCTION("JOIN("""", G720:H720)"),"")</f>
        <v/>
      </c>
      <c r="M720" s="11" t="e">
        <f t="shared" ca="1" si="6"/>
        <v>#NAME?</v>
      </c>
    </row>
    <row r="721" spans="1:13" ht="12.75">
      <c r="A721" s="15"/>
      <c r="B721" s="13"/>
      <c r="C721" s="13"/>
      <c r="D721" s="13"/>
      <c r="E721" s="13"/>
      <c r="F721" s="13"/>
      <c r="G721" s="205"/>
      <c r="H721" s="15"/>
      <c r="I721" s="13"/>
      <c r="J721" s="204">
        <v>44317</v>
      </c>
      <c r="K721" s="204">
        <f t="shared" si="5"/>
        <v>44318</v>
      </c>
      <c r="L721" s="205" t="str">
        <f ca="1">IFERROR(__xludf.DUMMYFUNCTION("JOIN("""", G721:H721)"),"")</f>
        <v/>
      </c>
      <c r="M721" s="11" t="e">
        <f t="shared" ca="1" si="6"/>
        <v>#NAME?</v>
      </c>
    </row>
    <row r="722" spans="1:13" ht="12.75">
      <c r="A722" s="15"/>
      <c r="B722" s="13"/>
      <c r="C722" s="13"/>
      <c r="D722" s="13"/>
      <c r="E722" s="13"/>
      <c r="F722" s="13"/>
      <c r="G722" s="205"/>
      <c r="H722" s="15"/>
      <c r="I722" s="13"/>
      <c r="J722" s="204">
        <v>44317</v>
      </c>
      <c r="K722" s="204">
        <f t="shared" si="5"/>
        <v>44318</v>
      </c>
      <c r="L722" s="205" t="str">
        <f ca="1">IFERROR(__xludf.DUMMYFUNCTION("JOIN("""", G722:H722)"),"")</f>
        <v/>
      </c>
      <c r="M722" s="11" t="e">
        <f t="shared" ca="1" si="6"/>
        <v>#NAME?</v>
      </c>
    </row>
    <row r="723" spans="1:13" ht="12.75">
      <c r="A723" s="15"/>
      <c r="B723" s="13"/>
      <c r="C723" s="13"/>
      <c r="D723" s="13"/>
      <c r="E723" s="13"/>
      <c r="F723" s="13"/>
      <c r="G723" s="205"/>
      <c r="H723" s="15"/>
      <c r="I723" s="13"/>
      <c r="J723" s="204">
        <v>44317</v>
      </c>
      <c r="K723" s="204">
        <f t="shared" si="5"/>
        <v>44318</v>
      </c>
      <c r="L723" s="205" t="str">
        <f ca="1">IFERROR(__xludf.DUMMYFUNCTION("JOIN("""", G723:H723)"),"")</f>
        <v/>
      </c>
      <c r="M723" s="11" t="e">
        <f t="shared" ca="1" si="6"/>
        <v>#NAME?</v>
      </c>
    </row>
    <row r="724" spans="1:13" ht="12.75">
      <c r="A724" s="15"/>
      <c r="B724" s="13"/>
      <c r="C724" s="13"/>
      <c r="D724" s="13"/>
      <c r="E724" s="13"/>
      <c r="F724" s="13"/>
      <c r="G724" s="205"/>
      <c r="H724" s="15"/>
      <c r="I724" s="13"/>
      <c r="J724" s="204">
        <v>44317</v>
      </c>
      <c r="K724" s="204">
        <f t="shared" si="5"/>
        <v>44318</v>
      </c>
      <c r="L724" s="205" t="str">
        <f ca="1">IFERROR(__xludf.DUMMYFUNCTION("JOIN("""", G724:H724)"),"")</f>
        <v/>
      </c>
      <c r="M724" s="11" t="e">
        <f t="shared" ca="1" si="6"/>
        <v>#NAME?</v>
      </c>
    </row>
    <row r="725" spans="1:13" ht="12.75">
      <c r="A725" s="15"/>
      <c r="B725" s="13"/>
      <c r="C725" s="13"/>
      <c r="D725" s="13"/>
      <c r="E725" s="13"/>
      <c r="F725" s="13"/>
      <c r="G725" s="205"/>
      <c r="H725" s="15"/>
      <c r="I725" s="13"/>
      <c r="J725" s="204">
        <v>44318</v>
      </c>
      <c r="K725" s="204">
        <f t="shared" si="5"/>
        <v>44319</v>
      </c>
      <c r="L725" s="205" t="str">
        <f ca="1">IFERROR(__xludf.DUMMYFUNCTION("JOIN("""", G725:H725)"),"")</f>
        <v/>
      </c>
      <c r="M725" s="11" t="e">
        <f t="shared" ca="1" si="6"/>
        <v>#NAME?</v>
      </c>
    </row>
    <row r="726" spans="1:13" ht="12.75">
      <c r="A726" s="15"/>
      <c r="B726" s="13"/>
      <c r="C726" s="13"/>
      <c r="D726" s="13"/>
      <c r="E726" s="13"/>
      <c r="F726" s="13"/>
      <c r="G726" s="205"/>
      <c r="H726" s="15"/>
      <c r="I726" s="13"/>
      <c r="J726" s="204">
        <v>44318</v>
      </c>
      <c r="K726" s="204">
        <f t="shared" si="5"/>
        <v>44319</v>
      </c>
      <c r="L726" s="205" t="str">
        <f ca="1">IFERROR(__xludf.DUMMYFUNCTION("JOIN("""", G726:H726)"),"")</f>
        <v/>
      </c>
      <c r="M726" s="11" t="e">
        <f t="shared" ca="1" si="6"/>
        <v>#NAME?</v>
      </c>
    </row>
    <row r="727" spans="1:13" ht="12.75">
      <c r="A727" s="15"/>
      <c r="B727" s="13"/>
      <c r="C727" s="13"/>
      <c r="D727" s="13"/>
      <c r="E727" s="13"/>
      <c r="F727" s="13"/>
      <c r="G727" s="205"/>
      <c r="H727" s="15"/>
      <c r="I727" s="13"/>
      <c r="J727" s="204">
        <v>44318</v>
      </c>
      <c r="K727" s="204">
        <f t="shared" si="5"/>
        <v>44319</v>
      </c>
      <c r="L727" s="205" t="str">
        <f ca="1">IFERROR(__xludf.DUMMYFUNCTION("JOIN("""", G727:H727)"),"")</f>
        <v/>
      </c>
      <c r="M727" s="11" t="e">
        <f t="shared" ca="1" si="6"/>
        <v>#NAME?</v>
      </c>
    </row>
    <row r="728" spans="1:13" ht="12.75">
      <c r="A728" s="15"/>
      <c r="B728" s="13"/>
      <c r="C728" s="13"/>
      <c r="D728" s="13"/>
      <c r="E728" s="13"/>
      <c r="F728" s="13"/>
      <c r="G728" s="205"/>
      <c r="H728" s="15"/>
      <c r="I728" s="13"/>
      <c r="J728" s="204">
        <v>44324</v>
      </c>
      <c r="K728" s="204">
        <f t="shared" si="5"/>
        <v>44325</v>
      </c>
      <c r="L728" s="205" t="str">
        <f ca="1">IFERROR(__xludf.DUMMYFUNCTION("JOIN("""", G728:H728)"),"")</f>
        <v/>
      </c>
      <c r="M728" s="11" t="e">
        <f t="shared" ca="1" si="6"/>
        <v>#NAME?</v>
      </c>
    </row>
    <row r="729" spans="1:13" ht="12.75">
      <c r="A729" s="15"/>
      <c r="B729" s="13"/>
      <c r="C729" s="13"/>
      <c r="D729" s="13"/>
      <c r="E729" s="13"/>
      <c r="F729" s="13"/>
      <c r="G729" s="205"/>
      <c r="H729" s="15"/>
      <c r="I729" s="13"/>
      <c r="J729" s="204">
        <v>44324</v>
      </c>
      <c r="K729" s="204">
        <f t="shared" si="5"/>
        <v>44325</v>
      </c>
      <c r="L729" s="205" t="str">
        <f ca="1">IFERROR(__xludf.DUMMYFUNCTION("JOIN("""", G729:H729)"),"")</f>
        <v/>
      </c>
      <c r="M729" s="11" t="e">
        <f t="shared" ca="1" si="6"/>
        <v>#NAME?</v>
      </c>
    </row>
    <row r="730" spans="1:13" ht="12.75">
      <c r="A730" s="15"/>
      <c r="B730" s="13"/>
      <c r="C730" s="13"/>
      <c r="D730" s="13"/>
      <c r="E730" s="13"/>
      <c r="F730" s="13"/>
      <c r="G730" s="205"/>
      <c r="H730" s="15"/>
      <c r="I730" s="13"/>
      <c r="J730" s="204">
        <v>44324</v>
      </c>
      <c r="K730" s="204">
        <f t="shared" si="5"/>
        <v>44325</v>
      </c>
      <c r="L730" s="205" t="str">
        <f ca="1">IFERROR(__xludf.DUMMYFUNCTION("JOIN("""", G730:H730)"),"")</f>
        <v/>
      </c>
      <c r="M730" s="11" t="e">
        <f t="shared" ca="1" si="6"/>
        <v>#NAME?</v>
      </c>
    </row>
    <row r="731" spans="1:13" ht="12.75">
      <c r="A731" s="15"/>
      <c r="B731" s="13"/>
      <c r="C731" s="13"/>
      <c r="D731" s="13"/>
      <c r="E731" s="13"/>
      <c r="F731" s="13"/>
      <c r="G731" s="205"/>
      <c r="H731" s="15"/>
      <c r="I731" s="13"/>
      <c r="J731" s="204">
        <v>44324</v>
      </c>
      <c r="K731" s="204">
        <f t="shared" si="5"/>
        <v>44325</v>
      </c>
      <c r="L731" s="205" t="str">
        <f ca="1">IFERROR(__xludf.DUMMYFUNCTION("JOIN("""", G731:H731)"),"")</f>
        <v/>
      </c>
      <c r="M731" s="11" t="e">
        <f t="shared" ca="1" si="6"/>
        <v>#NAME?</v>
      </c>
    </row>
    <row r="732" spans="1:13" ht="12.75">
      <c r="A732" s="15"/>
      <c r="B732" s="13"/>
      <c r="C732" s="13"/>
      <c r="D732" s="13"/>
      <c r="E732" s="13"/>
      <c r="F732" s="13"/>
      <c r="G732" s="205"/>
      <c r="H732" s="15"/>
      <c r="I732" s="13"/>
      <c r="J732" s="204">
        <v>44324</v>
      </c>
      <c r="K732" s="204">
        <f t="shared" si="5"/>
        <v>44325</v>
      </c>
      <c r="L732" s="205" t="str">
        <f ca="1">IFERROR(__xludf.DUMMYFUNCTION("JOIN("""", G732:H732)"),"")</f>
        <v/>
      </c>
      <c r="M732" s="11" t="e">
        <f t="shared" ca="1" si="6"/>
        <v>#NAME?</v>
      </c>
    </row>
    <row r="733" spans="1:13" ht="12.75">
      <c r="A733" s="15"/>
      <c r="B733" s="13"/>
      <c r="C733" s="13"/>
      <c r="D733" s="13"/>
      <c r="E733" s="13"/>
      <c r="F733" s="13"/>
      <c r="G733" s="205"/>
      <c r="H733" s="15"/>
      <c r="I733" s="13"/>
      <c r="J733" s="204">
        <v>44324</v>
      </c>
      <c r="K733" s="204">
        <f t="shared" si="5"/>
        <v>44325</v>
      </c>
      <c r="L733" s="205" t="str">
        <f ca="1">IFERROR(__xludf.DUMMYFUNCTION("JOIN("""", G733:H733)"),"")</f>
        <v/>
      </c>
      <c r="M733" s="11" t="e">
        <f t="shared" ca="1" si="6"/>
        <v>#NAME?</v>
      </c>
    </row>
    <row r="734" spans="1:13" ht="12.75">
      <c r="A734" s="15"/>
      <c r="B734" s="13"/>
      <c r="C734" s="13"/>
      <c r="D734" s="13"/>
      <c r="E734" s="13"/>
      <c r="F734" s="13"/>
      <c r="G734" s="205"/>
      <c r="H734" s="15"/>
      <c r="I734" s="13"/>
      <c r="J734" s="204">
        <v>44324</v>
      </c>
      <c r="K734" s="204">
        <f t="shared" si="5"/>
        <v>44325</v>
      </c>
      <c r="L734" s="205" t="str">
        <f ca="1">IFERROR(__xludf.DUMMYFUNCTION("JOIN("""", G734:H734)"),"")</f>
        <v/>
      </c>
      <c r="M734" s="11" t="e">
        <f t="shared" ca="1" si="6"/>
        <v>#NAME?</v>
      </c>
    </row>
    <row r="735" spans="1:13" ht="12.75">
      <c r="A735" s="15"/>
      <c r="B735" s="13"/>
      <c r="C735" s="13"/>
      <c r="D735" s="13"/>
      <c r="E735" s="13"/>
      <c r="F735" s="13"/>
      <c r="G735" s="205"/>
      <c r="H735" s="15"/>
      <c r="I735" s="13"/>
      <c r="J735" s="204">
        <v>44324</v>
      </c>
      <c r="K735" s="204">
        <f t="shared" si="5"/>
        <v>44325</v>
      </c>
      <c r="L735" s="205" t="str">
        <f ca="1">IFERROR(__xludf.DUMMYFUNCTION("JOIN("""", G735:H735)"),"")</f>
        <v/>
      </c>
      <c r="M735" s="11" t="e">
        <f t="shared" ca="1" si="6"/>
        <v>#NAME?</v>
      </c>
    </row>
    <row r="736" spans="1:13" ht="12.75">
      <c r="A736" s="15"/>
      <c r="B736" s="13"/>
      <c r="C736" s="13"/>
      <c r="D736" s="13"/>
      <c r="E736" s="13"/>
      <c r="F736" s="13"/>
      <c r="G736" s="205"/>
      <c r="H736" s="15"/>
      <c r="I736" s="13"/>
      <c r="J736" s="204">
        <v>44324</v>
      </c>
      <c r="K736" s="204">
        <f t="shared" si="5"/>
        <v>44325</v>
      </c>
      <c r="L736" s="205" t="str">
        <f ca="1">IFERROR(__xludf.DUMMYFUNCTION("JOIN("""", G736:H736)"),"")</f>
        <v/>
      </c>
      <c r="M736" s="11" t="e">
        <f t="shared" ca="1" si="6"/>
        <v>#NAME?</v>
      </c>
    </row>
    <row r="737" spans="1:13" ht="12.75">
      <c r="A737" s="15"/>
      <c r="B737" s="13"/>
      <c r="C737" s="13"/>
      <c r="D737" s="13"/>
      <c r="E737" s="13"/>
      <c r="F737" s="13"/>
      <c r="G737" s="205"/>
      <c r="H737" s="15"/>
      <c r="I737" s="13"/>
      <c r="J737" s="204">
        <v>44325</v>
      </c>
      <c r="K737" s="204">
        <f t="shared" si="5"/>
        <v>44326</v>
      </c>
      <c r="L737" s="205" t="str">
        <f ca="1">IFERROR(__xludf.DUMMYFUNCTION("JOIN("""", G737:H737)"),"")</f>
        <v/>
      </c>
      <c r="M737" s="11" t="e">
        <f t="shared" ca="1" si="6"/>
        <v>#NAME?</v>
      </c>
    </row>
    <row r="738" spans="1:13" ht="12.75">
      <c r="A738" s="15"/>
      <c r="B738" s="13"/>
      <c r="C738" s="13"/>
      <c r="D738" s="13"/>
      <c r="E738" s="13"/>
      <c r="F738" s="13"/>
      <c r="G738" s="205"/>
      <c r="H738" s="15"/>
      <c r="I738" s="13"/>
      <c r="J738" s="204">
        <v>44340</v>
      </c>
      <c r="K738" s="204">
        <f t="shared" ref="K738:K992" si="7">J738+1</f>
        <v>44341</v>
      </c>
      <c r="L738" s="205" t="str">
        <f ca="1">IFERROR(__xludf.DUMMYFUNCTION("JOIN("""", G738:H738)"),"")</f>
        <v/>
      </c>
      <c r="M738" s="11" t="e">
        <f t="shared" ca="1" si="6"/>
        <v>#NAME?</v>
      </c>
    </row>
    <row r="739" spans="1:13" ht="12.75">
      <c r="A739" s="15"/>
      <c r="B739" s="13"/>
      <c r="C739" s="13"/>
      <c r="D739" s="13"/>
      <c r="E739" s="13"/>
      <c r="F739" s="13"/>
      <c r="G739" s="205"/>
      <c r="H739" s="15"/>
      <c r="I739" s="13"/>
      <c r="J739" s="204">
        <v>44340</v>
      </c>
      <c r="K739" s="204">
        <f t="shared" si="7"/>
        <v>44341</v>
      </c>
      <c r="L739" s="205" t="str">
        <f ca="1">IFERROR(__xludf.DUMMYFUNCTION("JOIN("""", G739:H739)"),"")</f>
        <v/>
      </c>
      <c r="M739" s="11" t="e">
        <f t="shared" ca="1" si="6"/>
        <v>#NAME?</v>
      </c>
    </row>
    <row r="740" spans="1:13" ht="12.75">
      <c r="A740" s="15"/>
      <c r="B740" s="13"/>
      <c r="C740" s="13"/>
      <c r="D740" s="13"/>
      <c r="E740" s="13"/>
      <c r="F740" s="13"/>
      <c r="G740" s="205"/>
      <c r="H740" s="15"/>
      <c r="I740" s="13"/>
      <c r="J740" s="204">
        <v>44340</v>
      </c>
      <c r="K740" s="204">
        <f t="shared" si="7"/>
        <v>44341</v>
      </c>
      <c r="L740" s="205" t="str">
        <f ca="1">IFERROR(__xludf.DUMMYFUNCTION("JOIN("""", G740:H740)"),"")</f>
        <v/>
      </c>
      <c r="M740" s="11" t="e">
        <f t="shared" ca="1" si="6"/>
        <v>#NAME?</v>
      </c>
    </row>
    <row r="741" spans="1:13" ht="12.75">
      <c r="A741" s="15"/>
      <c r="B741" s="13"/>
      <c r="C741" s="13"/>
      <c r="D741" s="13"/>
      <c r="E741" s="13"/>
      <c r="F741" s="13"/>
      <c r="G741" s="205"/>
      <c r="H741" s="15"/>
      <c r="I741" s="13"/>
      <c r="J741" s="204">
        <v>44340</v>
      </c>
      <c r="K741" s="204">
        <f t="shared" si="7"/>
        <v>44341</v>
      </c>
      <c r="L741" s="205" t="str">
        <f ca="1">IFERROR(__xludf.DUMMYFUNCTION("JOIN("""", G741:H741)"),"")</f>
        <v/>
      </c>
      <c r="M741" s="11" t="e">
        <f t="shared" ca="1" si="6"/>
        <v>#NAME?</v>
      </c>
    </row>
    <row r="742" spans="1:13" ht="12.75">
      <c r="A742" s="15"/>
      <c r="B742" s="13"/>
      <c r="C742" s="13"/>
      <c r="D742" s="13"/>
      <c r="E742" s="13"/>
      <c r="F742" s="13"/>
      <c r="G742" s="205"/>
      <c r="H742" s="15"/>
      <c r="I742" s="13"/>
      <c r="J742" s="204">
        <v>44340</v>
      </c>
      <c r="K742" s="204">
        <f t="shared" si="7"/>
        <v>44341</v>
      </c>
      <c r="L742" s="205" t="str">
        <f ca="1">IFERROR(__xludf.DUMMYFUNCTION("JOIN("""", G742:H742)"),"")</f>
        <v/>
      </c>
      <c r="M742" s="11" t="e">
        <f t="shared" ca="1" si="6"/>
        <v>#NAME?</v>
      </c>
    </row>
    <row r="743" spans="1:13" ht="12.75">
      <c r="A743" s="15"/>
      <c r="B743" s="13"/>
      <c r="C743" s="13"/>
      <c r="D743" s="13"/>
      <c r="E743" s="13"/>
      <c r="F743" s="13"/>
      <c r="G743" s="205"/>
      <c r="H743" s="15"/>
      <c r="I743" s="13"/>
      <c r="J743" s="204">
        <v>44340</v>
      </c>
      <c r="K743" s="204">
        <f t="shared" si="7"/>
        <v>44341</v>
      </c>
      <c r="L743" s="205" t="str">
        <f ca="1">IFERROR(__xludf.DUMMYFUNCTION("JOIN("""", G743:H743)"),"")</f>
        <v/>
      </c>
      <c r="M743" s="11" t="e">
        <f t="shared" ca="1" si="6"/>
        <v>#NAME?</v>
      </c>
    </row>
    <row r="744" spans="1:13" ht="12.75">
      <c r="A744" s="15"/>
      <c r="B744" s="13"/>
      <c r="C744" s="13"/>
      <c r="D744" s="13"/>
      <c r="E744" s="13"/>
      <c r="F744" s="13"/>
      <c r="G744" s="205"/>
      <c r="H744" s="15"/>
      <c r="I744" s="13"/>
      <c r="J744" s="204">
        <v>44340</v>
      </c>
      <c r="K744" s="204">
        <f t="shared" si="7"/>
        <v>44341</v>
      </c>
      <c r="L744" s="205" t="str">
        <f ca="1">IFERROR(__xludf.DUMMYFUNCTION("JOIN("""", G744:H744)"),"")</f>
        <v/>
      </c>
      <c r="M744" s="11" t="e">
        <f t="shared" ca="1" si="6"/>
        <v>#NAME?</v>
      </c>
    </row>
    <row r="745" spans="1:13" ht="12.75">
      <c r="A745" s="15"/>
      <c r="B745" s="13"/>
      <c r="C745" s="13"/>
      <c r="D745" s="13"/>
      <c r="E745" s="13"/>
      <c r="F745" s="13"/>
      <c r="G745" s="205"/>
      <c r="H745" s="15"/>
      <c r="I745" s="13"/>
      <c r="J745" s="210">
        <v>44340</v>
      </c>
      <c r="K745" s="204">
        <f t="shared" si="7"/>
        <v>44341</v>
      </c>
      <c r="L745" s="205" t="str">
        <f ca="1">IFERROR(__xludf.DUMMYFUNCTION("JOIN("""", G745:H745)"),"")</f>
        <v/>
      </c>
      <c r="M745" s="11" t="e">
        <f t="shared" ca="1" si="6"/>
        <v>#NAME?</v>
      </c>
    </row>
    <row r="746" spans="1:13" ht="12.75">
      <c r="A746" s="15"/>
      <c r="B746" s="13"/>
      <c r="C746" s="13"/>
      <c r="D746" s="13"/>
      <c r="E746" s="13"/>
      <c r="F746" s="13"/>
      <c r="G746" s="205"/>
      <c r="H746" s="15"/>
      <c r="I746" s="13"/>
      <c r="J746" s="204">
        <v>44340</v>
      </c>
      <c r="K746" s="204">
        <f t="shared" si="7"/>
        <v>44341</v>
      </c>
      <c r="L746" s="205" t="str">
        <f ca="1">IFERROR(__xludf.DUMMYFUNCTION("JOIN("""", G746:H746)"),"")</f>
        <v/>
      </c>
      <c r="M746" s="11" t="e">
        <f t="shared" ca="1" si="6"/>
        <v>#NAME?</v>
      </c>
    </row>
    <row r="747" spans="1:13" ht="12.75">
      <c r="A747" s="15"/>
      <c r="B747" s="13"/>
      <c r="C747" s="13"/>
      <c r="D747" s="13"/>
      <c r="E747" s="13"/>
      <c r="F747" s="13"/>
      <c r="G747" s="205"/>
      <c r="H747" s="15"/>
      <c r="I747" s="13"/>
      <c r="J747" s="204">
        <v>44340</v>
      </c>
      <c r="K747" s="204">
        <f t="shared" si="7"/>
        <v>44341</v>
      </c>
      <c r="L747" s="205" t="str">
        <f ca="1">IFERROR(__xludf.DUMMYFUNCTION("JOIN("""", G747:H747)"),"")</f>
        <v/>
      </c>
      <c r="M747" s="11" t="e">
        <f t="shared" ca="1" si="6"/>
        <v>#NAME?</v>
      </c>
    </row>
    <row r="748" spans="1:13" ht="12.75">
      <c r="A748" s="15"/>
      <c r="B748" s="13"/>
      <c r="C748" s="13"/>
      <c r="D748" s="13"/>
      <c r="E748" s="13"/>
      <c r="F748" s="13"/>
      <c r="G748" s="205"/>
      <c r="H748" s="15"/>
      <c r="I748" s="13"/>
      <c r="J748" s="204">
        <v>44359</v>
      </c>
      <c r="K748" s="204">
        <f t="shared" si="7"/>
        <v>44360</v>
      </c>
      <c r="L748" s="205" t="str">
        <f ca="1">IFERROR(__xludf.DUMMYFUNCTION("JOIN("""", G748:H748)"),"")</f>
        <v/>
      </c>
      <c r="M748" s="11" t="e">
        <f t="shared" ca="1" si="6"/>
        <v>#NAME?</v>
      </c>
    </row>
    <row r="749" spans="1:13" ht="12.75">
      <c r="A749" s="15"/>
      <c r="B749" s="13"/>
      <c r="C749" s="13"/>
      <c r="D749" s="13"/>
      <c r="E749" s="13"/>
      <c r="F749" s="13"/>
      <c r="G749" s="205"/>
      <c r="H749" s="15"/>
      <c r="I749" s="13"/>
      <c r="J749" s="204">
        <v>44342</v>
      </c>
      <c r="K749" s="204">
        <f t="shared" si="7"/>
        <v>44343</v>
      </c>
      <c r="L749" s="205" t="str">
        <f ca="1">IFERROR(__xludf.DUMMYFUNCTION("JOIN("""", G749:H749)"),"")</f>
        <v/>
      </c>
      <c r="M749" s="11" t="e">
        <f t="shared" ca="1" si="6"/>
        <v>#NAME?</v>
      </c>
    </row>
    <row r="750" spans="1:13" ht="12.75">
      <c r="A750" s="15"/>
      <c r="B750" s="13"/>
      <c r="C750" s="13"/>
      <c r="D750" s="13"/>
      <c r="E750" s="13"/>
      <c r="F750" s="13"/>
      <c r="G750" s="205"/>
      <c r="H750" s="15"/>
      <c r="I750" s="13"/>
      <c r="J750" s="204">
        <v>44343</v>
      </c>
      <c r="K750" s="204">
        <f t="shared" si="7"/>
        <v>44344</v>
      </c>
      <c r="L750" s="205" t="str">
        <f ca="1">IFERROR(__xludf.DUMMYFUNCTION("JOIN("""", G750:H750)"),"")</f>
        <v/>
      </c>
      <c r="M750" s="11" t="e">
        <f t="shared" ca="1" si="6"/>
        <v>#NAME?</v>
      </c>
    </row>
    <row r="751" spans="1:13" ht="12.75">
      <c r="A751" s="15"/>
      <c r="B751" s="13"/>
      <c r="C751" s="13"/>
      <c r="D751" s="13"/>
      <c r="E751" s="13"/>
      <c r="F751" s="13"/>
      <c r="G751" s="205"/>
      <c r="H751" s="15"/>
      <c r="I751" s="13"/>
      <c r="J751" s="204">
        <v>44343</v>
      </c>
      <c r="K751" s="204">
        <f t="shared" si="7"/>
        <v>44344</v>
      </c>
      <c r="L751" s="205" t="str">
        <f ca="1">IFERROR(__xludf.DUMMYFUNCTION("JOIN("""", G751:H751)"),"")</f>
        <v/>
      </c>
      <c r="M751" s="11" t="e">
        <f t="shared" ca="1" si="6"/>
        <v>#NAME?</v>
      </c>
    </row>
    <row r="752" spans="1:13" ht="12.75">
      <c r="A752" s="15"/>
      <c r="B752" s="13"/>
      <c r="C752" s="13"/>
      <c r="D752" s="13"/>
      <c r="E752" s="13"/>
      <c r="F752" s="13"/>
      <c r="G752" s="205"/>
      <c r="H752" s="15"/>
      <c r="I752" s="13"/>
      <c r="J752" s="204">
        <v>44343</v>
      </c>
      <c r="K752" s="204">
        <f t="shared" si="7"/>
        <v>44344</v>
      </c>
      <c r="L752" s="205" t="str">
        <f ca="1">IFERROR(__xludf.DUMMYFUNCTION("JOIN("""", G752:H752)"),"")</f>
        <v/>
      </c>
      <c r="M752" s="11" t="e">
        <f t="shared" ca="1" si="6"/>
        <v>#NAME?</v>
      </c>
    </row>
    <row r="753" spans="1:13" ht="12.75">
      <c r="A753" s="15"/>
      <c r="B753" s="13"/>
      <c r="C753" s="13"/>
      <c r="D753" s="13"/>
      <c r="E753" s="13"/>
      <c r="F753" s="13"/>
      <c r="G753" s="205"/>
      <c r="H753" s="15"/>
      <c r="I753" s="13"/>
      <c r="J753" s="204">
        <v>44344</v>
      </c>
      <c r="K753" s="204">
        <f t="shared" si="7"/>
        <v>44345</v>
      </c>
      <c r="L753" s="205" t="str">
        <f ca="1">IFERROR(__xludf.DUMMYFUNCTION("JOIN("""", G753:H753)"),"")</f>
        <v/>
      </c>
      <c r="M753" s="11" t="e">
        <f t="shared" ca="1" si="6"/>
        <v>#NAME?</v>
      </c>
    </row>
    <row r="754" spans="1:13" ht="12.75">
      <c r="A754" s="15"/>
      <c r="B754" s="13"/>
      <c r="C754" s="13"/>
      <c r="D754" s="13"/>
      <c r="E754" s="13"/>
      <c r="F754" s="13"/>
      <c r="G754" s="205"/>
      <c r="H754" s="15"/>
      <c r="I754" s="13"/>
      <c r="J754" s="204">
        <v>44345</v>
      </c>
      <c r="K754" s="204">
        <f t="shared" si="7"/>
        <v>44346</v>
      </c>
      <c r="L754" s="205" t="str">
        <f ca="1">IFERROR(__xludf.DUMMYFUNCTION("JOIN("""", G754:H754)"),"")</f>
        <v/>
      </c>
      <c r="M754" s="11" t="e">
        <f t="shared" ca="1" si="6"/>
        <v>#NAME?</v>
      </c>
    </row>
    <row r="755" spans="1:13" ht="12.75">
      <c r="A755" s="15"/>
      <c r="B755" s="13"/>
      <c r="C755" s="13"/>
      <c r="D755" s="13"/>
      <c r="E755" s="13"/>
      <c r="F755" s="13"/>
      <c r="G755" s="205"/>
      <c r="H755" s="15"/>
      <c r="I755" s="13"/>
      <c r="J755" s="204">
        <v>44345</v>
      </c>
      <c r="K755" s="204">
        <f t="shared" si="7"/>
        <v>44346</v>
      </c>
      <c r="L755" s="205" t="str">
        <f ca="1">IFERROR(__xludf.DUMMYFUNCTION("JOIN("""", G755:H755)"),"")</f>
        <v/>
      </c>
      <c r="M755" s="11" t="e">
        <f t="shared" ca="1" si="6"/>
        <v>#NAME?</v>
      </c>
    </row>
    <row r="756" spans="1:13" ht="12.75">
      <c r="A756" s="15"/>
      <c r="B756" s="13"/>
      <c r="C756" s="13"/>
      <c r="D756" s="13"/>
      <c r="E756" s="13"/>
      <c r="F756" s="13"/>
      <c r="G756" s="205"/>
      <c r="H756" s="15"/>
      <c r="I756" s="13"/>
      <c r="J756" s="204">
        <v>44345</v>
      </c>
      <c r="K756" s="204">
        <f t="shared" si="7"/>
        <v>44346</v>
      </c>
      <c r="L756" s="205" t="str">
        <f ca="1">IFERROR(__xludf.DUMMYFUNCTION("JOIN("""", G756:H756)"),"")</f>
        <v/>
      </c>
      <c r="M756" s="11" t="e">
        <f t="shared" ca="1" si="6"/>
        <v>#NAME?</v>
      </c>
    </row>
    <row r="757" spans="1:13" ht="12.75">
      <c r="A757" s="15"/>
      <c r="B757" s="13"/>
      <c r="C757" s="13"/>
      <c r="D757" s="13"/>
      <c r="E757" s="13"/>
      <c r="F757" s="13"/>
      <c r="G757" s="205"/>
      <c r="H757" s="15"/>
      <c r="I757" s="13"/>
      <c r="J757" s="204">
        <v>44345</v>
      </c>
      <c r="K757" s="204">
        <f t="shared" si="7"/>
        <v>44346</v>
      </c>
      <c r="L757" s="205" t="str">
        <f ca="1">IFERROR(__xludf.DUMMYFUNCTION("JOIN("""", G757:H757)"),"")</f>
        <v/>
      </c>
      <c r="M757" s="11" t="e">
        <f t="shared" ca="1" si="6"/>
        <v>#NAME?</v>
      </c>
    </row>
    <row r="758" spans="1:13" ht="12.75">
      <c r="A758" s="15"/>
      <c r="B758" s="13"/>
      <c r="C758" s="13"/>
      <c r="D758" s="13"/>
      <c r="E758" s="13"/>
      <c r="F758" s="13"/>
      <c r="G758" s="205"/>
      <c r="H758" s="15"/>
      <c r="I758" s="13"/>
      <c r="J758" s="204">
        <v>44345</v>
      </c>
      <c r="K758" s="204">
        <f t="shared" si="7"/>
        <v>44346</v>
      </c>
      <c r="L758" s="205" t="str">
        <f ca="1">IFERROR(__xludf.DUMMYFUNCTION("JOIN("""", G758:H758)"),"")</f>
        <v/>
      </c>
      <c r="M758" s="11" t="e">
        <f t="shared" ca="1" si="6"/>
        <v>#NAME?</v>
      </c>
    </row>
    <row r="759" spans="1:13" ht="12.75">
      <c r="A759" s="15"/>
      <c r="B759" s="13"/>
      <c r="C759" s="13"/>
      <c r="D759" s="13"/>
      <c r="E759" s="13"/>
      <c r="F759" s="13"/>
      <c r="G759" s="205"/>
      <c r="H759" s="15"/>
      <c r="I759" s="13"/>
      <c r="J759" s="204">
        <v>44349</v>
      </c>
      <c r="K759" s="204">
        <f t="shared" si="7"/>
        <v>44350</v>
      </c>
      <c r="L759" s="205" t="str">
        <f ca="1">IFERROR(__xludf.DUMMYFUNCTION("JOIN("""", G759:H759)"),"")</f>
        <v/>
      </c>
      <c r="M759" s="11" t="e">
        <f t="shared" ca="1" si="6"/>
        <v>#NAME?</v>
      </c>
    </row>
    <row r="760" spans="1:13" ht="12.75">
      <c r="A760" s="15"/>
      <c r="B760" s="13"/>
      <c r="C760" s="13"/>
      <c r="D760" s="13"/>
      <c r="E760" s="13"/>
      <c r="F760" s="13"/>
      <c r="G760" s="205"/>
      <c r="H760" s="15"/>
      <c r="I760" s="13"/>
      <c r="J760" s="204">
        <v>44349</v>
      </c>
      <c r="K760" s="204">
        <f t="shared" si="7"/>
        <v>44350</v>
      </c>
      <c r="L760" s="205" t="str">
        <f ca="1">IFERROR(__xludf.DUMMYFUNCTION("JOIN("""", G760:H760)"),"")</f>
        <v/>
      </c>
      <c r="M760" s="11" t="e">
        <f t="shared" ca="1" si="6"/>
        <v>#NAME?</v>
      </c>
    </row>
    <row r="761" spans="1:13" ht="12.75">
      <c r="A761" s="15"/>
      <c r="B761" s="13"/>
      <c r="C761" s="13"/>
      <c r="D761" s="13"/>
      <c r="E761" s="13"/>
      <c r="F761" s="13"/>
      <c r="G761" s="205"/>
      <c r="H761" s="15"/>
      <c r="I761" s="13"/>
      <c r="J761" s="204">
        <v>44349</v>
      </c>
      <c r="K761" s="204">
        <f t="shared" si="7"/>
        <v>44350</v>
      </c>
      <c r="L761" s="205" t="str">
        <f ca="1">IFERROR(__xludf.DUMMYFUNCTION("JOIN("""", G761:H761)"),"")</f>
        <v/>
      </c>
      <c r="M761" s="11" t="e">
        <f t="shared" ca="1" si="6"/>
        <v>#NAME?</v>
      </c>
    </row>
    <row r="762" spans="1:13" ht="12.75">
      <c r="A762" s="15"/>
      <c r="B762" s="13"/>
      <c r="C762" s="13"/>
      <c r="D762" s="13"/>
      <c r="E762" s="13"/>
      <c r="F762" s="13"/>
      <c r="G762" s="205"/>
      <c r="H762" s="15"/>
      <c r="I762" s="13"/>
      <c r="J762" s="204">
        <v>44349</v>
      </c>
      <c r="K762" s="204">
        <f t="shared" si="7"/>
        <v>44350</v>
      </c>
      <c r="L762" s="205" t="str">
        <f ca="1">IFERROR(__xludf.DUMMYFUNCTION("JOIN("""", G762:H762)"),"")</f>
        <v/>
      </c>
      <c r="M762" s="11" t="e">
        <f t="shared" ca="1" si="6"/>
        <v>#NAME?</v>
      </c>
    </row>
    <row r="763" spans="1:13" ht="12.75">
      <c r="A763" s="15"/>
      <c r="B763" s="13"/>
      <c r="C763" s="13"/>
      <c r="D763" s="13"/>
      <c r="E763" s="13"/>
      <c r="F763" s="13"/>
      <c r="G763" s="205"/>
      <c r="H763" s="15"/>
      <c r="I763" s="13"/>
      <c r="J763" s="204">
        <v>44349</v>
      </c>
      <c r="K763" s="204">
        <f t="shared" si="7"/>
        <v>44350</v>
      </c>
      <c r="L763" s="205" t="str">
        <f ca="1">IFERROR(__xludf.DUMMYFUNCTION("JOIN("""", G763:H763)"),"")</f>
        <v/>
      </c>
      <c r="M763" s="11" t="e">
        <f t="shared" ca="1" si="6"/>
        <v>#NAME?</v>
      </c>
    </row>
    <row r="764" spans="1:13" ht="12.75">
      <c r="A764" s="15"/>
      <c r="B764" s="13"/>
      <c r="C764" s="13"/>
      <c r="D764" s="13"/>
      <c r="E764" s="13"/>
      <c r="F764" s="13"/>
      <c r="G764" s="205"/>
      <c r="H764" s="15"/>
      <c r="I764" s="13"/>
      <c r="J764" s="204">
        <v>44349</v>
      </c>
      <c r="K764" s="204">
        <f t="shared" si="7"/>
        <v>44350</v>
      </c>
      <c r="L764" s="205" t="str">
        <f ca="1">IFERROR(__xludf.DUMMYFUNCTION("JOIN("""", G764:H764)"),"")</f>
        <v/>
      </c>
      <c r="M764" s="11" t="e">
        <f t="shared" ca="1" si="6"/>
        <v>#NAME?</v>
      </c>
    </row>
    <row r="765" spans="1:13" ht="12.75">
      <c r="A765" s="15"/>
      <c r="B765" s="13"/>
      <c r="C765" s="13"/>
      <c r="D765" s="13"/>
      <c r="E765" s="13"/>
      <c r="F765" s="13"/>
      <c r="G765" s="205"/>
      <c r="H765" s="15"/>
      <c r="I765" s="13"/>
      <c r="J765" s="204">
        <v>44349</v>
      </c>
      <c r="K765" s="204">
        <f t="shared" si="7"/>
        <v>44350</v>
      </c>
      <c r="L765" s="205" t="str">
        <f ca="1">IFERROR(__xludf.DUMMYFUNCTION("JOIN("""", G765:H765)"),"")</f>
        <v/>
      </c>
      <c r="M765" s="11" t="e">
        <f t="shared" ca="1" si="6"/>
        <v>#NAME?</v>
      </c>
    </row>
    <row r="766" spans="1:13" ht="12.75">
      <c r="A766" s="15"/>
      <c r="B766" s="13"/>
      <c r="C766" s="13"/>
      <c r="D766" s="13"/>
      <c r="E766" s="13"/>
      <c r="F766" s="13"/>
      <c r="G766" s="205"/>
      <c r="H766" s="15"/>
      <c r="I766" s="13"/>
      <c r="J766" s="204">
        <v>44349</v>
      </c>
      <c r="K766" s="204">
        <f t="shared" si="7"/>
        <v>44350</v>
      </c>
      <c r="L766" s="205" t="str">
        <f ca="1">IFERROR(__xludf.DUMMYFUNCTION("JOIN("""", G766:H766)"),"")</f>
        <v/>
      </c>
      <c r="M766" s="11" t="e">
        <f t="shared" ca="1" si="6"/>
        <v>#NAME?</v>
      </c>
    </row>
    <row r="767" spans="1:13" ht="12.75">
      <c r="A767" s="15"/>
      <c r="B767" s="13"/>
      <c r="C767" s="13"/>
      <c r="D767" s="13"/>
      <c r="E767" s="13"/>
      <c r="F767" s="13"/>
      <c r="G767" s="205"/>
      <c r="H767" s="15"/>
      <c r="I767" s="13"/>
      <c r="J767" s="204">
        <v>44354</v>
      </c>
      <c r="K767" s="204">
        <f t="shared" si="7"/>
        <v>44355</v>
      </c>
      <c r="L767" s="205" t="str">
        <f ca="1">IFERROR(__xludf.DUMMYFUNCTION("JOIN("""", G767:H767)"),"")</f>
        <v/>
      </c>
      <c r="M767" s="11" t="e">
        <f t="shared" ref="M767:M1021" ca="1" si="8">HYPERLINK(L767, Image("http://iopl.co/whatsapp.jpg"))</f>
        <v>#NAME?</v>
      </c>
    </row>
    <row r="768" spans="1:13" ht="12.75">
      <c r="A768" s="15"/>
      <c r="B768" s="13"/>
      <c r="C768" s="13"/>
      <c r="D768" s="13"/>
      <c r="E768" s="13"/>
      <c r="F768" s="13"/>
      <c r="G768" s="205"/>
      <c r="H768" s="15"/>
      <c r="I768" s="13"/>
      <c r="J768" s="204">
        <v>44349</v>
      </c>
      <c r="K768" s="204">
        <f t="shared" si="7"/>
        <v>44350</v>
      </c>
      <c r="L768" s="205" t="str">
        <f ca="1">IFERROR(__xludf.DUMMYFUNCTION("JOIN("""", G768:H768)"),"")</f>
        <v/>
      </c>
      <c r="M768" s="11" t="e">
        <f t="shared" ca="1" si="8"/>
        <v>#NAME?</v>
      </c>
    </row>
    <row r="769" spans="1:13" ht="12.75">
      <c r="A769" s="15"/>
      <c r="B769" s="13"/>
      <c r="C769" s="13"/>
      <c r="D769" s="13"/>
      <c r="E769" s="13"/>
      <c r="F769" s="13"/>
      <c r="G769" s="205"/>
      <c r="H769" s="15"/>
      <c r="I769" s="13"/>
      <c r="J769" s="204">
        <v>44349</v>
      </c>
      <c r="K769" s="204">
        <f t="shared" si="7"/>
        <v>44350</v>
      </c>
      <c r="L769" s="205" t="str">
        <f ca="1">IFERROR(__xludf.DUMMYFUNCTION("JOIN("""", G769:H769)"),"")</f>
        <v/>
      </c>
      <c r="M769" s="11" t="e">
        <f t="shared" ca="1" si="8"/>
        <v>#NAME?</v>
      </c>
    </row>
    <row r="770" spans="1:13" ht="12.75">
      <c r="A770" s="15"/>
      <c r="B770" s="13"/>
      <c r="C770" s="13"/>
      <c r="D770" s="13"/>
      <c r="E770" s="13"/>
      <c r="F770" s="13"/>
      <c r="G770" s="205"/>
      <c r="H770" s="15"/>
      <c r="I770" s="13"/>
      <c r="J770" s="204">
        <v>44349</v>
      </c>
      <c r="K770" s="204">
        <f t="shared" si="7"/>
        <v>44350</v>
      </c>
      <c r="L770" s="205" t="str">
        <f ca="1">IFERROR(__xludf.DUMMYFUNCTION("JOIN("""", G770:H770)"),"")</f>
        <v/>
      </c>
      <c r="M770" s="11" t="e">
        <f t="shared" ca="1" si="8"/>
        <v>#NAME?</v>
      </c>
    </row>
    <row r="771" spans="1:13" ht="12.75">
      <c r="A771" s="15"/>
      <c r="B771" s="13"/>
      <c r="C771" s="13"/>
      <c r="D771" s="13"/>
      <c r="E771" s="13"/>
      <c r="F771" s="13"/>
      <c r="G771" s="205"/>
      <c r="H771" s="15"/>
      <c r="I771" s="13"/>
      <c r="J771" s="204">
        <v>44349</v>
      </c>
      <c r="K771" s="204">
        <f t="shared" si="7"/>
        <v>44350</v>
      </c>
      <c r="L771" s="205" t="str">
        <f ca="1">IFERROR(__xludf.DUMMYFUNCTION("JOIN("""", G771:H771)"),"")</f>
        <v/>
      </c>
      <c r="M771" s="11" t="e">
        <f t="shared" ca="1" si="8"/>
        <v>#NAME?</v>
      </c>
    </row>
    <row r="772" spans="1:13" ht="12.75">
      <c r="A772" s="15"/>
      <c r="B772" s="13"/>
      <c r="C772" s="13"/>
      <c r="D772" s="13"/>
      <c r="E772" s="13"/>
      <c r="F772" s="13"/>
      <c r="G772" s="205"/>
      <c r="H772" s="15"/>
      <c r="I772" s="13"/>
      <c r="J772" s="204">
        <v>44349</v>
      </c>
      <c r="K772" s="204">
        <f t="shared" si="7"/>
        <v>44350</v>
      </c>
      <c r="L772" s="205" t="str">
        <f ca="1">IFERROR(__xludf.DUMMYFUNCTION("JOIN("""", G772:H772)"),"")</f>
        <v/>
      </c>
      <c r="M772" s="11" t="e">
        <f t="shared" ca="1" si="8"/>
        <v>#NAME?</v>
      </c>
    </row>
    <row r="773" spans="1:13" ht="12.75">
      <c r="A773" s="15"/>
      <c r="B773" s="13"/>
      <c r="C773" s="13"/>
      <c r="D773" s="13"/>
      <c r="E773" s="13"/>
      <c r="F773" s="13"/>
      <c r="G773" s="205"/>
      <c r="H773" s="15"/>
      <c r="I773" s="13"/>
      <c r="J773" s="204">
        <v>44349</v>
      </c>
      <c r="K773" s="204">
        <f t="shared" si="7"/>
        <v>44350</v>
      </c>
      <c r="L773" s="205" t="str">
        <f ca="1">IFERROR(__xludf.DUMMYFUNCTION("JOIN("""", G773:H773)"),"")</f>
        <v/>
      </c>
      <c r="M773" s="11" t="e">
        <f t="shared" ca="1" si="8"/>
        <v>#NAME?</v>
      </c>
    </row>
    <row r="774" spans="1:13" ht="12.75">
      <c r="A774" s="15"/>
      <c r="B774" s="13"/>
      <c r="C774" s="13"/>
      <c r="D774" s="13"/>
      <c r="E774" s="13"/>
      <c r="F774" s="13"/>
      <c r="G774" s="205"/>
      <c r="H774" s="15"/>
      <c r="I774" s="13"/>
      <c r="J774" s="204">
        <v>44349</v>
      </c>
      <c r="K774" s="204">
        <f t="shared" si="7"/>
        <v>44350</v>
      </c>
      <c r="L774" s="205" t="str">
        <f ca="1">IFERROR(__xludf.DUMMYFUNCTION("JOIN("""", G774:H774)"),"")</f>
        <v/>
      </c>
      <c r="M774" s="11" t="e">
        <f t="shared" ca="1" si="8"/>
        <v>#NAME?</v>
      </c>
    </row>
    <row r="775" spans="1:13" ht="12.75">
      <c r="A775" s="15"/>
      <c r="B775" s="13"/>
      <c r="C775" s="13"/>
      <c r="D775" s="13"/>
      <c r="E775" s="13"/>
      <c r="F775" s="13"/>
      <c r="G775" s="205"/>
      <c r="H775" s="15"/>
      <c r="I775" s="13"/>
      <c r="J775" s="204">
        <v>44349</v>
      </c>
      <c r="K775" s="204">
        <f t="shared" si="7"/>
        <v>44350</v>
      </c>
      <c r="L775" s="205" t="str">
        <f ca="1">IFERROR(__xludf.DUMMYFUNCTION("JOIN("""", G775:H775)"),"")</f>
        <v/>
      </c>
      <c r="M775" s="11" t="e">
        <f t="shared" ca="1" si="8"/>
        <v>#NAME?</v>
      </c>
    </row>
    <row r="776" spans="1:13" ht="12.75">
      <c r="A776" s="15"/>
      <c r="B776" s="13"/>
      <c r="C776" s="13"/>
      <c r="D776" s="13"/>
      <c r="E776" s="13"/>
      <c r="F776" s="13"/>
      <c r="G776" s="205"/>
      <c r="H776" s="15"/>
      <c r="I776" s="13"/>
      <c r="J776" s="204">
        <v>44349</v>
      </c>
      <c r="K776" s="204">
        <f t="shared" si="7"/>
        <v>44350</v>
      </c>
      <c r="L776" s="205" t="str">
        <f ca="1">IFERROR(__xludf.DUMMYFUNCTION("JOIN("""", G776:H776)"),"")</f>
        <v/>
      </c>
      <c r="M776" s="11" t="e">
        <f t="shared" ca="1" si="8"/>
        <v>#NAME?</v>
      </c>
    </row>
    <row r="777" spans="1:13" ht="12.75">
      <c r="A777" s="15"/>
      <c r="B777" s="13"/>
      <c r="C777" s="13"/>
      <c r="D777" s="13"/>
      <c r="E777" s="13"/>
      <c r="F777" s="13"/>
      <c r="G777" s="205"/>
      <c r="H777" s="15"/>
      <c r="I777" s="13"/>
      <c r="J777" s="204">
        <v>44349</v>
      </c>
      <c r="K777" s="204">
        <f t="shared" si="7"/>
        <v>44350</v>
      </c>
      <c r="L777" s="205" t="str">
        <f ca="1">IFERROR(__xludf.DUMMYFUNCTION("JOIN("""", G777:H777)"),"")</f>
        <v/>
      </c>
      <c r="M777" s="11" t="e">
        <f t="shared" ca="1" si="8"/>
        <v>#NAME?</v>
      </c>
    </row>
    <row r="778" spans="1:13" ht="12.75">
      <c r="A778" s="15"/>
      <c r="B778" s="13"/>
      <c r="C778" s="13"/>
      <c r="D778" s="13"/>
      <c r="E778" s="13"/>
      <c r="F778" s="13"/>
      <c r="G778" s="205"/>
      <c r="H778" s="15"/>
      <c r="I778" s="13"/>
      <c r="J778" s="204">
        <v>44351</v>
      </c>
      <c r="K778" s="204">
        <f t="shared" si="7"/>
        <v>44352</v>
      </c>
      <c r="L778" s="205" t="str">
        <f ca="1">IFERROR(__xludf.DUMMYFUNCTION("JOIN("""", G778:H778)"),"")</f>
        <v/>
      </c>
      <c r="M778" s="11" t="e">
        <f t="shared" ca="1" si="8"/>
        <v>#NAME?</v>
      </c>
    </row>
    <row r="779" spans="1:13" ht="12.75">
      <c r="A779" s="15"/>
      <c r="B779" s="13"/>
      <c r="C779" s="13"/>
      <c r="D779" s="13"/>
      <c r="E779" s="13"/>
      <c r="F779" s="13"/>
      <c r="G779" s="205"/>
      <c r="H779" s="15"/>
      <c r="I779" s="13"/>
      <c r="J779" s="204">
        <v>44349</v>
      </c>
      <c r="K779" s="204">
        <f t="shared" si="7"/>
        <v>44350</v>
      </c>
      <c r="L779" s="205" t="str">
        <f ca="1">IFERROR(__xludf.DUMMYFUNCTION("JOIN("""", G779:H779)"),"")</f>
        <v/>
      </c>
      <c r="M779" s="11" t="e">
        <f t="shared" ca="1" si="8"/>
        <v>#NAME?</v>
      </c>
    </row>
    <row r="780" spans="1:13" ht="12.75">
      <c r="A780" s="15"/>
      <c r="B780" s="13"/>
      <c r="C780" s="13"/>
      <c r="D780" s="13"/>
      <c r="E780" s="13"/>
      <c r="F780" s="13"/>
      <c r="G780" s="205"/>
      <c r="H780" s="15"/>
      <c r="I780" s="13"/>
      <c r="J780" s="204">
        <v>44350</v>
      </c>
      <c r="K780" s="204">
        <f t="shared" si="7"/>
        <v>44351</v>
      </c>
      <c r="L780" s="205" t="str">
        <f ca="1">IFERROR(__xludf.DUMMYFUNCTION("JOIN("""", G780:H780)"),"")</f>
        <v/>
      </c>
      <c r="M780" s="11" t="e">
        <f t="shared" ca="1" si="8"/>
        <v>#NAME?</v>
      </c>
    </row>
    <row r="781" spans="1:13" ht="12.75">
      <c r="A781" s="15"/>
      <c r="B781" s="13"/>
      <c r="C781" s="13"/>
      <c r="D781" s="13"/>
      <c r="E781" s="13"/>
      <c r="F781" s="13"/>
      <c r="G781" s="205"/>
      <c r="H781" s="15"/>
      <c r="I781" s="13"/>
      <c r="J781" s="204">
        <v>44350</v>
      </c>
      <c r="K781" s="204">
        <f t="shared" si="7"/>
        <v>44351</v>
      </c>
      <c r="L781" s="205" t="str">
        <f ca="1">IFERROR(__xludf.DUMMYFUNCTION("JOIN("""", G781:H781)"),"")</f>
        <v/>
      </c>
      <c r="M781" s="11" t="e">
        <f t="shared" ca="1" si="8"/>
        <v>#NAME?</v>
      </c>
    </row>
    <row r="782" spans="1:13" ht="12.75">
      <c r="A782" s="15"/>
      <c r="B782" s="13"/>
      <c r="C782" s="13"/>
      <c r="D782" s="13"/>
      <c r="E782" s="13"/>
      <c r="F782" s="13"/>
      <c r="G782" s="205"/>
      <c r="H782" s="15"/>
      <c r="I782" s="13"/>
      <c r="J782" s="204">
        <v>44350</v>
      </c>
      <c r="K782" s="204">
        <f t="shared" si="7"/>
        <v>44351</v>
      </c>
      <c r="L782" s="205" t="str">
        <f ca="1">IFERROR(__xludf.DUMMYFUNCTION("JOIN("""", G782:H782)"),"")</f>
        <v/>
      </c>
      <c r="M782" s="11" t="e">
        <f t="shared" ca="1" si="8"/>
        <v>#NAME?</v>
      </c>
    </row>
    <row r="783" spans="1:13" ht="12.75">
      <c r="A783" s="15"/>
      <c r="B783" s="13"/>
      <c r="C783" s="13"/>
      <c r="D783" s="13"/>
      <c r="E783" s="13"/>
      <c r="F783" s="13"/>
      <c r="G783" s="205"/>
      <c r="H783" s="15"/>
      <c r="I783" s="13"/>
      <c r="J783" s="204">
        <v>44350</v>
      </c>
      <c r="K783" s="204">
        <f t="shared" si="7"/>
        <v>44351</v>
      </c>
      <c r="L783" s="205" t="str">
        <f ca="1">IFERROR(__xludf.DUMMYFUNCTION("JOIN("""", G783:H783)"),"")</f>
        <v/>
      </c>
      <c r="M783" s="11" t="e">
        <f t="shared" ca="1" si="8"/>
        <v>#NAME?</v>
      </c>
    </row>
    <row r="784" spans="1:13" ht="12.75">
      <c r="A784" s="15"/>
      <c r="B784" s="13"/>
      <c r="C784" s="13"/>
      <c r="D784" s="13"/>
      <c r="E784" s="13"/>
      <c r="F784" s="13"/>
      <c r="G784" s="205"/>
      <c r="H784" s="15"/>
      <c r="I784" s="13"/>
      <c r="J784" s="204">
        <v>44350</v>
      </c>
      <c r="K784" s="204">
        <f t="shared" si="7"/>
        <v>44351</v>
      </c>
      <c r="L784" s="205" t="str">
        <f ca="1">IFERROR(__xludf.DUMMYFUNCTION("JOIN("""", G784:H784)"),"")</f>
        <v/>
      </c>
      <c r="M784" s="11" t="e">
        <f t="shared" ca="1" si="8"/>
        <v>#NAME?</v>
      </c>
    </row>
    <row r="785" spans="1:13" ht="12.75">
      <c r="A785" s="15"/>
      <c r="B785" s="13"/>
      <c r="C785" s="13"/>
      <c r="D785" s="13"/>
      <c r="E785" s="13"/>
      <c r="F785" s="13"/>
      <c r="G785" s="205"/>
      <c r="H785" s="15"/>
      <c r="I785" s="13"/>
      <c r="J785" s="204">
        <v>44350</v>
      </c>
      <c r="K785" s="204">
        <f t="shared" si="7"/>
        <v>44351</v>
      </c>
      <c r="L785" s="205" t="str">
        <f ca="1">IFERROR(__xludf.DUMMYFUNCTION("JOIN("""", G785:H785)"),"")</f>
        <v/>
      </c>
      <c r="M785" s="11" t="e">
        <f t="shared" ca="1" si="8"/>
        <v>#NAME?</v>
      </c>
    </row>
    <row r="786" spans="1:13" ht="12.75">
      <c r="A786" s="15"/>
      <c r="B786" s="13"/>
      <c r="C786" s="13"/>
      <c r="D786" s="13"/>
      <c r="E786" s="13"/>
      <c r="F786" s="13"/>
      <c r="G786" s="205"/>
      <c r="H786" s="15"/>
      <c r="I786" s="13"/>
      <c r="J786" s="204">
        <v>44350</v>
      </c>
      <c r="K786" s="204">
        <f t="shared" si="7"/>
        <v>44351</v>
      </c>
      <c r="L786" s="205" t="str">
        <f ca="1">IFERROR(__xludf.DUMMYFUNCTION("JOIN("""", G786:H786)"),"")</f>
        <v/>
      </c>
      <c r="M786" s="11" t="e">
        <f t="shared" ca="1" si="8"/>
        <v>#NAME?</v>
      </c>
    </row>
    <row r="787" spans="1:13" ht="12.75">
      <c r="A787" s="15"/>
      <c r="B787" s="13"/>
      <c r="C787" s="13"/>
      <c r="D787" s="13"/>
      <c r="E787" s="13"/>
      <c r="F787" s="13"/>
      <c r="G787" s="205"/>
      <c r="H787" s="15"/>
      <c r="I787" s="13"/>
      <c r="J787" s="204">
        <v>44350</v>
      </c>
      <c r="K787" s="204">
        <f t="shared" si="7"/>
        <v>44351</v>
      </c>
      <c r="L787" s="205" t="str">
        <f ca="1">IFERROR(__xludf.DUMMYFUNCTION("JOIN("""", G787:H787)"),"")</f>
        <v/>
      </c>
      <c r="M787" s="11" t="e">
        <f t="shared" ca="1" si="8"/>
        <v>#NAME?</v>
      </c>
    </row>
    <row r="788" spans="1:13" ht="12.75">
      <c r="A788" s="15"/>
      <c r="B788" s="13"/>
      <c r="C788" s="13"/>
      <c r="D788" s="13"/>
      <c r="E788" s="13"/>
      <c r="F788" s="13"/>
      <c r="G788" s="205"/>
      <c r="H788" s="15"/>
      <c r="I788" s="13"/>
      <c r="J788" s="204">
        <v>44350</v>
      </c>
      <c r="K788" s="204">
        <f t="shared" si="7"/>
        <v>44351</v>
      </c>
      <c r="L788" s="205" t="str">
        <f ca="1">IFERROR(__xludf.DUMMYFUNCTION("JOIN("""", G788:H788)"),"")</f>
        <v/>
      </c>
      <c r="M788" s="11" t="e">
        <f t="shared" ca="1" si="8"/>
        <v>#NAME?</v>
      </c>
    </row>
    <row r="789" spans="1:13" ht="12.75">
      <c r="A789" s="15"/>
      <c r="B789" s="13"/>
      <c r="C789" s="13"/>
      <c r="D789" s="13"/>
      <c r="E789" s="13"/>
      <c r="F789" s="13"/>
      <c r="G789" s="205"/>
      <c r="H789" s="15"/>
      <c r="I789" s="13"/>
      <c r="J789" s="204">
        <v>44350</v>
      </c>
      <c r="K789" s="204">
        <f t="shared" si="7"/>
        <v>44351</v>
      </c>
      <c r="L789" s="205" t="str">
        <f ca="1">IFERROR(__xludf.DUMMYFUNCTION("JOIN("""", G789:H789)"),"")</f>
        <v/>
      </c>
      <c r="M789" s="11" t="e">
        <f t="shared" ca="1" si="8"/>
        <v>#NAME?</v>
      </c>
    </row>
    <row r="790" spans="1:13" ht="12.75">
      <c r="A790" s="15"/>
      <c r="B790" s="13"/>
      <c r="C790" s="13"/>
      <c r="D790" s="13"/>
      <c r="E790" s="13"/>
      <c r="F790" s="13"/>
      <c r="G790" s="205"/>
      <c r="H790" s="15"/>
      <c r="I790" s="13"/>
      <c r="J790" s="204">
        <v>44350</v>
      </c>
      <c r="K790" s="204">
        <f t="shared" si="7"/>
        <v>44351</v>
      </c>
      <c r="L790" s="205" t="str">
        <f ca="1">IFERROR(__xludf.DUMMYFUNCTION("JOIN("""", G790:H790)"),"")</f>
        <v/>
      </c>
      <c r="M790" s="11" t="e">
        <f t="shared" ca="1" si="8"/>
        <v>#NAME?</v>
      </c>
    </row>
    <row r="791" spans="1:13" ht="12.75">
      <c r="A791" s="15"/>
      <c r="B791" s="13"/>
      <c r="C791" s="13"/>
      <c r="D791" s="13"/>
      <c r="E791" s="13"/>
      <c r="F791" s="13"/>
      <c r="G791" s="205"/>
      <c r="H791" s="15"/>
      <c r="I791" s="13"/>
      <c r="J791" s="204">
        <v>44350</v>
      </c>
      <c r="K791" s="204">
        <f t="shared" si="7"/>
        <v>44351</v>
      </c>
      <c r="L791" s="205" t="str">
        <f ca="1">IFERROR(__xludf.DUMMYFUNCTION("JOIN("""", G791:H791)"),"")</f>
        <v/>
      </c>
      <c r="M791" s="11" t="e">
        <f t="shared" ca="1" si="8"/>
        <v>#NAME?</v>
      </c>
    </row>
    <row r="792" spans="1:13" ht="12.75">
      <c r="A792" s="15"/>
      <c r="B792" s="13"/>
      <c r="C792" s="13"/>
      <c r="D792" s="13"/>
      <c r="E792" s="13"/>
      <c r="F792" s="13"/>
      <c r="G792" s="205"/>
      <c r="H792" s="15"/>
      <c r="I792" s="13"/>
      <c r="J792" s="204">
        <v>44350</v>
      </c>
      <c r="K792" s="204">
        <f t="shared" si="7"/>
        <v>44351</v>
      </c>
      <c r="L792" s="205" t="str">
        <f ca="1">IFERROR(__xludf.DUMMYFUNCTION("JOIN("""", G792:H792)"),"")</f>
        <v/>
      </c>
      <c r="M792" s="11" t="e">
        <f t="shared" ca="1" si="8"/>
        <v>#NAME?</v>
      </c>
    </row>
    <row r="793" spans="1:13" ht="12.75">
      <c r="A793" s="15"/>
      <c r="B793" s="13"/>
      <c r="C793" s="13"/>
      <c r="D793" s="13"/>
      <c r="E793" s="13"/>
      <c r="F793" s="13"/>
      <c r="G793" s="205"/>
      <c r="H793" s="15"/>
      <c r="I793" s="13"/>
      <c r="J793" s="207">
        <v>44351</v>
      </c>
      <c r="K793" s="204">
        <f t="shared" si="7"/>
        <v>44352</v>
      </c>
      <c r="L793" s="205" t="str">
        <f ca="1">IFERROR(__xludf.DUMMYFUNCTION("JOIN("""", G793:H793)"),"")</f>
        <v/>
      </c>
      <c r="M793" s="11" t="e">
        <f t="shared" ca="1" si="8"/>
        <v>#NAME?</v>
      </c>
    </row>
    <row r="794" spans="1:13" ht="12.75">
      <c r="A794" s="15"/>
      <c r="B794" s="13"/>
      <c r="C794" s="13"/>
      <c r="D794" s="13"/>
      <c r="E794" s="13"/>
      <c r="F794" s="13"/>
      <c r="G794" s="205"/>
      <c r="H794" s="15"/>
      <c r="I794" s="13"/>
      <c r="J794" s="204">
        <v>44351</v>
      </c>
      <c r="K794" s="204">
        <f t="shared" si="7"/>
        <v>44352</v>
      </c>
      <c r="L794" s="205" t="str">
        <f ca="1">IFERROR(__xludf.DUMMYFUNCTION("JOIN("""", G794:H794)"),"")</f>
        <v/>
      </c>
      <c r="M794" s="11" t="e">
        <f t="shared" ca="1" si="8"/>
        <v>#NAME?</v>
      </c>
    </row>
    <row r="795" spans="1:13" ht="12.75">
      <c r="A795" s="15"/>
      <c r="B795" s="13"/>
      <c r="C795" s="13"/>
      <c r="D795" s="13"/>
      <c r="E795" s="13"/>
      <c r="F795" s="13"/>
      <c r="G795" s="205"/>
      <c r="H795" s="15"/>
      <c r="I795" s="13"/>
      <c r="J795" s="204">
        <v>44351</v>
      </c>
      <c r="K795" s="204">
        <f t="shared" si="7"/>
        <v>44352</v>
      </c>
      <c r="L795" s="205" t="str">
        <f ca="1">IFERROR(__xludf.DUMMYFUNCTION("JOIN("""", G795:H795)"),"")</f>
        <v/>
      </c>
      <c r="M795" s="11" t="e">
        <f t="shared" ca="1" si="8"/>
        <v>#NAME?</v>
      </c>
    </row>
    <row r="796" spans="1:13" ht="12.75">
      <c r="A796" s="15"/>
      <c r="B796" s="13"/>
      <c r="C796" s="13"/>
      <c r="D796" s="13"/>
      <c r="E796" s="13"/>
      <c r="F796" s="13"/>
      <c r="G796" s="205"/>
      <c r="H796" s="15"/>
      <c r="I796" s="13"/>
      <c r="J796" s="204">
        <v>44351</v>
      </c>
      <c r="K796" s="204">
        <f t="shared" si="7"/>
        <v>44352</v>
      </c>
      <c r="L796" s="205" t="str">
        <f ca="1">IFERROR(__xludf.DUMMYFUNCTION("JOIN("""", G796:H796)"),"")</f>
        <v/>
      </c>
      <c r="M796" s="11" t="e">
        <f t="shared" ca="1" si="8"/>
        <v>#NAME?</v>
      </c>
    </row>
    <row r="797" spans="1:13" ht="12.75">
      <c r="A797" s="15"/>
      <c r="B797" s="13"/>
      <c r="C797" s="13"/>
      <c r="D797" s="13"/>
      <c r="E797" s="13"/>
      <c r="F797" s="13"/>
      <c r="G797" s="205"/>
      <c r="H797" s="15"/>
      <c r="I797" s="13"/>
      <c r="J797" s="204">
        <v>44351</v>
      </c>
      <c r="K797" s="204">
        <f t="shared" si="7"/>
        <v>44352</v>
      </c>
      <c r="L797" s="205" t="str">
        <f ca="1">IFERROR(__xludf.DUMMYFUNCTION("JOIN("""", G797:H797)"),"")</f>
        <v/>
      </c>
      <c r="M797" s="11" t="e">
        <f t="shared" ca="1" si="8"/>
        <v>#NAME?</v>
      </c>
    </row>
    <row r="798" spans="1:13" ht="12.75">
      <c r="A798" s="15"/>
      <c r="B798" s="13"/>
      <c r="C798" s="13"/>
      <c r="D798" s="13"/>
      <c r="E798" s="13"/>
      <c r="F798" s="13"/>
      <c r="G798" s="205"/>
      <c r="H798" s="15"/>
      <c r="I798" s="13"/>
      <c r="J798" s="204">
        <v>44351</v>
      </c>
      <c r="K798" s="204">
        <f t="shared" si="7"/>
        <v>44352</v>
      </c>
      <c r="L798" s="205" t="str">
        <f ca="1">IFERROR(__xludf.DUMMYFUNCTION("JOIN("""", G798:H798)"),"")</f>
        <v/>
      </c>
      <c r="M798" s="11" t="e">
        <f t="shared" ca="1" si="8"/>
        <v>#NAME?</v>
      </c>
    </row>
    <row r="799" spans="1:13" ht="12.75">
      <c r="A799" s="15"/>
      <c r="B799" s="13"/>
      <c r="C799" s="13"/>
      <c r="D799" s="13"/>
      <c r="E799" s="13"/>
      <c r="F799" s="13"/>
      <c r="G799" s="205"/>
      <c r="H799" s="15"/>
      <c r="I799" s="13"/>
      <c r="J799" s="204">
        <v>44351</v>
      </c>
      <c r="K799" s="204">
        <f t="shared" si="7"/>
        <v>44352</v>
      </c>
      <c r="L799" s="205" t="str">
        <f ca="1">IFERROR(__xludf.DUMMYFUNCTION("JOIN("""", G799:H799)"),"")</f>
        <v/>
      </c>
      <c r="M799" s="11" t="e">
        <f t="shared" ca="1" si="8"/>
        <v>#NAME?</v>
      </c>
    </row>
    <row r="800" spans="1:13" ht="12.75">
      <c r="A800" s="15"/>
      <c r="B800" s="13"/>
      <c r="C800" s="13"/>
      <c r="D800" s="13"/>
      <c r="E800" s="13"/>
      <c r="F800" s="13"/>
      <c r="G800" s="205"/>
      <c r="H800" s="15"/>
      <c r="I800" s="13"/>
      <c r="J800" s="204">
        <v>44351</v>
      </c>
      <c r="K800" s="204">
        <f t="shared" si="7"/>
        <v>44352</v>
      </c>
      <c r="L800" s="205" t="str">
        <f ca="1">IFERROR(__xludf.DUMMYFUNCTION("JOIN("""", G800:H800)"),"")</f>
        <v/>
      </c>
      <c r="M800" s="11" t="e">
        <f t="shared" ca="1" si="8"/>
        <v>#NAME?</v>
      </c>
    </row>
    <row r="801" spans="1:13" ht="12.75">
      <c r="A801" s="15"/>
      <c r="B801" s="13"/>
      <c r="C801" s="13"/>
      <c r="D801" s="13"/>
      <c r="E801" s="13"/>
      <c r="F801" s="13"/>
      <c r="G801" s="205"/>
      <c r="H801" s="15"/>
      <c r="I801" s="13"/>
      <c r="J801" s="204">
        <v>44351</v>
      </c>
      <c r="K801" s="204">
        <f t="shared" si="7"/>
        <v>44352</v>
      </c>
      <c r="L801" s="205" t="str">
        <f ca="1">IFERROR(__xludf.DUMMYFUNCTION("JOIN("""", G801:H801)"),"")</f>
        <v/>
      </c>
      <c r="M801" s="11" t="e">
        <f t="shared" ca="1" si="8"/>
        <v>#NAME?</v>
      </c>
    </row>
    <row r="802" spans="1:13" ht="12.75">
      <c r="A802" s="15"/>
      <c r="B802" s="13"/>
      <c r="C802" s="13"/>
      <c r="D802" s="13"/>
      <c r="E802" s="13"/>
      <c r="F802" s="13"/>
      <c r="G802" s="205"/>
      <c r="H802" s="15"/>
      <c r="I802" s="13"/>
      <c r="J802" s="204">
        <v>44351</v>
      </c>
      <c r="K802" s="204">
        <f t="shared" si="7"/>
        <v>44352</v>
      </c>
      <c r="L802" s="205" t="str">
        <f ca="1">IFERROR(__xludf.DUMMYFUNCTION("JOIN("""", G802:H802)"),"")</f>
        <v/>
      </c>
      <c r="M802" s="11" t="e">
        <f t="shared" ca="1" si="8"/>
        <v>#NAME?</v>
      </c>
    </row>
    <row r="803" spans="1:13" ht="12.75">
      <c r="A803" s="15"/>
      <c r="B803" s="13"/>
      <c r="C803" s="13"/>
      <c r="D803" s="13"/>
      <c r="E803" s="13"/>
      <c r="F803" s="13"/>
      <c r="G803" s="205"/>
      <c r="H803" s="15"/>
      <c r="I803" s="13"/>
      <c r="J803" s="204">
        <v>44353</v>
      </c>
      <c r="K803" s="204">
        <f t="shared" si="7"/>
        <v>44354</v>
      </c>
      <c r="L803" s="205" t="str">
        <f ca="1">IFERROR(__xludf.DUMMYFUNCTION("JOIN("""", G803:H803)"),"")</f>
        <v/>
      </c>
      <c r="M803" s="11" t="e">
        <f t="shared" ca="1" si="8"/>
        <v>#NAME?</v>
      </c>
    </row>
    <row r="804" spans="1:13" ht="12.75">
      <c r="A804" s="15"/>
      <c r="B804" s="13"/>
      <c r="C804" s="13"/>
      <c r="D804" s="13"/>
      <c r="E804" s="13"/>
      <c r="F804" s="13"/>
      <c r="G804" s="205"/>
      <c r="H804" s="15"/>
      <c r="I804" s="13"/>
      <c r="J804" s="204">
        <v>44354</v>
      </c>
      <c r="K804" s="204">
        <f t="shared" si="7"/>
        <v>44355</v>
      </c>
      <c r="L804" s="205" t="str">
        <f ca="1">IFERROR(__xludf.DUMMYFUNCTION("JOIN("""", G804:H804)"),"")</f>
        <v/>
      </c>
      <c r="M804" s="11" t="e">
        <f t="shared" ca="1" si="8"/>
        <v>#NAME?</v>
      </c>
    </row>
    <row r="805" spans="1:13" ht="12.75">
      <c r="A805" s="15"/>
      <c r="B805" s="13"/>
      <c r="C805" s="13"/>
      <c r="D805" s="13"/>
      <c r="E805" s="13"/>
      <c r="F805" s="13"/>
      <c r="G805" s="205"/>
      <c r="H805" s="15"/>
      <c r="I805" s="13"/>
      <c r="J805" s="204">
        <v>44354</v>
      </c>
      <c r="K805" s="204">
        <f t="shared" si="7"/>
        <v>44355</v>
      </c>
      <c r="L805" s="205" t="str">
        <f ca="1">IFERROR(__xludf.DUMMYFUNCTION("JOIN("""", G805:H805)"),"")</f>
        <v/>
      </c>
      <c r="M805" s="11" t="e">
        <f t="shared" ca="1" si="8"/>
        <v>#NAME?</v>
      </c>
    </row>
    <row r="806" spans="1:13" ht="12.75">
      <c r="A806" s="15"/>
      <c r="B806" s="13"/>
      <c r="C806" s="13"/>
      <c r="D806" s="13"/>
      <c r="E806" s="13"/>
      <c r="F806" s="13"/>
      <c r="G806" s="205"/>
      <c r="H806" s="15"/>
      <c r="I806" s="13"/>
      <c r="J806" s="204">
        <v>44354</v>
      </c>
      <c r="K806" s="204">
        <f t="shared" si="7"/>
        <v>44355</v>
      </c>
      <c r="L806" s="205" t="str">
        <f ca="1">IFERROR(__xludf.DUMMYFUNCTION("JOIN("""", G806:H806)"),"")</f>
        <v/>
      </c>
      <c r="M806" s="11" t="e">
        <f t="shared" ca="1" si="8"/>
        <v>#NAME?</v>
      </c>
    </row>
    <row r="807" spans="1:13" ht="12.75">
      <c r="A807" s="15"/>
      <c r="B807" s="13"/>
      <c r="C807" s="13"/>
      <c r="D807" s="13"/>
      <c r="E807" s="13"/>
      <c r="F807" s="13"/>
      <c r="G807" s="205"/>
      <c r="H807" s="15"/>
      <c r="I807" s="13"/>
      <c r="J807" s="204">
        <v>44354</v>
      </c>
      <c r="K807" s="204">
        <f t="shared" si="7"/>
        <v>44355</v>
      </c>
      <c r="L807" s="205" t="str">
        <f ca="1">IFERROR(__xludf.DUMMYFUNCTION("JOIN("""", G807:H807)"),"")</f>
        <v/>
      </c>
      <c r="M807" s="11" t="e">
        <f t="shared" ca="1" si="8"/>
        <v>#NAME?</v>
      </c>
    </row>
    <row r="808" spans="1:13" ht="12.75">
      <c r="A808" s="15"/>
      <c r="B808" s="13"/>
      <c r="C808" s="13"/>
      <c r="D808" s="13"/>
      <c r="E808" s="13"/>
      <c r="F808" s="13"/>
      <c r="G808" s="205"/>
      <c r="H808" s="15"/>
      <c r="I808" s="13"/>
      <c r="J808" s="204">
        <v>44354</v>
      </c>
      <c r="K808" s="204">
        <f t="shared" si="7"/>
        <v>44355</v>
      </c>
      <c r="L808" s="205" t="str">
        <f ca="1">IFERROR(__xludf.DUMMYFUNCTION("JOIN("""", G808:H808)"),"")</f>
        <v/>
      </c>
      <c r="M808" s="11" t="e">
        <f t="shared" ca="1" si="8"/>
        <v>#NAME?</v>
      </c>
    </row>
    <row r="809" spans="1:13" ht="12.75">
      <c r="A809" s="15"/>
      <c r="B809" s="13"/>
      <c r="C809" s="13"/>
      <c r="D809" s="13"/>
      <c r="E809" s="13"/>
      <c r="F809" s="13"/>
      <c r="G809" s="205"/>
      <c r="H809" s="15"/>
      <c r="I809" s="13"/>
      <c r="J809" s="204">
        <v>44354</v>
      </c>
      <c r="K809" s="204">
        <f t="shared" si="7"/>
        <v>44355</v>
      </c>
      <c r="L809" s="205" t="str">
        <f ca="1">IFERROR(__xludf.DUMMYFUNCTION("JOIN("""", G809:H809)"),"")</f>
        <v/>
      </c>
      <c r="M809" s="11" t="e">
        <f t="shared" ca="1" si="8"/>
        <v>#NAME?</v>
      </c>
    </row>
    <row r="810" spans="1:13" ht="12.75">
      <c r="A810" s="15"/>
      <c r="B810" s="13"/>
      <c r="C810" s="13"/>
      <c r="D810" s="13"/>
      <c r="E810" s="13"/>
      <c r="F810" s="13"/>
      <c r="G810" s="205"/>
      <c r="H810" s="15"/>
      <c r="I810" s="13"/>
      <c r="J810" s="204">
        <v>44354</v>
      </c>
      <c r="K810" s="204">
        <f t="shared" si="7"/>
        <v>44355</v>
      </c>
      <c r="L810" s="205" t="str">
        <f ca="1">IFERROR(__xludf.DUMMYFUNCTION("JOIN("""", G810:H810)"),"")</f>
        <v/>
      </c>
      <c r="M810" s="11" t="e">
        <f t="shared" ca="1" si="8"/>
        <v>#NAME?</v>
      </c>
    </row>
    <row r="811" spans="1:13" ht="12.75">
      <c r="A811" s="15"/>
      <c r="B811" s="13"/>
      <c r="C811" s="13"/>
      <c r="D811" s="13"/>
      <c r="E811" s="13"/>
      <c r="F811" s="13"/>
      <c r="G811" s="205"/>
      <c r="H811" s="15"/>
      <c r="I811" s="13"/>
      <c r="J811" s="204">
        <v>44354</v>
      </c>
      <c r="K811" s="204">
        <f t="shared" si="7"/>
        <v>44355</v>
      </c>
      <c r="L811" s="205" t="str">
        <f ca="1">IFERROR(__xludf.DUMMYFUNCTION("JOIN("""", G811:H811)"),"")</f>
        <v/>
      </c>
      <c r="M811" s="11" t="e">
        <f t="shared" ca="1" si="8"/>
        <v>#NAME?</v>
      </c>
    </row>
    <row r="812" spans="1:13" ht="12.75">
      <c r="A812" s="15"/>
      <c r="B812" s="13"/>
      <c r="C812" s="13"/>
      <c r="D812" s="13"/>
      <c r="E812" s="13"/>
      <c r="F812" s="13"/>
      <c r="G812" s="205"/>
      <c r="H812" s="15"/>
      <c r="I812" s="13"/>
      <c r="J812" s="204">
        <v>44354</v>
      </c>
      <c r="K812" s="204">
        <f t="shared" si="7"/>
        <v>44355</v>
      </c>
      <c r="L812" s="205" t="str">
        <f ca="1">IFERROR(__xludf.DUMMYFUNCTION("JOIN("""", G812:H812)"),"")</f>
        <v/>
      </c>
      <c r="M812" s="11" t="e">
        <f t="shared" ca="1" si="8"/>
        <v>#NAME?</v>
      </c>
    </row>
    <row r="813" spans="1:13" ht="12.75">
      <c r="A813" s="15"/>
      <c r="B813" s="13"/>
      <c r="C813" s="13"/>
      <c r="D813" s="13"/>
      <c r="E813" s="13"/>
      <c r="F813" s="13"/>
      <c r="G813" s="205"/>
      <c r="H813" s="15"/>
      <c r="I813" s="13"/>
      <c r="J813" s="204">
        <v>44354</v>
      </c>
      <c r="K813" s="204">
        <f t="shared" si="7"/>
        <v>44355</v>
      </c>
      <c r="L813" s="205" t="str">
        <f ca="1">IFERROR(__xludf.DUMMYFUNCTION("JOIN("""", G813:H813)"),"")</f>
        <v/>
      </c>
      <c r="M813" s="11" t="e">
        <f t="shared" ca="1" si="8"/>
        <v>#NAME?</v>
      </c>
    </row>
    <row r="814" spans="1:13" ht="12.75">
      <c r="A814" s="15"/>
      <c r="B814" s="13"/>
      <c r="C814" s="13"/>
      <c r="D814" s="13"/>
      <c r="E814" s="13"/>
      <c r="F814" s="13"/>
      <c r="G814" s="205"/>
      <c r="H814" s="15"/>
      <c r="I814" s="13"/>
      <c r="J814" s="204">
        <v>44354</v>
      </c>
      <c r="K814" s="204">
        <f t="shared" si="7"/>
        <v>44355</v>
      </c>
      <c r="L814" s="205" t="str">
        <f ca="1">IFERROR(__xludf.DUMMYFUNCTION("JOIN("""", G814:H814)"),"")</f>
        <v/>
      </c>
      <c r="M814" s="11" t="e">
        <f t="shared" ca="1" si="8"/>
        <v>#NAME?</v>
      </c>
    </row>
    <row r="815" spans="1:13" ht="12.75">
      <c r="A815" s="15"/>
      <c r="B815" s="13"/>
      <c r="C815" s="13"/>
      <c r="D815" s="13"/>
      <c r="E815" s="13"/>
      <c r="F815" s="13"/>
      <c r="G815" s="205"/>
      <c r="H815" s="15"/>
      <c r="I815" s="13"/>
      <c r="J815" s="204">
        <v>44354</v>
      </c>
      <c r="K815" s="204">
        <f t="shared" si="7"/>
        <v>44355</v>
      </c>
      <c r="L815" s="205" t="str">
        <f ca="1">IFERROR(__xludf.DUMMYFUNCTION("JOIN("""", G815:H815)"),"")</f>
        <v/>
      </c>
      <c r="M815" s="11" t="e">
        <f t="shared" ca="1" si="8"/>
        <v>#NAME?</v>
      </c>
    </row>
    <row r="816" spans="1:13" ht="12.75">
      <c r="A816" s="15"/>
      <c r="B816" s="13"/>
      <c r="C816" s="13"/>
      <c r="D816" s="13"/>
      <c r="E816" s="13"/>
      <c r="F816" s="13"/>
      <c r="G816" s="205"/>
      <c r="H816" s="15"/>
      <c r="I816" s="13"/>
      <c r="J816" s="204">
        <v>44354</v>
      </c>
      <c r="K816" s="204">
        <f t="shared" si="7"/>
        <v>44355</v>
      </c>
      <c r="L816" s="205" t="str">
        <f ca="1">IFERROR(__xludf.DUMMYFUNCTION("JOIN("""", G816:H816)"),"")</f>
        <v/>
      </c>
      <c r="M816" s="11" t="e">
        <f t="shared" ca="1" si="8"/>
        <v>#NAME?</v>
      </c>
    </row>
    <row r="817" spans="1:13" ht="12.75">
      <c r="A817" s="15"/>
      <c r="B817" s="13"/>
      <c r="C817" s="13"/>
      <c r="D817" s="13"/>
      <c r="E817" s="13"/>
      <c r="F817" s="13"/>
      <c r="G817" s="205"/>
      <c r="H817" s="15"/>
      <c r="I817" s="13"/>
      <c r="J817" s="204">
        <v>44354</v>
      </c>
      <c r="K817" s="204">
        <f t="shared" si="7"/>
        <v>44355</v>
      </c>
      <c r="L817" s="205" t="str">
        <f ca="1">IFERROR(__xludf.DUMMYFUNCTION("JOIN("""", G817:H817)"),"")</f>
        <v/>
      </c>
      <c r="M817" s="11" t="e">
        <f t="shared" ca="1" si="8"/>
        <v>#NAME?</v>
      </c>
    </row>
    <row r="818" spans="1:13" ht="12.75">
      <c r="A818" s="15"/>
      <c r="B818" s="13"/>
      <c r="C818" s="13"/>
      <c r="D818" s="13"/>
      <c r="E818" s="13"/>
      <c r="F818" s="13"/>
      <c r="G818" s="205"/>
      <c r="H818" s="15"/>
      <c r="I818" s="13"/>
      <c r="J818" s="204">
        <v>44354</v>
      </c>
      <c r="K818" s="204">
        <f t="shared" si="7"/>
        <v>44355</v>
      </c>
      <c r="L818" s="205" t="str">
        <f ca="1">IFERROR(__xludf.DUMMYFUNCTION("JOIN("""", G818:H818)"),"")</f>
        <v/>
      </c>
      <c r="M818" s="11" t="e">
        <f t="shared" ca="1" si="8"/>
        <v>#NAME?</v>
      </c>
    </row>
    <row r="819" spans="1:13" ht="12.75">
      <c r="A819" s="15"/>
      <c r="B819" s="13"/>
      <c r="C819" s="13"/>
      <c r="D819" s="13"/>
      <c r="E819" s="13"/>
      <c r="F819" s="13"/>
      <c r="G819" s="205"/>
      <c r="H819" s="15"/>
      <c r="I819" s="13"/>
      <c r="J819" s="204">
        <v>44355</v>
      </c>
      <c r="K819" s="204">
        <f t="shared" si="7"/>
        <v>44356</v>
      </c>
      <c r="L819" s="205" t="str">
        <f ca="1">IFERROR(__xludf.DUMMYFUNCTION("JOIN("""", G819:H819)"),"")</f>
        <v/>
      </c>
      <c r="M819" s="11" t="e">
        <f t="shared" ca="1" si="8"/>
        <v>#NAME?</v>
      </c>
    </row>
    <row r="820" spans="1:13" ht="12.75">
      <c r="A820" s="15"/>
      <c r="B820" s="13"/>
      <c r="C820" s="13"/>
      <c r="D820" s="13"/>
      <c r="E820" s="13"/>
      <c r="F820" s="13"/>
      <c r="G820" s="205"/>
      <c r="H820" s="15"/>
      <c r="I820" s="13"/>
      <c r="J820" s="204">
        <v>44355</v>
      </c>
      <c r="K820" s="204">
        <f t="shared" si="7"/>
        <v>44356</v>
      </c>
      <c r="L820" s="205" t="str">
        <f ca="1">IFERROR(__xludf.DUMMYFUNCTION("JOIN("""", G820:H820)"),"")</f>
        <v/>
      </c>
      <c r="M820" s="11" t="e">
        <f t="shared" ca="1" si="8"/>
        <v>#NAME?</v>
      </c>
    </row>
    <row r="821" spans="1:13" ht="12.75">
      <c r="A821" s="15"/>
      <c r="B821" s="13"/>
      <c r="C821" s="13"/>
      <c r="D821" s="13"/>
      <c r="E821" s="13"/>
      <c r="F821" s="13"/>
      <c r="G821" s="205"/>
      <c r="H821" s="15"/>
      <c r="I821" s="13"/>
      <c r="J821" s="204">
        <v>44355</v>
      </c>
      <c r="K821" s="204">
        <f t="shared" si="7"/>
        <v>44356</v>
      </c>
      <c r="L821" s="205" t="str">
        <f ca="1">IFERROR(__xludf.DUMMYFUNCTION("JOIN("""", G821:H821)"),"")</f>
        <v/>
      </c>
      <c r="M821" s="11" t="e">
        <f t="shared" ca="1" si="8"/>
        <v>#NAME?</v>
      </c>
    </row>
    <row r="822" spans="1:13" ht="12.75">
      <c r="A822" s="15"/>
      <c r="B822" s="13"/>
      <c r="C822" s="13"/>
      <c r="D822" s="13"/>
      <c r="E822" s="13"/>
      <c r="F822" s="13"/>
      <c r="G822" s="205"/>
      <c r="H822" s="15"/>
      <c r="I822" s="13"/>
      <c r="J822" s="204">
        <v>44355</v>
      </c>
      <c r="K822" s="204">
        <f t="shared" si="7"/>
        <v>44356</v>
      </c>
      <c r="L822" s="205" t="str">
        <f ca="1">IFERROR(__xludf.DUMMYFUNCTION("JOIN("""", G822:H822)"),"")</f>
        <v/>
      </c>
      <c r="M822" s="11" t="e">
        <f t="shared" ca="1" si="8"/>
        <v>#NAME?</v>
      </c>
    </row>
    <row r="823" spans="1:13" ht="12.75">
      <c r="A823" s="15"/>
      <c r="B823" s="13"/>
      <c r="C823" s="13"/>
      <c r="D823" s="13"/>
      <c r="E823" s="13"/>
      <c r="F823" s="13"/>
      <c r="G823" s="205"/>
      <c r="H823" s="15"/>
      <c r="I823" s="13"/>
      <c r="J823" s="204">
        <v>44355</v>
      </c>
      <c r="K823" s="204">
        <f t="shared" si="7"/>
        <v>44356</v>
      </c>
      <c r="L823" s="205" t="str">
        <f ca="1">IFERROR(__xludf.DUMMYFUNCTION("JOIN("""", G823:H823)"),"")</f>
        <v/>
      </c>
      <c r="M823" s="11" t="e">
        <f t="shared" ca="1" si="8"/>
        <v>#NAME?</v>
      </c>
    </row>
    <row r="824" spans="1:13" ht="12.75">
      <c r="A824" s="15"/>
      <c r="B824" s="13"/>
      <c r="C824" s="13"/>
      <c r="D824" s="13"/>
      <c r="E824" s="13"/>
      <c r="F824" s="13"/>
      <c r="G824" s="205"/>
      <c r="H824" s="15"/>
      <c r="I824" s="13"/>
      <c r="J824" s="204">
        <v>44355</v>
      </c>
      <c r="K824" s="204">
        <f t="shared" si="7"/>
        <v>44356</v>
      </c>
      <c r="L824" s="205" t="str">
        <f ca="1">IFERROR(__xludf.DUMMYFUNCTION("JOIN("""", G824:H824)"),"")</f>
        <v/>
      </c>
      <c r="M824" s="11" t="e">
        <f t="shared" ca="1" si="8"/>
        <v>#NAME?</v>
      </c>
    </row>
    <row r="825" spans="1:13" ht="12.75">
      <c r="A825" s="15"/>
      <c r="B825" s="13"/>
      <c r="C825" s="13"/>
      <c r="D825" s="13"/>
      <c r="E825" s="13"/>
      <c r="F825" s="13"/>
      <c r="G825" s="205"/>
      <c r="H825" s="15"/>
      <c r="I825" s="13"/>
      <c r="J825" s="210">
        <v>44356</v>
      </c>
      <c r="K825" s="204">
        <f t="shared" si="7"/>
        <v>44357</v>
      </c>
      <c r="L825" s="205" t="str">
        <f ca="1">IFERROR(__xludf.DUMMYFUNCTION("JOIN("""", G825:H825)"),"")</f>
        <v/>
      </c>
      <c r="M825" s="11" t="e">
        <f t="shared" ca="1" si="8"/>
        <v>#NAME?</v>
      </c>
    </row>
    <row r="826" spans="1:13" ht="12.75">
      <c r="A826" s="15"/>
      <c r="B826" s="13"/>
      <c r="C826" s="13"/>
      <c r="D826" s="13"/>
      <c r="E826" s="13"/>
      <c r="F826" s="13"/>
      <c r="G826" s="205"/>
      <c r="H826" s="15"/>
      <c r="I826" s="13"/>
      <c r="J826" s="204">
        <v>44356</v>
      </c>
      <c r="K826" s="204">
        <f t="shared" si="7"/>
        <v>44357</v>
      </c>
      <c r="L826" s="205" t="str">
        <f ca="1">IFERROR(__xludf.DUMMYFUNCTION("JOIN("""", G826:H826)"),"")</f>
        <v/>
      </c>
      <c r="M826" s="11" t="e">
        <f t="shared" ca="1" si="8"/>
        <v>#NAME?</v>
      </c>
    </row>
    <row r="827" spans="1:13" ht="12.75">
      <c r="A827" s="15"/>
      <c r="B827" s="13"/>
      <c r="C827" s="13"/>
      <c r="D827" s="13"/>
      <c r="E827" s="13"/>
      <c r="F827" s="13"/>
      <c r="G827" s="205"/>
      <c r="H827" s="15"/>
      <c r="I827" s="13"/>
      <c r="J827" s="204">
        <v>44356</v>
      </c>
      <c r="K827" s="204">
        <f t="shared" si="7"/>
        <v>44357</v>
      </c>
      <c r="L827" s="205" t="str">
        <f ca="1">IFERROR(__xludf.DUMMYFUNCTION("JOIN("""", G827:H827)"),"")</f>
        <v/>
      </c>
      <c r="M827" s="11" t="e">
        <f t="shared" ca="1" si="8"/>
        <v>#NAME?</v>
      </c>
    </row>
    <row r="828" spans="1:13" ht="12.75">
      <c r="A828" s="15"/>
      <c r="B828" s="13"/>
      <c r="C828" s="13"/>
      <c r="D828" s="13"/>
      <c r="E828" s="13"/>
      <c r="F828" s="13"/>
      <c r="G828" s="205"/>
      <c r="H828" s="15"/>
      <c r="I828" s="13"/>
      <c r="J828" s="204">
        <v>44356</v>
      </c>
      <c r="K828" s="204">
        <f t="shared" si="7"/>
        <v>44357</v>
      </c>
      <c r="L828" s="205" t="str">
        <f ca="1">IFERROR(__xludf.DUMMYFUNCTION("JOIN("""", G828:H828)"),"")</f>
        <v/>
      </c>
      <c r="M828" s="11" t="e">
        <f t="shared" ca="1" si="8"/>
        <v>#NAME?</v>
      </c>
    </row>
    <row r="829" spans="1:13" ht="12.75">
      <c r="A829" s="15"/>
      <c r="B829" s="13"/>
      <c r="C829" s="13"/>
      <c r="D829" s="13"/>
      <c r="E829" s="13"/>
      <c r="F829" s="13"/>
      <c r="G829" s="205"/>
      <c r="H829" s="15"/>
      <c r="I829" s="13"/>
      <c r="J829" s="204">
        <v>44356</v>
      </c>
      <c r="K829" s="204">
        <f t="shared" si="7"/>
        <v>44357</v>
      </c>
      <c r="L829" s="205" t="str">
        <f ca="1">IFERROR(__xludf.DUMMYFUNCTION("JOIN("""", G829:H829)"),"")</f>
        <v/>
      </c>
      <c r="M829" s="11" t="e">
        <f t="shared" ca="1" si="8"/>
        <v>#NAME?</v>
      </c>
    </row>
    <row r="830" spans="1:13" ht="12.75">
      <c r="A830" s="15"/>
      <c r="B830" s="13"/>
      <c r="C830" s="13"/>
      <c r="D830" s="13"/>
      <c r="E830" s="13"/>
      <c r="F830" s="13"/>
      <c r="G830" s="205"/>
      <c r="H830" s="15"/>
      <c r="I830" s="13"/>
      <c r="J830" s="204">
        <v>44357</v>
      </c>
      <c r="K830" s="204">
        <f t="shared" si="7"/>
        <v>44358</v>
      </c>
      <c r="L830" s="205" t="str">
        <f ca="1">IFERROR(__xludf.DUMMYFUNCTION("JOIN("""", G830:H830)"),"")</f>
        <v/>
      </c>
      <c r="M830" s="11" t="e">
        <f t="shared" ca="1" si="8"/>
        <v>#NAME?</v>
      </c>
    </row>
    <row r="831" spans="1:13" ht="12.75">
      <c r="A831" s="15"/>
      <c r="B831" s="13"/>
      <c r="C831" s="13"/>
      <c r="D831" s="13"/>
      <c r="E831" s="13"/>
      <c r="F831" s="13"/>
      <c r="G831" s="205"/>
      <c r="H831" s="15"/>
      <c r="I831" s="13"/>
      <c r="J831" s="204">
        <v>44357</v>
      </c>
      <c r="K831" s="204">
        <f t="shared" si="7"/>
        <v>44358</v>
      </c>
      <c r="L831" s="205" t="str">
        <f ca="1">IFERROR(__xludf.DUMMYFUNCTION("JOIN("""", G831:H831)"),"")</f>
        <v/>
      </c>
      <c r="M831" s="11" t="e">
        <f t="shared" ca="1" si="8"/>
        <v>#NAME?</v>
      </c>
    </row>
    <row r="832" spans="1:13" ht="12.75">
      <c r="A832" s="15"/>
      <c r="B832" s="13"/>
      <c r="C832" s="13"/>
      <c r="D832" s="13"/>
      <c r="E832" s="13"/>
      <c r="F832" s="13"/>
      <c r="G832" s="205"/>
      <c r="H832" s="15"/>
      <c r="I832" s="13"/>
      <c r="J832" s="204">
        <v>44357</v>
      </c>
      <c r="K832" s="204">
        <f t="shared" si="7"/>
        <v>44358</v>
      </c>
      <c r="L832" s="205" t="str">
        <f ca="1">IFERROR(__xludf.DUMMYFUNCTION("JOIN("""", G832:H832)"),"")</f>
        <v/>
      </c>
      <c r="M832" s="11" t="e">
        <f t="shared" ca="1" si="8"/>
        <v>#NAME?</v>
      </c>
    </row>
    <row r="833" spans="1:13" ht="12.75">
      <c r="A833" s="15"/>
      <c r="B833" s="13"/>
      <c r="C833" s="13"/>
      <c r="D833" s="13"/>
      <c r="E833" s="13"/>
      <c r="F833" s="13"/>
      <c r="G833" s="205"/>
      <c r="H833" s="15"/>
      <c r="I833" s="13"/>
      <c r="J833" s="204">
        <v>44357</v>
      </c>
      <c r="K833" s="204">
        <f t="shared" si="7"/>
        <v>44358</v>
      </c>
      <c r="L833" s="205" t="str">
        <f ca="1">IFERROR(__xludf.DUMMYFUNCTION("JOIN("""", G833:H833)"),"")</f>
        <v/>
      </c>
      <c r="M833" s="11" t="e">
        <f t="shared" ca="1" si="8"/>
        <v>#NAME?</v>
      </c>
    </row>
    <row r="834" spans="1:13" ht="12.75">
      <c r="A834" s="15"/>
      <c r="B834" s="13"/>
      <c r="C834" s="13"/>
      <c r="D834" s="13"/>
      <c r="E834" s="13"/>
      <c r="F834" s="13"/>
      <c r="G834" s="205"/>
      <c r="H834" s="15"/>
      <c r="I834" s="13"/>
      <c r="J834" s="204">
        <v>44357</v>
      </c>
      <c r="K834" s="204">
        <f t="shared" si="7"/>
        <v>44358</v>
      </c>
      <c r="L834" s="205" t="str">
        <f ca="1">IFERROR(__xludf.DUMMYFUNCTION("JOIN("""", G834:H834)"),"")</f>
        <v/>
      </c>
      <c r="M834" s="11" t="e">
        <f t="shared" ca="1" si="8"/>
        <v>#NAME?</v>
      </c>
    </row>
    <row r="835" spans="1:13" ht="12.75">
      <c r="A835" s="15"/>
      <c r="B835" s="13"/>
      <c r="C835" s="13"/>
      <c r="D835" s="13"/>
      <c r="E835" s="13"/>
      <c r="F835" s="13"/>
      <c r="G835" s="205"/>
      <c r="H835" s="15"/>
      <c r="I835" s="13"/>
      <c r="J835" s="204">
        <v>44357</v>
      </c>
      <c r="K835" s="204">
        <f t="shared" si="7"/>
        <v>44358</v>
      </c>
      <c r="L835" s="205" t="str">
        <f ca="1">IFERROR(__xludf.DUMMYFUNCTION("JOIN("""", G835:H835)"),"")</f>
        <v/>
      </c>
      <c r="M835" s="11" t="e">
        <f t="shared" ca="1" si="8"/>
        <v>#NAME?</v>
      </c>
    </row>
    <row r="836" spans="1:13" ht="12.75">
      <c r="A836" s="15"/>
      <c r="B836" s="13"/>
      <c r="C836" s="13"/>
      <c r="D836" s="13"/>
      <c r="E836" s="13"/>
      <c r="F836" s="13"/>
      <c r="G836" s="205"/>
      <c r="H836" s="15"/>
      <c r="I836" s="13"/>
      <c r="J836" s="204">
        <v>44357</v>
      </c>
      <c r="K836" s="204">
        <f t="shared" si="7"/>
        <v>44358</v>
      </c>
      <c r="L836" s="205" t="str">
        <f ca="1">IFERROR(__xludf.DUMMYFUNCTION("JOIN("""", G836:H836)"),"")</f>
        <v/>
      </c>
      <c r="M836" s="11" t="e">
        <f t="shared" ca="1" si="8"/>
        <v>#NAME?</v>
      </c>
    </row>
    <row r="837" spans="1:13" ht="12.75">
      <c r="A837" s="15"/>
      <c r="B837" s="13"/>
      <c r="C837" s="13"/>
      <c r="D837" s="13"/>
      <c r="E837" s="13"/>
      <c r="F837" s="13"/>
      <c r="G837" s="205"/>
      <c r="H837" s="15"/>
      <c r="I837" s="13"/>
      <c r="J837" s="204">
        <v>44358</v>
      </c>
      <c r="K837" s="204">
        <f t="shared" si="7"/>
        <v>44359</v>
      </c>
      <c r="L837" s="205" t="str">
        <f ca="1">IFERROR(__xludf.DUMMYFUNCTION("JOIN("""", G837:H837)"),"")</f>
        <v/>
      </c>
      <c r="M837" s="11" t="e">
        <f t="shared" ca="1" si="8"/>
        <v>#NAME?</v>
      </c>
    </row>
    <row r="838" spans="1:13" ht="12.75">
      <c r="A838" s="15"/>
      <c r="B838" s="13"/>
      <c r="C838" s="13"/>
      <c r="D838" s="13"/>
      <c r="E838" s="13"/>
      <c r="F838" s="13"/>
      <c r="G838" s="205"/>
      <c r="H838" s="15"/>
      <c r="I838" s="13"/>
      <c r="J838" s="204">
        <v>44358</v>
      </c>
      <c r="K838" s="204">
        <f t="shared" si="7"/>
        <v>44359</v>
      </c>
      <c r="L838" s="205" t="str">
        <f ca="1">IFERROR(__xludf.DUMMYFUNCTION("JOIN("""", G838:H838)"),"")</f>
        <v/>
      </c>
      <c r="M838" s="11" t="e">
        <f t="shared" ca="1" si="8"/>
        <v>#NAME?</v>
      </c>
    </row>
    <row r="839" spans="1:13" ht="12.75">
      <c r="A839" s="15"/>
      <c r="B839" s="13"/>
      <c r="C839" s="13"/>
      <c r="D839" s="13"/>
      <c r="E839" s="13"/>
      <c r="F839" s="13"/>
      <c r="G839" s="205"/>
      <c r="H839" s="15"/>
      <c r="I839" s="13"/>
      <c r="J839" s="204">
        <v>44358</v>
      </c>
      <c r="K839" s="204">
        <f t="shared" si="7"/>
        <v>44359</v>
      </c>
      <c r="L839" s="205" t="str">
        <f ca="1">IFERROR(__xludf.DUMMYFUNCTION("JOIN("""", G839:H839)"),"")</f>
        <v/>
      </c>
      <c r="M839" s="11" t="e">
        <f t="shared" ca="1" si="8"/>
        <v>#NAME?</v>
      </c>
    </row>
    <row r="840" spans="1:13" ht="12.75">
      <c r="A840" s="15"/>
      <c r="B840" s="13"/>
      <c r="C840" s="13"/>
      <c r="D840" s="13"/>
      <c r="E840" s="13"/>
      <c r="F840" s="13"/>
      <c r="G840" s="205"/>
      <c r="H840" s="15"/>
      <c r="I840" s="13"/>
      <c r="J840" s="204">
        <v>44358</v>
      </c>
      <c r="K840" s="204">
        <f t="shared" si="7"/>
        <v>44359</v>
      </c>
      <c r="L840" s="205" t="str">
        <f ca="1">IFERROR(__xludf.DUMMYFUNCTION("JOIN("""", G840:H840)"),"")</f>
        <v/>
      </c>
      <c r="M840" s="11" t="e">
        <f t="shared" ca="1" si="8"/>
        <v>#NAME?</v>
      </c>
    </row>
    <row r="841" spans="1:13" ht="12.75">
      <c r="A841" s="15"/>
      <c r="B841" s="13"/>
      <c r="C841" s="13"/>
      <c r="D841" s="13"/>
      <c r="E841" s="13"/>
      <c r="F841" s="13"/>
      <c r="G841" s="205"/>
      <c r="H841" s="15"/>
      <c r="I841" s="13"/>
      <c r="J841" s="204">
        <v>44358</v>
      </c>
      <c r="K841" s="204">
        <f t="shared" si="7"/>
        <v>44359</v>
      </c>
      <c r="L841" s="205" t="str">
        <f ca="1">IFERROR(__xludf.DUMMYFUNCTION("JOIN("""", G841:H841)"),"")</f>
        <v/>
      </c>
      <c r="M841" s="11" t="e">
        <f t="shared" ca="1" si="8"/>
        <v>#NAME?</v>
      </c>
    </row>
    <row r="842" spans="1:13" ht="12.75">
      <c r="A842" s="15"/>
      <c r="B842" s="13"/>
      <c r="C842" s="13"/>
      <c r="D842" s="13"/>
      <c r="E842" s="13"/>
      <c r="F842" s="13"/>
      <c r="G842" s="205"/>
      <c r="H842" s="15"/>
      <c r="I842" s="13"/>
      <c r="J842" s="204">
        <v>44358</v>
      </c>
      <c r="K842" s="204">
        <f t="shared" si="7"/>
        <v>44359</v>
      </c>
      <c r="L842" s="205" t="str">
        <f ca="1">IFERROR(__xludf.DUMMYFUNCTION("JOIN("""", G842:H842)"),"")</f>
        <v/>
      </c>
      <c r="M842" s="11" t="e">
        <f t="shared" ca="1" si="8"/>
        <v>#NAME?</v>
      </c>
    </row>
    <row r="843" spans="1:13" ht="12.75">
      <c r="A843" s="15"/>
      <c r="B843" s="13"/>
      <c r="C843" s="13"/>
      <c r="D843" s="13"/>
      <c r="E843" s="13"/>
      <c r="F843" s="13"/>
      <c r="G843" s="205"/>
      <c r="H843" s="15"/>
      <c r="I843" s="13"/>
      <c r="J843" s="204">
        <v>44358</v>
      </c>
      <c r="K843" s="204">
        <f t="shared" si="7"/>
        <v>44359</v>
      </c>
      <c r="L843" s="205" t="str">
        <f ca="1">IFERROR(__xludf.DUMMYFUNCTION("JOIN("""", G843:H843)"),"")</f>
        <v/>
      </c>
      <c r="M843" s="11" t="e">
        <f t="shared" ca="1" si="8"/>
        <v>#NAME?</v>
      </c>
    </row>
    <row r="844" spans="1:13" ht="12.75">
      <c r="A844" s="15"/>
      <c r="B844" s="13"/>
      <c r="C844" s="13"/>
      <c r="D844" s="13"/>
      <c r="E844" s="13"/>
      <c r="F844" s="13"/>
      <c r="G844" s="205"/>
      <c r="H844" s="15"/>
      <c r="I844" s="13"/>
      <c r="J844" s="211">
        <v>44358</v>
      </c>
      <c r="K844" s="204">
        <f t="shared" si="7"/>
        <v>44359</v>
      </c>
      <c r="L844" s="205" t="str">
        <f ca="1">IFERROR(__xludf.DUMMYFUNCTION("JOIN("""", G844:H844)"),"")</f>
        <v/>
      </c>
      <c r="M844" s="11" t="e">
        <f t="shared" ca="1" si="8"/>
        <v>#NAME?</v>
      </c>
    </row>
    <row r="845" spans="1:13" ht="12.75">
      <c r="A845" s="15"/>
      <c r="B845" s="13"/>
      <c r="C845" s="13"/>
      <c r="D845" s="13"/>
      <c r="E845" s="13"/>
      <c r="F845" s="13"/>
      <c r="G845" s="205"/>
      <c r="H845" s="15"/>
      <c r="I845" s="13"/>
      <c r="J845" s="204">
        <v>44358</v>
      </c>
      <c r="K845" s="204">
        <f t="shared" si="7"/>
        <v>44359</v>
      </c>
      <c r="L845" s="205" t="str">
        <f ca="1">IFERROR(__xludf.DUMMYFUNCTION("JOIN("""", G845:H845)"),"")</f>
        <v/>
      </c>
      <c r="M845" s="11" t="e">
        <f t="shared" ca="1" si="8"/>
        <v>#NAME?</v>
      </c>
    </row>
    <row r="846" spans="1:13" ht="12.75">
      <c r="A846" s="15"/>
      <c r="B846" s="13"/>
      <c r="C846" s="13"/>
      <c r="D846" s="13"/>
      <c r="E846" s="13"/>
      <c r="F846" s="13"/>
      <c r="G846" s="205"/>
      <c r="H846" s="15"/>
      <c r="I846" s="13"/>
      <c r="J846" s="204">
        <v>44358</v>
      </c>
      <c r="K846" s="204">
        <f t="shared" si="7"/>
        <v>44359</v>
      </c>
      <c r="L846" s="205" t="str">
        <f ca="1">IFERROR(__xludf.DUMMYFUNCTION("JOIN("""", G846:H846)"),"")</f>
        <v/>
      </c>
      <c r="M846" s="11" t="e">
        <f t="shared" ca="1" si="8"/>
        <v>#NAME?</v>
      </c>
    </row>
    <row r="847" spans="1:13" ht="12.75">
      <c r="A847" s="15"/>
      <c r="B847" s="13"/>
      <c r="C847" s="13"/>
      <c r="D847" s="13"/>
      <c r="E847" s="13"/>
      <c r="F847" s="13"/>
      <c r="G847" s="205"/>
      <c r="H847" s="15"/>
      <c r="I847" s="13"/>
      <c r="J847" s="204">
        <v>44358</v>
      </c>
      <c r="K847" s="204">
        <f t="shared" si="7"/>
        <v>44359</v>
      </c>
      <c r="L847" s="205" t="str">
        <f ca="1">IFERROR(__xludf.DUMMYFUNCTION("JOIN("""", G847:H847)"),"")</f>
        <v/>
      </c>
      <c r="M847" s="11" t="e">
        <f t="shared" ca="1" si="8"/>
        <v>#NAME?</v>
      </c>
    </row>
    <row r="848" spans="1:13" ht="12.75">
      <c r="A848" s="15"/>
      <c r="B848" s="13"/>
      <c r="C848" s="13"/>
      <c r="D848" s="13"/>
      <c r="E848" s="13"/>
      <c r="F848" s="13"/>
      <c r="G848" s="205"/>
      <c r="H848" s="15"/>
      <c r="I848" s="13"/>
      <c r="J848" s="204">
        <v>44359</v>
      </c>
      <c r="K848" s="204">
        <f t="shared" si="7"/>
        <v>44360</v>
      </c>
      <c r="L848" s="205" t="str">
        <f ca="1">IFERROR(__xludf.DUMMYFUNCTION("JOIN("""", G848:H848)"),"")</f>
        <v/>
      </c>
      <c r="M848" s="11" t="e">
        <f t="shared" ca="1" si="8"/>
        <v>#NAME?</v>
      </c>
    </row>
    <row r="849" spans="1:13" ht="12.75">
      <c r="A849" s="15"/>
      <c r="B849" s="13"/>
      <c r="C849" s="13"/>
      <c r="D849" s="13"/>
      <c r="E849" s="13"/>
      <c r="F849" s="13"/>
      <c r="G849" s="205"/>
      <c r="H849" s="15"/>
      <c r="I849" s="13"/>
      <c r="J849" s="204">
        <v>44359</v>
      </c>
      <c r="K849" s="204">
        <f t="shared" si="7"/>
        <v>44360</v>
      </c>
      <c r="L849" s="205" t="str">
        <f ca="1">IFERROR(__xludf.DUMMYFUNCTION("JOIN("""", G849:H849)"),"")</f>
        <v/>
      </c>
      <c r="M849" s="11" t="e">
        <f t="shared" ca="1" si="8"/>
        <v>#NAME?</v>
      </c>
    </row>
    <row r="850" spans="1:13" ht="12.75">
      <c r="A850" s="15"/>
      <c r="B850" s="13"/>
      <c r="C850" s="13"/>
      <c r="D850" s="13"/>
      <c r="E850" s="13"/>
      <c r="F850" s="13"/>
      <c r="G850" s="205"/>
      <c r="H850" s="15"/>
      <c r="I850" s="13"/>
      <c r="J850" s="204">
        <v>44359</v>
      </c>
      <c r="K850" s="204">
        <f t="shared" si="7"/>
        <v>44360</v>
      </c>
      <c r="L850" s="205" t="str">
        <f ca="1">IFERROR(__xludf.DUMMYFUNCTION("JOIN("""", G850:H850)"),"")</f>
        <v/>
      </c>
      <c r="M850" s="11" t="e">
        <f t="shared" ca="1" si="8"/>
        <v>#NAME?</v>
      </c>
    </row>
    <row r="851" spans="1:13" ht="12.75">
      <c r="A851" s="15"/>
      <c r="B851" s="13"/>
      <c r="C851" s="13"/>
      <c r="D851" s="13"/>
      <c r="E851" s="13"/>
      <c r="F851" s="13"/>
      <c r="G851" s="205"/>
      <c r="H851" s="15"/>
      <c r="I851" s="13"/>
      <c r="J851" s="204">
        <v>44359</v>
      </c>
      <c r="K851" s="204">
        <f t="shared" si="7"/>
        <v>44360</v>
      </c>
      <c r="L851" s="205" t="str">
        <f ca="1">IFERROR(__xludf.DUMMYFUNCTION("JOIN("""", G851:H851)"),"")</f>
        <v/>
      </c>
      <c r="M851" s="11" t="e">
        <f t="shared" ca="1" si="8"/>
        <v>#NAME?</v>
      </c>
    </row>
    <row r="852" spans="1:13" ht="12.75">
      <c r="A852" s="15"/>
      <c r="B852" s="13"/>
      <c r="C852" s="13"/>
      <c r="D852" s="13"/>
      <c r="E852" s="13"/>
      <c r="F852" s="13"/>
      <c r="G852" s="205"/>
      <c r="H852" s="15"/>
      <c r="I852" s="13"/>
      <c r="J852" s="204">
        <v>44359</v>
      </c>
      <c r="K852" s="204">
        <f t="shared" si="7"/>
        <v>44360</v>
      </c>
      <c r="L852" s="205" t="str">
        <f ca="1">IFERROR(__xludf.DUMMYFUNCTION("JOIN("""", G852:H852)"),"")</f>
        <v/>
      </c>
      <c r="M852" s="11" t="e">
        <f t="shared" ca="1" si="8"/>
        <v>#NAME?</v>
      </c>
    </row>
    <row r="853" spans="1:13" ht="12.75">
      <c r="A853" s="15"/>
      <c r="B853" s="13"/>
      <c r="C853" s="13"/>
      <c r="D853" s="13"/>
      <c r="E853" s="13"/>
      <c r="F853" s="13"/>
      <c r="G853" s="205"/>
      <c r="H853" s="15"/>
      <c r="I853" s="13"/>
      <c r="J853" s="204">
        <v>44359</v>
      </c>
      <c r="K853" s="204">
        <f t="shared" si="7"/>
        <v>44360</v>
      </c>
      <c r="L853" s="205" t="str">
        <f ca="1">IFERROR(__xludf.DUMMYFUNCTION("JOIN("""", G853:H853)"),"")</f>
        <v/>
      </c>
      <c r="M853" s="11" t="e">
        <f t="shared" ca="1" si="8"/>
        <v>#NAME?</v>
      </c>
    </row>
    <row r="854" spans="1:13" ht="12.75">
      <c r="A854" s="15"/>
      <c r="B854" s="13"/>
      <c r="C854" s="13"/>
      <c r="D854" s="13"/>
      <c r="E854" s="13"/>
      <c r="F854" s="13"/>
      <c r="G854" s="205"/>
      <c r="H854" s="15"/>
      <c r="I854" s="13"/>
      <c r="J854" s="204">
        <v>44359</v>
      </c>
      <c r="K854" s="204">
        <f t="shared" si="7"/>
        <v>44360</v>
      </c>
      <c r="L854" s="205" t="str">
        <f ca="1">IFERROR(__xludf.DUMMYFUNCTION("JOIN("""", G854:H854)"),"")</f>
        <v/>
      </c>
      <c r="M854" s="11" t="e">
        <f t="shared" ca="1" si="8"/>
        <v>#NAME?</v>
      </c>
    </row>
    <row r="855" spans="1:13" ht="12.75">
      <c r="A855" s="15"/>
      <c r="B855" s="13"/>
      <c r="C855" s="13"/>
      <c r="D855" s="13"/>
      <c r="E855" s="13"/>
      <c r="F855" s="13"/>
      <c r="G855" s="205"/>
      <c r="H855" s="15"/>
      <c r="I855" s="13"/>
      <c r="J855" s="204">
        <v>44359</v>
      </c>
      <c r="K855" s="204">
        <f t="shared" si="7"/>
        <v>44360</v>
      </c>
      <c r="L855" s="205" t="str">
        <f ca="1">IFERROR(__xludf.DUMMYFUNCTION("JOIN("""", G855:H855)"),"")</f>
        <v/>
      </c>
      <c r="M855" s="11" t="e">
        <f t="shared" ca="1" si="8"/>
        <v>#NAME?</v>
      </c>
    </row>
    <row r="856" spans="1:13" ht="12.75">
      <c r="A856" s="15"/>
      <c r="B856" s="13"/>
      <c r="C856" s="13"/>
      <c r="D856" s="13"/>
      <c r="E856" s="13"/>
      <c r="F856" s="13"/>
      <c r="G856" s="205"/>
      <c r="H856" s="15"/>
      <c r="I856" s="13"/>
      <c r="J856" s="204">
        <v>44359</v>
      </c>
      <c r="K856" s="204">
        <f t="shared" si="7"/>
        <v>44360</v>
      </c>
      <c r="L856" s="205" t="str">
        <f ca="1">IFERROR(__xludf.DUMMYFUNCTION("JOIN("""", G856:H856)"),"")</f>
        <v/>
      </c>
      <c r="M856" s="11" t="e">
        <f t="shared" ca="1" si="8"/>
        <v>#NAME?</v>
      </c>
    </row>
    <row r="857" spans="1:13" ht="12.75">
      <c r="A857" s="15"/>
      <c r="B857" s="13"/>
      <c r="C857" s="13"/>
      <c r="D857" s="13"/>
      <c r="E857" s="13"/>
      <c r="F857" s="13"/>
      <c r="G857" s="205"/>
      <c r="H857" s="15"/>
      <c r="I857" s="13"/>
      <c r="J857" s="204">
        <v>44359</v>
      </c>
      <c r="K857" s="204">
        <f t="shared" si="7"/>
        <v>44360</v>
      </c>
      <c r="L857" s="205" t="str">
        <f ca="1">IFERROR(__xludf.DUMMYFUNCTION("JOIN("""", G857:H857)"),"")</f>
        <v/>
      </c>
      <c r="M857" s="11" t="e">
        <f t="shared" ca="1" si="8"/>
        <v>#NAME?</v>
      </c>
    </row>
    <row r="858" spans="1:13" ht="12.75">
      <c r="A858" s="15"/>
      <c r="B858" s="13"/>
      <c r="C858" s="13"/>
      <c r="D858" s="13"/>
      <c r="E858" s="13"/>
      <c r="F858" s="13"/>
      <c r="G858" s="205"/>
      <c r="H858" s="15"/>
      <c r="I858" s="13"/>
      <c r="J858" s="204">
        <v>44359</v>
      </c>
      <c r="K858" s="204">
        <f t="shared" si="7"/>
        <v>44360</v>
      </c>
      <c r="L858" s="205" t="str">
        <f ca="1">IFERROR(__xludf.DUMMYFUNCTION("JOIN("""", G858:H858)"),"")</f>
        <v/>
      </c>
      <c r="M858" s="11" t="e">
        <f t="shared" ca="1" si="8"/>
        <v>#NAME?</v>
      </c>
    </row>
    <row r="859" spans="1:13" ht="12.75">
      <c r="A859" s="15"/>
      <c r="B859" s="13"/>
      <c r="C859" s="13"/>
      <c r="D859" s="13"/>
      <c r="E859" s="13"/>
      <c r="F859" s="13"/>
      <c r="G859" s="205"/>
      <c r="H859" s="15"/>
      <c r="I859" s="13"/>
      <c r="J859" s="204">
        <v>44359</v>
      </c>
      <c r="K859" s="204">
        <f t="shared" si="7"/>
        <v>44360</v>
      </c>
      <c r="L859" s="205" t="str">
        <f ca="1">IFERROR(__xludf.DUMMYFUNCTION("JOIN("""", G859:H859)"),"")</f>
        <v/>
      </c>
      <c r="M859" s="11" t="e">
        <f t="shared" ca="1" si="8"/>
        <v>#NAME?</v>
      </c>
    </row>
    <row r="860" spans="1:13" ht="12.75">
      <c r="A860" s="15"/>
      <c r="B860" s="13"/>
      <c r="C860" s="13"/>
      <c r="D860" s="13"/>
      <c r="E860" s="13"/>
      <c r="F860" s="13"/>
      <c r="G860" s="205"/>
      <c r="H860" s="15"/>
      <c r="I860" s="13"/>
      <c r="J860" s="204">
        <v>44359</v>
      </c>
      <c r="K860" s="204">
        <f t="shared" si="7"/>
        <v>44360</v>
      </c>
      <c r="L860" s="205" t="str">
        <f ca="1">IFERROR(__xludf.DUMMYFUNCTION("JOIN("""", G860:H860)"),"")</f>
        <v/>
      </c>
      <c r="M860" s="11" t="e">
        <f t="shared" ca="1" si="8"/>
        <v>#NAME?</v>
      </c>
    </row>
    <row r="861" spans="1:13" ht="12.75">
      <c r="A861" s="15"/>
      <c r="B861" s="13"/>
      <c r="C861" s="13"/>
      <c r="D861" s="13"/>
      <c r="E861" s="13"/>
      <c r="F861" s="13"/>
      <c r="G861" s="205"/>
      <c r="H861" s="15"/>
      <c r="I861" s="13"/>
      <c r="J861" s="204">
        <v>44359</v>
      </c>
      <c r="K861" s="204">
        <f t="shared" si="7"/>
        <v>44360</v>
      </c>
      <c r="L861" s="205" t="str">
        <f ca="1">IFERROR(__xludf.DUMMYFUNCTION("JOIN("""", G861:H861)"),"")</f>
        <v/>
      </c>
      <c r="M861" s="11" t="e">
        <f t="shared" ca="1" si="8"/>
        <v>#NAME?</v>
      </c>
    </row>
    <row r="862" spans="1:13" ht="12.75">
      <c r="A862" s="15"/>
      <c r="B862" s="13"/>
      <c r="C862" s="13"/>
      <c r="D862" s="13"/>
      <c r="E862" s="13"/>
      <c r="F862" s="13"/>
      <c r="G862" s="205"/>
      <c r="H862" s="15"/>
      <c r="I862" s="13"/>
      <c r="J862" s="204">
        <v>44359</v>
      </c>
      <c r="K862" s="204">
        <f t="shared" si="7"/>
        <v>44360</v>
      </c>
      <c r="L862" s="205" t="str">
        <f ca="1">IFERROR(__xludf.DUMMYFUNCTION("JOIN("""", G862:H862)"),"")</f>
        <v/>
      </c>
      <c r="M862" s="11" t="e">
        <f t="shared" ca="1" si="8"/>
        <v>#NAME?</v>
      </c>
    </row>
    <row r="863" spans="1:13" ht="12.75">
      <c r="A863" s="15"/>
      <c r="B863" s="13"/>
      <c r="C863" s="13"/>
      <c r="D863" s="13"/>
      <c r="E863" s="13"/>
      <c r="F863" s="13"/>
      <c r="G863" s="205"/>
      <c r="H863" s="15"/>
      <c r="I863" s="13"/>
      <c r="J863" s="204">
        <v>44361</v>
      </c>
      <c r="K863" s="204">
        <f t="shared" si="7"/>
        <v>44362</v>
      </c>
      <c r="L863" s="205" t="str">
        <f ca="1">IFERROR(__xludf.DUMMYFUNCTION("JOIN("""", G863:H863)"),"")</f>
        <v/>
      </c>
      <c r="M863" s="11" t="e">
        <f t="shared" ca="1" si="8"/>
        <v>#NAME?</v>
      </c>
    </row>
    <row r="864" spans="1:13" ht="12.75">
      <c r="A864" s="15"/>
      <c r="B864" s="13"/>
      <c r="C864" s="13"/>
      <c r="D864" s="13"/>
      <c r="E864" s="13"/>
      <c r="F864" s="13"/>
      <c r="G864" s="205"/>
      <c r="H864" s="15"/>
      <c r="I864" s="13"/>
      <c r="J864" s="204">
        <v>44361</v>
      </c>
      <c r="K864" s="204">
        <f t="shared" si="7"/>
        <v>44362</v>
      </c>
      <c r="L864" s="205" t="str">
        <f ca="1">IFERROR(__xludf.DUMMYFUNCTION("JOIN("""", G864:H864)"),"")</f>
        <v/>
      </c>
      <c r="M864" s="11" t="e">
        <f t="shared" ca="1" si="8"/>
        <v>#NAME?</v>
      </c>
    </row>
    <row r="865" spans="1:13" ht="12.75">
      <c r="A865" s="15"/>
      <c r="B865" s="13"/>
      <c r="C865" s="13"/>
      <c r="D865" s="13"/>
      <c r="E865" s="13"/>
      <c r="F865" s="13"/>
      <c r="G865" s="205"/>
      <c r="H865" s="15"/>
      <c r="I865" s="13"/>
      <c r="J865" s="204">
        <v>44361</v>
      </c>
      <c r="K865" s="204">
        <f t="shared" si="7"/>
        <v>44362</v>
      </c>
      <c r="L865" s="205" t="str">
        <f ca="1">IFERROR(__xludf.DUMMYFUNCTION("JOIN("""", G865:H865)"),"")</f>
        <v/>
      </c>
      <c r="M865" s="11" t="e">
        <f t="shared" ca="1" si="8"/>
        <v>#NAME?</v>
      </c>
    </row>
    <row r="866" spans="1:13" ht="12.75">
      <c r="A866" s="15"/>
      <c r="B866" s="13"/>
      <c r="C866" s="13"/>
      <c r="D866" s="13"/>
      <c r="E866" s="13"/>
      <c r="F866" s="13"/>
      <c r="G866" s="205"/>
      <c r="H866" s="15"/>
      <c r="I866" s="13"/>
      <c r="J866" s="204">
        <v>44361</v>
      </c>
      <c r="K866" s="204">
        <f t="shared" si="7"/>
        <v>44362</v>
      </c>
      <c r="L866" s="205" t="str">
        <f ca="1">IFERROR(__xludf.DUMMYFUNCTION("JOIN("""", G866:H866)"),"")</f>
        <v/>
      </c>
      <c r="M866" s="11" t="e">
        <f t="shared" ca="1" si="8"/>
        <v>#NAME?</v>
      </c>
    </row>
    <row r="867" spans="1:13" ht="12.75">
      <c r="A867" s="15"/>
      <c r="B867" s="13"/>
      <c r="C867" s="13"/>
      <c r="D867" s="13"/>
      <c r="E867" s="13"/>
      <c r="F867" s="13"/>
      <c r="G867" s="205"/>
      <c r="H867" s="15"/>
      <c r="I867" s="13"/>
      <c r="J867" s="204">
        <v>44361</v>
      </c>
      <c r="K867" s="204">
        <f t="shared" si="7"/>
        <v>44362</v>
      </c>
      <c r="L867" s="205" t="str">
        <f ca="1">IFERROR(__xludf.DUMMYFUNCTION("JOIN("""", G867:H867)"),"")</f>
        <v/>
      </c>
      <c r="M867" s="11" t="e">
        <f t="shared" ca="1" si="8"/>
        <v>#NAME?</v>
      </c>
    </row>
    <row r="868" spans="1:13" ht="12.75">
      <c r="A868" s="15"/>
      <c r="B868" s="13"/>
      <c r="C868" s="13"/>
      <c r="D868" s="13"/>
      <c r="E868" s="13"/>
      <c r="F868" s="13"/>
      <c r="G868" s="205"/>
      <c r="H868" s="15"/>
      <c r="I868" s="13"/>
      <c r="J868" s="204">
        <v>44361</v>
      </c>
      <c r="K868" s="204">
        <f t="shared" si="7"/>
        <v>44362</v>
      </c>
      <c r="L868" s="205" t="str">
        <f ca="1">IFERROR(__xludf.DUMMYFUNCTION("JOIN("""", G868:H868)"),"")</f>
        <v/>
      </c>
      <c r="M868" s="11" t="e">
        <f t="shared" ca="1" si="8"/>
        <v>#NAME?</v>
      </c>
    </row>
    <row r="869" spans="1:13" ht="12.75">
      <c r="A869" s="15"/>
      <c r="B869" s="13"/>
      <c r="C869" s="13"/>
      <c r="D869" s="13"/>
      <c r="E869" s="13"/>
      <c r="F869" s="13"/>
      <c r="G869" s="205"/>
      <c r="H869" s="15"/>
      <c r="I869" s="13"/>
      <c r="J869" s="204">
        <v>44361</v>
      </c>
      <c r="K869" s="204">
        <f t="shared" si="7"/>
        <v>44362</v>
      </c>
      <c r="L869" s="205" t="str">
        <f ca="1">IFERROR(__xludf.DUMMYFUNCTION("JOIN("""", G869:H869)"),"")</f>
        <v/>
      </c>
      <c r="M869" s="11" t="e">
        <f t="shared" ca="1" si="8"/>
        <v>#NAME?</v>
      </c>
    </row>
    <row r="870" spans="1:13" ht="12.75">
      <c r="A870" s="15"/>
      <c r="B870" s="13"/>
      <c r="C870" s="13"/>
      <c r="D870" s="13"/>
      <c r="E870" s="13"/>
      <c r="F870" s="13"/>
      <c r="G870" s="205"/>
      <c r="H870" s="15"/>
      <c r="I870" s="13"/>
      <c r="J870" s="204">
        <v>44361</v>
      </c>
      <c r="K870" s="204">
        <f t="shared" si="7"/>
        <v>44362</v>
      </c>
      <c r="L870" s="205" t="str">
        <f ca="1">IFERROR(__xludf.DUMMYFUNCTION("JOIN("""", G870:H870)"),"")</f>
        <v/>
      </c>
      <c r="M870" s="11" t="e">
        <f t="shared" ca="1" si="8"/>
        <v>#NAME?</v>
      </c>
    </row>
    <row r="871" spans="1:13" ht="12.75">
      <c r="A871" s="15"/>
      <c r="B871" s="13"/>
      <c r="C871" s="13"/>
      <c r="D871" s="13"/>
      <c r="E871" s="13"/>
      <c r="F871" s="13"/>
      <c r="G871" s="205"/>
      <c r="H871" s="15"/>
      <c r="I871" s="13"/>
      <c r="J871" s="204">
        <v>44361</v>
      </c>
      <c r="K871" s="204">
        <f t="shared" si="7"/>
        <v>44362</v>
      </c>
      <c r="L871" s="205" t="str">
        <f ca="1">IFERROR(__xludf.DUMMYFUNCTION("JOIN("""", G871:H871)"),"")</f>
        <v/>
      </c>
      <c r="M871" s="11" t="e">
        <f t="shared" ca="1" si="8"/>
        <v>#NAME?</v>
      </c>
    </row>
    <row r="872" spans="1:13" ht="12.75">
      <c r="A872" s="15"/>
      <c r="B872" s="13"/>
      <c r="C872" s="13"/>
      <c r="D872" s="13"/>
      <c r="E872" s="13"/>
      <c r="F872" s="13"/>
      <c r="G872" s="205"/>
      <c r="H872" s="15"/>
      <c r="I872" s="13"/>
      <c r="J872" s="204">
        <v>44361</v>
      </c>
      <c r="K872" s="204">
        <f t="shared" si="7"/>
        <v>44362</v>
      </c>
      <c r="L872" s="205" t="str">
        <f ca="1">IFERROR(__xludf.DUMMYFUNCTION("JOIN("""", G872:H872)"),"")</f>
        <v/>
      </c>
      <c r="M872" s="11" t="e">
        <f t="shared" ca="1" si="8"/>
        <v>#NAME?</v>
      </c>
    </row>
    <row r="873" spans="1:13" ht="12.75">
      <c r="A873" s="15"/>
      <c r="B873" s="13"/>
      <c r="C873" s="13"/>
      <c r="D873" s="13"/>
      <c r="E873" s="13"/>
      <c r="F873" s="13"/>
      <c r="G873" s="205"/>
      <c r="H873" s="15"/>
      <c r="I873" s="13"/>
      <c r="J873" s="204">
        <v>44361</v>
      </c>
      <c r="K873" s="204">
        <f t="shared" si="7"/>
        <v>44362</v>
      </c>
      <c r="L873" s="205" t="str">
        <f ca="1">IFERROR(__xludf.DUMMYFUNCTION("JOIN("""", G873:H873)"),"")</f>
        <v/>
      </c>
      <c r="M873" s="11" t="e">
        <f t="shared" ca="1" si="8"/>
        <v>#NAME?</v>
      </c>
    </row>
    <row r="874" spans="1:13" ht="12.75">
      <c r="A874" s="15"/>
      <c r="B874" s="13"/>
      <c r="C874" s="13"/>
      <c r="D874" s="13"/>
      <c r="E874" s="13"/>
      <c r="F874" s="13"/>
      <c r="G874" s="205"/>
      <c r="H874" s="15"/>
      <c r="I874" s="13"/>
      <c r="J874" s="204">
        <v>44361</v>
      </c>
      <c r="K874" s="204">
        <f t="shared" si="7"/>
        <v>44362</v>
      </c>
      <c r="L874" s="205" t="str">
        <f ca="1">IFERROR(__xludf.DUMMYFUNCTION("JOIN("""", G874:H874)"),"")</f>
        <v/>
      </c>
      <c r="M874" s="11" t="e">
        <f t="shared" ca="1" si="8"/>
        <v>#NAME?</v>
      </c>
    </row>
    <row r="875" spans="1:13" ht="12.75">
      <c r="A875" s="15"/>
      <c r="B875" s="13"/>
      <c r="C875" s="13"/>
      <c r="D875" s="13"/>
      <c r="E875" s="13"/>
      <c r="F875" s="13"/>
      <c r="G875" s="205"/>
      <c r="H875" s="15"/>
      <c r="I875" s="13"/>
      <c r="J875" s="204">
        <v>44361</v>
      </c>
      <c r="K875" s="204">
        <f t="shared" si="7"/>
        <v>44362</v>
      </c>
      <c r="L875" s="205" t="str">
        <f ca="1">IFERROR(__xludf.DUMMYFUNCTION("JOIN("""", G875:H875)"),"")</f>
        <v/>
      </c>
      <c r="M875" s="11" t="e">
        <f t="shared" ca="1" si="8"/>
        <v>#NAME?</v>
      </c>
    </row>
    <row r="876" spans="1:13" ht="12.75">
      <c r="A876" s="15"/>
      <c r="B876" s="13"/>
      <c r="C876" s="13"/>
      <c r="D876" s="13"/>
      <c r="E876" s="13"/>
      <c r="F876" s="13"/>
      <c r="G876" s="205"/>
      <c r="H876" s="15"/>
      <c r="I876" s="13"/>
      <c r="J876" s="211">
        <v>44361</v>
      </c>
      <c r="K876" s="204">
        <f t="shared" si="7"/>
        <v>44362</v>
      </c>
      <c r="L876" s="205" t="str">
        <f ca="1">IFERROR(__xludf.DUMMYFUNCTION("JOIN("""", G876:H876)"),"")</f>
        <v/>
      </c>
      <c r="M876" s="11" t="e">
        <f t="shared" ca="1" si="8"/>
        <v>#NAME?</v>
      </c>
    </row>
    <row r="877" spans="1:13" ht="12.75">
      <c r="A877" s="15"/>
      <c r="B877" s="13"/>
      <c r="C877" s="13"/>
      <c r="D877" s="13"/>
      <c r="E877" s="13"/>
      <c r="F877" s="13"/>
      <c r="G877" s="205"/>
      <c r="H877" s="15"/>
      <c r="I877" s="13"/>
      <c r="J877" s="204">
        <v>44361</v>
      </c>
      <c r="K877" s="204">
        <f t="shared" si="7"/>
        <v>44362</v>
      </c>
      <c r="L877" s="205" t="str">
        <f ca="1">IFERROR(__xludf.DUMMYFUNCTION("JOIN("""", G877:H877)"),"")</f>
        <v/>
      </c>
      <c r="M877" s="11" t="e">
        <f t="shared" ca="1" si="8"/>
        <v>#NAME?</v>
      </c>
    </row>
    <row r="878" spans="1:13" ht="12.75">
      <c r="A878" s="15"/>
      <c r="B878" s="13"/>
      <c r="C878" s="13"/>
      <c r="D878" s="13"/>
      <c r="E878" s="13"/>
      <c r="F878" s="13"/>
      <c r="G878" s="205"/>
      <c r="H878" s="15"/>
      <c r="I878" s="13"/>
      <c r="J878" s="204">
        <v>44361</v>
      </c>
      <c r="K878" s="204">
        <f t="shared" si="7"/>
        <v>44362</v>
      </c>
      <c r="L878" s="205" t="str">
        <f ca="1">IFERROR(__xludf.DUMMYFUNCTION("JOIN("""", G878:H878)"),"")</f>
        <v/>
      </c>
      <c r="M878" s="11" t="e">
        <f t="shared" ca="1" si="8"/>
        <v>#NAME?</v>
      </c>
    </row>
    <row r="879" spans="1:13" ht="12.75">
      <c r="A879" s="15"/>
      <c r="B879" s="13"/>
      <c r="C879" s="13"/>
      <c r="D879" s="13"/>
      <c r="E879" s="13"/>
      <c r="F879" s="13"/>
      <c r="G879" s="205"/>
      <c r="H879" s="15"/>
      <c r="I879" s="13"/>
      <c r="J879" s="204">
        <v>44361</v>
      </c>
      <c r="K879" s="204">
        <f t="shared" si="7"/>
        <v>44362</v>
      </c>
      <c r="L879" s="205" t="str">
        <f ca="1">IFERROR(__xludf.DUMMYFUNCTION("JOIN("""", G879:H879)"),"")</f>
        <v/>
      </c>
      <c r="M879" s="11" t="e">
        <f t="shared" ca="1" si="8"/>
        <v>#NAME?</v>
      </c>
    </row>
    <row r="880" spans="1:13" ht="12.75">
      <c r="A880" s="15"/>
      <c r="B880" s="13"/>
      <c r="C880" s="13"/>
      <c r="D880" s="13"/>
      <c r="E880" s="13"/>
      <c r="F880" s="13"/>
      <c r="G880" s="205"/>
      <c r="H880" s="15"/>
      <c r="I880" s="13"/>
      <c r="J880" s="204">
        <v>44361</v>
      </c>
      <c r="K880" s="204">
        <f t="shared" si="7"/>
        <v>44362</v>
      </c>
      <c r="L880" s="205" t="str">
        <f ca="1">IFERROR(__xludf.DUMMYFUNCTION("JOIN("""", G880:H880)"),"")</f>
        <v/>
      </c>
      <c r="M880" s="11" t="e">
        <f t="shared" ca="1" si="8"/>
        <v>#NAME?</v>
      </c>
    </row>
    <row r="881" spans="1:13" ht="12.75">
      <c r="A881" s="15"/>
      <c r="B881" s="13"/>
      <c r="C881" s="13"/>
      <c r="D881" s="13"/>
      <c r="E881" s="13"/>
      <c r="F881" s="13"/>
      <c r="G881" s="205"/>
      <c r="H881" s="15"/>
      <c r="I881" s="13"/>
      <c r="J881" s="204">
        <v>44361</v>
      </c>
      <c r="K881" s="204">
        <f t="shared" si="7"/>
        <v>44362</v>
      </c>
      <c r="L881" s="205" t="str">
        <f ca="1">IFERROR(__xludf.DUMMYFUNCTION("JOIN("""", G881:H881)"),"")</f>
        <v/>
      </c>
      <c r="M881" s="11" t="e">
        <f t="shared" ca="1" si="8"/>
        <v>#NAME?</v>
      </c>
    </row>
    <row r="882" spans="1:13" ht="12.75">
      <c r="A882" s="15"/>
      <c r="B882" s="13"/>
      <c r="C882" s="13"/>
      <c r="D882" s="13"/>
      <c r="E882" s="13"/>
      <c r="F882" s="13"/>
      <c r="G882" s="205"/>
      <c r="H882" s="15"/>
      <c r="I882" s="13"/>
      <c r="J882" s="204">
        <v>44361</v>
      </c>
      <c r="K882" s="204">
        <f t="shared" si="7"/>
        <v>44362</v>
      </c>
      <c r="L882" s="205" t="str">
        <f ca="1">IFERROR(__xludf.DUMMYFUNCTION("JOIN("""", G882:H882)"),"")</f>
        <v/>
      </c>
      <c r="M882" s="11" t="e">
        <f t="shared" ca="1" si="8"/>
        <v>#NAME?</v>
      </c>
    </row>
    <row r="883" spans="1:13" ht="12.75">
      <c r="A883" s="15"/>
      <c r="B883" s="13"/>
      <c r="C883" s="13"/>
      <c r="D883" s="13"/>
      <c r="E883" s="13"/>
      <c r="F883" s="13"/>
      <c r="G883" s="205"/>
      <c r="H883" s="15"/>
      <c r="I883" s="13"/>
      <c r="J883" s="204">
        <v>44361</v>
      </c>
      <c r="K883" s="204">
        <f t="shared" si="7"/>
        <v>44362</v>
      </c>
      <c r="L883" s="205" t="str">
        <f ca="1">IFERROR(__xludf.DUMMYFUNCTION("JOIN("""", G883:H883)"),"")</f>
        <v/>
      </c>
      <c r="M883" s="11" t="e">
        <f t="shared" ca="1" si="8"/>
        <v>#NAME?</v>
      </c>
    </row>
    <row r="884" spans="1:13" ht="12.75">
      <c r="A884" s="15"/>
      <c r="B884" s="13"/>
      <c r="C884" s="13"/>
      <c r="D884" s="13"/>
      <c r="E884" s="13"/>
      <c r="F884" s="13"/>
      <c r="G884" s="205"/>
      <c r="H884" s="15"/>
      <c r="I884" s="13"/>
      <c r="J884" s="204">
        <v>44361</v>
      </c>
      <c r="K884" s="204">
        <f t="shared" si="7"/>
        <v>44362</v>
      </c>
      <c r="L884" s="205" t="str">
        <f ca="1">IFERROR(__xludf.DUMMYFUNCTION("JOIN("""", G884:H884)"),"")</f>
        <v/>
      </c>
      <c r="M884" s="11" t="e">
        <f t="shared" ca="1" si="8"/>
        <v>#NAME?</v>
      </c>
    </row>
    <row r="885" spans="1:13" ht="12.75">
      <c r="A885" s="15"/>
      <c r="B885" s="13"/>
      <c r="C885" s="13"/>
      <c r="D885" s="13"/>
      <c r="E885" s="13"/>
      <c r="F885" s="13"/>
      <c r="G885" s="205"/>
      <c r="H885" s="15"/>
      <c r="I885" s="13"/>
      <c r="J885" s="204">
        <v>44361</v>
      </c>
      <c r="K885" s="204">
        <f t="shared" si="7"/>
        <v>44362</v>
      </c>
      <c r="L885" s="205" t="str">
        <f ca="1">IFERROR(__xludf.DUMMYFUNCTION("JOIN("""", G885:H885)"),"")</f>
        <v/>
      </c>
      <c r="M885" s="11" t="e">
        <f t="shared" ca="1" si="8"/>
        <v>#NAME?</v>
      </c>
    </row>
    <row r="886" spans="1:13" ht="12.75">
      <c r="A886" s="15"/>
      <c r="B886" s="13"/>
      <c r="C886" s="13"/>
      <c r="D886" s="13"/>
      <c r="E886" s="13"/>
      <c r="F886" s="13"/>
      <c r="G886" s="205"/>
      <c r="H886" s="15"/>
      <c r="I886" s="13"/>
      <c r="J886" s="204">
        <v>44361</v>
      </c>
      <c r="K886" s="204">
        <f t="shared" si="7"/>
        <v>44362</v>
      </c>
      <c r="L886" s="205" t="str">
        <f ca="1">IFERROR(__xludf.DUMMYFUNCTION("JOIN("""", G886:H886)"),"")</f>
        <v/>
      </c>
      <c r="M886" s="11" t="e">
        <f t="shared" ca="1" si="8"/>
        <v>#NAME?</v>
      </c>
    </row>
    <row r="887" spans="1:13" ht="12.75">
      <c r="A887" s="15"/>
      <c r="B887" s="13"/>
      <c r="C887" s="13"/>
      <c r="D887" s="13"/>
      <c r="E887" s="13"/>
      <c r="F887" s="13"/>
      <c r="G887" s="205"/>
      <c r="H887" s="15"/>
      <c r="I887" s="13"/>
      <c r="J887" s="204">
        <v>44361</v>
      </c>
      <c r="K887" s="204">
        <f t="shared" si="7"/>
        <v>44362</v>
      </c>
      <c r="L887" s="205" t="str">
        <f ca="1">IFERROR(__xludf.DUMMYFUNCTION("JOIN("""", G887:H887)"),"")</f>
        <v/>
      </c>
      <c r="M887" s="11" t="e">
        <f t="shared" ca="1" si="8"/>
        <v>#NAME?</v>
      </c>
    </row>
    <row r="888" spans="1:13" ht="12.75">
      <c r="A888" s="15"/>
      <c r="B888" s="13"/>
      <c r="C888" s="13"/>
      <c r="D888" s="13"/>
      <c r="E888" s="13"/>
      <c r="F888" s="13"/>
      <c r="G888" s="205"/>
      <c r="H888" s="15"/>
      <c r="I888" s="13"/>
      <c r="J888" s="204">
        <v>44361</v>
      </c>
      <c r="K888" s="204">
        <f t="shared" si="7"/>
        <v>44362</v>
      </c>
      <c r="L888" s="205" t="str">
        <f ca="1">IFERROR(__xludf.DUMMYFUNCTION("JOIN("""", G888:H888)"),"")</f>
        <v/>
      </c>
      <c r="M888" s="11" t="e">
        <f t="shared" ca="1" si="8"/>
        <v>#NAME?</v>
      </c>
    </row>
    <row r="889" spans="1:13" ht="12.75">
      <c r="A889" s="15"/>
      <c r="B889" s="13"/>
      <c r="C889" s="13"/>
      <c r="D889" s="13"/>
      <c r="E889" s="13"/>
      <c r="F889" s="13"/>
      <c r="G889" s="205"/>
      <c r="H889" s="15"/>
      <c r="I889" s="13"/>
      <c r="J889" s="204">
        <v>44361</v>
      </c>
      <c r="K889" s="204">
        <f t="shared" si="7"/>
        <v>44362</v>
      </c>
      <c r="L889" s="205" t="str">
        <f ca="1">IFERROR(__xludf.DUMMYFUNCTION("JOIN("""", G889:H889)"),"")</f>
        <v/>
      </c>
      <c r="M889" s="11" t="e">
        <f t="shared" ca="1" si="8"/>
        <v>#NAME?</v>
      </c>
    </row>
    <row r="890" spans="1:13" ht="12.75">
      <c r="A890" s="15"/>
      <c r="B890" s="13"/>
      <c r="C890" s="13"/>
      <c r="D890" s="13"/>
      <c r="E890" s="13"/>
      <c r="F890" s="13"/>
      <c r="G890" s="205"/>
      <c r="H890" s="15"/>
      <c r="I890" s="13"/>
      <c r="J890" s="204">
        <v>44361</v>
      </c>
      <c r="K890" s="204">
        <f t="shared" si="7"/>
        <v>44362</v>
      </c>
      <c r="L890" s="205" t="str">
        <f ca="1">IFERROR(__xludf.DUMMYFUNCTION("JOIN("""", G890:H890)"),"")</f>
        <v/>
      </c>
      <c r="M890" s="11" t="e">
        <f t="shared" ca="1" si="8"/>
        <v>#NAME?</v>
      </c>
    </row>
    <row r="891" spans="1:13" ht="12.75">
      <c r="A891" s="15"/>
      <c r="B891" s="13"/>
      <c r="C891" s="13"/>
      <c r="D891" s="13"/>
      <c r="E891" s="13"/>
      <c r="F891" s="13"/>
      <c r="G891" s="205"/>
      <c r="H891" s="15"/>
      <c r="I891" s="13"/>
      <c r="J891" s="204">
        <v>44361</v>
      </c>
      <c r="K891" s="204">
        <f t="shared" si="7"/>
        <v>44362</v>
      </c>
      <c r="L891" s="205" t="str">
        <f ca="1">IFERROR(__xludf.DUMMYFUNCTION("JOIN("""", G891:H891)"),"")</f>
        <v/>
      </c>
      <c r="M891" s="11" t="e">
        <f t="shared" ca="1" si="8"/>
        <v>#NAME?</v>
      </c>
    </row>
    <row r="892" spans="1:13" ht="12.75">
      <c r="A892" s="15"/>
      <c r="B892" s="13"/>
      <c r="C892" s="13"/>
      <c r="D892" s="13"/>
      <c r="E892" s="13"/>
      <c r="F892" s="13"/>
      <c r="G892" s="205"/>
      <c r="H892" s="15"/>
      <c r="I892" s="13"/>
      <c r="J892" s="204">
        <v>44362</v>
      </c>
      <c r="K892" s="204">
        <f t="shared" si="7"/>
        <v>44363</v>
      </c>
      <c r="L892" s="205" t="str">
        <f ca="1">IFERROR(__xludf.DUMMYFUNCTION("JOIN("""", G892:H892)"),"")</f>
        <v/>
      </c>
      <c r="M892" s="11" t="e">
        <f t="shared" ca="1" si="8"/>
        <v>#NAME?</v>
      </c>
    </row>
    <row r="893" spans="1:13" ht="12.75">
      <c r="A893" s="15"/>
      <c r="B893" s="13"/>
      <c r="C893" s="13"/>
      <c r="D893" s="13"/>
      <c r="E893" s="13"/>
      <c r="F893" s="13"/>
      <c r="G893" s="205"/>
      <c r="H893" s="15"/>
      <c r="I893" s="13"/>
      <c r="J893" s="204">
        <v>44362</v>
      </c>
      <c r="K893" s="204">
        <f t="shared" si="7"/>
        <v>44363</v>
      </c>
      <c r="L893" s="205" t="str">
        <f ca="1">IFERROR(__xludf.DUMMYFUNCTION("JOIN("""", G893:H893)"),"")</f>
        <v/>
      </c>
      <c r="M893" s="11" t="e">
        <f t="shared" ca="1" si="8"/>
        <v>#NAME?</v>
      </c>
    </row>
    <row r="894" spans="1:13" ht="12.75">
      <c r="A894" s="15"/>
      <c r="B894" s="13"/>
      <c r="C894" s="13"/>
      <c r="D894" s="13"/>
      <c r="E894" s="13"/>
      <c r="F894" s="13"/>
      <c r="G894" s="205"/>
      <c r="H894" s="15"/>
      <c r="I894" s="13"/>
      <c r="J894" s="204">
        <v>44362</v>
      </c>
      <c r="K894" s="204">
        <f t="shared" si="7"/>
        <v>44363</v>
      </c>
      <c r="L894" s="205" t="str">
        <f ca="1">IFERROR(__xludf.DUMMYFUNCTION("JOIN("""", G894:H894)"),"")</f>
        <v/>
      </c>
      <c r="M894" s="11" t="e">
        <f t="shared" ca="1" si="8"/>
        <v>#NAME?</v>
      </c>
    </row>
    <row r="895" spans="1:13" ht="12.75">
      <c r="A895" s="15"/>
      <c r="B895" s="13"/>
      <c r="C895" s="13"/>
      <c r="D895" s="13"/>
      <c r="E895" s="13"/>
      <c r="F895" s="13"/>
      <c r="G895" s="205"/>
      <c r="H895" s="15"/>
      <c r="I895" s="13"/>
      <c r="J895" s="204">
        <v>44362</v>
      </c>
      <c r="K895" s="204">
        <f t="shared" si="7"/>
        <v>44363</v>
      </c>
      <c r="L895" s="205" t="str">
        <f ca="1">IFERROR(__xludf.DUMMYFUNCTION("JOIN("""", G895:H895)"),"")</f>
        <v/>
      </c>
      <c r="M895" s="11" t="e">
        <f t="shared" ca="1" si="8"/>
        <v>#NAME?</v>
      </c>
    </row>
    <row r="896" spans="1:13" ht="12.75">
      <c r="A896" s="15"/>
      <c r="B896" s="13"/>
      <c r="C896" s="13"/>
      <c r="D896" s="13"/>
      <c r="E896" s="13"/>
      <c r="F896" s="13"/>
      <c r="G896" s="205"/>
      <c r="H896" s="15"/>
      <c r="I896" s="13"/>
      <c r="J896" s="204">
        <v>44362</v>
      </c>
      <c r="K896" s="204">
        <f t="shared" si="7"/>
        <v>44363</v>
      </c>
      <c r="L896" s="205" t="str">
        <f ca="1">IFERROR(__xludf.DUMMYFUNCTION("JOIN("""", G896:H896)"),"")</f>
        <v/>
      </c>
      <c r="M896" s="11" t="e">
        <f t="shared" ca="1" si="8"/>
        <v>#NAME?</v>
      </c>
    </row>
    <row r="897" spans="1:13" ht="12.75">
      <c r="A897" s="15"/>
      <c r="B897" s="13"/>
      <c r="C897" s="13"/>
      <c r="D897" s="13"/>
      <c r="E897" s="13"/>
      <c r="F897" s="13"/>
      <c r="G897" s="205"/>
      <c r="H897" s="15"/>
      <c r="I897" s="13"/>
      <c r="J897" s="204">
        <v>44362</v>
      </c>
      <c r="K897" s="204">
        <f t="shared" si="7"/>
        <v>44363</v>
      </c>
      <c r="L897" s="205" t="str">
        <f ca="1">IFERROR(__xludf.DUMMYFUNCTION("JOIN("""", G897:H897)"),"")</f>
        <v/>
      </c>
      <c r="M897" s="11" t="e">
        <f t="shared" ca="1" si="8"/>
        <v>#NAME?</v>
      </c>
    </row>
    <row r="898" spans="1:13" ht="12.75">
      <c r="A898" s="15"/>
      <c r="B898" s="13"/>
      <c r="C898" s="13"/>
      <c r="D898" s="13"/>
      <c r="E898" s="13"/>
      <c r="F898" s="13"/>
      <c r="G898" s="205"/>
      <c r="H898" s="15"/>
      <c r="I898" s="13"/>
      <c r="J898" s="204">
        <v>44362</v>
      </c>
      <c r="K898" s="204">
        <f t="shared" si="7"/>
        <v>44363</v>
      </c>
      <c r="L898" s="205" t="str">
        <f ca="1">IFERROR(__xludf.DUMMYFUNCTION("JOIN("""", G898:H898)"),"")</f>
        <v/>
      </c>
      <c r="M898" s="11" t="e">
        <f t="shared" ca="1" si="8"/>
        <v>#NAME?</v>
      </c>
    </row>
    <row r="899" spans="1:13" ht="12.75">
      <c r="A899" s="15"/>
      <c r="B899" s="13"/>
      <c r="C899" s="13"/>
      <c r="D899" s="13"/>
      <c r="E899" s="13"/>
      <c r="F899" s="13"/>
      <c r="G899" s="205"/>
      <c r="H899" s="15"/>
      <c r="I899" s="13"/>
      <c r="J899" s="204">
        <v>44362</v>
      </c>
      <c r="K899" s="204">
        <f t="shared" si="7"/>
        <v>44363</v>
      </c>
      <c r="L899" s="205" t="str">
        <f ca="1">IFERROR(__xludf.DUMMYFUNCTION("JOIN("""", G899:H899)"),"")</f>
        <v/>
      </c>
      <c r="M899" s="11" t="e">
        <f t="shared" ca="1" si="8"/>
        <v>#NAME?</v>
      </c>
    </row>
    <row r="900" spans="1:13" ht="12.75">
      <c r="A900" s="15"/>
      <c r="B900" s="13"/>
      <c r="C900" s="13"/>
      <c r="D900" s="13"/>
      <c r="E900" s="13"/>
      <c r="F900" s="13"/>
      <c r="G900" s="205"/>
      <c r="H900" s="15"/>
      <c r="I900" s="13"/>
      <c r="J900" s="204">
        <v>44362</v>
      </c>
      <c r="K900" s="204">
        <f t="shared" si="7"/>
        <v>44363</v>
      </c>
      <c r="L900" s="205" t="str">
        <f ca="1">IFERROR(__xludf.DUMMYFUNCTION("JOIN("""", G900:H900)"),"")</f>
        <v/>
      </c>
      <c r="M900" s="11" t="e">
        <f t="shared" ca="1" si="8"/>
        <v>#NAME?</v>
      </c>
    </row>
    <row r="901" spans="1:13" ht="12.75">
      <c r="A901" s="15"/>
      <c r="B901" s="13"/>
      <c r="C901" s="13"/>
      <c r="D901" s="13"/>
      <c r="E901" s="13"/>
      <c r="F901" s="13"/>
      <c r="G901" s="205"/>
      <c r="H901" s="15"/>
      <c r="I901" s="13"/>
      <c r="J901" s="204">
        <v>44362</v>
      </c>
      <c r="K901" s="204">
        <f t="shared" si="7"/>
        <v>44363</v>
      </c>
      <c r="L901" s="205" t="str">
        <f ca="1">IFERROR(__xludf.DUMMYFUNCTION("JOIN("""", G901:H901)"),"")</f>
        <v/>
      </c>
      <c r="M901" s="11" t="e">
        <f t="shared" ca="1" si="8"/>
        <v>#NAME?</v>
      </c>
    </row>
    <row r="902" spans="1:13" ht="12.75">
      <c r="A902" s="15"/>
      <c r="B902" s="13"/>
      <c r="C902" s="13"/>
      <c r="D902" s="13"/>
      <c r="E902" s="13"/>
      <c r="F902" s="13"/>
      <c r="G902" s="205"/>
      <c r="H902" s="15"/>
      <c r="I902" s="13"/>
      <c r="J902" s="204">
        <v>44362</v>
      </c>
      <c r="K902" s="204">
        <f t="shared" si="7"/>
        <v>44363</v>
      </c>
      <c r="L902" s="205" t="str">
        <f ca="1">IFERROR(__xludf.DUMMYFUNCTION("JOIN("""", G902:H902)"),"")</f>
        <v/>
      </c>
      <c r="M902" s="11" t="e">
        <f t="shared" ca="1" si="8"/>
        <v>#NAME?</v>
      </c>
    </row>
    <row r="903" spans="1:13" ht="12.75">
      <c r="A903" s="15"/>
      <c r="B903" s="13"/>
      <c r="C903" s="13"/>
      <c r="D903" s="13"/>
      <c r="E903" s="13"/>
      <c r="F903" s="13"/>
      <c r="G903" s="205"/>
      <c r="H903" s="15"/>
      <c r="I903" s="13"/>
      <c r="J903" s="204">
        <v>44362</v>
      </c>
      <c r="K903" s="204">
        <f t="shared" si="7"/>
        <v>44363</v>
      </c>
      <c r="L903" s="205" t="str">
        <f ca="1">IFERROR(__xludf.DUMMYFUNCTION("JOIN("""", G903:H903)"),"")</f>
        <v/>
      </c>
      <c r="M903" s="11" t="e">
        <f t="shared" ca="1" si="8"/>
        <v>#NAME?</v>
      </c>
    </row>
    <row r="904" spans="1:13" ht="12.75">
      <c r="A904" s="15"/>
      <c r="B904" s="13"/>
      <c r="C904" s="13"/>
      <c r="D904" s="13"/>
      <c r="E904" s="13"/>
      <c r="F904" s="13"/>
      <c r="G904" s="205"/>
      <c r="H904" s="15"/>
      <c r="I904" s="13"/>
      <c r="J904" s="204">
        <v>44362</v>
      </c>
      <c r="K904" s="204">
        <f t="shared" si="7"/>
        <v>44363</v>
      </c>
      <c r="L904" s="205" t="str">
        <f ca="1">IFERROR(__xludf.DUMMYFUNCTION("JOIN("""", G904:H904)"),"")</f>
        <v/>
      </c>
      <c r="M904" s="11" t="e">
        <f t="shared" ca="1" si="8"/>
        <v>#NAME?</v>
      </c>
    </row>
    <row r="905" spans="1:13" ht="12.75">
      <c r="A905" s="15"/>
      <c r="B905" s="13"/>
      <c r="C905" s="13"/>
      <c r="D905" s="13"/>
      <c r="E905" s="13"/>
      <c r="F905" s="13"/>
      <c r="G905" s="205"/>
      <c r="H905" s="15"/>
      <c r="I905" s="13"/>
      <c r="J905" s="204">
        <v>44362</v>
      </c>
      <c r="K905" s="204">
        <f t="shared" si="7"/>
        <v>44363</v>
      </c>
      <c r="L905" s="205" t="str">
        <f ca="1">IFERROR(__xludf.DUMMYFUNCTION("JOIN("""", G905:H905)"),"")</f>
        <v/>
      </c>
      <c r="M905" s="11" t="e">
        <f t="shared" ca="1" si="8"/>
        <v>#NAME?</v>
      </c>
    </row>
    <row r="906" spans="1:13" ht="12.75">
      <c r="A906" s="15"/>
      <c r="B906" s="13"/>
      <c r="C906" s="13"/>
      <c r="D906" s="13"/>
      <c r="E906" s="13"/>
      <c r="F906" s="13"/>
      <c r="G906" s="205"/>
      <c r="H906" s="15"/>
      <c r="I906" s="13"/>
      <c r="J906" s="204">
        <v>44362</v>
      </c>
      <c r="K906" s="204">
        <f t="shared" si="7"/>
        <v>44363</v>
      </c>
      <c r="L906" s="205" t="str">
        <f ca="1">IFERROR(__xludf.DUMMYFUNCTION("JOIN("""", G906:H906)"),"")</f>
        <v/>
      </c>
      <c r="M906" s="11" t="e">
        <f t="shared" ca="1" si="8"/>
        <v>#NAME?</v>
      </c>
    </row>
    <row r="907" spans="1:13" ht="12.75">
      <c r="A907" s="15"/>
      <c r="B907" s="13"/>
      <c r="C907" s="13"/>
      <c r="D907" s="13"/>
      <c r="E907" s="13"/>
      <c r="F907" s="13"/>
      <c r="G907" s="205"/>
      <c r="H907" s="15"/>
      <c r="I907" s="13"/>
      <c r="J907" s="204">
        <v>44362</v>
      </c>
      <c r="K907" s="204">
        <f t="shared" si="7"/>
        <v>44363</v>
      </c>
      <c r="L907" s="205" t="str">
        <f ca="1">IFERROR(__xludf.DUMMYFUNCTION("JOIN("""", G907:H907)"),"")</f>
        <v/>
      </c>
      <c r="M907" s="11" t="e">
        <f t="shared" ca="1" si="8"/>
        <v>#NAME?</v>
      </c>
    </row>
    <row r="908" spans="1:13" ht="12.75">
      <c r="A908" s="15"/>
      <c r="B908" s="13"/>
      <c r="C908" s="13"/>
      <c r="D908" s="13"/>
      <c r="E908" s="13"/>
      <c r="F908" s="13"/>
      <c r="G908" s="205"/>
      <c r="H908" s="15"/>
      <c r="I908" s="13"/>
      <c r="J908" s="204">
        <v>44362</v>
      </c>
      <c r="K908" s="204">
        <f t="shared" si="7"/>
        <v>44363</v>
      </c>
      <c r="L908" s="205" t="str">
        <f ca="1">IFERROR(__xludf.DUMMYFUNCTION("JOIN("""", G908:H908)"),"")</f>
        <v/>
      </c>
      <c r="M908" s="11" t="e">
        <f t="shared" ca="1" si="8"/>
        <v>#NAME?</v>
      </c>
    </row>
    <row r="909" spans="1:13" ht="12.75">
      <c r="A909" s="15"/>
      <c r="B909" s="13"/>
      <c r="C909" s="13"/>
      <c r="D909" s="13"/>
      <c r="E909" s="13"/>
      <c r="F909" s="13"/>
      <c r="G909" s="205"/>
      <c r="H909" s="15"/>
      <c r="I909" s="13"/>
      <c r="J909" s="204">
        <v>44362</v>
      </c>
      <c r="K909" s="204">
        <f t="shared" si="7"/>
        <v>44363</v>
      </c>
      <c r="L909" s="205" t="str">
        <f ca="1">IFERROR(__xludf.DUMMYFUNCTION("JOIN("""", G909:H909)"),"")</f>
        <v/>
      </c>
      <c r="M909" s="11" t="e">
        <f t="shared" ca="1" si="8"/>
        <v>#NAME?</v>
      </c>
    </row>
    <row r="910" spans="1:13" ht="12.75">
      <c r="A910" s="15"/>
      <c r="B910" s="13"/>
      <c r="C910" s="13"/>
      <c r="D910" s="13"/>
      <c r="E910" s="13"/>
      <c r="F910" s="13"/>
      <c r="G910" s="205"/>
      <c r="H910" s="15"/>
      <c r="I910" s="13"/>
      <c r="J910" s="204">
        <v>44362</v>
      </c>
      <c r="K910" s="204">
        <f t="shared" si="7"/>
        <v>44363</v>
      </c>
      <c r="L910" s="205" t="str">
        <f ca="1">IFERROR(__xludf.DUMMYFUNCTION("JOIN("""", G910:H910)"),"")</f>
        <v/>
      </c>
      <c r="M910" s="11" t="e">
        <f t="shared" ca="1" si="8"/>
        <v>#NAME?</v>
      </c>
    </row>
    <row r="911" spans="1:13" ht="12.75">
      <c r="A911" s="15"/>
      <c r="B911" s="13"/>
      <c r="C911" s="13"/>
      <c r="D911" s="13"/>
      <c r="E911" s="13"/>
      <c r="F911" s="13"/>
      <c r="G911" s="205"/>
      <c r="H911" s="15"/>
      <c r="I911" s="13"/>
      <c r="J911" s="204">
        <v>44362</v>
      </c>
      <c r="K911" s="204">
        <f t="shared" si="7"/>
        <v>44363</v>
      </c>
      <c r="L911" s="205" t="str">
        <f ca="1">IFERROR(__xludf.DUMMYFUNCTION("JOIN("""", G911:H911)"),"")</f>
        <v/>
      </c>
      <c r="M911" s="11" t="e">
        <f t="shared" ca="1" si="8"/>
        <v>#NAME?</v>
      </c>
    </row>
    <row r="912" spans="1:13" ht="12.75">
      <c r="A912" s="15"/>
      <c r="B912" s="13"/>
      <c r="C912" s="13"/>
      <c r="D912" s="13"/>
      <c r="E912" s="13"/>
      <c r="F912" s="13"/>
      <c r="G912" s="205"/>
      <c r="H912" s="15"/>
      <c r="I912" s="13"/>
      <c r="J912" s="204">
        <v>44362</v>
      </c>
      <c r="K912" s="204">
        <f t="shared" si="7"/>
        <v>44363</v>
      </c>
      <c r="L912" s="205" t="str">
        <f ca="1">IFERROR(__xludf.DUMMYFUNCTION("JOIN("""", G912:H912)"),"")</f>
        <v/>
      </c>
      <c r="M912" s="11" t="e">
        <f t="shared" ca="1" si="8"/>
        <v>#NAME?</v>
      </c>
    </row>
    <row r="913" spans="1:13" ht="12.75">
      <c r="A913" s="15"/>
      <c r="B913" s="13"/>
      <c r="C913" s="13"/>
      <c r="D913" s="13"/>
      <c r="E913" s="13"/>
      <c r="F913" s="13"/>
      <c r="G913" s="205"/>
      <c r="H913" s="15"/>
      <c r="I913" s="13"/>
      <c r="J913" s="204">
        <v>44362</v>
      </c>
      <c r="K913" s="204">
        <f t="shared" si="7"/>
        <v>44363</v>
      </c>
      <c r="L913" s="205" t="str">
        <f ca="1">IFERROR(__xludf.DUMMYFUNCTION("JOIN("""", G913:H913)"),"")</f>
        <v/>
      </c>
      <c r="M913" s="11" t="e">
        <f t="shared" ca="1" si="8"/>
        <v>#NAME?</v>
      </c>
    </row>
    <row r="914" spans="1:13" ht="12.75">
      <c r="A914" s="15"/>
      <c r="B914" s="13"/>
      <c r="C914" s="13"/>
      <c r="D914" s="13"/>
      <c r="E914" s="13"/>
      <c r="F914" s="13"/>
      <c r="G914" s="205"/>
      <c r="H914" s="15"/>
      <c r="I914" s="13"/>
      <c r="J914" s="204">
        <v>44362</v>
      </c>
      <c r="K914" s="204">
        <f t="shared" si="7"/>
        <v>44363</v>
      </c>
      <c r="L914" s="205" t="str">
        <f ca="1">IFERROR(__xludf.DUMMYFUNCTION("JOIN("""", G914:H914)"),"")</f>
        <v/>
      </c>
      <c r="M914" s="11" t="e">
        <f t="shared" ca="1" si="8"/>
        <v>#NAME?</v>
      </c>
    </row>
    <row r="915" spans="1:13" ht="12.75">
      <c r="A915" s="15"/>
      <c r="B915" s="13"/>
      <c r="C915" s="13"/>
      <c r="D915" s="13"/>
      <c r="E915" s="13"/>
      <c r="F915" s="13"/>
      <c r="G915" s="205"/>
      <c r="H915" s="15"/>
      <c r="I915" s="13"/>
      <c r="J915" s="204">
        <v>44362</v>
      </c>
      <c r="K915" s="204">
        <f t="shared" si="7"/>
        <v>44363</v>
      </c>
      <c r="L915" s="205" t="str">
        <f ca="1">IFERROR(__xludf.DUMMYFUNCTION("JOIN("""", G915:H915)"),"")</f>
        <v/>
      </c>
      <c r="M915" s="11" t="e">
        <f t="shared" ca="1" si="8"/>
        <v>#NAME?</v>
      </c>
    </row>
    <row r="916" spans="1:13" ht="12.75">
      <c r="A916" s="15"/>
      <c r="B916" s="13"/>
      <c r="C916" s="13"/>
      <c r="D916" s="13"/>
      <c r="E916" s="13"/>
      <c r="F916" s="13"/>
      <c r="G916" s="205"/>
      <c r="H916" s="15"/>
      <c r="I916" s="13"/>
      <c r="J916" s="204">
        <v>44362</v>
      </c>
      <c r="K916" s="204">
        <f t="shared" si="7"/>
        <v>44363</v>
      </c>
      <c r="L916" s="205" t="str">
        <f ca="1">IFERROR(__xludf.DUMMYFUNCTION("JOIN("""", G916:H916)"),"")</f>
        <v/>
      </c>
      <c r="M916" s="11" t="e">
        <f t="shared" ca="1" si="8"/>
        <v>#NAME?</v>
      </c>
    </row>
    <row r="917" spans="1:13" ht="12.75">
      <c r="A917" s="15"/>
      <c r="B917" s="13"/>
      <c r="C917" s="13"/>
      <c r="D917" s="13"/>
      <c r="E917" s="13"/>
      <c r="F917" s="13"/>
      <c r="G917" s="205"/>
      <c r="H917" s="15"/>
      <c r="I917" s="13"/>
      <c r="J917" s="204">
        <v>44363</v>
      </c>
      <c r="K917" s="204">
        <f t="shared" si="7"/>
        <v>44364</v>
      </c>
      <c r="L917" s="205" t="str">
        <f ca="1">IFERROR(__xludf.DUMMYFUNCTION("JOIN("""", G917:H917)"),"")</f>
        <v/>
      </c>
      <c r="M917" s="11" t="e">
        <f t="shared" ca="1" si="8"/>
        <v>#NAME?</v>
      </c>
    </row>
    <row r="918" spans="1:13" ht="12.75">
      <c r="A918" s="15"/>
      <c r="B918" s="13"/>
      <c r="C918" s="13"/>
      <c r="D918" s="13"/>
      <c r="E918" s="13"/>
      <c r="F918" s="13"/>
      <c r="G918" s="205"/>
      <c r="H918" s="15"/>
      <c r="I918" s="13"/>
      <c r="J918" s="204">
        <v>44362</v>
      </c>
      <c r="K918" s="204">
        <f t="shared" si="7"/>
        <v>44363</v>
      </c>
      <c r="L918" s="205" t="str">
        <f ca="1">IFERROR(__xludf.DUMMYFUNCTION("JOIN("""", G918:H918)"),"")</f>
        <v/>
      </c>
      <c r="M918" s="11" t="e">
        <f t="shared" ca="1" si="8"/>
        <v>#NAME?</v>
      </c>
    </row>
    <row r="919" spans="1:13" ht="12.75">
      <c r="A919" s="15"/>
      <c r="B919" s="13"/>
      <c r="C919" s="13"/>
      <c r="D919" s="13"/>
      <c r="E919" s="13"/>
      <c r="F919" s="13"/>
      <c r="G919" s="205"/>
      <c r="H919" s="15"/>
      <c r="I919" s="13"/>
      <c r="J919" s="204">
        <v>44362</v>
      </c>
      <c r="K919" s="204">
        <f t="shared" si="7"/>
        <v>44363</v>
      </c>
      <c r="L919" s="205" t="str">
        <f ca="1">IFERROR(__xludf.DUMMYFUNCTION("JOIN("""", G919:H919)"),"")</f>
        <v/>
      </c>
      <c r="M919" s="11" t="e">
        <f t="shared" ca="1" si="8"/>
        <v>#NAME?</v>
      </c>
    </row>
    <row r="920" spans="1:13" ht="12.75">
      <c r="A920" s="15"/>
      <c r="B920" s="13"/>
      <c r="C920" s="13"/>
      <c r="D920" s="13"/>
      <c r="E920" s="13"/>
      <c r="F920" s="13"/>
      <c r="G920" s="205"/>
      <c r="H920" s="15"/>
      <c r="I920" s="13"/>
      <c r="J920" s="204">
        <v>44363</v>
      </c>
      <c r="K920" s="204">
        <f t="shared" si="7"/>
        <v>44364</v>
      </c>
      <c r="L920" s="205" t="str">
        <f ca="1">IFERROR(__xludf.DUMMYFUNCTION("JOIN("""", G920:H920)"),"")</f>
        <v/>
      </c>
      <c r="M920" s="11" t="e">
        <f t="shared" ca="1" si="8"/>
        <v>#NAME?</v>
      </c>
    </row>
    <row r="921" spans="1:13" ht="12.75">
      <c r="A921" s="15"/>
      <c r="B921" s="13"/>
      <c r="C921" s="13"/>
      <c r="D921" s="13"/>
      <c r="E921" s="13"/>
      <c r="F921" s="13"/>
      <c r="G921" s="205"/>
      <c r="H921" s="15"/>
      <c r="I921" s="13"/>
      <c r="J921" s="204">
        <v>44363</v>
      </c>
      <c r="K921" s="204">
        <f t="shared" si="7"/>
        <v>44364</v>
      </c>
      <c r="L921" s="205" t="str">
        <f ca="1">IFERROR(__xludf.DUMMYFUNCTION("JOIN("""", G921:H921)"),"")</f>
        <v/>
      </c>
      <c r="M921" s="11" t="e">
        <f t="shared" ca="1" si="8"/>
        <v>#NAME?</v>
      </c>
    </row>
    <row r="922" spans="1:13" ht="12.75">
      <c r="A922" s="15"/>
      <c r="B922" s="13"/>
      <c r="C922" s="13"/>
      <c r="D922" s="13"/>
      <c r="E922" s="13"/>
      <c r="F922" s="13"/>
      <c r="G922" s="205"/>
      <c r="H922" s="15"/>
      <c r="I922" s="13"/>
      <c r="J922" s="204">
        <v>44363</v>
      </c>
      <c r="K922" s="204">
        <f t="shared" si="7"/>
        <v>44364</v>
      </c>
      <c r="L922" s="205" t="str">
        <f ca="1">IFERROR(__xludf.DUMMYFUNCTION("JOIN("""", G922:H922)"),"")</f>
        <v/>
      </c>
      <c r="M922" s="11" t="e">
        <f t="shared" ca="1" si="8"/>
        <v>#NAME?</v>
      </c>
    </row>
    <row r="923" spans="1:13" ht="12.75">
      <c r="A923" s="15"/>
      <c r="B923" s="13"/>
      <c r="C923" s="13"/>
      <c r="D923" s="13"/>
      <c r="E923" s="13"/>
      <c r="F923" s="13"/>
      <c r="G923" s="205"/>
      <c r="H923" s="15"/>
      <c r="I923" s="13"/>
      <c r="J923" s="204">
        <v>44363</v>
      </c>
      <c r="K923" s="204">
        <f t="shared" si="7"/>
        <v>44364</v>
      </c>
      <c r="L923" s="205" t="str">
        <f ca="1">IFERROR(__xludf.DUMMYFUNCTION("JOIN("""", G923:H923)"),"")</f>
        <v/>
      </c>
      <c r="M923" s="11" t="e">
        <f t="shared" ca="1" si="8"/>
        <v>#NAME?</v>
      </c>
    </row>
    <row r="924" spans="1:13" ht="12.75">
      <c r="A924" s="15"/>
      <c r="B924" s="13"/>
      <c r="C924" s="13"/>
      <c r="D924" s="13"/>
      <c r="E924" s="13"/>
      <c r="F924" s="13"/>
      <c r="G924" s="205"/>
      <c r="H924" s="15"/>
      <c r="I924" s="13"/>
      <c r="J924" s="204">
        <v>44363</v>
      </c>
      <c r="K924" s="204">
        <f t="shared" si="7"/>
        <v>44364</v>
      </c>
      <c r="L924" s="205" t="str">
        <f ca="1">IFERROR(__xludf.DUMMYFUNCTION("JOIN("""", G924:H924)"),"")</f>
        <v/>
      </c>
      <c r="M924" s="11" t="e">
        <f t="shared" ca="1" si="8"/>
        <v>#NAME?</v>
      </c>
    </row>
    <row r="925" spans="1:13" ht="12.75">
      <c r="A925" s="15"/>
      <c r="B925" s="13"/>
      <c r="C925" s="13"/>
      <c r="D925" s="13"/>
      <c r="E925" s="13"/>
      <c r="F925" s="13"/>
      <c r="G925" s="205"/>
      <c r="H925" s="15"/>
      <c r="I925" s="13"/>
      <c r="J925" s="204">
        <v>44363</v>
      </c>
      <c r="K925" s="204">
        <f t="shared" si="7"/>
        <v>44364</v>
      </c>
      <c r="L925" s="205" t="str">
        <f ca="1">IFERROR(__xludf.DUMMYFUNCTION("JOIN("""", G925:H925)"),"")</f>
        <v/>
      </c>
      <c r="M925" s="11" t="e">
        <f t="shared" ca="1" si="8"/>
        <v>#NAME?</v>
      </c>
    </row>
    <row r="926" spans="1:13" ht="12.75">
      <c r="A926" s="15"/>
      <c r="B926" s="13"/>
      <c r="C926" s="13"/>
      <c r="D926" s="13"/>
      <c r="E926" s="13"/>
      <c r="F926" s="13"/>
      <c r="G926" s="205"/>
      <c r="H926" s="15"/>
      <c r="I926" s="13"/>
      <c r="J926" s="204">
        <v>44363</v>
      </c>
      <c r="K926" s="204">
        <f t="shared" si="7"/>
        <v>44364</v>
      </c>
      <c r="L926" s="205" t="str">
        <f ca="1">IFERROR(__xludf.DUMMYFUNCTION("JOIN("""", G926:H926)"),"")</f>
        <v/>
      </c>
      <c r="M926" s="11" t="e">
        <f t="shared" ca="1" si="8"/>
        <v>#NAME?</v>
      </c>
    </row>
    <row r="927" spans="1:13" ht="12.75">
      <c r="A927" s="15"/>
      <c r="B927" s="13"/>
      <c r="C927" s="13"/>
      <c r="D927" s="13"/>
      <c r="E927" s="13"/>
      <c r="F927" s="13"/>
      <c r="G927" s="205"/>
      <c r="H927" s="15"/>
      <c r="I927" s="13"/>
      <c r="J927" s="204">
        <v>44363</v>
      </c>
      <c r="K927" s="204">
        <f t="shared" si="7"/>
        <v>44364</v>
      </c>
      <c r="L927" s="205" t="str">
        <f ca="1">IFERROR(__xludf.DUMMYFUNCTION("JOIN("""", G927:H927)"),"")</f>
        <v/>
      </c>
      <c r="M927" s="11" t="e">
        <f t="shared" ca="1" si="8"/>
        <v>#NAME?</v>
      </c>
    </row>
    <row r="928" spans="1:13" ht="12.75">
      <c r="A928" s="15"/>
      <c r="B928" s="13"/>
      <c r="C928" s="13"/>
      <c r="D928" s="13"/>
      <c r="E928" s="13"/>
      <c r="F928" s="13"/>
      <c r="G928" s="205"/>
      <c r="H928" s="15"/>
      <c r="I928" s="13"/>
      <c r="J928" s="211">
        <v>44363</v>
      </c>
      <c r="K928" s="204">
        <f t="shared" si="7"/>
        <v>44364</v>
      </c>
      <c r="L928" s="205" t="str">
        <f ca="1">IFERROR(__xludf.DUMMYFUNCTION("JOIN("""", G928:H928)"),"")</f>
        <v/>
      </c>
      <c r="M928" s="11" t="e">
        <f t="shared" ca="1" si="8"/>
        <v>#NAME?</v>
      </c>
    </row>
    <row r="929" spans="1:13" ht="12.75">
      <c r="A929" s="15"/>
      <c r="B929" s="13"/>
      <c r="C929" s="13"/>
      <c r="D929" s="13"/>
      <c r="E929" s="13"/>
      <c r="F929" s="13"/>
      <c r="G929" s="205"/>
      <c r="H929" s="15"/>
      <c r="I929" s="13"/>
      <c r="J929" s="204">
        <v>44363</v>
      </c>
      <c r="K929" s="204">
        <f t="shared" si="7"/>
        <v>44364</v>
      </c>
      <c r="L929" s="205" t="str">
        <f ca="1">IFERROR(__xludf.DUMMYFUNCTION("JOIN("""", G929:H929)"),"")</f>
        <v/>
      </c>
      <c r="M929" s="11" t="e">
        <f t="shared" ca="1" si="8"/>
        <v>#NAME?</v>
      </c>
    </row>
    <row r="930" spans="1:13" ht="12.75">
      <c r="A930" s="15"/>
      <c r="B930" s="13"/>
      <c r="C930" s="13"/>
      <c r="D930" s="13"/>
      <c r="E930" s="13"/>
      <c r="F930" s="13"/>
      <c r="G930" s="205"/>
      <c r="H930" s="15"/>
      <c r="I930" s="13"/>
      <c r="J930" s="204">
        <v>44363</v>
      </c>
      <c r="K930" s="204">
        <f t="shared" si="7"/>
        <v>44364</v>
      </c>
      <c r="L930" s="205" t="str">
        <f ca="1">IFERROR(__xludf.DUMMYFUNCTION("JOIN("""", G930:H930)"),"")</f>
        <v/>
      </c>
      <c r="M930" s="11" t="e">
        <f t="shared" ca="1" si="8"/>
        <v>#NAME?</v>
      </c>
    </row>
    <row r="931" spans="1:13" ht="12.75">
      <c r="A931" s="15"/>
      <c r="B931" s="13"/>
      <c r="C931" s="13"/>
      <c r="D931" s="13"/>
      <c r="E931" s="13"/>
      <c r="F931" s="13"/>
      <c r="G931" s="205"/>
      <c r="H931" s="15"/>
      <c r="I931" s="13"/>
      <c r="J931" s="204">
        <v>44363</v>
      </c>
      <c r="K931" s="204">
        <f t="shared" si="7"/>
        <v>44364</v>
      </c>
      <c r="L931" s="205" t="str">
        <f ca="1">IFERROR(__xludf.DUMMYFUNCTION("JOIN("""", G931:H931)"),"")</f>
        <v/>
      </c>
      <c r="M931" s="11" t="e">
        <f t="shared" ca="1" si="8"/>
        <v>#NAME?</v>
      </c>
    </row>
    <row r="932" spans="1:13" ht="12.75">
      <c r="A932" s="15"/>
      <c r="B932" s="13"/>
      <c r="C932" s="13"/>
      <c r="D932" s="13"/>
      <c r="E932" s="13"/>
      <c r="F932" s="13"/>
      <c r="G932" s="205"/>
      <c r="H932" s="15"/>
      <c r="I932" s="13"/>
      <c r="J932" s="204">
        <v>44363</v>
      </c>
      <c r="K932" s="204">
        <f t="shared" si="7"/>
        <v>44364</v>
      </c>
      <c r="L932" s="205" t="str">
        <f ca="1">IFERROR(__xludf.DUMMYFUNCTION("JOIN("""", G932:H932)"),"")</f>
        <v/>
      </c>
      <c r="M932" s="11" t="e">
        <f t="shared" ca="1" si="8"/>
        <v>#NAME?</v>
      </c>
    </row>
    <row r="933" spans="1:13" ht="12.75">
      <c r="A933" s="15"/>
      <c r="B933" s="13"/>
      <c r="C933" s="13"/>
      <c r="D933" s="13"/>
      <c r="E933" s="13"/>
      <c r="F933" s="13"/>
      <c r="G933" s="205"/>
      <c r="H933" s="15"/>
      <c r="I933" s="13"/>
      <c r="J933" s="204">
        <v>44363</v>
      </c>
      <c r="K933" s="204">
        <f t="shared" si="7"/>
        <v>44364</v>
      </c>
      <c r="L933" s="205" t="str">
        <f ca="1">IFERROR(__xludf.DUMMYFUNCTION("JOIN("""", G933:H933)"),"")</f>
        <v/>
      </c>
      <c r="M933" s="11" t="e">
        <f t="shared" ca="1" si="8"/>
        <v>#NAME?</v>
      </c>
    </row>
    <row r="934" spans="1:13" ht="12.75">
      <c r="A934" s="15"/>
      <c r="B934" s="13"/>
      <c r="C934" s="13"/>
      <c r="D934" s="13"/>
      <c r="E934" s="13"/>
      <c r="F934" s="13"/>
      <c r="G934" s="205"/>
      <c r="H934" s="15"/>
      <c r="I934" s="13"/>
      <c r="J934" s="204">
        <v>44363</v>
      </c>
      <c r="K934" s="204">
        <f t="shared" si="7"/>
        <v>44364</v>
      </c>
      <c r="L934" s="205" t="str">
        <f ca="1">IFERROR(__xludf.DUMMYFUNCTION("JOIN("""", G934:H934)"),"")</f>
        <v/>
      </c>
      <c r="M934" s="11" t="e">
        <f t="shared" ca="1" si="8"/>
        <v>#NAME?</v>
      </c>
    </row>
    <row r="935" spans="1:13" ht="12.75">
      <c r="A935" s="15"/>
      <c r="B935" s="13"/>
      <c r="C935" s="13"/>
      <c r="D935" s="13"/>
      <c r="E935" s="13"/>
      <c r="F935" s="13"/>
      <c r="G935" s="205"/>
      <c r="H935" s="15"/>
      <c r="I935" s="13"/>
      <c r="J935" s="204">
        <v>44363</v>
      </c>
      <c r="K935" s="204">
        <f t="shared" si="7"/>
        <v>44364</v>
      </c>
      <c r="L935" s="205" t="str">
        <f ca="1">IFERROR(__xludf.DUMMYFUNCTION("JOIN("""", G935:H935)"),"")</f>
        <v/>
      </c>
      <c r="M935" s="11" t="e">
        <f t="shared" ca="1" si="8"/>
        <v>#NAME?</v>
      </c>
    </row>
    <row r="936" spans="1:13" ht="12.75">
      <c r="A936" s="15"/>
      <c r="B936" s="13"/>
      <c r="C936" s="13"/>
      <c r="D936" s="13"/>
      <c r="E936" s="13"/>
      <c r="F936" s="13"/>
      <c r="G936" s="205"/>
      <c r="H936" s="15"/>
      <c r="I936" s="13"/>
      <c r="J936" s="204">
        <v>44364</v>
      </c>
      <c r="K936" s="204">
        <f t="shared" si="7"/>
        <v>44365</v>
      </c>
      <c r="L936" s="205" t="str">
        <f ca="1">IFERROR(__xludf.DUMMYFUNCTION("JOIN("""", G936:H936)"),"")</f>
        <v/>
      </c>
      <c r="M936" s="11" t="e">
        <f t="shared" ca="1" si="8"/>
        <v>#NAME?</v>
      </c>
    </row>
    <row r="937" spans="1:13" ht="12.75">
      <c r="A937" s="15"/>
      <c r="B937" s="13"/>
      <c r="C937" s="13"/>
      <c r="D937" s="13"/>
      <c r="E937" s="13"/>
      <c r="F937" s="13"/>
      <c r="G937" s="205"/>
      <c r="H937" s="15"/>
      <c r="I937" s="13"/>
      <c r="J937" s="204">
        <v>44363</v>
      </c>
      <c r="K937" s="204">
        <f t="shared" si="7"/>
        <v>44364</v>
      </c>
      <c r="L937" s="205" t="str">
        <f ca="1">IFERROR(__xludf.DUMMYFUNCTION("JOIN("""", G937:H937)"),"")</f>
        <v/>
      </c>
      <c r="M937" s="11" t="e">
        <f t="shared" ca="1" si="8"/>
        <v>#NAME?</v>
      </c>
    </row>
    <row r="938" spans="1:13" ht="12.75">
      <c r="A938" s="15"/>
      <c r="B938" s="13"/>
      <c r="C938" s="13"/>
      <c r="D938" s="13"/>
      <c r="E938" s="13"/>
      <c r="F938" s="13"/>
      <c r="G938" s="205"/>
      <c r="H938" s="15"/>
      <c r="I938" s="13"/>
      <c r="J938" s="204">
        <v>44363</v>
      </c>
      <c r="K938" s="204">
        <f t="shared" si="7"/>
        <v>44364</v>
      </c>
      <c r="L938" s="205" t="str">
        <f ca="1">IFERROR(__xludf.DUMMYFUNCTION("JOIN("""", G938:H938)"),"")</f>
        <v/>
      </c>
      <c r="M938" s="11" t="e">
        <f t="shared" ca="1" si="8"/>
        <v>#NAME?</v>
      </c>
    </row>
    <row r="939" spans="1:13" ht="12.75">
      <c r="A939" s="15"/>
      <c r="B939" s="13"/>
      <c r="C939" s="13"/>
      <c r="D939" s="13"/>
      <c r="E939" s="13"/>
      <c r="F939" s="13"/>
      <c r="G939" s="205"/>
      <c r="H939" s="15"/>
      <c r="I939" s="13"/>
      <c r="J939" s="204">
        <v>44363</v>
      </c>
      <c r="K939" s="204">
        <f t="shared" si="7"/>
        <v>44364</v>
      </c>
      <c r="L939" s="205" t="str">
        <f ca="1">IFERROR(__xludf.DUMMYFUNCTION("JOIN("""", G939:H939)"),"")</f>
        <v/>
      </c>
      <c r="M939" s="11" t="e">
        <f t="shared" ca="1" si="8"/>
        <v>#NAME?</v>
      </c>
    </row>
    <row r="940" spans="1:13" ht="12.75">
      <c r="A940" s="15"/>
      <c r="B940" s="13"/>
      <c r="C940" s="13"/>
      <c r="D940" s="13"/>
      <c r="E940" s="13"/>
      <c r="F940" s="13"/>
      <c r="G940" s="205"/>
      <c r="H940" s="15"/>
      <c r="I940" s="13"/>
      <c r="J940" s="204">
        <v>44363</v>
      </c>
      <c r="K940" s="204">
        <f t="shared" si="7"/>
        <v>44364</v>
      </c>
      <c r="L940" s="205" t="str">
        <f ca="1">IFERROR(__xludf.DUMMYFUNCTION("JOIN("""", G940:H940)"),"")</f>
        <v/>
      </c>
      <c r="M940" s="11" t="e">
        <f t="shared" ca="1" si="8"/>
        <v>#NAME?</v>
      </c>
    </row>
    <row r="941" spans="1:13" ht="12.75">
      <c r="A941" s="15"/>
      <c r="B941" s="13"/>
      <c r="C941" s="13"/>
      <c r="D941" s="13"/>
      <c r="E941" s="13"/>
      <c r="F941" s="13"/>
      <c r="G941" s="205"/>
      <c r="H941" s="15"/>
      <c r="I941" s="13"/>
      <c r="J941" s="204">
        <v>44365</v>
      </c>
      <c r="K941" s="204">
        <f t="shared" si="7"/>
        <v>44366</v>
      </c>
      <c r="L941" s="205" t="str">
        <f ca="1">IFERROR(__xludf.DUMMYFUNCTION("JOIN("""", G941:H941)"),"")</f>
        <v/>
      </c>
      <c r="M941" s="11" t="e">
        <f t="shared" ca="1" si="8"/>
        <v>#NAME?</v>
      </c>
    </row>
    <row r="942" spans="1:13" ht="12.75">
      <c r="A942" s="15"/>
      <c r="B942" s="13"/>
      <c r="C942" s="13"/>
      <c r="D942" s="13"/>
      <c r="E942" s="13"/>
      <c r="F942" s="13"/>
      <c r="G942" s="205"/>
      <c r="H942" s="15"/>
      <c r="I942" s="13"/>
      <c r="J942" s="204">
        <v>44363</v>
      </c>
      <c r="K942" s="204">
        <f t="shared" si="7"/>
        <v>44364</v>
      </c>
      <c r="L942" s="205" t="str">
        <f ca="1">IFERROR(__xludf.DUMMYFUNCTION("JOIN("""", G942:H942)"),"")</f>
        <v/>
      </c>
      <c r="M942" s="11" t="e">
        <f t="shared" ca="1" si="8"/>
        <v>#NAME?</v>
      </c>
    </row>
    <row r="943" spans="1:13" ht="12.75">
      <c r="A943" s="15"/>
      <c r="B943" s="13"/>
      <c r="C943" s="13"/>
      <c r="D943" s="13"/>
      <c r="E943" s="13"/>
      <c r="F943" s="13"/>
      <c r="G943" s="205"/>
      <c r="H943" s="15"/>
      <c r="I943" s="13"/>
      <c r="J943" s="204">
        <v>44363</v>
      </c>
      <c r="K943" s="204">
        <f t="shared" si="7"/>
        <v>44364</v>
      </c>
      <c r="L943" s="205" t="str">
        <f ca="1">IFERROR(__xludf.DUMMYFUNCTION("JOIN("""", G943:H943)"),"")</f>
        <v/>
      </c>
      <c r="M943" s="11" t="e">
        <f t="shared" ca="1" si="8"/>
        <v>#NAME?</v>
      </c>
    </row>
    <row r="944" spans="1:13" ht="12.75">
      <c r="A944" s="15"/>
      <c r="B944" s="13"/>
      <c r="C944" s="13"/>
      <c r="D944" s="13"/>
      <c r="E944" s="13"/>
      <c r="F944" s="13"/>
      <c r="G944" s="205"/>
      <c r="H944" s="15"/>
      <c r="I944" s="13"/>
      <c r="J944" s="204">
        <v>44364</v>
      </c>
      <c r="K944" s="204">
        <f t="shared" si="7"/>
        <v>44365</v>
      </c>
      <c r="L944" s="205" t="str">
        <f ca="1">IFERROR(__xludf.DUMMYFUNCTION("JOIN("""", G944:H944)"),"")</f>
        <v/>
      </c>
      <c r="M944" s="11" t="e">
        <f t="shared" ca="1" si="8"/>
        <v>#NAME?</v>
      </c>
    </row>
    <row r="945" spans="1:13" ht="12.75">
      <c r="A945" s="15"/>
      <c r="B945" s="13"/>
      <c r="C945" s="13"/>
      <c r="D945" s="13"/>
      <c r="E945" s="13"/>
      <c r="F945" s="13"/>
      <c r="G945" s="205"/>
      <c r="H945" s="15"/>
      <c r="I945" s="13"/>
      <c r="J945" s="204">
        <v>44365</v>
      </c>
      <c r="K945" s="204">
        <f t="shared" si="7"/>
        <v>44366</v>
      </c>
      <c r="L945" s="205" t="str">
        <f ca="1">IFERROR(__xludf.DUMMYFUNCTION("JOIN("""", G945:H945)"),"")</f>
        <v/>
      </c>
      <c r="M945" s="11" t="e">
        <f t="shared" ca="1" si="8"/>
        <v>#NAME?</v>
      </c>
    </row>
    <row r="946" spans="1:13" ht="12.75">
      <c r="A946" s="15"/>
      <c r="B946" s="13"/>
      <c r="C946" s="13"/>
      <c r="D946" s="13"/>
      <c r="E946" s="13"/>
      <c r="F946" s="13"/>
      <c r="G946" s="205"/>
      <c r="H946" s="15"/>
      <c r="I946" s="13"/>
      <c r="J946" s="204">
        <v>44364</v>
      </c>
      <c r="K946" s="204">
        <f t="shared" si="7"/>
        <v>44365</v>
      </c>
      <c r="L946" s="205" t="str">
        <f ca="1">IFERROR(__xludf.DUMMYFUNCTION("JOIN("""", G946:H946)"),"")</f>
        <v/>
      </c>
      <c r="M946" s="11" t="e">
        <f t="shared" ca="1" si="8"/>
        <v>#NAME?</v>
      </c>
    </row>
    <row r="947" spans="1:13" ht="12.75">
      <c r="A947" s="15"/>
      <c r="B947" s="13"/>
      <c r="C947" s="13"/>
      <c r="D947" s="13"/>
      <c r="E947" s="13"/>
      <c r="F947" s="13"/>
      <c r="G947" s="205"/>
      <c r="H947" s="15"/>
      <c r="I947" s="13"/>
      <c r="J947" s="204">
        <v>44364</v>
      </c>
      <c r="K947" s="204">
        <f t="shared" si="7"/>
        <v>44365</v>
      </c>
      <c r="L947" s="205" t="str">
        <f ca="1">IFERROR(__xludf.DUMMYFUNCTION("JOIN("""", G947:H947)"),"")</f>
        <v/>
      </c>
      <c r="M947" s="11" t="e">
        <f t="shared" ca="1" si="8"/>
        <v>#NAME?</v>
      </c>
    </row>
    <row r="948" spans="1:13" ht="12.75">
      <c r="A948" s="15"/>
      <c r="B948" s="13"/>
      <c r="C948" s="13"/>
      <c r="D948" s="13"/>
      <c r="E948" s="13"/>
      <c r="F948" s="13"/>
      <c r="G948" s="205"/>
      <c r="H948" s="15"/>
      <c r="I948" s="13"/>
      <c r="J948" s="204">
        <v>44364</v>
      </c>
      <c r="K948" s="204">
        <f t="shared" si="7"/>
        <v>44365</v>
      </c>
      <c r="L948" s="205" t="str">
        <f ca="1">IFERROR(__xludf.DUMMYFUNCTION("JOIN("""", G948:H948)"),"")</f>
        <v/>
      </c>
      <c r="M948" s="11" t="e">
        <f t="shared" ca="1" si="8"/>
        <v>#NAME?</v>
      </c>
    </row>
    <row r="949" spans="1:13" ht="12.75">
      <c r="A949" s="15"/>
      <c r="B949" s="13"/>
      <c r="C949" s="13"/>
      <c r="D949" s="13"/>
      <c r="E949" s="13"/>
      <c r="F949" s="13"/>
      <c r="G949" s="205"/>
      <c r="H949" s="15"/>
      <c r="I949" s="13"/>
      <c r="J949" s="204">
        <v>44364</v>
      </c>
      <c r="K949" s="204">
        <f t="shared" si="7"/>
        <v>44365</v>
      </c>
      <c r="L949" s="205" t="str">
        <f ca="1">IFERROR(__xludf.DUMMYFUNCTION("JOIN("""", G949:H949)"),"")</f>
        <v/>
      </c>
      <c r="M949" s="11" t="e">
        <f t="shared" ca="1" si="8"/>
        <v>#NAME?</v>
      </c>
    </row>
    <row r="950" spans="1:13" ht="12.75">
      <c r="A950" s="15"/>
      <c r="B950" s="13"/>
      <c r="C950" s="13"/>
      <c r="D950" s="13"/>
      <c r="E950" s="13"/>
      <c r="F950" s="13"/>
      <c r="G950" s="205"/>
      <c r="H950" s="15"/>
      <c r="I950" s="13"/>
      <c r="J950" s="204">
        <v>44364</v>
      </c>
      <c r="K950" s="204">
        <f t="shared" si="7"/>
        <v>44365</v>
      </c>
      <c r="L950" s="205" t="str">
        <f ca="1">IFERROR(__xludf.DUMMYFUNCTION("JOIN("""", G950:H950)"),"")</f>
        <v/>
      </c>
      <c r="M950" s="11" t="e">
        <f t="shared" ca="1" si="8"/>
        <v>#NAME?</v>
      </c>
    </row>
    <row r="951" spans="1:13" ht="12.75">
      <c r="A951" s="15"/>
      <c r="B951" s="13"/>
      <c r="C951" s="13"/>
      <c r="D951" s="13"/>
      <c r="E951" s="13"/>
      <c r="F951" s="13"/>
      <c r="G951" s="205"/>
      <c r="H951" s="15"/>
      <c r="I951" s="13"/>
      <c r="J951" s="204">
        <v>44364</v>
      </c>
      <c r="K951" s="204">
        <f t="shared" si="7"/>
        <v>44365</v>
      </c>
      <c r="L951" s="205" t="str">
        <f ca="1">IFERROR(__xludf.DUMMYFUNCTION("JOIN("""", G951:H951)"),"")</f>
        <v/>
      </c>
      <c r="M951" s="11" t="e">
        <f t="shared" ca="1" si="8"/>
        <v>#NAME?</v>
      </c>
    </row>
    <row r="952" spans="1:13" ht="12.75">
      <c r="A952" s="15"/>
      <c r="B952" s="13"/>
      <c r="C952" s="13"/>
      <c r="D952" s="13"/>
      <c r="E952" s="13"/>
      <c r="F952" s="13"/>
      <c r="G952" s="205"/>
      <c r="H952" s="15"/>
      <c r="I952" s="13"/>
      <c r="J952" s="204">
        <v>44364</v>
      </c>
      <c r="K952" s="204">
        <f t="shared" si="7"/>
        <v>44365</v>
      </c>
      <c r="L952" s="205" t="str">
        <f ca="1">IFERROR(__xludf.DUMMYFUNCTION("JOIN("""", G952:H952)"),"")</f>
        <v/>
      </c>
      <c r="M952" s="11" t="e">
        <f t="shared" ca="1" si="8"/>
        <v>#NAME?</v>
      </c>
    </row>
    <row r="953" spans="1:13" ht="12.75">
      <c r="A953" s="15"/>
      <c r="B953" s="13"/>
      <c r="C953" s="13"/>
      <c r="D953" s="13"/>
      <c r="E953" s="13"/>
      <c r="F953" s="13"/>
      <c r="G953" s="205"/>
      <c r="H953" s="15"/>
      <c r="I953" s="13"/>
      <c r="J953" s="204">
        <v>44364</v>
      </c>
      <c r="K953" s="204">
        <f t="shared" si="7"/>
        <v>44365</v>
      </c>
      <c r="L953" s="205" t="str">
        <f ca="1">IFERROR(__xludf.DUMMYFUNCTION("JOIN("""", G953:H953)"),"")</f>
        <v/>
      </c>
      <c r="M953" s="11" t="e">
        <f t="shared" ca="1" si="8"/>
        <v>#NAME?</v>
      </c>
    </row>
    <row r="954" spans="1:13" ht="12.75">
      <c r="A954" s="15"/>
      <c r="B954" s="13"/>
      <c r="C954" s="13"/>
      <c r="D954" s="13"/>
      <c r="E954" s="13"/>
      <c r="F954" s="13"/>
      <c r="G954" s="205"/>
      <c r="H954" s="15"/>
      <c r="I954" s="13"/>
      <c r="J954" s="204">
        <v>44364</v>
      </c>
      <c r="K954" s="204">
        <f t="shared" si="7"/>
        <v>44365</v>
      </c>
      <c r="L954" s="205" t="str">
        <f ca="1">IFERROR(__xludf.DUMMYFUNCTION("JOIN("""", G954:H954)"),"")</f>
        <v/>
      </c>
      <c r="M954" s="11" t="e">
        <f t="shared" ca="1" si="8"/>
        <v>#NAME?</v>
      </c>
    </row>
    <row r="955" spans="1:13" ht="12.75">
      <c r="A955" s="15"/>
      <c r="B955" s="13"/>
      <c r="C955" s="13"/>
      <c r="D955" s="13"/>
      <c r="E955" s="13"/>
      <c r="F955" s="13"/>
      <c r="G955" s="205"/>
      <c r="H955" s="15"/>
      <c r="I955" s="13"/>
      <c r="J955" s="204">
        <v>44364</v>
      </c>
      <c r="K955" s="204">
        <f t="shared" si="7"/>
        <v>44365</v>
      </c>
      <c r="L955" s="205" t="str">
        <f ca="1">IFERROR(__xludf.DUMMYFUNCTION("JOIN("""", G955:H955)"),"")</f>
        <v/>
      </c>
      <c r="M955" s="11" t="e">
        <f t="shared" ca="1" si="8"/>
        <v>#NAME?</v>
      </c>
    </row>
    <row r="956" spans="1:13" ht="12.75">
      <c r="A956" s="15"/>
      <c r="B956" s="13"/>
      <c r="C956" s="13"/>
      <c r="D956" s="13"/>
      <c r="E956" s="13"/>
      <c r="F956" s="13"/>
      <c r="G956" s="205"/>
      <c r="H956" s="15"/>
      <c r="I956" s="13"/>
      <c r="J956" s="204">
        <v>44364</v>
      </c>
      <c r="K956" s="204">
        <f t="shared" si="7"/>
        <v>44365</v>
      </c>
      <c r="L956" s="205" t="str">
        <f ca="1">IFERROR(__xludf.DUMMYFUNCTION("JOIN("""", G956:H956)"),"")</f>
        <v/>
      </c>
      <c r="M956" s="11" t="e">
        <f t="shared" ca="1" si="8"/>
        <v>#NAME?</v>
      </c>
    </row>
    <row r="957" spans="1:13" ht="12.75">
      <c r="A957" s="15"/>
      <c r="B957" s="13"/>
      <c r="C957" s="13"/>
      <c r="D957" s="13"/>
      <c r="E957" s="13"/>
      <c r="F957" s="13"/>
      <c r="G957" s="205"/>
      <c r="H957" s="15"/>
      <c r="I957" s="13"/>
      <c r="J957" s="204">
        <v>44364</v>
      </c>
      <c r="K957" s="204">
        <f t="shared" si="7"/>
        <v>44365</v>
      </c>
      <c r="L957" s="205" t="str">
        <f ca="1">IFERROR(__xludf.DUMMYFUNCTION("JOIN("""", G957:H957)"),"")</f>
        <v/>
      </c>
      <c r="M957" s="11" t="e">
        <f t="shared" ca="1" si="8"/>
        <v>#NAME?</v>
      </c>
    </row>
    <row r="958" spans="1:13" ht="12.75">
      <c r="A958" s="15"/>
      <c r="B958" s="13"/>
      <c r="C958" s="13"/>
      <c r="D958" s="13"/>
      <c r="E958" s="13"/>
      <c r="F958" s="13"/>
      <c r="G958" s="205"/>
      <c r="H958" s="15"/>
      <c r="I958" s="13"/>
      <c r="J958" s="204">
        <v>44364</v>
      </c>
      <c r="K958" s="204">
        <f t="shared" si="7"/>
        <v>44365</v>
      </c>
      <c r="L958" s="205" t="str">
        <f ca="1">IFERROR(__xludf.DUMMYFUNCTION("JOIN("""", G958:H958)"),"")</f>
        <v/>
      </c>
      <c r="M958" s="11" t="e">
        <f t="shared" ca="1" si="8"/>
        <v>#NAME?</v>
      </c>
    </row>
    <row r="959" spans="1:13" ht="12.75">
      <c r="A959" s="15"/>
      <c r="B959" s="13"/>
      <c r="C959" s="13"/>
      <c r="D959" s="13"/>
      <c r="E959" s="13"/>
      <c r="F959" s="13"/>
      <c r="G959" s="205"/>
      <c r="H959" s="15"/>
      <c r="I959" s="13"/>
      <c r="J959" s="204">
        <v>44364</v>
      </c>
      <c r="K959" s="204">
        <f t="shared" si="7"/>
        <v>44365</v>
      </c>
      <c r="L959" s="205" t="str">
        <f ca="1">IFERROR(__xludf.DUMMYFUNCTION("JOIN("""", G959:H959)"),"")</f>
        <v/>
      </c>
      <c r="M959" s="11" t="e">
        <f t="shared" ca="1" si="8"/>
        <v>#NAME?</v>
      </c>
    </row>
    <row r="960" spans="1:13" ht="12.75">
      <c r="A960" s="15"/>
      <c r="B960" s="13"/>
      <c r="C960" s="13"/>
      <c r="D960" s="13"/>
      <c r="E960" s="13"/>
      <c r="F960" s="13"/>
      <c r="G960" s="205"/>
      <c r="H960" s="15"/>
      <c r="I960" s="13"/>
      <c r="J960" s="204">
        <v>44364</v>
      </c>
      <c r="K960" s="204">
        <f t="shared" si="7"/>
        <v>44365</v>
      </c>
      <c r="L960" s="205" t="str">
        <f ca="1">IFERROR(__xludf.DUMMYFUNCTION("JOIN("""", G960:H960)"),"")</f>
        <v/>
      </c>
      <c r="M960" s="11" t="e">
        <f t="shared" ca="1" si="8"/>
        <v>#NAME?</v>
      </c>
    </row>
    <row r="961" spans="1:13" ht="12.75">
      <c r="A961" s="15"/>
      <c r="B961" s="13"/>
      <c r="C961" s="13"/>
      <c r="D961" s="13"/>
      <c r="E961" s="13"/>
      <c r="F961" s="13"/>
      <c r="G961" s="205"/>
      <c r="H961" s="15"/>
      <c r="I961" s="13"/>
      <c r="J961" s="211">
        <v>44365</v>
      </c>
      <c r="K961" s="204">
        <f t="shared" si="7"/>
        <v>44366</v>
      </c>
      <c r="L961" s="205" t="str">
        <f ca="1">IFERROR(__xludf.DUMMYFUNCTION("JOIN("""", G961:H961)"),"")</f>
        <v/>
      </c>
      <c r="M961" s="11" t="e">
        <f t="shared" ca="1" si="8"/>
        <v>#NAME?</v>
      </c>
    </row>
    <row r="962" spans="1:13" ht="12.75">
      <c r="A962" s="15"/>
      <c r="B962" s="13"/>
      <c r="C962" s="13"/>
      <c r="D962" s="13"/>
      <c r="E962" s="13"/>
      <c r="F962" s="13"/>
      <c r="G962" s="205"/>
      <c r="H962" s="15"/>
      <c r="I962" s="13"/>
      <c r="J962" s="204">
        <v>44365</v>
      </c>
      <c r="K962" s="204">
        <f t="shared" si="7"/>
        <v>44366</v>
      </c>
      <c r="L962" s="205" t="str">
        <f ca="1">IFERROR(__xludf.DUMMYFUNCTION("JOIN("""", G962:H962)"),"")</f>
        <v/>
      </c>
      <c r="M962" s="11" t="e">
        <f t="shared" ca="1" si="8"/>
        <v>#NAME?</v>
      </c>
    </row>
    <row r="963" spans="1:13" ht="12.75">
      <c r="A963" s="15"/>
      <c r="B963" s="13"/>
      <c r="C963" s="13"/>
      <c r="D963" s="13"/>
      <c r="E963" s="13"/>
      <c r="F963" s="13"/>
      <c r="G963" s="205"/>
      <c r="H963" s="15"/>
      <c r="I963" s="13"/>
      <c r="J963" s="204">
        <v>44365</v>
      </c>
      <c r="K963" s="204">
        <f t="shared" si="7"/>
        <v>44366</v>
      </c>
      <c r="L963" s="205" t="str">
        <f ca="1">IFERROR(__xludf.DUMMYFUNCTION("JOIN("""", G963:H963)"),"")</f>
        <v/>
      </c>
      <c r="M963" s="11" t="e">
        <f t="shared" ca="1" si="8"/>
        <v>#NAME?</v>
      </c>
    </row>
    <row r="964" spans="1:13" ht="12.75">
      <c r="A964" s="15"/>
      <c r="B964" s="13"/>
      <c r="C964" s="13"/>
      <c r="D964" s="13"/>
      <c r="E964" s="13"/>
      <c r="F964" s="13"/>
      <c r="G964" s="205"/>
      <c r="H964" s="15"/>
      <c r="I964" s="13"/>
      <c r="J964" s="209">
        <v>44365</v>
      </c>
      <c r="K964" s="204">
        <f t="shared" si="7"/>
        <v>44366</v>
      </c>
      <c r="L964" s="205" t="str">
        <f ca="1">IFERROR(__xludf.DUMMYFUNCTION("JOIN("""", G964:H964)"),"")</f>
        <v/>
      </c>
      <c r="M964" s="11" t="e">
        <f t="shared" ca="1" si="8"/>
        <v>#NAME?</v>
      </c>
    </row>
    <row r="965" spans="1:13" ht="12.75">
      <c r="A965" s="15"/>
      <c r="B965" s="13"/>
      <c r="C965" s="13"/>
      <c r="D965" s="13"/>
      <c r="E965" s="13"/>
      <c r="F965" s="13"/>
      <c r="G965" s="205"/>
      <c r="H965" s="15"/>
      <c r="I965" s="13"/>
      <c r="J965" s="204">
        <v>44365</v>
      </c>
      <c r="K965" s="204">
        <f t="shared" si="7"/>
        <v>44366</v>
      </c>
      <c r="L965" s="205" t="str">
        <f ca="1">IFERROR(__xludf.DUMMYFUNCTION("JOIN("""", G965:H965)"),"")</f>
        <v/>
      </c>
      <c r="M965" s="11" t="e">
        <f t="shared" ca="1" si="8"/>
        <v>#NAME?</v>
      </c>
    </row>
    <row r="966" spans="1:13" ht="12.75">
      <c r="A966" s="15"/>
      <c r="B966" s="13"/>
      <c r="C966" s="13"/>
      <c r="D966" s="13"/>
      <c r="E966" s="13"/>
      <c r="F966" s="13"/>
      <c r="G966" s="205"/>
      <c r="H966" s="15"/>
      <c r="I966" s="13"/>
      <c r="J966" s="204">
        <v>44365</v>
      </c>
      <c r="K966" s="204">
        <f t="shared" si="7"/>
        <v>44366</v>
      </c>
      <c r="L966" s="205" t="str">
        <f ca="1">IFERROR(__xludf.DUMMYFUNCTION("JOIN("""", G966:H966)"),"")</f>
        <v/>
      </c>
      <c r="M966" s="11" t="e">
        <f t="shared" ca="1" si="8"/>
        <v>#NAME?</v>
      </c>
    </row>
    <row r="967" spans="1:13" ht="12.75">
      <c r="A967" s="15"/>
      <c r="B967" s="13"/>
      <c r="C967" s="13"/>
      <c r="D967" s="13"/>
      <c r="E967" s="13"/>
      <c r="F967" s="13"/>
      <c r="G967" s="205"/>
      <c r="H967" s="15"/>
      <c r="I967" s="13"/>
      <c r="J967" s="204">
        <v>44365</v>
      </c>
      <c r="K967" s="204">
        <f t="shared" si="7"/>
        <v>44366</v>
      </c>
      <c r="L967" s="205" t="str">
        <f ca="1">IFERROR(__xludf.DUMMYFUNCTION("JOIN("""", G967:H967)"),"")</f>
        <v/>
      </c>
      <c r="M967" s="11" t="e">
        <f t="shared" ca="1" si="8"/>
        <v>#NAME?</v>
      </c>
    </row>
    <row r="968" spans="1:13" ht="12.75">
      <c r="A968" s="15"/>
      <c r="B968" s="13"/>
      <c r="C968" s="13"/>
      <c r="D968" s="13"/>
      <c r="E968" s="13"/>
      <c r="F968" s="13"/>
      <c r="G968" s="205"/>
      <c r="H968" s="15"/>
      <c r="I968" s="13"/>
      <c r="J968" s="204">
        <v>44365</v>
      </c>
      <c r="K968" s="204">
        <f t="shared" si="7"/>
        <v>44366</v>
      </c>
      <c r="L968" s="205" t="str">
        <f ca="1">IFERROR(__xludf.DUMMYFUNCTION("JOIN("""", G968:H968)"),"")</f>
        <v/>
      </c>
      <c r="M968" s="11" t="e">
        <f t="shared" ca="1" si="8"/>
        <v>#NAME?</v>
      </c>
    </row>
    <row r="969" spans="1:13" ht="12.75">
      <c r="A969" s="15"/>
      <c r="B969" s="13"/>
      <c r="C969" s="13"/>
      <c r="D969" s="13"/>
      <c r="E969" s="13"/>
      <c r="F969" s="13"/>
      <c r="G969" s="205"/>
      <c r="H969" s="15"/>
      <c r="I969" s="13"/>
      <c r="J969" s="204">
        <v>44365</v>
      </c>
      <c r="K969" s="204">
        <f t="shared" si="7"/>
        <v>44366</v>
      </c>
      <c r="L969" s="205" t="str">
        <f ca="1">IFERROR(__xludf.DUMMYFUNCTION("JOIN("""", G969:H969)"),"")</f>
        <v/>
      </c>
      <c r="M969" s="11" t="e">
        <f t="shared" ca="1" si="8"/>
        <v>#NAME?</v>
      </c>
    </row>
    <row r="970" spans="1:13" ht="12.75">
      <c r="A970" s="15"/>
      <c r="B970" s="13"/>
      <c r="C970" s="13"/>
      <c r="D970" s="13"/>
      <c r="E970" s="13"/>
      <c r="F970" s="13"/>
      <c r="G970" s="205"/>
      <c r="H970" s="15"/>
      <c r="I970" s="13"/>
      <c r="J970" s="204">
        <v>44365</v>
      </c>
      <c r="K970" s="204">
        <f t="shared" si="7"/>
        <v>44366</v>
      </c>
      <c r="L970" s="205" t="str">
        <f ca="1">IFERROR(__xludf.DUMMYFUNCTION("JOIN("""", G970:H970)"),"")</f>
        <v/>
      </c>
      <c r="M970" s="11" t="e">
        <f t="shared" ca="1" si="8"/>
        <v>#NAME?</v>
      </c>
    </row>
    <row r="971" spans="1:13" ht="12.75">
      <c r="A971" s="15"/>
      <c r="B971" s="13"/>
      <c r="C971" s="13"/>
      <c r="D971" s="13"/>
      <c r="E971" s="13"/>
      <c r="F971" s="13"/>
      <c r="G971" s="205"/>
      <c r="H971" s="15"/>
      <c r="I971" s="13"/>
      <c r="J971" s="204">
        <v>44366</v>
      </c>
      <c r="K971" s="204">
        <f t="shared" si="7"/>
        <v>44367</v>
      </c>
      <c r="L971" s="205" t="str">
        <f ca="1">IFERROR(__xludf.DUMMYFUNCTION("JOIN("""", G971:H971)"),"")</f>
        <v/>
      </c>
      <c r="M971" s="11" t="e">
        <f t="shared" ca="1" si="8"/>
        <v>#NAME?</v>
      </c>
    </row>
    <row r="972" spans="1:13" ht="12.75">
      <c r="A972" s="15"/>
      <c r="B972" s="13"/>
      <c r="C972" s="13"/>
      <c r="D972" s="13"/>
      <c r="E972" s="13"/>
      <c r="F972" s="13"/>
      <c r="G972" s="205"/>
      <c r="H972" s="15"/>
      <c r="I972" s="13"/>
      <c r="J972" s="211">
        <v>44365</v>
      </c>
      <c r="K972" s="204">
        <f t="shared" si="7"/>
        <v>44366</v>
      </c>
      <c r="L972" s="205" t="str">
        <f ca="1">IFERROR(__xludf.DUMMYFUNCTION("JOIN("""", G972:H972)"),"")</f>
        <v/>
      </c>
      <c r="M972" s="11" t="e">
        <f t="shared" ca="1" si="8"/>
        <v>#NAME?</v>
      </c>
    </row>
    <row r="973" spans="1:13" ht="12.75">
      <c r="A973" s="15"/>
      <c r="B973" s="13"/>
      <c r="C973" s="13"/>
      <c r="D973" s="13"/>
      <c r="E973" s="13"/>
      <c r="F973" s="13"/>
      <c r="G973" s="205"/>
      <c r="H973" s="15"/>
      <c r="I973" s="13"/>
      <c r="J973" s="204">
        <v>44365</v>
      </c>
      <c r="K973" s="204">
        <f t="shared" si="7"/>
        <v>44366</v>
      </c>
      <c r="L973" s="205" t="str">
        <f ca="1">IFERROR(__xludf.DUMMYFUNCTION("JOIN("""", G973:H973)"),"")</f>
        <v/>
      </c>
      <c r="M973" s="11" t="e">
        <f t="shared" ca="1" si="8"/>
        <v>#NAME?</v>
      </c>
    </row>
    <row r="974" spans="1:13" ht="12.75">
      <c r="A974" s="15"/>
      <c r="B974" s="13"/>
      <c r="C974" s="13"/>
      <c r="D974" s="13"/>
      <c r="E974" s="13"/>
      <c r="F974" s="13"/>
      <c r="G974" s="205"/>
      <c r="H974" s="15"/>
      <c r="I974" s="13"/>
      <c r="J974" s="211">
        <v>44365</v>
      </c>
      <c r="K974" s="204">
        <f t="shared" si="7"/>
        <v>44366</v>
      </c>
      <c r="L974" s="205" t="str">
        <f ca="1">IFERROR(__xludf.DUMMYFUNCTION("JOIN("""", G974:H974)"),"")</f>
        <v/>
      </c>
      <c r="M974" s="11" t="e">
        <f t="shared" ca="1" si="8"/>
        <v>#NAME?</v>
      </c>
    </row>
    <row r="975" spans="1:13" ht="12.75">
      <c r="A975" s="15"/>
      <c r="B975" s="13"/>
      <c r="C975" s="13"/>
      <c r="D975" s="13"/>
      <c r="E975" s="13"/>
      <c r="F975" s="13"/>
      <c r="G975" s="205"/>
      <c r="H975" s="15"/>
      <c r="I975" s="13"/>
      <c r="J975" s="204">
        <v>44365</v>
      </c>
      <c r="K975" s="204">
        <f t="shared" si="7"/>
        <v>44366</v>
      </c>
      <c r="L975" s="205" t="str">
        <f ca="1">IFERROR(__xludf.DUMMYFUNCTION("JOIN("""", G975:H975)"),"")</f>
        <v/>
      </c>
      <c r="M975" s="11" t="e">
        <f t="shared" ca="1" si="8"/>
        <v>#NAME?</v>
      </c>
    </row>
    <row r="976" spans="1:13" ht="12.75">
      <c r="A976" s="15"/>
      <c r="B976" s="13"/>
      <c r="C976" s="13"/>
      <c r="D976" s="13"/>
      <c r="E976" s="13"/>
      <c r="F976" s="13"/>
      <c r="G976" s="205"/>
      <c r="H976" s="15"/>
      <c r="I976" s="13"/>
      <c r="J976" s="204">
        <v>44365</v>
      </c>
      <c r="K976" s="204">
        <f t="shared" si="7"/>
        <v>44366</v>
      </c>
      <c r="L976" s="205" t="str">
        <f ca="1">IFERROR(__xludf.DUMMYFUNCTION("JOIN("""", G976:H976)"),"")</f>
        <v/>
      </c>
      <c r="M976" s="11" t="e">
        <f t="shared" ca="1" si="8"/>
        <v>#NAME?</v>
      </c>
    </row>
    <row r="977" spans="1:13" ht="12.75">
      <c r="A977" s="15"/>
      <c r="B977" s="13"/>
      <c r="C977" s="13"/>
      <c r="D977" s="13"/>
      <c r="E977" s="13"/>
      <c r="F977" s="13"/>
      <c r="G977" s="205"/>
      <c r="H977" s="15"/>
      <c r="I977" s="13"/>
      <c r="J977" s="204">
        <v>44365</v>
      </c>
      <c r="K977" s="204">
        <f t="shared" si="7"/>
        <v>44366</v>
      </c>
      <c r="L977" s="205" t="str">
        <f ca="1">IFERROR(__xludf.DUMMYFUNCTION("JOIN("""", G977:H977)"),"")</f>
        <v/>
      </c>
      <c r="M977" s="11" t="e">
        <f t="shared" ca="1" si="8"/>
        <v>#NAME?</v>
      </c>
    </row>
    <row r="978" spans="1:13" ht="12.75">
      <c r="A978" s="15"/>
      <c r="B978" s="13"/>
      <c r="C978" s="13"/>
      <c r="D978" s="13"/>
      <c r="E978" s="13"/>
      <c r="F978" s="13"/>
      <c r="G978" s="205"/>
      <c r="H978" s="15"/>
      <c r="I978" s="13"/>
      <c r="J978" s="204">
        <v>44365</v>
      </c>
      <c r="K978" s="204">
        <f t="shared" si="7"/>
        <v>44366</v>
      </c>
      <c r="L978" s="205" t="str">
        <f ca="1">IFERROR(__xludf.DUMMYFUNCTION("JOIN("""", G978:H978)"),"")</f>
        <v/>
      </c>
      <c r="M978" s="11" t="e">
        <f t="shared" ca="1" si="8"/>
        <v>#NAME?</v>
      </c>
    </row>
    <row r="979" spans="1:13" ht="12.75">
      <c r="A979" s="15"/>
      <c r="B979" s="13"/>
      <c r="C979" s="13"/>
      <c r="D979" s="13"/>
      <c r="E979" s="13"/>
      <c r="F979" s="13"/>
      <c r="G979" s="205"/>
      <c r="H979" s="15"/>
      <c r="I979" s="13"/>
      <c r="J979" s="204">
        <v>44366</v>
      </c>
      <c r="K979" s="204">
        <f t="shared" si="7"/>
        <v>44367</v>
      </c>
      <c r="L979" s="205" t="str">
        <f ca="1">IFERROR(__xludf.DUMMYFUNCTION("JOIN("""", G979:H979)"),"")</f>
        <v/>
      </c>
      <c r="M979" s="11" t="e">
        <f t="shared" ca="1" si="8"/>
        <v>#NAME?</v>
      </c>
    </row>
    <row r="980" spans="1:13" ht="12.75">
      <c r="A980" s="15"/>
      <c r="B980" s="13"/>
      <c r="C980" s="13"/>
      <c r="D980" s="13"/>
      <c r="E980" s="13"/>
      <c r="F980" s="13"/>
      <c r="G980" s="205"/>
      <c r="H980" s="15"/>
      <c r="I980" s="13"/>
      <c r="J980" s="204">
        <v>44366</v>
      </c>
      <c r="K980" s="204">
        <f t="shared" si="7"/>
        <v>44367</v>
      </c>
      <c r="L980" s="205" t="str">
        <f ca="1">IFERROR(__xludf.DUMMYFUNCTION("JOIN("""", G980:H980)"),"")</f>
        <v/>
      </c>
      <c r="M980" s="11" t="e">
        <f t="shared" ca="1" si="8"/>
        <v>#NAME?</v>
      </c>
    </row>
    <row r="981" spans="1:13" ht="12.75">
      <c r="A981" s="15"/>
      <c r="B981" s="13"/>
      <c r="C981" s="13"/>
      <c r="D981" s="13"/>
      <c r="E981" s="13"/>
      <c r="F981" s="13"/>
      <c r="G981" s="205"/>
      <c r="H981" s="15"/>
      <c r="I981" s="13"/>
      <c r="J981" s="204">
        <v>44366</v>
      </c>
      <c r="K981" s="204">
        <f t="shared" si="7"/>
        <v>44367</v>
      </c>
      <c r="L981" s="205" t="str">
        <f ca="1">IFERROR(__xludf.DUMMYFUNCTION("JOIN("""", G981:H981)"),"")</f>
        <v/>
      </c>
      <c r="M981" s="11" t="e">
        <f t="shared" ca="1" si="8"/>
        <v>#NAME?</v>
      </c>
    </row>
    <row r="982" spans="1:13" ht="12.75">
      <c r="A982" s="15"/>
      <c r="B982" s="13"/>
      <c r="C982" s="13"/>
      <c r="D982" s="13"/>
      <c r="E982" s="13"/>
      <c r="F982" s="13"/>
      <c r="G982" s="205"/>
      <c r="H982" s="15"/>
      <c r="I982" s="13"/>
      <c r="J982" s="204">
        <v>44366</v>
      </c>
      <c r="K982" s="204">
        <f t="shared" si="7"/>
        <v>44367</v>
      </c>
      <c r="L982" s="205" t="str">
        <f ca="1">IFERROR(__xludf.DUMMYFUNCTION("JOIN("""", G982:H982)"),"")</f>
        <v/>
      </c>
      <c r="M982" s="11" t="e">
        <f t="shared" ca="1" si="8"/>
        <v>#NAME?</v>
      </c>
    </row>
    <row r="983" spans="1:13" ht="12.75">
      <c r="A983" s="15"/>
      <c r="B983" s="13"/>
      <c r="C983" s="13"/>
      <c r="D983" s="13"/>
      <c r="E983" s="13"/>
      <c r="F983" s="13"/>
      <c r="G983" s="205"/>
      <c r="H983" s="15"/>
      <c r="I983" s="13"/>
      <c r="J983" s="204">
        <v>44366</v>
      </c>
      <c r="K983" s="204">
        <f t="shared" si="7"/>
        <v>44367</v>
      </c>
      <c r="L983" s="205" t="str">
        <f ca="1">IFERROR(__xludf.DUMMYFUNCTION("JOIN("""", G983:H983)"),"")</f>
        <v/>
      </c>
      <c r="M983" s="11" t="e">
        <f t="shared" ca="1" si="8"/>
        <v>#NAME?</v>
      </c>
    </row>
    <row r="984" spans="1:13" ht="12.75">
      <c r="A984" s="15"/>
      <c r="B984" s="13"/>
      <c r="C984" s="13"/>
      <c r="D984" s="13"/>
      <c r="E984" s="13"/>
      <c r="F984" s="13"/>
      <c r="G984" s="205"/>
      <c r="H984" s="15"/>
      <c r="I984" s="13"/>
      <c r="J984" s="204">
        <v>44366</v>
      </c>
      <c r="K984" s="204">
        <f t="shared" si="7"/>
        <v>44367</v>
      </c>
      <c r="L984" s="205" t="str">
        <f ca="1">IFERROR(__xludf.DUMMYFUNCTION("JOIN("""", G984:H984)"),"")</f>
        <v/>
      </c>
      <c r="M984" s="11" t="e">
        <f t="shared" ca="1" si="8"/>
        <v>#NAME?</v>
      </c>
    </row>
    <row r="985" spans="1:13" ht="12.75">
      <c r="A985" s="15"/>
      <c r="B985" s="13"/>
      <c r="C985" s="13"/>
      <c r="D985" s="13"/>
      <c r="E985" s="13"/>
      <c r="F985" s="13"/>
      <c r="G985" s="205"/>
      <c r="H985" s="15"/>
      <c r="I985" s="13"/>
      <c r="J985" s="204">
        <v>44366</v>
      </c>
      <c r="K985" s="204">
        <f t="shared" si="7"/>
        <v>44367</v>
      </c>
      <c r="L985" s="205" t="str">
        <f ca="1">IFERROR(__xludf.DUMMYFUNCTION("JOIN("""", G985:H985)"),"")</f>
        <v/>
      </c>
      <c r="M985" s="11" t="e">
        <f t="shared" ca="1" si="8"/>
        <v>#NAME?</v>
      </c>
    </row>
    <row r="986" spans="1:13" ht="12.75">
      <c r="A986" s="15"/>
      <c r="B986" s="13"/>
      <c r="C986" s="13"/>
      <c r="D986" s="13"/>
      <c r="E986" s="13"/>
      <c r="F986" s="13"/>
      <c r="G986" s="205"/>
      <c r="H986" s="15"/>
      <c r="I986" s="13"/>
      <c r="J986" s="204">
        <v>44366</v>
      </c>
      <c r="K986" s="204">
        <f t="shared" si="7"/>
        <v>44367</v>
      </c>
      <c r="L986" s="205" t="str">
        <f ca="1">IFERROR(__xludf.DUMMYFUNCTION("JOIN("""", G986:H986)"),"")</f>
        <v/>
      </c>
      <c r="M986" s="11" t="e">
        <f t="shared" ca="1" si="8"/>
        <v>#NAME?</v>
      </c>
    </row>
    <row r="987" spans="1:13" ht="12.75">
      <c r="A987" s="15"/>
      <c r="B987" s="13"/>
      <c r="C987" s="13"/>
      <c r="D987" s="13"/>
      <c r="E987" s="13"/>
      <c r="F987" s="13"/>
      <c r="G987" s="205"/>
      <c r="H987" s="15"/>
      <c r="I987" s="13"/>
      <c r="J987" s="204">
        <v>44366</v>
      </c>
      <c r="K987" s="204">
        <f t="shared" si="7"/>
        <v>44367</v>
      </c>
      <c r="L987" s="205" t="str">
        <f ca="1">IFERROR(__xludf.DUMMYFUNCTION("JOIN("""", G987:H987)"),"")</f>
        <v/>
      </c>
      <c r="M987" s="11" t="e">
        <f t="shared" ca="1" si="8"/>
        <v>#NAME?</v>
      </c>
    </row>
    <row r="988" spans="1:13" ht="12.75">
      <c r="A988" s="15"/>
      <c r="B988" s="13"/>
      <c r="C988" s="13"/>
      <c r="D988" s="13"/>
      <c r="E988" s="13"/>
      <c r="F988" s="13"/>
      <c r="G988" s="205"/>
      <c r="H988" s="15"/>
      <c r="I988" s="13"/>
      <c r="J988" s="204">
        <v>44367</v>
      </c>
      <c r="K988" s="204">
        <f t="shared" si="7"/>
        <v>44368</v>
      </c>
      <c r="L988" s="205" t="str">
        <f ca="1">IFERROR(__xludf.DUMMYFUNCTION("JOIN("""", G988:H988)"),"")</f>
        <v/>
      </c>
      <c r="M988" s="11" t="e">
        <f t="shared" ca="1" si="8"/>
        <v>#NAME?</v>
      </c>
    </row>
    <row r="989" spans="1:13" ht="12.75">
      <c r="A989" s="15"/>
      <c r="B989" s="13"/>
      <c r="C989" s="13"/>
      <c r="D989" s="13"/>
      <c r="E989" s="13"/>
      <c r="F989" s="13"/>
      <c r="G989" s="205"/>
      <c r="H989" s="15"/>
      <c r="I989" s="13"/>
      <c r="J989" s="204">
        <v>44367</v>
      </c>
      <c r="K989" s="204">
        <f t="shared" si="7"/>
        <v>44368</v>
      </c>
      <c r="L989" s="205" t="str">
        <f ca="1">IFERROR(__xludf.DUMMYFUNCTION("JOIN("""", G989:H989)"),"")</f>
        <v/>
      </c>
      <c r="M989" s="11" t="e">
        <f t="shared" ca="1" si="8"/>
        <v>#NAME?</v>
      </c>
    </row>
    <row r="990" spans="1:13" ht="12.75">
      <c r="A990" s="15"/>
      <c r="B990" s="13"/>
      <c r="C990" s="13"/>
      <c r="D990" s="13"/>
      <c r="E990" s="13"/>
      <c r="F990" s="13"/>
      <c r="G990" s="205"/>
      <c r="H990" s="15"/>
      <c r="I990" s="13"/>
      <c r="J990" s="204">
        <v>44367</v>
      </c>
      <c r="K990" s="204">
        <f t="shared" si="7"/>
        <v>44368</v>
      </c>
      <c r="L990" s="205" t="str">
        <f ca="1">IFERROR(__xludf.DUMMYFUNCTION("JOIN("""", G990:H990)"),"")</f>
        <v/>
      </c>
      <c r="M990" s="11" t="e">
        <f t="shared" ca="1" si="8"/>
        <v>#NAME?</v>
      </c>
    </row>
    <row r="991" spans="1:13" ht="12.75">
      <c r="A991" s="15"/>
      <c r="B991" s="13"/>
      <c r="C991" s="13"/>
      <c r="D991" s="13"/>
      <c r="E991" s="13"/>
      <c r="F991" s="13"/>
      <c r="G991" s="205"/>
      <c r="H991" s="15"/>
      <c r="I991" s="13"/>
      <c r="J991" s="204">
        <v>44367</v>
      </c>
      <c r="K991" s="204">
        <f t="shared" si="7"/>
        <v>44368</v>
      </c>
      <c r="L991" s="205" t="str">
        <f ca="1">IFERROR(__xludf.DUMMYFUNCTION("JOIN("""", G991:H991)"),"")</f>
        <v/>
      </c>
      <c r="M991" s="11" t="e">
        <f t="shared" ca="1" si="8"/>
        <v>#NAME?</v>
      </c>
    </row>
    <row r="992" spans="1:13" ht="12.75">
      <c r="A992" s="15"/>
      <c r="B992" s="13"/>
      <c r="C992" s="13"/>
      <c r="D992" s="13"/>
      <c r="E992" s="13"/>
      <c r="F992" s="13"/>
      <c r="G992" s="205"/>
      <c r="H992" s="15"/>
      <c r="I992" s="13"/>
      <c r="J992" s="204">
        <v>44367</v>
      </c>
      <c r="K992" s="204">
        <f t="shared" si="7"/>
        <v>44368</v>
      </c>
      <c r="L992" s="205" t="str">
        <f ca="1">IFERROR(__xludf.DUMMYFUNCTION("JOIN("""", G992:H992)"),"")</f>
        <v/>
      </c>
      <c r="M992" s="11" t="e">
        <f t="shared" ca="1" si="8"/>
        <v>#NAME?</v>
      </c>
    </row>
    <row r="993" spans="1:13" ht="12.75">
      <c r="A993" s="15"/>
      <c r="B993" s="13"/>
      <c r="C993" s="13"/>
      <c r="D993" s="13"/>
      <c r="E993" s="13"/>
      <c r="F993" s="13"/>
      <c r="G993" s="205"/>
      <c r="H993" s="15"/>
      <c r="I993" s="13"/>
      <c r="J993" s="204">
        <v>44367</v>
      </c>
      <c r="K993" s="204">
        <f t="shared" ref="K993:K1008" si="9">J993+1</f>
        <v>44368</v>
      </c>
      <c r="L993" s="205" t="str">
        <f ca="1">IFERROR(__xludf.DUMMYFUNCTION("JOIN("""", G993:H993)"),"")</f>
        <v/>
      </c>
      <c r="M993" s="11" t="e">
        <f t="shared" ca="1" si="8"/>
        <v>#NAME?</v>
      </c>
    </row>
    <row r="994" spans="1:13" ht="12.75">
      <c r="A994" s="15"/>
      <c r="B994" s="13"/>
      <c r="C994" s="13"/>
      <c r="D994" s="13"/>
      <c r="E994" s="13"/>
      <c r="F994" s="13"/>
      <c r="G994" s="205"/>
      <c r="H994" s="15"/>
      <c r="I994" s="13"/>
      <c r="J994" s="204">
        <v>44388</v>
      </c>
      <c r="K994" s="204">
        <f t="shared" si="9"/>
        <v>44389</v>
      </c>
      <c r="L994" s="205" t="str">
        <f ca="1">IFERROR(__xludf.DUMMYFUNCTION("JOIN("""", G994:H994)"),"")</f>
        <v/>
      </c>
      <c r="M994" s="11" t="e">
        <f t="shared" ca="1" si="8"/>
        <v>#NAME?</v>
      </c>
    </row>
    <row r="995" spans="1:13" ht="12.75">
      <c r="A995" s="15"/>
      <c r="B995" s="13"/>
      <c r="C995" s="13"/>
      <c r="D995" s="13"/>
      <c r="E995" s="13"/>
      <c r="F995" s="13"/>
      <c r="G995" s="205"/>
      <c r="H995" s="15"/>
      <c r="I995" s="13"/>
      <c r="J995" s="204">
        <v>44368</v>
      </c>
      <c r="K995" s="204">
        <f t="shared" si="9"/>
        <v>44369</v>
      </c>
      <c r="L995" s="205" t="str">
        <f ca="1">IFERROR(__xludf.DUMMYFUNCTION("JOIN("""", G995:H995)"),"")</f>
        <v/>
      </c>
      <c r="M995" s="11" t="e">
        <f t="shared" ca="1" si="8"/>
        <v>#NAME?</v>
      </c>
    </row>
    <row r="996" spans="1:13" ht="12.75">
      <c r="A996" s="15"/>
      <c r="B996" s="13"/>
      <c r="C996" s="13"/>
      <c r="D996" s="13"/>
      <c r="E996" s="13"/>
      <c r="F996" s="13"/>
      <c r="G996" s="205"/>
      <c r="H996" s="15"/>
      <c r="I996" s="13"/>
      <c r="J996" s="204">
        <v>44368</v>
      </c>
      <c r="K996" s="204">
        <f t="shared" si="9"/>
        <v>44369</v>
      </c>
      <c r="L996" s="205" t="str">
        <f ca="1">IFERROR(__xludf.DUMMYFUNCTION("JOIN("""", G996:H996)"),"")</f>
        <v/>
      </c>
      <c r="M996" s="11" t="e">
        <f t="shared" ca="1" si="8"/>
        <v>#NAME?</v>
      </c>
    </row>
    <row r="997" spans="1:13" ht="12.75">
      <c r="A997" s="15"/>
      <c r="B997" s="13"/>
      <c r="C997" s="13"/>
      <c r="D997" s="13"/>
      <c r="E997" s="13"/>
      <c r="F997" s="13"/>
      <c r="G997" s="205"/>
      <c r="H997" s="15"/>
      <c r="I997" s="13"/>
      <c r="J997" s="204">
        <v>44368</v>
      </c>
      <c r="K997" s="204">
        <f t="shared" si="9"/>
        <v>44369</v>
      </c>
      <c r="L997" s="205" t="str">
        <f ca="1">IFERROR(__xludf.DUMMYFUNCTION("JOIN("""", G997:H997)"),"")</f>
        <v/>
      </c>
      <c r="M997" s="11" t="e">
        <f t="shared" ca="1" si="8"/>
        <v>#NAME?</v>
      </c>
    </row>
    <row r="998" spans="1:13" ht="12.75">
      <c r="A998" s="15"/>
      <c r="B998" s="13"/>
      <c r="C998" s="13"/>
      <c r="D998" s="13"/>
      <c r="E998" s="13"/>
      <c r="F998" s="13"/>
      <c r="G998" s="205"/>
      <c r="H998" s="15"/>
      <c r="I998" s="13"/>
      <c r="J998" s="204">
        <v>44368</v>
      </c>
      <c r="K998" s="204">
        <f t="shared" si="9"/>
        <v>44369</v>
      </c>
      <c r="L998" s="205" t="str">
        <f ca="1">IFERROR(__xludf.DUMMYFUNCTION("JOIN("""", G998:H998)"),"")</f>
        <v/>
      </c>
      <c r="M998" s="11" t="e">
        <f t="shared" ca="1" si="8"/>
        <v>#NAME?</v>
      </c>
    </row>
    <row r="999" spans="1:13" ht="12.75">
      <c r="A999" s="15"/>
      <c r="B999" s="13"/>
      <c r="C999" s="13"/>
      <c r="D999" s="13"/>
      <c r="E999" s="13"/>
      <c r="F999" s="13"/>
      <c r="G999" s="205"/>
      <c r="H999" s="15"/>
      <c r="I999" s="13"/>
      <c r="J999" s="204">
        <v>44368</v>
      </c>
      <c r="K999" s="204">
        <f t="shared" si="9"/>
        <v>44369</v>
      </c>
      <c r="L999" s="205" t="str">
        <f ca="1">IFERROR(__xludf.DUMMYFUNCTION("JOIN("""", G999:H999)"),"")</f>
        <v/>
      </c>
      <c r="M999" s="11" t="e">
        <f t="shared" ca="1" si="8"/>
        <v>#NAME?</v>
      </c>
    </row>
    <row r="1000" spans="1:13" ht="12.75">
      <c r="A1000" s="15"/>
      <c r="B1000" s="13"/>
      <c r="C1000" s="13"/>
      <c r="D1000" s="13"/>
      <c r="E1000" s="13"/>
      <c r="F1000" s="13"/>
      <c r="G1000" s="205"/>
      <c r="H1000" s="15"/>
      <c r="I1000" s="13"/>
      <c r="J1000" s="204">
        <v>44368</v>
      </c>
      <c r="K1000" s="204">
        <f t="shared" si="9"/>
        <v>44369</v>
      </c>
      <c r="L1000" s="205" t="str">
        <f ca="1">IFERROR(__xludf.DUMMYFUNCTION("JOIN("""", G1000:H1000)"),"")</f>
        <v/>
      </c>
      <c r="M1000" s="11" t="e">
        <f t="shared" ca="1" si="8"/>
        <v>#NAME?</v>
      </c>
    </row>
    <row r="1001" spans="1:13" ht="12.75">
      <c r="A1001" s="15"/>
      <c r="B1001" s="13"/>
      <c r="C1001" s="13"/>
      <c r="D1001" s="13"/>
      <c r="E1001" s="13"/>
      <c r="F1001" s="13"/>
      <c r="G1001" s="205"/>
      <c r="H1001" s="15"/>
      <c r="I1001" s="13"/>
      <c r="J1001" s="204">
        <v>44369</v>
      </c>
      <c r="K1001" s="204">
        <f t="shared" si="9"/>
        <v>44370</v>
      </c>
      <c r="L1001" s="205" t="str">
        <f ca="1">IFERROR(__xludf.DUMMYFUNCTION("JOIN("""", G1001:H1001)"),"")</f>
        <v/>
      </c>
      <c r="M1001" s="11" t="e">
        <f t="shared" ca="1" si="8"/>
        <v>#NAME?</v>
      </c>
    </row>
    <row r="1002" spans="1:13" ht="12.75">
      <c r="A1002" s="15"/>
      <c r="B1002" s="13"/>
      <c r="C1002" s="13"/>
      <c r="D1002" s="13"/>
      <c r="E1002" s="13"/>
      <c r="F1002" s="13"/>
      <c r="G1002" s="205"/>
      <c r="H1002" s="15"/>
      <c r="I1002" s="13"/>
      <c r="J1002" s="204">
        <v>44372</v>
      </c>
      <c r="K1002" s="204">
        <f t="shared" si="9"/>
        <v>44373</v>
      </c>
      <c r="L1002" s="205" t="str">
        <f ca="1">IFERROR(__xludf.DUMMYFUNCTION("JOIN("""", G1002:H1002)"),"")</f>
        <v/>
      </c>
      <c r="M1002" s="11" t="e">
        <f t="shared" ca="1" si="8"/>
        <v>#NAME?</v>
      </c>
    </row>
    <row r="1003" spans="1:13" ht="12.75">
      <c r="A1003" s="15"/>
      <c r="B1003" s="13"/>
      <c r="C1003" s="13"/>
      <c r="D1003" s="13"/>
      <c r="E1003" s="13"/>
      <c r="F1003" s="13"/>
      <c r="G1003" s="205"/>
      <c r="H1003" s="15"/>
      <c r="I1003" s="13"/>
      <c r="J1003" s="204">
        <v>44369</v>
      </c>
      <c r="K1003" s="204">
        <f t="shared" si="9"/>
        <v>44370</v>
      </c>
      <c r="L1003" s="205" t="str">
        <f ca="1">IFERROR(__xludf.DUMMYFUNCTION("JOIN("""", G1003:H1003)"),"")</f>
        <v/>
      </c>
      <c r="M1003" s="11" t="e">
        <f t="shared" ca="1" si="8"/>
        <v>#NAME?</v>
      </c>
    </row>
    <row r="1004" spans="1:13" ht="12.75">
      <c r="A1004" s="15"/>
      <c r="B1004" s="13"/>
      <c r="C1004" s="13"/>
      <c r="D1004" s="13"/>
      <c r="E1004" s="13"/>
      <c r="F1004" s="13"/>
      <c r="G1004" s="205"/>
      <c r="H1004" s="15"/>
      <c r="I1004" s="13"/>
      <c r="J1004" s="204">
        <v>44369</v>
      </c>
      <c r="K1004" s="204">
        <f t="shared" si="9"/>
        <v>44370</v>
      </c>
      <c r="L1004" s="205" t="str">
        <f ca="1">IFERROR(__xludf.DUMMYFUNCTION("JOIN("""", G1004:H1004)"),"")</f>
        <v/>
      </c>
      <c r="M1004" s="11" t="e">
        <f t="shared" ca="1" si="8"/>
        <v>#NAME?</v>
      </c>
    </row>
    <row r="1005" spans="1:13" ht="12.75">
      <c r="A1005" s="15"/>
      <c r="B1005" s="13"/>
      <c r="C1005" s="13"/>
      <c r="D1005" s="13"/>
      <c r="E1005" s="13"/>
      <c r="F1005" s="13"/>
      <c r="G1005" s="205"/>
      <c r="H1005" s="15"/>
      <c r="I1005" s="13"/>
      <c r="J1005" s="204">
        <v>44369</v>
      </c>
      <c r="K1005" s="204">
        <f t="shared" si="9"/>
        <v>44370</v>
      </c>
      <c r="L1005" s="205" t="str">
        <f ca="1">IFERROR(__xludf.DUMMYFUNCTION("JOIN("""", G1005:H1005)"),"")</f>
        <v/>
      </c>
      <c r="M1005" s="11" t="e">
        <f t="shared" ca="1" si="8"/>
        <v>#NAME?</v>
      </c>
    </row>
    <row r="1006" spans="1:13" ht="12.75">
      <c r="A1006" s="15"/>
      <c r="B1006" s="13"/>
      <c r="C1006" s="13"/>
      <c r="D1006" s="13"/>
      <c r="E1006" s="13"/>
      <c r="F1006" s="13"/>
      <c r="G1006" s="205"/>
      <c r="H1006" s="15"/>
      <c r="I1006" s="13"/>
      <c r="J1006" s="204">
        <v>44369</v>
      </c>
      <c r="K1006" s="204">
        <f t="shared" si="9"/>
        <v>44370</v>
      </c>
      <c r="L1006" s="205" t="str">
        <f ca="1">IFERROR(__xludf.DUMMYFUNCTION("JOIN("""", G1006:H1006)"),"")</f>
        <v/>
      </c>
      <c r="M1006" s="11" t="e">
        <f t="shared" ca="1" si="8"/>
        <v>#NAME?</v>
      </c>
    </row>
    <row r="1007" spans="1:13" ht="12.75">
      <c r="A1007" s="15"/>
      <c r="B1007" s="13"/>
      <c r="C1007" s="13"/>
      <c r="D1007" s="13"/>
      <c r="E1007" s="13"/>
      <c r="F1007" s="13"/>
      <c r="G1007" s="205"/>
      <c r="H1007" s="15"/>
      <c r="I1007" s="13"/>
      <c r="J1007" s="204">
        <v>44369</v>
      </c>
      <c r="K1007" s="204">
        <f t="shared" si="9"/>
        <v>44370</v>
      </c>
      <c r="L1007" s="205" t="str">
        <f ca="1">IFERROR(__xludf.DUMMYFUNCTION("JOIN("""", G1007:H1007)"),"")</f>
        <v/>
      </c>
      <c r="M1007" s="11" t="e">
        <f t="shared" ca="1" si="8"/>
        <v>#NAME?</v>
      </c>
    </row>
    <row r="1008" spans="1:13" ht="12.75">
      <c r="A1008" s="15"/>
      <c r="B1008" s="13"/>
      <c r="C1008" s="13"/>
      <c r="D1008" s="13"/>
      <c r="E1008" s="13"/>
      <c r="F1008" s="13"/>
      <c r="G1008" s="205"/>
      <c r="H1008" s="15"/>
      <c r="I1008" s="13"/>
      <c r="J1008" s="204">
        <v>44369</v>
      </c>
      <c r="K1008" s="204">
        <f t="shared" si="9"/>
        <v>44370</v>
      </c>
      <c r="L1008" s="205" t="str">
        <f ca="1">IFERROR(__xludf.DUMMYFUNCTION("JOIN("""", G1008:H1008)"),"")</f>
        <v/>
      </c>
      <c r="M1008" s="11" t="e">
        <f t="shared" ca="1" si="8"/>
        <v>#NAME?</v>
      </c>
    </row>
    <row r="1009" spans="1:13" ht="12.75">
      <c r="A1009" s="15"/>
      <c r="B1009" s="13"/>
      <c r="C1009" s="13"/>
      <c r="D1009" s="13"/>
      <c r="E1009" s="13"/>
      <c r="F1009" s="13"/>
      <c r="G1009" s="205"/>
      <c r="H1009" s="15"/>
      <c r="I1009" s="13"/>
      <c r="J1009" s="204">
        <v>44369</v>
      </c>
      <c r="K1009" s="204">
        <v>44370</v>
      </c>
      <c r="L1009" s="205" t="str">
        <f ca="1">IFERROR(__xludf.DUMMYFUNCTION("JOIN("""", G1009:H1009)"),"")</f>
        <v/>
      </c>
      <c r="M1009" s="11" t="e">
        <f t="shared" ca="1" si="8"/>
        <v>#NAME?</v>
      </c>
    </row>
    <row r="1010" spans="1:13" ht="12.75">
      <c r="A1010" s="15"/>
      <c r="B1010" s="13"/>
      <c r="C1010" s="13"/>
      <c r="D1010" s="13"/>
      <c r="E1010" s="13"/>
      <c r="F1010" s="13"/>
      <c r="G1010" s="205"/>
      <c r="H1010" s="15"/>
      <c r="I1010" s="13"/>
      <c r="J1010" s="204">
        <v>44369</v>
      </c>
      <c r="K1010" s="204">
        <v>44370</v>
      </c>
      <c r="L1010" s="205" t="str">
        <f ca="1">IFERROR(__xludf.DUMMYFUNCTION("JOIN("""", G1010:H1010)"),"")</f>
        <v/>
      </c>
      <c r="M1010" s="11" t="e">
        <f t="shared" ca="1" si="8"/>
        <v>#NAME?</v>
      </c>
    </row>
    <row r="1011" spans="1:13" ht="12.75">
      <c r="A1011" s="15"/>
      <c r="B1011" s="13"/>
      <c r="C1011" s="13"/>
      <c r="D1011" s="13"/>
      <c r="E1011" s="13"/>
      <c r="F1011" s="13"/>
      <c r="G1011" s="205"/>
      <c r="H1011" s="15"/>
      <c r="I1011" s="13"/>
      <c r="J1011" s="204">
        <v>44369</v>
      </c>
      <c r="K1011" s="204">
        <f t="shared" ref="K1011:K1089" si="10">J1011+1</f>
        <v>44370</v>
      </c>
      <c r="L1011" s="205" t="str">
        <f ca="1">IFERROR(__xludf.DUMMYFUNCTION("JOIN("""", G1011:H1011)"),"")</f>
        <v/>
      </c>
      <c r="M1011" s="11" t="e">
        <f t="shared" ca="1" si="8"/>
        <v>#NAME?</v>
      </c>
    </row>
    <row r="1012" spans="1:13" ht="12.75">
      <c r="A1012" s="15"/>
      <c r="B1012" s="13"/>
      <c r="C1012" s="13"/>
      <c r="D1012" s="13"/>
      <c r="E1012" s="13"/>
      <c r="F1012" s="13"/>
      <c r="G1012" s="205"/>
      <c r="H1012" s="15"/>
      <c r="I1012" s="13"/>
      <c r="J1012" s="204">
        <v>44369</v>
      </c>
      <c r="K1012" s="204">
        <f t="shared" si="10"/>
        <v>44370</v>
      </c>
      <c r="L1012" s="205" t="str">
        <f ca="1">IFERROR(__xludf.DUMMYFUNCTION("JOIN("""", G1012:H1012)"),"")</f>
        <v/>
      </c>
      <c r="M1012" s="11" t="e">
        <f t="shared" ca="1" si="8"/>
        <v>#NAME?</v>
      </c>
    </row>
    <row r="1013" spans="1:13" ht="12.75">
      <c r="A1013" s="15"/>
      <c r="B1013" s="13"/>
      <c r="C1013" s="13"/>
      <c r="D1013" s="13"/>
      <c r="E1013" s="13"/>
      <c r="F1013" s="13"/>
      <c r="G1013" s="205"/>
      <c r="H1013" s="15"/>
      <c r="I1013" s="13"/>
      <c r="J1013" s="204">
        <v>44369</v>
      </c>
      <c r="K1013" s="204">
        <f t="shared" si="10"/>
        <v>44370</v>
      </c>
      <c r="L1013" s="205" t="str">
        <f ca="1">IFERROR(__xludf.DUMMYFUNCTION("JOIN("""", G1013:H1013)"),"")</f>
        <v/>
      </c>
      <c r="M1013" s="11" t="e">
        <f t="shared" ca="1" si="8"/>
        <v>#NAME?</v>
      </c>
    </row>
    <row r="1014" spans="1:13" ht="12.75">
      <c r="A1014" s="15"/>
      <c r="B1014" s="13"/>
      <c r="C1014" s="13"/>
      <c r="D1014" s="13"/>
      <c r="E1014" s="13"/>
      <c r="F1014" s="13"/>
      <c r="G1014" s="205"/>
      <c r="H1014" s="15"/>
      <c r="I1014" s="13"/>
      <c r="J1014" s="204">
        <v>44369</v>
      </c>
      <c r="K1014" s="204">
        <f t="shared" si="10"/>
        <v>44370</v>
      </c>
      <c r="L1014" s="205" t="str">
        <f ca="1">IFERROR(__xludf.DUMMYFUNCTION("JOIN("""", G1014:H1014)"),"")</f>
        <v/>
      </c>
      <c r="M1014" s="11" t="e">
        <f t="shared" ca="1" si="8"/>
        <v>#NAME?</v>
      </c>
    </row>
    <row r="1015" spans="1:13" ht="12.75">
      <c r="A1015" s="15"/>
      <c r="B1015" s="13"/>
      <c r="C1015" s="13"/>
      <c r="D1015" s="13"/>
      <c r="E1015" s="13"/>
      <c r="F1015" s="13"/>
      <c r="G1015" s="205"/>
      <c r="H1015" s="15"/>
      <c r="I1015" s="13"/>
      <c r="J1015" s="209">
        <v>44369</v>
      </c>
      <c r="K1015" s="204">
        <f t="shared" si="10"/>
        <v>44370</v>
      </c>
      <c r="L1015" s="205" t="str">
        <f ca="1">IFERROR(__xludf.DUMMYFUNCTION("JOIN("""", G1015:H1015)"),"")</f>
        <v/>
      </c>
      <c r="M1015" s="11" t="e">
        <f t="shared" ca="1" si="8"/>
        <v>#NAME?</v>
      </c>
    </row>
    <row r="1016" spans="1:13" ht="12.75">
      <c r="A1016" s="15"/>
      <c r="B1016" s="13"/>
      <c r="C1016" s="13"/>
      <c r="D1016" s="13"/>
      <c r="E1016" s="13"/>
      <c r="F1016" s="13"/>
      <c r="G1016" s="205"/>
      <c r="H1016" s="15"/>
      <c r="I1016" s="13"/>
      <c r="J1016" s="211">
        <v>44369</v>
      </c>
      <c r="K1016" s="204">
        <f t="shared" si="10"/>
        <v>44370</v>
      </c>
      <c r="L1016" s="205" t="str">
        <f ca="1">IFERROR(__xludf.DUMMYFUNCTION("JOIN("""", G1016:H1016)"),"")</f>
        <v/>
      </c>
      <c r="M1016" s="11" t="e">
        <f t="shared" ca="1" si="8"/>
        <v>#NAME?</v>
      </c>
    </row>
    <row r="1017" spans="1:13" ht="12.75">
      <c r="A1017" s="15"/>
      <c r="B1017" s="13"/>
      <c r="C1017" s="13"/>
      <c r="D1017" s="13"/>
      <c r="E1017" s="13"/>
      <c r="F1017" s="13"/>
      <c r="G1017" s="205"/>
      <c r="H1017" s="15"/>
      <c r="I1017" s="13"/>
      <c r="J1017" s="204">
        <v>44369</v>
      </c>
      <c r="K1017" s="204">
        <f t="shared" si="10"/>
        <v>44370</v>
      </c>
      <c r="L1017" s="205" t="str">
        <f ca="1">IFERROR(__xludf.DUMMYFUNCTION("JOIN("""", G1017:H1017)"),"")</f>
        <v/>
      </c>
      <c r="M1017" s="11" t="e">
        <f t="shared" ca="1" si="8"/>
        <v>#NAME?</v>
      </c>
    </row>
    <row r="1018" spans="1:13" ht="12.75">
      <c r="A1018" s="15"/>
      <c r="B1018" s="13"/>
      <c r="C1018" s="13"/>
      <c r="D1018" s="13"/>
      <c r="E1018" s="13"/>
      <c r="F1018" s="13"/>
      <c r="G1018" s="205"/>
      <c r="H1018" s="15"/>
      <c r="I1018" s="13"/>
      <c r="J1018" s="204">
        <v>44369</v>
      </c>
      <c r="K1018" s="204">
        <f t="shared" si="10"/>
        <v>44370</v>
      </c>
      <c r="L1018" s="205" t="str">
        <f ca="1">IFERROR(__xludf.DUMMYFUNCTION("JOIN("""", G1018:H1018)"),"")</f>
        <v/>
      </c>
      <c r="M1018" s="11" t="e">
        <f t="shared" ca="1" si="8"/>
        <v>#NAME?</v>
      </c>
    </row>
    <row r="1019" spans="1:13" ht="12.75">
      <c r="A1019" s="15"/>
      <c r="B1019" s="13"/>
      <c r="C1019" s="13"/>
      <c r="D1019" s="13"/>
      <c r="E1019" s="13"/>
      <c r="F1019" s="13"/>
      <c r="G1019" s="205"/>
      <c r="H1019" s="15"/>
      <c r="I1019" s="13"/>
      <c r="J1019" s="204">
        <v>44369</v>
      </c>
      <c r="K1019" s="204">
        <f t="shared" si="10"/>
        <v>44370</v>
      </c>
      <c r="L1019" s="205" t="str">
        <f ca="1">IFERROR(__xludf.DUMMYFUNCTION("JOIN("""", G1019:H1019)"),"")</f>
        <v/>
      </c>
      <c r="M1019" s="11" t="e">
        <f t="shared" ca="1" si="8"/>
        <v>#NAME?</v>
      </c>
    </row>
    <row r="1020" spans="1:13" ht="12.75">
      <c r="A1020" s="15"/>
      <c r="B1020" s="13"/>
      <c r="C1020" s="13"/>
      <c r="D1020" s="13"/>
      <c r="E1020" s="13"/>
      <c r="F1020" s="13"/>
      <c r="G1020" s="205"/>
      <c r="H1020" s="15"/>
      <c r="I1020" s="13"/>
      <c r="J1020" s="204">
        <v>44369</v>
      </c>
      <c r="K1020" s="204">
        <f t="shared" si="10"/>
        <v>44370</v>
      </c>
      <c r="L1020" s="205" t="str">
        <f ca="1">IFERROR(__xludf.DUMMYFUNCTION("JOIN("""", G1020:H1020)"),"")</f>
        <v/>
      </c>
      <c r="M1020" s="11" t="e">
        <f t="shared" ca="1" si="8"/>
        <v>#NAME?</v>
      </c>
    </row>
    <row r="1021" spans="1:13" ht="12.75">
      <c r="A1021" s="15"/>
      <c r="B1021" s="13"/>
      <c r="C1021" s="13"/>
      <c r="D1021" s="13"/>
      <c r="E1021" s="13"/>
      <c r="F1021" s="13"/>
      <c r="G1021" s="205"/>
      <c r="H1021" s="15"/>
      <c r="I1021" s="13"/>
      <c r="J1021" s="204">
        <v>44369</v>
      </c>
      <c r="K1021" s="204">
        <f t="shared" si="10"/>
        <v>44370</v>
      </c>
      <c r="L1021" s="205" t="str">
        <f ca="1">IFERROR(__xludf.DUMMYFUNCTION("JOIN("""", G1021:H1021)"),"")</f>
        <v/>
      </c>
      <c r="M1021" s="11" t="e">
        <f t="shared" ca="1" si="8"/>
        <v>#NAME?</v>
      </c>
    </row>
    <row r="1022" spans="1:13" ht="12.75">
      <c r="A1022" s="15"/>
      <c r="B1022" s="13"/>
      <c r="C1022" s="13"/>
      <c r="D1022" s="13"/>
      <c r="E1022" s="13"/>
      <c r="F1022" s="13"/>
      <c r="G1022" s="205"/>
      <c r="H1022" s="13"/>
      <c r="I1022" s="13"/>
      <c r="J1022" s="204">
        <v>44370</v>
      </c>
      <c r="K1022" s="204">
        <f t="shared" si="10"/>
        <v>44371</v>
      </c>
      <c r="L1022" s="205" t="str">
        <f ca="1">IFERROR(__xludf.DUMMYFUNCTION("JOIN("""", G1022:H1022)"),"")</f>
        <v/>
      </c>
      <c r="M1022" s="11" t="e">
        <f t="shared" ref="M1022:M1276" ca="1" si="11">HYPERLINK(L1022, Image("http://iopl.co/whatsapp.jpg"))</f>
        <v>#NAME?</v>
      </c>
    </row>
    <row r="1023" spans="1:13" ht="12.75">
      <c r="A1023" s="15"/>
      <c r="B1023" s="13"/>
      <c r="C1023" s="13"/>
      <c r="D1023" s="13"/>
      <c r="E1023" s="13"/>
      <c r="F1023" s="13"/>
      <c r="G1023" s="205"/>
      <c r="H1023" s="15"/>
      <c r="I1023" s="13"/>
      <c r="J1023" s="204">
        <v>44370</v>
      </c>
      <c r="K1023" s="204">
        <f t="shared" si="10"/>
        <v>44371</v>
      </c>
      <c r="L1023" s="205" t="str">
        <f ca="1">IFERROR(__xludf.DUMMYFUNCTION("JOIN("""", G1023:H1023)"),"")</f>
        <v/>
      </c>
      <c r="M1023" s="11" t="e">
        <f t="shared" ca="1" si="11"/>
        <v>#NAME?</v>
      </c>
    </row>
    <row r="1024" spans="1:13" ht="12.75">
      <c r="A1024" s="15"/>
      <c r="B1024" s="13"/>
      <c r="C1024" s="13"/>
      <c r="D1024" s="13"/>
      <c r="E1024" s="13"/>
      <c r="F1024" s="13"/>
      <c r="G1024" s="205"/>
      <c r="H1024" s="15"/>
      <c r="I1024" s="13"/>
      <c r="J1024" s="204">
        <v>44370</v>
      </c>
      <c r="K1024" s="204">
        <f t="shared" si="10"/>
        <v>44371</v>
      </c>
      <c r="L1024" s="205" t="str">
        <f ca="1">IFERROR(__xludf.DUMMYFUNCTION("JOIN("""", G1024:H1024)"),"")</f>
        <v/>
      </c>
      <c r="M1024" s="11" t="e">
        <f t="shared" ca="1" si="11"/>
        <v>#NAME?</v>
      </c>
    </row>
    <row r="1025" spans="1:13" ht="12.75">
      <c r="A1025" s="15"/>
      <c r="B1025" s="13"/>
      <c r="C1025" s="13"/>
      <c r="D1025" s="13"/>
      <c r="E1025" s="13"/>
      <c r="F1025" s="13"/>
      <c r="G1025" s="205"/>
      <c r="H1025" s="15"/>
      <c r="I1025" s="13"/>
      <c r="J1025" s="204">
        <v>44370</v>
      </c>
      <c r="K1025" s="204">
        <f t="shared" si="10"/>
        <v>44371</v>
      </c>
      <c r="L1025" s="205" t="str">
        <f ca="1">IFERROR(__xludf.DUMMYFUNCTION("JOIN("""", G1025:H1025)"),"")</f>
        <v/>
      </c>
      <c r="M1025" s="11" t="e">
        <f t="shared" ca="1" si="11"/>
        <v>#NAME?</v>
      </c>
    </row>
    <row r="1026" spans="1:13" ht="12.75">
      <c r="A1026" s="15"/>
      <c r="B1026" s="13"/>
      <c r="C1026" s="13"/>
      <c r="D1026" s="13"/>
      <c r="E1026" s="13"/>
      <c r="F1026" s="13"/>
      <c r="G1026" s="205"/>
      <c r="H1026" s="15"/>
      <c r="I1026" s="13"/>
      <c r="J1026" s="204">
        <v>44370</v>
      </c>
      <c r="K1026" s="204">
        <f t="shared" si="10"/>
        <v>44371</v>
      </c>
      <c r="L1026" s="205" t="str">
        <f ca="1">IFERROR(__xludf.DUMMYFUNCTION("JOIN("""", G1026:H1026)"),"")</f>
        <v/>
      </c>
      <c r="M1026" s="11" t="e">
        <f t="shared" ca="1" si="11"/>
        <v>#NAME?</v>
      </c>
    </row>
    <row r="1027" spans="1:13" ht="12.75">
      <c r="A1027" s="15"/>
      <c r="B1027" s="13"/>
      <c r="C1027" s="13"/>
      <c r="D1027" s="13"/>
      <c r="E1027" s="13"/>
      <c r="F1027" s="13"/>
      <c r="G1027" s="205"/>
      <c r="H1027" s="15"/>
      <c r="I1027" s="13"/>
      <c r="J1027" s="204">
        <v>44370</v>
      </c>
      <c r="K1027" s="204">
        <f t="shared" si="10"/>
        <v>44371</v>
      </c>
      <c r="L1027" s="205" t="str">
        <f ca="1">IFERROR(__xludf.DUMMYFUNCTION("JOIN("""", G1027:H1027)"),"")</f>
        <v/>
      </c>
      <c r="M1027" s="11" t="e">
        <f t="shared" ca="1" si="11"/>
        <v>#NAME?</v>
      </c>
    </row>
    <row r="1028" spans="1:13" ht="12.75">
      <c r="A1028" s="15"/>
      <c r="B1028" s="13"/>
      <c r="C1028" s="13"/>
      <c r="D1028" s="13"/>
      <c r="E1028" s="13"/>
      <c r="F1028" s="13"/>
      <c r="G1028" s="205"/>
      <c r="H1028" s="15"/>
      <c r="I1028" s="13"/>
      <c r="J1028" s="204">
        <v>44382</v>
      </c>
      <c r="K1028" s="204">
        <f t="shared" si="10"/>
        <v>44383</v>
      </c>
      <c r="L1028" s="205" t="str">
        <f ca="1">IFERROR(__xludf.DUMMYFUNCTION("JOIN("""", G1028:H1028)"),"")</f>
        <v/>
      </c>
      <c r="M1028" s="11" t="e">
        <f t="shared" ca="1" si="11"/>
        <v>#NAME?</v>
      </c>
    </row>
    <row r="1029" spans="1:13" ht="12.75">
      <c r="A1029" s="15"/>
      <c r="B1029" s="13"/>
      <c r="C1029" s="13"/>
      <c r="D1029" s="13"/>
      <c r="E1029" s="13"/>
      <c r="F1029" s="13"/>
      <c r="G1029" s="205"/>
      <c r="H1029" s="15"/>
      <c r="I1029" s="13"/>
      <c r="J1029" s="204">
        <v>44370</v>
      </c>
      <c r="K1029" s="204">
        <f t="shared" si="10"/>
        <v>44371</v>
      </c>
      <c r="L1029" s="205" t="str">
        <f ca="1">IFERROR(__xludf.DUMMYFUNCTION("JOIN("""", G1029:H1029)"),"")</f>
        <v/>
      </c>
      <c r="M1029" s="11" t="e">
        <f t="shared" ca="1" si="11"/>
        <v>#NAME?</v>
      </c>
    </row>
    <row r="1030" spans="1:13" ht="12.75">
      <c r="A1030" s="15"/>
      <c r="B1030" s="13"/>
      <c r="C1030" s="13"/>
      <c r="D1030" s="13"/>
      <c r="E1030" s="13"/>
      <c r="F1030" s="13"/>
      <c r="G1030" s="205"/>
      <c r="H1030" s="15"/>
      <c r="I1030" s="13"/>
      <c r="J1030" s="204">
        <v>44370</v>
      </c>
      <c r="K1030" s="204">
        <f t="shared" si="10"/>
        <v>44371</v>
      </c>
      <c r="L1030" s="205" t="str">
        <f ca="1">IFERROR(__xludf.DUMMYFUNCTION("JOIN("""", G1030:H1030)"),"")</f>
        <v/>
      </c>
      <c r="M1030" s="11" t="e">
        <f t="shared" ca="1" si="11"/>
        <v>#NAME?</v>
      </c>
    </row>
    <row r="1031" spans="1:13" ht="12.75">
      <c r="A1031" s="15"/>
      <c r="B1031" s="13"/>
      <c r="C1031" s="13"/>
      <c r="D1031" s="13"/>
      <c r="E1031" s="13"/>
      <c r="F1031" s="13"/>
      <c r="G1031" s="205"/>
      <c r="H1031" s="15"/>
      <c r="I1031" s="13"/>
      <c r="J1031" s="204">
        <v>44372</v>
      </c>
      <c r="K1031" s="204">
        <f t="shared" si="10"/>
        <v>44373</v>
      </c>
      <c r="L1031" s="205" t="str">
        <f ca="1">IFERROR(__xludf.DUMMYFUNCTION("JOIN("""", G1031:H1031)"),"")</f>
        <v/>
      </c>
      <c r="M1031" s="11" t="e">
        <f t="shared" ca="1" si="11"/>
        <v>#NAME?</v>
      </c>
    </row>
    <row r="1032" spans="1:13" ht="12.75">
      <c r="A1032" s="15"/>
      <c r="B1032" s="13"/>
      <c r="C1032" s="13"/>
      <c r="D1032" s="13"/>
      <c r="E1032" s="13"/>
      <c r="F1032" s="13"/>
      <c r="G1032" s="205"/>
      <c r="H1032" s="15"/>
      <c r="I1032" s="13"/>
      <c r="J1032" s="204">
        <v>44370</v>
      </c>
      <c r="K1032" s="204">
        <f t="shared" si="10"/>
        <v>44371</v>
      </c>
      <c r="L1032" s="205" t="str">
        <f ca="1">IFERROR(__xludf.DUMMYFUNCTION("JOIN("""", G1032:H1032)"),"")</f>
        <v/>
      </c>
      <c r="M1032" s="11" t="e">
        <f t="shared" ca="1" si="11"/>
        <v>#NAME?</v>
      </c>
    </row>
    <row r="1033" spans="1:13" ht="12.75">
      <c r="A1033" s="15"/>
      <c r="B1033" s="13"/>
      <c r="C1033" s="13"/>
      <c r="D1033" s="13"/>
      <c r="E1033" s="13"/>
      <c r="F1033" s="13"/>
      <c r="G1033" s="205"/>
      <c r="H1033" s="15"/>
      <c r="I1033" s="13"/>
      <c r="J1033" s="204">
        <v>44370</v>
      </c>
      <c r="K1033" s="204">
        <f t="shared" si="10"/>
        <v>44371</v>
      </c>
      <c r="L1033" s="205" t="str">
        <f ca="1">IFERROR(__xludf.DUMMYFUNCTION("JOIN("""", G1033:H1033)"),"")</f>
        <v/>
      </c>
      <c r="M1033" s="11" t="e">
        <f t="shared" ca="1" si="11"/>
        <v>#NAME?</v>
      </c>
    </row>
    <row r="1034" spans="1:13" ht="12.75">
      <c r="A1034" s="15"/>
      <c r="B1034" s="13"/>
      <c r="C1034" s="13"/>
      <c r="D1034" s="13"/>
      <c r="E1034" s="13"/>
      <c r="F1034" s="13"/>
      <c r="G1034" s="205"/>
      <c r="H1034" s="15"/>
      <c r="I1034" s="13"/>
      <c r="J1034" s="204">
        <v>44370</v>
      </c>
      <c r="K1034" s="204">
        <f t="shared" si="10"/>
        <v>44371</v>
      </c>
      <c r="L1034" s="205" t="str">
        <f ca="1">IFERROR(__xludf.DUMMYFUNCTION("JOIN("""", G1034:H1034)"),"")</f>
        <v/>
      </c>
      <c r="M1034" s="11" t="e">
        <f t="shared" ca="1" si="11"/>
        <v>#NAME?</v>
      </c>
    </row>
    <row r="1035" spans="1:13" ht="12.75">
      <c r="A1035" s="15"/>
      <c r="B1035" s="13"/>
      <c r="C1035" s="13"/>
      <c r="D1035" s="13"/>
      <c r="E1035" s="13"/>
      <c r="F1035" s="13"/>
      <c r="G1035" s="205"/>
      <c r="H1035" s="15"/>
      <c r="I1035" s="13"/>
      <c r="J1035" s="204">
        <v>44370</v>
      </c>
      <c r="K1035" s="204">
        <f t="shared" si="10"/>
        <v>44371</v>
      </c>
      <c r="L1035" s="205" t="str">
        <f ca="1">IFERROR(__xludf.DUMMYFUNCTION("JOIN("""", G1035:H1035)"),"")</f>
        <v/>
      </c>
      <c r="M1035" s="11" t="e">
        <f t="shared" ca="1" si="11"/>
        <v>#NAME?</v>
      </c>
    </row>
    <row r="1036" spans="1:13" ht="12.75">
      <c r="A1036" s="15"/>
      <c r="B1036" s="13"/>
      <c r="C1036" s="13"/>
      <c r="D1036" s="13"/>
      <c r="E1036" s="13"/>
      <c r="F1036" s="13"/>
      <c r="G1036" s="205"/>
      <c r="H1036" s="15"/>
      <c r="I1036" s="13"/>
      <c r="J1036" s="204">
        <v>44370</v>
      </c>
      <c r="K1036" s="204">
        <f t="shared" si="10"/>
        <v>44371</v>
      </c>
      <c r="L1036" s="205" t="str">
        <f ca="1">IFERROR(__xludf.DUMMYFUNCTION("JOIN("""", G1036:H1036)"),"")</f>
        <v/>
      </c>
      <c r="M1036" s="11" t="e">
        <f t="shared" ca="1" si="11"/>
        <v>#NAME?</v>
      </c>
    </row>
    <row r="1037" spans="1:13" ht="12.75">
      <c r="A1037" s="15"/>
      <c r="B1037" s="13"/>
      <c r="C1037" s="13"/>
      <c r="D1037" s="13"/>
      <c r="E1037" s="13"/>
      <c r="F1037" s="13"/>
      <c r="G1037" s="205"/>
      <c r="H1037" s="15"/>
      <c r="I1037" s="13"/>
      <c r="J1037" s="204">
        <v>44370</v>
      </c>
      <c r="K1037" s="204">
        <f t="shared" si="10"/>
        <v>44371</v>
      </c>
      <c r="L1037" s="205" t="str">
        <f ca="1">IFERROR(__xludf.DUMMYFUNCTION("JOIN("""", G1037:H1037)"),"")</f>
        <v/>
      </c>
      <c r="M1037" s="11" t="e">
        <f t="shared" ca="1" si="11"/>
        <v>#NAME?</v>
      </c>
    </row>
    <row r="1038" spans="1:13" ht="12.75">
      <c r="A1038" s="15"/>
      <c r="B1038" s="13"/>
      <c r="C1038" s="13"/>
      <c r="D1038" s="13"/>
      <c r="E1038" s="13"/>
      <c r="F1038" s="13"/>
      <c r="G1038" s="205"/>
      <c r="H1038" s="15"/>
      <c r="I1038" s="13"/>
      <c r="J1038" s="204">
        <v>44370</v>
      </c>
      <c r="K1038" s="204">
        <f t="shared" si="10"/>
        <v>44371</v>
      </c>
      <c r="L1038" s="205" t="str">
        <f ca="1">IFERROR(__xludf.DUMMYFUNCTION("JOIN("""", G1038:H1038)"),"")</f>
        <v/>
      </c>
      <c r="M1038" s="11" t="e">
        <f t="shared" ca="1" si="11"/>
        <v>#NAME?</v>
      </c>
    </row>
    <row r="1039" spans="1:13" ht="12.75">
      <c r="A1039" s="15"/>
      <c r="B1039" s="13"/>
      <c r="C1039" s="13"/>
      <c r="D1039" s="13"/>
      <c r="E1039" s="13"/>
      <c r="F1039" s="13"/>
      <c r="G1039" s="205"/>
      <c r="H1039" s="15"/>
      <c r="I1039" s="13"/>
      <c r="J1039" s="204">
        <v>44372</v>
      </c>
      <c r="K1039" s="204">
        <f t="shared" si="10"/>
        <v>44373</v>
      </c>
      <c r="L1039" s="205" t="str">
        <f ca="1">IFERROR(__xludf.DUMMYFUNCTION("JOIN("""", G1039:H1039)"),"")</f>
        <v/>
      </c>
      <c r="M1039" s="11" t="e">
        <f t="shared" ca="1" si="11"/>
        <v>#NAME?</v>
      </c>
    </row>
    <row r="1040" spans="1:13" ht="12.75">
      <c r="A1040" s="15"/>
      <c r="B1040" s="13"/>
      <c r="C1040" s="13"/>
      <c r="D1040" s="13"/>
      <c r="E1040" s="13"/>
      <c r="F1040" s="13"/>
      <c r="G1040" s="205"/>
      <c r="H1040" s="15"/>
      <c r="I1040" s="13"/>
      <c r="J1040" s="204">
        <v>44399</v>
      </c>
      <c r="K1040" s="204">
        <f t="shared" si="10"/>
        <v>44400</v>
      </c>
      <c r="L1040" s="205" t="str">
        <f ca="1">IFERROR(__xludf.DUMMYFUNCTION("JOIN("""", G1040:H1040)"),"")</f>
        <v/>
      </c>
      <c r="M1040" s="11" t="e">
        <f t="shared" ca="1" si="11"/>
        <v>#NAME?</v>
      </c>
    </row>
    <row r="1041" spans="1:13" ht="12.75">
      <c r="A1041" s="15"/>
      <c r="B1041" s="13"/>
      <c r="C1041" s="13"/>
      <c r="D1041" s="13"/>
      <c r="E1041" s="13"/>
      <c r="F1041" s="13"/>
      <c r="G1041" s="205"/>
      <c r="H1041" s="15"/>
      <c r="I1041" s="13"/>
      <c r="J1041" s="204">
        <v>44370</v>
      </c>
      <c r="K1041" s="204">
        <f t="shared" si="10"/>
        <v>44371</v>
      </c>
      <c r="L1041" s="205" t="str">
        <f ca="1">IFERROR(__xludf.DUMMYFUNCTION("JOIN("""", G1041:H1041)"),"")</f>
        <v/>
      </c>
      <c r="M1041" s="11" t="e">
        <f t="shared" ca="1" si="11"/>
        <v>#NAME?</v>
      </c>
    </row>
    <row r="1042" spans="1:13" ht="12.75">
      <c r="A1042" s="15"/>
      <c r="B1042" s="13"/>
      <c r="C1042" s="13"/>
      <c r="D1042" s="13"/>
      <c r="E1042" s="13"/>
      <c r="F1042" s="13"/>
      <c r="G1042" s="205"/>
      <c r="H1042" s="15"/>
      <c r="I1042" s="13"/>
      <c r="J1042" s="204">
        <v>44371</v>
      </c>
      <c r="K1042" s="204">
        <f t="shared" si="10"/>
        <v>44372</v>
      </c>
      <c r="L1042" s="205" t="str">
        <f ca="1">IFERROR(__xludf.DUMMYFUNCTION("JOIN("""", G1042:H1042)"),"")</f>
        <v/>
      </c>
      <c r="M1042" s="11" t="e">
        <f t="shared" ca="1" si="11"/>
        <v>#NAME?</v>
      </c>
    </row>
    <row r="1043" spans="1:13" ht="12.75">
      <c r="A1043" s="15"/>
      <c r="B1043" s="13"/>
      <c r="C1043" s="13"/>
      <c r="D1043" s="13"/>
      <c r="E1043" s="13"/>
      <c r="F1043" s="13"/>
      <c r="G1043" s="205"/>
      <c r="H1043" s="15"/>
      <c r="I1043" s="13"/>
      <c r="J1043" s="204">
        <v>44371</v>
      </c>
      <c r="K1043" s="204">
        <f t="shared" si="10"/>
        <v>44372</v>
      </c>
      <c r="L1043" s="205" t="str">
        <f ca="1">IFERROR(__xludf.DUMMYFUNCTION("JOIN("""", G1043:H1043)"),"")</f>
        <v/>
      </c>
      <c r="M1043" s="11" t="e">
        <f t="shared" ca="1" si="11"/>
        <v>#NAME?</v>
      </c>
    </row>
    <row r="1044" spans="1:13" ht="12.75">
      <c r="A1044" s="15"/>
      <c r="B1044" s="13"/>
      <c r="C1044" s="13"/>
      <c r="D1044" s="13"/>
      <c r="E1044" s="13"/>
      <c r="F1044" s="13"/>
      <c r="G1044" s="205"/>
      <c r="H1044" s="15"/>
      <c r="I1044" s="13"/>
      <c r="J1044" s="204">
        <v>44372</v>
      </c>
      <c r="K1044" s="204">
        <f t="shared" si="10"/>
        <v>44373</v>
      </c>
      <c r="L1044" s="205" t="str">
        <f ca="1">IFERROR(__xludf.DUMMYFUNCTION("JOIN("""", G1044:H1044)"),"")</f>
        <v/>
      </c>
      <c r="M1044" s="11" t="e">
        <f t="shared" ca="1" si="11"/>
        <v>#NAME?</v>
      </c>
    </row>
    <row r="1045" spans="1:13" ht="12.75">
      <c r="A1045" s="15"/>
      <c r="B1045" s="13"/>
      <c r="C1045" s="13"/>
      <c r="D1045" s="13"/>
      <c r="E1045" s="13"/>
      <c r="F1045" s="13"/>
      <c r="G1045" s="205"/>
      <c r="H1045" s="15"/>
      <c r="I1045" s="13"/>
      <c r="J1045" s="204">
        <v>44371</v>
      </c>
      <c r="K1045" s="204">
        <f t="shared" si="10"/>
        <v>44372</v>
      </c>
      <c r="L1045" s="205" t="str">
        <f ca="1">IFERROR(__xludf.DUMMYFUNCTION("JOIN("""", G1045:H1045)"),"")</f>
        <v/>
      </c>
      <c r="M1045" s="11" t="e">
        <f t="shared" ca="1" si="11"/>
        <v>#NAME?</v>
      </c>
    </row>
    <row r="1046" spans="1:13" ht="12.75">
      <c r="A1046" s="15"/>
      <c r="B1046" s="13"/>
      <c r="C1046" s="13"/>
      <c r="D1046" s="13"/>
      <c r="E1046" s="13"/>
      <c r="F1046" s="13"/>
      <c r="G1046" s="205"/>
      <c r="H1046" s="15"/>
      <c r="I1046" s="13"/>
      <c r="J1046" s="204">
        <v>44371</v>
      </c>
      <c r="K1046" s="204">
        <f t="shared" si="10"/>
        <v>44372</v>
      </c>
      <c r="L1046" s="205" t="str">
        <f ca="1">IFERROR(__xludf.DUMMYFUNCTION("JOIN("""", G1046:H1046)"),"")</f>
        <v/>
      </c>
      <c r="M1046" s="11" t="e">
        <f t="shared" ca="1" si="11"/>
        <v>#NAME?</v>
      </c>
    </row>
    <row r="1047" spans="1:13" ht="12.75">
      <c r="A1047" s="15"/>
      <c r="B1047" s="13"/>
      <c r="C1047" s="13"/>
      <c r="D1047" s="13"/>
      <c r="E1047" s="13"/>
      <c r="F1047" s="13"/>
      <c r="G1047" s="205"/>
      <c r="H1047" s="15"/>
      <c r="I1047" s="13"/>
      <c r="J1047" s="204">
        <v>44371</v>
      </c>
      <c r="K1047" s="204">
        <f t="shared" si="10"/>
        <v>44372</v>
      </c>
      <c r="L1047" s="205" t="str">
        <f ca="1">IFERROR(__xludf.DUMMYFUNCTION("JOIN("""", G1047:H1047)"),"")</f>
        <v/>
      </c>
      <c r="M1047" s="11" t="e">
        <f t="shared" ca="1" si="11"/>
        <v>#NAME?</v>
      </c>
    </row>
    <row r="1048" spans="1:13" ht="12.75">
      <c r="A1048" s="15"/>
      <c r="B1048" s="13"/>
      <c r="C1048" s="13"/>
      <c r="D1048" s="13"/>
      <c r="E1048" s="13"/>
      <c r="F1048" s="13"/>
      <c r="G1048" s="205"/>
      <c r="H1048" s="15"/>
      <c r="I1048" s="13"/>
      <c r="J1048" s="204">
        <v>110114</v>
      </c>
      <c r="K1048" s="204">
        <f t="shared" si="10"/>
        <v>110115</v>
      </c>
      <c r="L1048" s="205" t="str">
        <f ca="1">IFERROR(__xludf.DUMMYFUNCTION("JOIN("""", G1048:H1048)"),"")</f>
        <v/>
      </c>
      <c r="M1048" s="11" t="e">
        <f t="shared" ca="1" si="11"/>
        <v>#NAME?</v>
      </c>
    </row>
    <row r="1049" spans="1:13" ht="12.75">
      <c r="A1049" s="15"/>
      <c r="B1049" s="13"/>
      <c r="C1049" s="13"/>
      <c r="D1049" s="13"/>
      <c r="E1049" s="13"/>
      <c r="F1049" s="13"/>
      <c r="G1049" s="205"/>
      <c r="H1049" s="15"/>
      <c r="I1049" s="13"/>
      <c r="J1049" s="204">
        <v>44371</v>
      </c>
      <c r="K1049" s="204">
        <f t="shared" si="10"/>
        <v>44372</v>
      </c>
      <c r="L1049" s="205" t="str">
        <f ca="1">IFERROR(__xludf.DUMMYFUNCTION("JOIN("""", G1049:H1049)"),"")</f>
        <v/>
      </c>
      <c r="M1049" s="11" t="e">
        <f t="shared" ca="1" si="11"/>
        <v>#NAME?</v>
      </c>
    </row>
    <row r="1050" spans="1:13" ht="12.75">
      <c r="A1050" s="15"/>
      <c r="B1050" s="13"/>
      <c r="C1050" s="13"/>
      <c r="D1050" s="13"/>
      <c r="E1050" s="13"/>
      <c r="F1050" s="13"/>
      <c r="G1050" s="205"/>
      <c r="H1050" s="15"/>
      <c r="I1050" s="13"/>
      <c r="J1050" s="204">
        <v>44371</v>
      </c>
      <c r="K1050" s="204">
        <f t="shared" si="10"/>
        <v>44372</v>
      </c>
      <c r="L1050" s="205" t="str">
        <f ca="1">IFERROR(__xludf.DUMMYFUNCTION("JOIN("""", G1050:H1050)"),"")</f>
        <v/>
      </c>
      <c r="M1050" s="11" t="e">
        <f t="shared" ca="1" si="11"/>
        <v>#NAME?</v>
      </c>
    </row>
    <row r="1051" spans="1:13" ht="12.75">
      <c r="A1051" s="15"/>
      <c r="B1051" s="13"/>
      <c r="C1051" s="13"/>
      <c r="D1051" s="13"/>
      <c r="E1051" s="13"/>
      <c r="F1051" s="13"/>
      <c r="G1051" s="205"/>
      <c r="H1051" s="15"/>
      <c r="I1051" s="13"/>
      <c r="J1051" s="204">
        <v>44371</v>
      </c>
      <c r="K1051" s="204">
        <f t="shared" si="10"/>
        <v>44372</v>
      </c>
      <c r="L1051" s="205" t="str">
        <f ca="1">IFERROR(__xludf.DUMMYFUNCTION("JOIN("""", G1051:H1051)"),"")</f>
        <v/>
      </c>
      <c r="M1051" s="11" t="e">
        <f t="shared" ca="1" si="11"/>
        <v>#NAME?</v>
      </c>
    </row>
    <row r="1052" spans="1:13" ht="12.75">
      <c r="A1052" s="15"/>
      <c r="B1052" s="13"/>
      <c r="C1052" s="13"/>
      <c r="D1052" s="13"/>
      <c r="E1052" s="13"/>
      <c r="F1052" s="13"/>
      <c r="G1052" s="205"/>
      <c r="H1052" s="15"/>
      <c r="I1052" s="13"/>
      <c r="J1052" s="204">
        <v>44371</v>
      </c>
      <c r="K1052" s="204">
        <f t="shared" si="10"/>
        <v>44372</v>
      </c>
      <c r="L1052" s="205" t="str">
        <f ca="1">IFERROR(__xludf.DUMMYFUNCTION("JOIN("""", G1052:H1052)"),"")</f>
        <v/>
      </c>
      <c r="M1052" s="11" t="e">
        <f t="shared" ca="1" si="11"/>
        <v>#NAME?</v>
      </c>
    </row>
    <row r="1053" spans="1:13" ht="12.75">
      <c r="A1053" s="15"/>
      <c r="B1053" s="13"/>
      <c r="C1053" s="13"/>
      <c r="D1053" s="13"/>
      <c r="E1053" s="13"/>
      <c r="F1053" s="13"/>
      <c r="G1053" s="205"/>
      <c r="H1053" s="15"/>
      <c r="I1053" s="13"/>
      <c r="J1053" s="204">
        <v>44371</v>
      </c>
      <c r="K1053" s="204">
        <f t="shared" si="10"/>
        <v>44372</v>
      </c>
      <c r="L1053" s="205" t="str">
        <f ca="1">IFERROR(__xludf.DUMMYFUNCTION("JOIN("""", G1053:H1053)"),"")</f>
        <v/>
      </c>
      <c r="M1053" s="11" t="e">
        <f t="shared" ca="1" si="11"/>
        <v>#NAME?</v>
      </c>
    </row>
    <row r="1054" spans="1:13" ht="12.75">
      <c r="A1054" s="15"/>
      <c r="B1054" s="13"/>
      <c r="C1054" s="13"/>
      <c r="D1054" s="13"/>
      <c r="E1054" s="13"/>
      <c r="F1054" s="13"/>
      <c r="G1054" s="205"/>
      <c r="H1054" s="15"/>
      <c r="I1054" s="13"/>
      <c r="J1054" s="204">
        <v>44371</v>
      </c>
      <c r="K1054" s="204">
        <f t="shared" si="10"/>
        <v>44372</v>
      </c>
      <c r="L1054" s="205" t="str">
        <f ca="1">IFERROR(__xludf.DUMMYFUNCTION("JOIN("""", G1054:H1054)"),"")</f>
        <v/>
      </c>
      <c r="M1054" s="11" t="e">
        <f t="shared" ca="1" si="11"/>
        <v>#NAME?</v>
      </c>
    </row>
    <row r="1055" spans="1:13" ht="12.75">
      <c r="A1055" s="15"/>
      <c r="B1055" s="13"/>
      <c r="C1055" s="13"/>
      <c r="D1055" s="13"/>
      <c r="E1055" s="13"/>
      <c r="F1055" s="13"/>
      <c r="G1055" s="205"/>
      <c r="H1055" s="15"/>
      <c r="I1055" s="13"/>
      <c r="J1055" s="204">
        <v>44371</v>
      </c>
      <c r="K1055" s="204">
        <f t="shared" si="10"/>
        <v>44372</v>
      </c>
      <c r="L1055" s="205" t="str">
        <f ca="1">IFERROR(__xludf.DUMMYFUNCTION("JOIN("""", G1055:H1055)"),"")</f>
        <v/>
      </c>
      <c r="M1055" s="11" t="e">
        <f t="shared" ca="1" si="11"/>
        <v>#NAME?</v>
      </c>
    </row>
    <row r="1056" spans="1:13" ht="12.75">
      <c r="A1056" s="15"/>
      <c r="B1056" s="13"/>
      <c r="C1056" s="13"/>
      <c r="D1056" s="13"/>
      <c r="E1056" s="13"/>
      <c r="F1056" s="13"/>
      <c r="G1056" s="205"/>
      <c r="H1056" s="15"/>
      <c r="I1056" s="13"/>
      <c r="J1056" s="204">
        <v>44372</v>
      </c>
      <c r="K1056" s="204">
        <f t="shared" si="10"/>
        <v>44373</v>
      </c>
      <c r="L1056" s="205" t="str">
        <f ca="1">IFERROR(__xludf.DUMMYFUNCTION("JOIN("""", G1056:H1056)"),"")</f>
        <v/>
      </c>
      <c r="M1056" s="11" t="e">
        <f t="shared" ca="1" si="11"/>
        <v>#NAME?</v>
      </c>
    </row>
    <row r="1057" spans="1:13" ht="12.75">
      <c r="A1057" s="15"/>
      <c r="B1057" s="13"/>
      <c r="C1057" s="13"/>
      <c r="D1057" s="13"/>
      <c r="E1057" s="13"/>
      <c r="F1057" s="13"/>
      <c r="G1057" s="205"/>
      <c r="H1057" s="15"/>
      <c r="I1057" s="13"/>
      <c r="J1057" s="204">
        <v>44372</v>
      </c>
      <c r="K1057" s="204">
        <f t="shared" si="10"/>
        <v>44373</v>
      </c>
      <c r="L1057" s="205" t="str">
        <f ca="1">IFERROR(__xludf.DUMMYFUNCTION("JOIN("""", G1057:H1057)"),"")</f>
        <v/>
      </c>
      <c r="M1057" s="11" t="e">
        <f t="shared" ca="1" si="11"/>
        <v>#NAME?</v>
      </c>
    </row>
    <row r="1058" spans="1:13" ht="12.75">
      <c r="A1058" s="15"/>
      <c r="B1058" s="13"/>
      <c r="C1058" s="13"/>
      <c r="D1058" s="13"/>
      <c r="E1058" s="13"/>
      <c r="F1058" s="13"/>
      <c r="G1058" s="205"/>
      <c r="H1058" s="15"/>
      <c r="I1058" s="13"/>
      <c r="J1058" s="204">
        <v>44372</v>
      </c>
      <c r="K1058" s="204">
        <f t="shared" si="10"/>
        <v>44373</v>
      </c>
      <c r="L1058" s="205" t="str">
        <f ca="1">IFERROR(__xludf.DUMMYFUNCTION("JOIN("""", G1058:H1058)"),"")</f>
        <v/>
      </c>
      <c r="M1058" s="11" t="e">
        <f t="shared" ca="1" si="11"/>
        <v>#NAME?</v>
      </c>
    </row>
    <row r="1059" spans="1:13" ht="12.75">
      <c r="A1059" s="15"/>
      <c r="B1059" s="13"/>
      <c r="C1059" s="13"/>
      <c r="D1059" s="13"/>
      <c r="E1059" s="13"/>
      <c r="F1059" s="13"/>
      <c r="G1059" s="205"/>
      <c r="H1059" s="15"/>
      <c r="I1059" s="13"/>
      <c r="J1059" s="204">
        <v>44372</v>
      </c>
      <c r="K1059" s="204">
        <f t="shared" si="10"/>
        <v>44373</v>
      </c>
      <c r="L1059" s="205" t="str">
        <f ca="1">IFERROR(__xludf.DUMMYFUNCTION("JOIN("""", G1059:H1059)"),"")</f>
        <v/>
      </c>
      <c r="M1059" s="11" t="e">
        <f t="shared" ca="1" si="11"/>
        <v>#NAME?</v>
      </c>
    </row>
    <row r="1060" spans="1:13" ht="12.75">
      <c r="A1060" s="15"/>
      <c r="B1060" s="13"/>
      <c r="C1060" s="13"/>
      <c r="D1060" s="13"/>
      <c r="E1060" s="13"/>
      <c r="F1060" s="13"/>
      <c r="G1060" s="205"/>
      <c r="H1060" s="15"/>
      <c r="I1060" s="13"/>
      <c r="J1060" s="204">
        <v>44372</v>
      </c>
      <c r="K1060" s="204">
        <f t="shared" si="10"/>
        <v>44373</v>
      </c>
      <c r="L1060" s="205" t="str">
        <f ca="1">IFERROR(__xludf.DUMMYFUNCTION("JOIN("""", G1060:H1060)"),"")</f>
        <v/>
      </c>
      <c r="M1060" s="11" t="e">
        <f t="shared" ca="1" si="11"/>
        <v>#NAME?</v>
      </c>
    </row>
    <row r="1061" spans="1:13" ht="12.75">
      <c r="A1061" s="15"/>
      <c r="B1061" s="13"/>
      <c r="C1061" s="13"/>
      <c r="D1061" s="13"/>
      <c r="E1061" s="13"/>
      <c r="F1061" s="13"/>
      <c r="G1061" s="205"/>
      <c r="H1061" s="15"/>
      <c r="I1061" s="13"/>
      <c r="J1061" s="204">
        <v>44372</v>
      </c>
      <c r="K1061" s="204">
        <f t="shared" si="10"/>
        <v>44373</v>
      </c>
      <c r="L1061" s="205" t="str">
        <f ca="1">IFERROR(__xludf.DUMMYFUNCTION("JOIN("""", G1061:H1061)"),"")</f>
        <v/>
      </c>
      <c r="M1061" s="11" t="e">
        <f t="shared" ca="1" si="11"/>
        <v>#NAME?</v>
      </c>
    </row>
    <row r="1062" spans="1:13" ht="12.75">
      <c r="A1062" s="15"/>
      <c r="B1062" s="13"/>
      <c r="C1062" s="13"/>
      <c r="D1062" s="13"/>
      <c r="E1062" s="13"/>
      <c r="F1062" s="13"/>
      <c r="G1062" s="205"/>
      <c r="H1062" s="15"/>
      <c r="I1062" s="13"/>
      <c r="J1062" s="204">
        <v>44372</v>
      </c>
      <c r="K1062" s="204">
        <f t="shared" si="10"/>
        <v>44373</v>
      </c>
      <c r="L1062" s="205" t="str">
        <f ca="1">IFERROR(__xludf.DUMMYFUNCTION("JOIN("""", G1062:H1062)"),"")</f>
        <v/>
      </c>
      <c r="M1062" s="11" t="e">
        <f t="shared" ca="1" si="11"/>
        <v>#NAME?</v>
      </c>
    </row>
    <row r="1063" spans="1:13" ht="12.75">
      <c r="A1063" s="15"/>
      <c r="B1063" s="13"/>
      <c r="C1063" s="13"/>
      <c r="D1063" s="13"/>
      <c r="E1063" s="13"/>
      <c r="F1063" s="13"/>
      <c r="G1063" s="205"/>
      <c r="H1063" s="15"/>
      <c r="I1063" s="13"/>
      <c r="J1063" s="204">
        <v>44372</v>
      </c>
      <c r="K1063" s="204">
        <f t="shared" si="10"/>
        <v>44373</v>
      </c>
      <c r="L1063" s="205" t="str">
        <f ca="1">IFERROR(__xludf.DUMMYFUNCTION("JOIN("""", G1063:H1063)"),"")</f>
        <v/>
      </c>
      <c r="M1063" s="11" t="e">
        <f t="shared" ca="1" si="11"/>
        <v>#NAME?</v>
      </c>
    </row>
    <row r="1064" spans="1:13" ht="12.75">
      <c r="A1064" s="15"/>
      <c r="B1064" s="13"/>
      <c r="C1064" s="13"/>
      <c r="D1064" s="13"/>
      <c r="E1064" s="13"/>
      <c r="F1064" s="13"/>
      <c r="G1064" s="205"/>
      <c r="H1064" s="15"/>
      <c r="I1064" s="13"/>
      <c r="J1064" s="204">
        <v>44372</v>
      </c>
      <c r="K1064" s="204">
        <f t="shared" si="10"/>
        <v>44373</v>
      </c>
      <c r="L1064" s="205" t="str">
        <f ca="1">IFERROR(__xludf.DUMMYFUNCTION("JOIN("""", G1064:H1064)"),"")</f>
        <v/>
      </c>
      <c r="M1064" s="11" t="e">
        <f t="shared" ca="1" si="11"/>
        <v>#NAME?</v>
      </c>
    </row>
    <row r="1065" spans="1:13" ht="12.75">
      <c r="A1065" s="15"/>
      <c r="B1065" s="13"/>
      <c r="C1065" s="13"/>
      <c r="D1065" s="13"/>
      <c r="E1065" s="13"/>
      <c r="F1065" s="13"/>
      <c r="G1065" s="205"/>
      <c r="H1065" s="15"/>
      <c r="I1065" s="13"/>
      <c r="J1065" s="204">
        <v>44373</v>
      </c>
      <c r="K1065" s="204">
        <f t="shared" si="10"/>
        <v>44374</v>
      </c>
      <c r="L1065" s="205" t="str">
        <f ca="1">IFERROR(__xludf.DUMMYFUNCTION("JOIN("""", G1065:H1065)"),"")</f>
        <v/>
      </c>
      <c r="M1065" s="11" t="e">
        <f t="shared" ca="1" si="11"/>
        <v>#NAME?</v>
      </c>
    </row>
    <row r="1066" spans="1:13" ht="12.75">
      <c r="A1066" s="15"/>
      <c r="B1066" s="13"/>
      <c r="C1066" s="13"/>
      <c r="D1066" s="13"/>
      <c r="E1066" s="13"/>
      <c r="F1066" s="13"/>
      <c r="G1066" s="205"/>
      <c r="H1066" s="15"/>
      <c r="I1066" s="13"/>
      <c r="J1066" s="204">
        <v>44373</v>
      </c>
      <c r="K1066" s="204">
        <f t="shared" si="10"/>
        <v>44374</v>
      </c>
      <c r="L1066" s="205" t="str">
        <f ca="1">IFERROR(__xludf.DUMMYFUNCTION("JOIN("""", G1066:H1066)"),"")</f>
        <v/>
      </c>
      <c r="M1066" s="11" t="e">
        <f t="shared" ca="1" si="11"/>
        <v>#NAME?</v>
      </c>
    </row>
    <row r="1067" spans="1:13" ht="12.75">
      <c r="A1067" s="15"/>
      <c r="B1067" s="13"/>
      <c r="C1067" s="13"/>
      <c r="D1067" s="13"/>
      <c r="E1067" s="13"/>
      <c r="F1067" s="13"/>
      <c r="G1067" s="205"/>
      <c r="H1067" s="15"/>
      <c r="I1067" s="13"/>
      <c r="J1067" s="204">
        <v>44372</v>
      </c>
      <c r="K1067" s="204">
        <f t="shared" si="10"/>
        <v>44373</v>
      </c>
      <c r="L1067" s="205" t="str">
        <f ca="1">IFERROR(__xludf.DUMMYFUNCTION("JOIN("""", G1067:H1067)"),"")</f>
        <v/>
      </c>
      <c r="M1067" s="11" t="e">
        <f t="shared" ca="1" si="11"/>
        <v>#NAME?</v>
      </c>
    </row>
    <row r="1068" spans="1:13" ht="12.75">
      <c r="A1068" s="15"/>
      <c r="B1068" s="13"/>
      <c r="C1068" s="13"/>
      <c r="D1068" s="13"/>
      <c r="E1068" s="13"/>
      <c r="F1068" s="13"/>
      <c r="G1068" s="205"/>
      <c r="H1068" s="15"/>
      <c r="I1068" s="13"/>
      <c r="J1068" s="204">
        <v>44373</v>
      </c>
      <c r="K1068" s="204">
        <f t="shared" si="10"/>
        <v>44374</v>
      </c>
      <c r="L1068" s="205" t="str">
        <f ca="1">IFERROR(__xludf.DUMMYFUNCTION("JOIN("""", G1068:H1068)"),"")</f>
        <v/>
      </c>
      <c r="M1068" s="11" t="e">
        <f t="shared" ca="1" si="11"/>
        <v>#NAME?</v>
      </c>
    </row>
    <row r="1069" spans="1:13" ht="12.75">
      <c r="A1069" s="15"/>
      <c r="B1069" s="13"/>
      <c r="C1069" s="13"/>
      <c r="D1069" s="13"/>
      <c r="E1069" s="13"/>
      <c r="F1069" s="13"/>
      <c r="G1069" s="205"/>
      <c r="H1069" s="15"/>
      <c r="I1069" s="13"/>
      <c r="J1069" s="204">
        <v>44373</v>
      </c>
      <c r="K1069" s="204">
        <f t="shared" si="10"/>
        <v>44374</v>
      </c>
      <c r="L1069" s="205" t="str">
        <f ca="1">IFERROR(__xludf.DUMMYFUNCTION("JOIN("""", G1069:H1069)"),"")</f>
        <v/>
      </c>
      <c r="M1069" s="11" t="e">
        <f t="shared" ca="1" si="11"/>
        <v>#NAME?</v>
      </c>
    </row>
    <row r="1070" spans="1:13" ht="12.75">
      <c r="A1070" s="15"/>
      <c r="B1070" s="13"/>
      <c r="C1070" s="13"/>
      <c r="D1070" s="13"/>
      <c r="E1070" s="13"/>
      <c r="F1070" s="13"/>
      <c r="G1070" s="205"/>
      <c r="H1070" s="15"/>
      <c r="I1070" s="13"/>
      <c r="J1070" s="204">
        <v>44373</v>
      </c>
      <c r="K1070" s="204">
        <f t="shared" si="10"/>
        <v>44374</v>
      </c>
      <c r="L1070" s="205" t="str">
        <f ca="1">IFERROR(__xludf.DUMMYFUNCTION("JOIN("""", G1070:H1070)"),"")</f>
        <v/>
      </c>
      <c r="M1070" s="11" t="e">
        <f t="shared" ca="1" si="11"/>
        <v>#NAME?</v>
      </c>
    </row>
    <row r="1071" spans="1:13" ht="12.75">
      <c r="A1071" s="15"/>
      <c r="B1071" s="13"/>
      <c r="C1071" s="13"/>
      <c r="D1071" s="13"/>
      <c r="E1071" s="13"/>
      <c r="F1071" s="13"/>
      <c r="G1071" s="205"/>
      <c r="H1071" s="15"/>
      <c r="I1071" s="13"/>
      <c r="J1071" s="204">
        <v>44373</v>
      </c>
      <c r="K1071" s="204">
        <f t="shared" si="10"/>
        <v>44374</v>
      </c>
      <c r="L1071" s="205" t="str">
        <f ca="1">IFERROR(__xludf.DUMMYFUNCTION("JOIN("""", G1071:H1071)"),"")</f>
        <v/>
      </c>
      <c r="M1071" s="11" t="e">
        <f t="shared" ca="1" si="11"/>
        <v>#NAME?</v>
      </c>
    </row>
    <row r="1072" spans="1:13" ht="12.75">
      <c r="A1072" s="15"/>
      <c r="B1072" s="13"/>
      <c r="C1072" s="13"/>
      <c r="D1072" s="13"/>
      <c r="E1072" s="13"/>
      <c r="F1072" s="13"/>
      <c r="G1072" s="205"/>
      <c r="H1072" s="15"/>
      <c r="I1072" s="13"/>
      <c r="J1072" s="204">
        <v>44373</v>
      </c>
      <c r="K1072" s="204">
        <f t="shared" si="10"/>
        <v>44374</v>
      </c>
      <c r="L1072" s="205" t="str">
        <f ca="1">IFERROR(__xludf.DUMMYFUNCTION("JOIN("""", G1072:H1072)"),"")</f>
        <v/>
      </c>
      <c r="M1072" s="11" t="e">
        <f t="shared" ca="1" si="11"/>
        <v>#NAME?</v>
      </c>
    </row>
    <row r="1073" spans="1:13" ht="12.75">
      <c r="A1073" s="15"/>
      <c r="B1073" s="13"/>
      <c r="C1073" s="13"/>
      <c r="D1073" s="13"/>
      <c r="E1073" s="13"/>
      <c r="F1073" s="13"/>
      <c r="G1073" s="205"/>
      <c r="H1073" s="15"/>
      <c r="I1073" s="13"/>
      <c r="J1073" s="204">
        <v>44373</v>
      </c>
      <c r="K1073" s="204">
        <f t="shared" si="10"/>
        <v>44374</v>
      </c>
      <c r="L1073" s="205" t="str">
        <f ca="1">IFERROR(__xludf.DUMMYFUNCTION("JOIN("""", G1073:H1073)"),"")</f>
        <v/>
      </c>
      <c r="M1073" s="11" t="e">
        <f t="shared" ca="1" si="11"/>
        <v>#NAME?</v>
      </c>
    </row>
    <row r="1074" spans="1:13" ht="12.75">
      <c r="A1074" s="15"/>
      <c r="B1074" s="13"/>
      <c r="C1074" s="13"/>
      <c r="D1074" s="13"/>
      <c r="E1074" s="13"/>
      <c r="F1074" s="13"/>
      <c r="G1074" s="205"/>
      <c r="H1074" s="15"/>
      <c r="I1074" s="13"/>
      <c r="J1074" s="204">
        <v>44373</v>
      </c>
      <c r="K1074" s="204">
        <f t="shared" si="10"/>
        <v>44374</v>
      </c>
      <c r="L1074" s="205" t="str">
        <f ca="1">IFERROR(__xludf.DUMMYFUNCTION("JOIN("""", G1074:H1074)"),"")</f>
        <v/>
      </c>
      <c r="M1074" s="11" t="e">
        <f t="shared" ca="1" si="11"/>
        <v>#NAME?</v>
      </c>
    </row>
    <row r="1075" spans="1:13" ht="12.75">
      <c r="A1075" s="15"/>
      <c r="B1075" s="13"/>
      <c r="C1075" s="13"/>
      <c r="D1075" s="13"/>
      <c r="E1075" s="13"/>
      <c r="F1075" s="13"/>
      <c r="G1075" s="205"/>
      <c r="H1075" s="15"/>
      <c r="I1075" s="13"/>
      <c r="J1075" s="204">
        <v>44373</v>
      </c>
      <c r="K1075" s="204">
        <f t="shared" si="10"/>
        <v>44374</v>
      </c>
      <c r="L1075" s="205" t="str">
        <f ca="1">IFERROR(__xludf.DUMMYFUNCTION("JOIN("""", G1075:H1075)"),"")</f>
        <v/>
      </c>
      <c r="M1075" s="11" t="e">
        <f t="shared" ca="1" si="11"/>
        <v>#NAME?</v>
      </c>
    </row>
    <row r="1076" spans="1:13" ht="12.75">
      <c r="A1076" s="15"/>
      <c r="B1076" s="13"/>
      <c r="C1076" s="13"/>
      <c r="D1076" s="13"/>
      <c r="E1076" s="13"/>
      <c r="F1076" s="13"/>
      <c r="G1076" s="205"/>
      <c r="H1076" s="15"/>
      <c r="I1076" s="13"/>
      <c r="J1076" s="204">
        <v>44373</v>
      </c>
      <c r="K1076" s="204">
        <f t="shared" si="10"/>
        <v>44374</v>
      </c>
      <c r="L1076" s="205" t="str">
        <f ca="1">IFERROR(__xludf.DUMMYFUNCTION("JOIN("""", G1076:H1076)"),"")</f>
        <v/>
      </c>
      <c r="M1076" s="11" t="e">
        <f t="shared" ca="1" si="11"/>
        <v>#NAME?</v>
      </c>
    </row>
    <row r="1077" spans="1:13" ht="12.75">
      <c r="A1077" s="15"/>
      <c r="B1077" s="13"/>
      <c r="C1077" s="13"/>
      <c r="D1077" s="13"/>
      <c r="E1077" s="13"/>
      <c r="F1077" s="13"/>
      <c r="G1077" s="205"/>
      <c r="H1077" s="15"/>
      <c r="I1077" s="13"/>
      <c r="J1077" s="204">
        <v>44373</v>
      </c>
      <c r="K1077" s="204">
        <f t="shared" si="10"/>
        <v>44374</v>
      </c>
      <c r="L1077" s="205" t="str">
        <f ca="1">IFERROR(__xludf.DUMMYFUNCTION("JOIN("""", G1077:H1077)"),"")</f>
        <v/>
      </c>
      <c r="M1077" s="11" t="e">
        <f t="shared" ca="1" si="11"/>
        <v>#NAME?</v>
      </c>
    </row>
    <row r="1078" spans="1:13" ht="12.75">
      <c r="A1078" s="15"/>
      <c r="B1078" s="13"/>
      <c r="C1078" s="13"/>
      <c r="D1078" s="13"/>
      <c r="E1078" s="13"/>
      <c r="F1078" s="13"/>
      <c r="G1078" s="205"/>
      <c r="H1078" s="15"/>
      <c r="I1078" s="13"/>
      <c r="J1078" s="204">
        <v>44373</v>
      </c>
      <c r="K1078" s="204">
        <f t="shared" si="10"/>
        <v>44374</v>
      </c>
      <c r="L1078" s="205" t="str">
        <f ca="1">IFERROR(__xludf.DUMMYFUNCTION("JOIN("""", G1078:H1078)"),"")</f>
        <v/>
      </c>
      <c r="M1078" s="11" t="e">
        <f t="shared" ca="1" si="11"/>
        <v>#NAME?</v>
      </c>
    </row>
    <row r="1079" spans="1:13" ht="12.75">
      <c r="A1079" s="15"/>
      <c r="B1079" s="13"/>
      <c r="C1079" s="13"/>
      <c r="D1079" s="13"/>
      <c r="E1079" s="13"/>
      <c r="F1079" s="13"/>
      <c r="G1079" s="205"/>
      <c r="H1079" s="15"/>
      <c r="I1079" s="13"/>
      <c r="J1079" s="204">
        <v>44373</v>
      </c>
      <c r="K1079" s="204">
        <f t="shared" si="10"/>
        <v>44374</v>
      </c>
      <c r="L1079" s="205" t="str">
        <f ca="1">IFERROR(__xludf.DUMMYFUNCTION("JOIN("""", G1079:H1079)"),"")</f>
        <v/>
      </c>
      <c r="M1079" s="11" t="e">
        <f t="shared" ca="1" si="11"/>
        <v>#NAME?</v>
      </c>
    </row>
    <row r="1080" spans="1:13" ht="12.75">
      <c r="A1080" s="15"/>
      <c r="B1080" s="13"/>
      <c r="C1080" s="13"/>
      <c r="D1080" s="13"/>
      <c r="E1080" s="13"/>
      <c r="F1080" s="13"/>
      <c r="G1080" s="205"/>
      <c r="H1080" s="15"/>
      <c r="I1080" s="13"/>
      <c r="J1080" s="204">
        <v>44375</v>
      </c>
      <c r="K1080" s="204">
        <f t="shared" si="10"/>
        <v>44376</v>
      </c>
      <c r="L1080" s="205" t="str">
        <f ca="1">IFERROR(__xludf.DUMMYFUNCTION("JOIN("""", G1080:H1080)"),"")</f>
        <v/>
      </c>
      <c r="M1080" s="11" t="e">
        <f t="shared" ca="1" si="11"/>
        <v>#NAME?</v>
      </c>
    </row>
    <row r="1081" spans="1:13" ht="12.75">
      <c r="A1081" s="15"/>
      <c r="B1081" s="13"/>
      <c r="C1081" s="13"/>
      <c r="D1081" s="13"/>
      <c r="E1081" s="13"/>
      <c r="F1081" s="13"/>
      <c r="G1081" s="205"/>
      <c r="H1081" s="15"/>
      <c r="I1081" s="13"/>
      <c r="J1081" s="204">
        <v>44373</v>
      </c>
      <c r="K1081" s="204">
        <f t="shared" si="10"/>
        <v>44374</v>
      </c>
      <c r="L1081" s="205" t="str">
        <f ca="1">IFERROR(__xludf.DUMMYFUNCTION("JOIN("""", G1081:H1081)"),"")</f>
        <v/>
      </c>
      <c r="M1081" s="11" t="e">
        <f t="shared" ca="1" si="11"/>
        <v>#NAME?</v>
      </c>
    </row>
    <row r="1082" spans="1:13" ht="12.75">
      <c r="A1082" s="15"/>
      <c r="B1082" s="13"/>
      <c r="C1082" s="13"/>
      <c r="D1082" s="13"/>
      <c r="E1082" s="13"/>
      <c r="F1082" s="13"/>
      <c r="G1082" s="205"/>
      <c r="H1082" s="15"/>
      <c r="I1082" s="13"/>
      <c r="J1082" s="204">
        <v>44373</v>
      </c>
      <c r="K1082" s="204">
        <f t="shared" si="10"/>
        <v>44374</v>
      </c>
      <c r="L1082" s="205" t="str">
        <f ca="1">IFERROR(__xludf.DUMMYFUNCTION("JOIN("""", G1082:H1082)"),"")</f>
        <v/>
      </c>
      <c r="M1082" s="11" t="e">
        <f t="shared" ca="1" si="11"/>
        <v>#NAME?</v>
      </c>
    </row>
    <row r="1083" spans="1:13" ht="12.75">
      <c r="A1083" s="15"/>
      <c r="B1083" s="13"/>
      <c r="C1083" s="13"/>
      <c r="D1083" s="13"/>
      <c r="E1083" s="13"/>
      <c r="F1083" s="13"/>
      <c r="G1083" s="205"/>
      <c r="H1083" s="15"/>
      <c r="I1083" s="13"/>
      <c r="J1083" s="204">
        <v>44382</v>
      </c>
      <c r="K1083" s="204">
        <f t="shared" si="10"/>
        <v>44383</v>
      </c>
      <c r="L1083" s="205" t="str">
        <f ca="1">IFERROR(__xludf.DUMMYFUNCTION("JOIN("""", G1083:H1083)"),"")</f>
        <v/>
      </c>
      <c r="M1083" s="11" t="e">
        <f t="shared" ca="1" si="11"/>
        <v>#NAME?</v>
      </c>
    </row>
    <row r="1084" spans="1:13" ht="12.75">
      <c r="A1084" s="15"/>
      <c r="B1084" s="13"/>
      <c r="C1084" s="13"/>
      <c r="D1084" s="13"/>
      <c r="E1084" s="13"/>
      <c r="F1084" s="13"/>
      <c r="G1084" s="205"/>
      <c r="H1084" s="15"/>
      <c r="I1084" s="13"/>
      <c r="J1084" s="204">
        <v>44375</v>
      </c>
      <c r="K1084" s="204">
        <f t="shared" si="10"/>
        <v>44376</v>
      </c>
      <c r="L1084" s="205" t="str">
        <f ca="1">IFERROR(__xludf.DUMMYFUNCTION("JOIN("""", G1084:H1084)"),"")</f>
        <v/>
      </c>
      <c r="M1084" s="11" t="e">
        <f t="shared" ca="1" si="11"/>
        <v>#NAME?</v>
      </c>
    </row>
    <row r="1085" spans="1:13" ht="12.75">
      <c r="A1085" s="15"/>
      <c r="B1085" s="13"/>
      <c r="C1085" s="13"/>
      <c r="D1085" s="13"/>
      <c r="E1085" s="13"/>
      <c r="F1085" s="13"/>
      <c r="G1085" s="205"/>
      <c r="H1085" s="15"/>
      <c r="I1085" s="13"/>
      <c r="J1085" s="204">
        <v>44375</v>
      </c>
      <c r="K1085" s="204">
        <f t="shared" si="10"/>
        <v>44376</v>
      </c>
      <c r="L1085" s="205" t="str">
        <f ca="1">IFERROR(__xludf.DUMMYFUNCTION("JOIN("""", G1085:H1085)"),"")</f>
        <v/>
      </c>
      <c r="M1085" s="11" t="e">
        <f t="shared" ca="1" si="11"/>
        <v>#NAME?</v>
      </c>
    </row>
    <row r="1086" spans="1:13" ht="12.75">
      <c r="A1086" s="15"/>
      <c r="B1086" s="13"/>
      <c r="C1086" s="13"/>
      <c r="D1086" s="13"/>
      <c r="E1086" s="13"/>
      <c r="F1086" s="13"/>
      <c r="G1086" s="205"/>
      <c r="H1086" s="15"/>
      <c r="I1086" s="13"/>
      <c r="J1086" s="204">
        <v>44375</v>
      </c>
      <c r="K1086" s="204">
        <f t="shared" si="10"/>
        <v>44376</v>
      </c>
      <c r="L1086" s="205" t="str">
        <f ca="1">IFERROR(__xludf.DUMMYFUNCTION("JOIN("""", G1086:H1086)"),"")</f>
        <v/>
      </c>
      <c r="M1086" s="11" t="e">
        <f t="shared" ca="1" si="11"/>
        <v>#NAME?</v>
      </c>
    </row>
    <row r="1087" spans="1:13" ht="12.75">
      <c r="A1087" s="15"/>
      <c r="B1087" s="13"/>
      <c r="C1087" s="13"/>
      <c r="D1087" s="13"/>
      <c r="E1087" s="13"/>
      <c r="F1087" s="13"/>
      <c r="G1087" s="205"/>
      <c r="H1087" s="15"/>
      <c r="I1087" s="13"/>
      <c r="J1087" s="204">
        <v>44375</v>
      </c>
      <c r="K1087" s="204">
        <f t="shared" si="10"/>
        <v>44376</v>
      </c>
      <c r="L1087" s="205" t="str">
        <f ca="1">IFERROR(__xludf.DUMMYFUNCTION("JOIN("""", G1087:H1087)"),"")</f>
        <v/>
      </c>
      <c r="M1087" s="11" t="e">
        <f t="shared" ca="1" si="11"/>
        <v>#NAME?</v>
      </c>
    </row>
    <row r="1088" spans="1:13" ht="12.75">
      <c r="A1088" s="15"/>
      <c r="B1088" s="13"/>
      <c r="C1088" s="13"/>
      <c r="D1088" s="13"/>
      <c r="E1088" s="13"/>
      <c r="F1088" s="13"/>
      <c r="G1088" s="205"/>
      <c r="H1088" s="15"/>
      <c r="I1088" s="13"/>
      <c r="J1088" s="204">
        <v>44375</v>
      </c>
      <c r="K1088" s="204">
        <f t="shared" si="10"/>
        <v>44376</v>
      </c>
      <c r="L1088" s="205" t="str">
        <f ca="1">IFERROR(__xludf.DUMMYFUNCTION("JOIN("""", G1088:H1088)"),"")</f>
        <v/>
      </c>
      <c r="M1088" s="11" t="e">
        <f t="shared" ca="1" si="11"/>
        <v>#NAME?</v>
      </c>
    </row>
    <row r="1089" spans="1:13" ht="12.75">
      <c r="A1089" s="15"/>
      <c r="B1089" s="13"/>
      <c r="C1089" s="13"/>
      <c r="D1089" s="13"/>
      <c r="E1089" s="13"/>
      <c r="F1089" s="13"/>
      <c r="G1089" s="205"/>
      <c r="H1089" s="15"/>
      <c r="I1089" s="13"/>
      <c r="J1089" s="204">
        <v>44375</v>
      </c>
      <c r="K1089" s="204">
        <f t="shared" si="10"/>
        <v>44376</v>
      </c>
      <c r="L1089" s="205" t="str">
        <f ca="1">IFERROR(__xludf.DUMMYFUNCTION("JOIN("""", G1089:H1089)"),"")</f>
        <v/>
      </c>
      <c r="M1089" s="11" t="e">
        <f t="shared" ca="1" si="11"/>
        <v>#NAME?</v>
      </c>
    </row>
    <row r="1090" spans="1:13" ht="12.75">
      <c r="A1090" s="15"/>
      <c r="B1090" s="13"/>
      <c r="C1090" s="13"/>
      <c r="D1090" s="13"/>
      <c r="E1090" s="13"/>
      <c r="F1090" s="13"/>
      <c r="G1090" s="205"/>
      <c r="H1090" s="15"/>
      <c r="I1090" s="13"/>
      <c r="J1090" s="204">
        <v>44375</v>
      </c>
      <c r="K1090" s="204">
        <v>44375</v>
      </c>
      <c r="L1090" s="205" t="str">
        <f ca="1">IFERROR(__xludf.DUMMYFUNCTION("JOIN("""", G1090:H1090)"),"")</f>
        <v/>
      </c>
      <c r="M1090" s="11" t="e">
        <f t="shared" ca="1" si="11"/>
        <v>#NAME?</v>
      </c>
    </row>
    <row r="1091" spans="1:13" ht="12.75">
      <c r="A1091" s="15"/>
      <c r="B1091" s="13"/>
      <c r="C1091" s="13"/>
      <c r="D1091" s="13"/>
      <c r="E1091" s="13"/>
      <c r="F1091" s="13"/>
      <c r="G1091" s="205"/>
      <c r="H1091" s="15"/>
      <c r="I1091" s="13"/>
      <c r="J1091" s="204">
        <v>44375</v>
      </c>
      <c r="K1091" s="204">
        <f t="shared" ref="K1091:K1092" si="12">J1091+1</f>
        <v>44376</v>
      </c>
      <c r="L1091" s="205" t="str">
        <f ca="1">IFERROR(__xludf.DUMMYFUNCTION("JOIN("""", G1091:H1091)"),"")</f>
        <v/>
      </c>
      <c r="M1091" s="11" t="e">
        <f t="shared" ca="1" si="11"/>
        <v>#NAME?</v>
      </c>
    </row>
    <row r="1092" spans="1:13" ht="12.75">
      <c r="A1092" s="15"/>
      <c r="B1092" s="13"/>
      <c r="C1092" s="13"/>
      <c r="D1092" s="13"/>
      <c r="E1092" s="13"/>
      <c r="F1092" s="13"/>
      <c r="G1092" s="205"/>
      <c r="H1092" s="15"/>
      <c r="I1092" s="13"/>
      <c r="J1092" s="204">
        <v>44375</v>
      </c>
      <c r="K1092" s="204">
        <f t="shared" si="12"/>
        <v>44376</v>
      </c>
      <c r="L1092" s="205" t="str">
        <f ca="1">IFERROR(__xludf.DUMMYFUNCTION("JOIN("""", G1092:H1092)"),"")</f>
        <v/>
      </c>
      <c r="M1092" s="11" t="e">
        <f t="shared" ca="1" si="11"/>
        <v>#NAME?</v>
      </c>
    </row>
    <row r="1093" spans="1:13" ht="12.75">
      <c r="A1093" s="15"/>
      <c r="B1093" s="13"/>
      <c r="C1093" s="13"/>
      <c r="D1093" s="13"/>
      <c r="E1093" s="13"/>
      <c r="F1093" s="13"/>
      <c r="G1093" s="205"/>
      <c r="H1093" s="15"/>
      <c r="I1093" s="13"/>
      <c r="J1093" s="204">
        <v>44375</v>
      </c>
      <c r="K1093" s="204">
        <v>44375</v>
      </c>
      <c r="L1093" s="205" t="str">
        <f ca="1">IFERROR(__xludf.DUMMYFUNCTION("JOIN("""", G1093:H1093)"),"")</f>
        <v/>
      </c>
      <c r="M1093" s="11" t="e">
        <f t="shared" ca="1" si="11"/>
        <v>#NAME?</v>
      </c>
    </row>
    <row r="1094" spans="1:13" ht="12.75">
      <c r="A1094" s="15"/>
      <c r="B1094" s="13"/>
      <c r="C1094" s="13"/>
      <c r="D1094" s="13"/>
      <c r="E1094" s="13"/>
      <c r="F1094" s="13"/>
      <c r="G1094" s="205"/>
      <c r="H1094" s="15"/>
      <c r="I1094" s="13"/>
      <c r="J1094" s="209">
        <v>44375</v>
      </c>
      <c r="K1094" s="204">
        <f t="shared" ref="K1094:K1332" si="13">J1094+1</f>
        <v>44376</v>
      </c>
      <c r="L1094" s="205" t="str">
        <f ca="1">IFERROR(__xludf.DUMMYFUNCTION("JOIN("""", G1094:H1094)"),"")</f>
        <v/>
      </c>
      <c r="M1094" s="11" t="e">
        <f t="shared" ca="1" si="11"/>
        <v>#NAME?</v>
      </c>
    </row>
    <row r="1095" spans="1:13" ht="12.75">
      <c r="A1095" s="15"/>
      <c r="B1095" s="13"/>
      <c r="C1095" s="13"/>
      <c r="D1095" s="13"/>
      <c r="E1095" s="13"/>
      <c r="F1095" s="13"/>
      <c r="G1095" s="205"/>
      <c r="H1095" s="15"/>
      <c r="I1095" s="13"/>
      <c r="J1095" s="204">
        <v>44375</v>
      </c>
      <c r="K1095" s="204">
        <f t="shared" si="13"/>
        <v>44376</v>
      </c>
      <c r="L1095" s="205" t="str">
        <f ca="1">IFERROR(__xludf.DUMMYFUNCTION("JOIN("""", G1095:H1095)"),"")</f>
        <v/>
      </c>
      <c r="M1095" s="11" t="e">
        <f t="shared" ca="1" si="11"/>
        <v>#NAME?</v>
      </c>
    </row>
    <row r="1096" spans="1:13" ht="12.75">
      <c r="A1096" s="15"/>
      <c r="B1096" s="13"/>
      <c r="C1096" s="13"/>
      <c r="D1096" s="13"/>
      <c r="E1096" s="13"/>
      <c r="F1096" s="13"/>
      <c r="G1096" s="205"/>
      <c r="H1096" s="15"/>
      <c r="I1096" s="13"/>
      <c r="J1096" s="204">
        <v>44375</v>
      </c>
      <c r="K1096" s="204">
        <f t="shared" si="13"/>
        <v>44376</v>
      </c>
      <c r="L1096" s="205" t="str">
        <f ca="1">IFERROR(__xludf.DUMMYFUNCTION("JOIN("""", G1096:H1096)"),"")</f>
        <v/>
      </c>
      <c r="M1096" s="11" t="e">
        <f t="shared" ca="1" si="11"/>
        <v>#NAME?</v>
      </c>
    </row>
    <row r="1097" spans="1:13" ht="12.75">
      <c r="A1097" s="15"/>
      <c r="B1097" s="13"/>
      <c r="C1097" s="13"/>
      <c r="D1097" s="13"/>
      <c r="E1097" s="13"/>
      <c r="F1097" s="13"/>
      <c r="G1097" s="205"/>
      <c r="H1097" s="15"/>
      <c r="I1097" s="13"/>
      <c r="J1097" s="204">
        <v>44375</v>
      </c>
      <c r="K1097" s="204">
        <f t="shared" si="13"/>
        <v>44376</v>
      </c>
      <c r="L1097" s="205" t="str">
        <f ca="1">IFERROR(__xludf.DUMMYFUNCTION("JOIN("""", G1097:H1097)"),"")</f>
        <v/>
      </c>
      <c r="M1097" s="11" t="e">
        <f t="shared" ca="1" si="11"/>
        <v>#NAME?</v>
      </c>
    </row>
    <row r="1098" spans="1:13" ht="12.75">
      <c r="A1098" s="15"/>
      <c r="B1098" s="13"/>
      <c r="C1098" s="13"/>
      <c r="D1098" s="13"/>
      <c r="E1098" s="13"/>
      <c r="F1098" s="13"/>
      <c r="G1098" s="205"/>
      <c r="H1098" s="15"/>
      <c r="I1098" s="13"/>
      <c r="J1098" s="204">
        <v>44375</v>
      </c>
      <c r="K1098" s="204">
        <f t="shared" si="13"/>
        <v>44376</v>
      </c>
      <c r="L1098" s="205" t="str">
        <f ca="1">IFERROR(__xludf.DUMMYFUNCTION("JOIN("""", G1098:H1098)"),"")</f>
        <v/>
      </c>
      <c r="M1098" s="11" t="e">
        <f t="shared" ca="1" si="11"/>
        <v>#NAME?</v>
      </c>
    </row>
    <row r="1099" spans="1:13" ht="12.75">
      <c r="A1099" s="15"/>
      <c r="B1099" s="13"/>
      <c r="C1099" s="13"/>
      <c r="D1099" s="13"/>
      <c r="E1099" s="13"/>
      <c r="F1099" s="13"/>
      <c r="G1099" s="205"/>
      <c r="H1099" s="15"/>
      <c r="I1099" s="13"/>
      <c r="J1099" s="204">
        <v>44375</v>
      </c>
      <c r="K1099" s="204">
        <f t="shared" si="13"/>
        <v>44376</v>
      </c>
      <c r="L1099" s="205" t="str">
        <f ca="1">IFERROR(__xludf.DUMMYFUNCTION("JOIN("""", G1099:H1099)"),"")</f>
        <v/>
      </c>
      <c r="M1099" s="11" t="e">
        <f t="shared" ca="1" si="11"/>
        <v>#NAME?</v>
      </c>
    </row>
    <row r="1100" spans="1:13" ht="12.75">
      <c r="A1100" s="15"/>
      <c r="B1100" s="13"/>
      <c r="C1100" s="13"/>
      <c r="D1100" s="13"/>
      <c r="E1100" s="13"/>
      <c r="F1100" s="13"/>
      <c r="G1100" s="205"/>
      <c r="H1100" s="15"/>
      <c r="I1100" s="13"/>
      <c r="J1100" s="204">
        <v>44377</v>
      </c>
      <c r="K1100" s="204">
        <f t="shared" si="13"/>
        <v>44378</v>
      </c>
      <c r="L1100" s="205" t="str">
        <f ca="1">IFERROR(__xludf.DUMMYFUNCTION("JOIN("""", G1100:H1100)"),"")</f>
        <v/>
      </c>
      <c r="M1100" s="11" t="e">
        <f t="shared" ca="1" si="11"/>
        <v>#NAME?</v>
      </c>
    </row>
    <row r="1101" spans="1:13" ht="12.75">
      <c r="A1101" s="15"/>
      <c r="B1101" s="13"/>
      <c r="C1101" s="13"/>
      <c r="D1101" s="13"/>
      <c r="E1101" s="13"/>
      <c r="F1101" s="13"/>
      <c r="G1101" s="205"/>
      <c r="H1101" s="15"/>
      <c r="I1101" s="13"/>
      <c r="J1101" s="204">
        <v>44375</v>
      </c>
      <c r="K1101" s="204">
        <f t="shared" si="13"/>
        <v>44376</v>
      </c>
      <c r="L1101" s="205" t="str">
        <f ca="1">IFERROR(__xludf.DUMMYFUNCTION("JOIN("""", G1101:H1101)"),"")</f>
        <v/>
      </c>
      <c r="M1101" s="11" t="e">
        <f t="shared" ca="1" si="11"/>
        <v>#NAME?</v>
      </c>
    </row>
    <row r="1102" spans="1:13" ht="12.75">
      <c r="A1102" s="15"/>
      <c r="B1102" s="13"/>
      <c r="C1102" s="13"/>
      <c r="D1102" s="13"/>
      <c r="E1102" s="13"/>
      <c r="F1102" s="13"/>
      <c r="G1102" s="205"/>
      <c r="H1102" s="15"/>
      <c r="I1102" s="13"/>
      <c r="J1102" s="204">
        <v>44385</v>
      </c>
      <c r="K1102" s="204">
        <f t="shared" si="13"/>
        <v>44386</v>
      </c>
      <c r="L1102" s="205" t="str">
        <f ca="1">IFERROR(__xludf.DUMMYFUNCTION("JOIN("""", G1102:H1102)"),"")</f>
        <v/>
      </c>
      <c r="M1102" s="11" t="e">
        <f t="shared" ca="1" si="11"/>
        <v>#NAME?</v>
      </c>
    </row>
    <row r="1103" spans="1:13" ht="12.75">
      <c r="A1103" s="15"/>
      <c r="B1103" s="13"/>
      <c r="C1103" s="13"/>
      <c r="D1103" s="13"/>
      <c r="E1103" s="13"/>
      <c r="F1103" s="13"/>
      <c r="G1103" s="205"/>
      <c r="H1103" s="15"/>
      <c r="I1103" s="13"/>
      <c r="J1103" s="204">
        <v>44376</v>
      </c>
      <c r="K1103" s="204">
        <f t="shared" si="13"/>
        <v>44377</v>
      </c>
      <c r="L1103" s="205" t="str">
        <f ca="1">IFERROR(__xludf.DUMMYFUNCTION("JOIN("""", G1103:H1103)"),"")</f>
        <v/>
      </c>
      <c r="M1103" s="11" t="e">
        <f t="shared" ca="1" si="11"/>
        <v>#NAME?</v>
      </c>
    </row>
    <row r="1104" spans="1:13" ht="12.75">
      <c r="A1104" s="15"/>
      <c r="B1104" s="13"/>
      <c r="C1104" s="13"/>
      <c r="D1104" s="13"/>
      <c r="E1104" s="13"/>
      <c r="F1104" s="13"/>
      <c r="G1104" s="205"/>
      <c r="H1104" s="15"/>
      <c r="I1104" s="13"/>
      <c r="J1104" s="204">
        <v>44376</v>
      </c>
      <c r="K1104" s="204">
        <f t="shared" si="13"/>
        <v>44377</v>
      </c>
      <c r="L1104" s="205" t="str">
        <f ca="1">IFERROR(__xludf.DUMMYFUNCTION("JOIN("""", G1104:H1104)"),"")</f>
        <v/>
      </c>
      <c r="M1104" s="11" t="e">
        <f t="shared" ca="1" si="11"/>
        <v>#NAME?</v>
      </c>
    </row>
    <row r="1105" spans="1:13" ht="12.75">
      <c r="A1105" s="15"/>
      <c r="B1105" s="13"/>
      <c r="C1105" s="13"/>
      <c r="D1105" s="13"/>
      <c r="E1105" s="13"/>
      <c r="F1105" s="13"/>
      <c r="G1105" s="205"/>
      <c r="H1105" s="15"/>
      <c r="I1105" s="13"/>
      <c r="J1105" s="204">
        <v>44376</v>
      </c>
      <c r="K1105" s="204">
        <f t="shared" si="13"/>
        <v>44377</v>
      </c>
      <c r="L1105" s="205" t="str">
        <f ca="1">IFERROR(__xludf.DUMMYFUNCTION("JOIN("""", G1105:H1105)"),"")</f>
        <v/>
      </c>
      <c r="M1105" s="11" t="e">
        <f t="shared" ca="1" si="11"/>
        <v>#NAME?</v>
      </c>
    </row>
    <row r="1106" spans="1:13" ht="12.75">
      <c r="A1106" s="15"/>
      <c r="B1106" s="13"/>
      <c r="C1106" s="13"/>
      <c r="D1106" s="13"/>
      <c r="E1106" s="13"/>
      <c r="F1106" s="13"/>
      <c r="G1106" s="205"/>
      <c r="H1106" s="15"/>
      <c r="I1106" s="13"/>
      <c r="J1106" s="204">
        <v>44380</v>
      </c>
      <c r="K1106" s="204">
        <f t="shared" si="13"/>
        <v>44381</v>
      </c>
      <c r="L1106" s="205" t="str">
        <f ca="1">IFERROR(__xludf.DUMMYFUNCTION("JOIN("""", G1106:H1106)"),"")</f>
        <v/>
      </c>
      <c r="M1106" s="11" t="e">
        <f t="shared" ca="1" si="11"/>
        <v>#NAME?</v>
      </c>
    </row>
    <row r="1107" spans="1:13" ht="12.75">
      <c r="A1107" s="15"/>
      <c r="B1107" s="13"/>
      <c r="C1107" s="13"/>
      <c r="D1107" s="13"/>
      <c r="E1107" s="13"/>
      <c r="F1107" s="13"/>
      <c r="G1107" s="205"/>
      <c r="H1107" s="13"/>
      <c r="I1107" s="13"/>
      <c r="J1107" s="204">
        <v>44376</v>
      </c>
      <c r="K1107" s="204">
        <f t="shared" si="13"/>
        <v>44377</v>
      </c>
      <c r="L1107" s="205" t="str">
        <f ca="1">IFERROR(__xludf.DUMMYFUNCTION("JOIN("""", G1107:H1107)"),"")</f>
        <v/>
      </c>
      <c r="M1107" s="11" t="e">
        <f t="shared" ca="1" si="11"/>
        <v>#NAME?</v>
      </c>
    </row>
    <row r="1108" spans="1:13" ht="12.75">
      <c r="A1108" s="15"/>
      <c r="B1108" s="13"/>
      <c r="C1108" s="13"/>
      <c r="D1108" s="13"/>
      <c r="E1108" s="13"/>
      <c r="F1108" s="13"/>
      <c r="G1108" s="205"/>
      <c r="H1108" s="15"/>
      <c r="I1108" s="13"/>
      <c r="J1108" s="204">
        <v>44376</v>
      </c>
      <c r="K1108" s="204">
        <f t="shared" si="13"/>
        <v>44377</v>
      </c>
      <c r="L1108" s="205" t="str">
        <f ca="1">IFERROR(__xludf.DUMMYFUNCTION("JOIN("""", G1108:H1108)"),"")</f>
        <v/>
      </c>
      <c r="M1108" s="11" t="e">
        <f t="shared" ca="1" si="11"/>
        <v>#NAME?</v>
      </c>
    </row>
    <row r="1109" spans="1:13" ht="12.75">
      <c r="A1109" s="15"/>
      <c r="B1109" s="13"/>
      <c r="C1109" s="13"/>
      <c r="D1109" s="13"/>
      <c r="E1109" s="13"/>
      <c r="F1109" s="13"/>
      <c r="G1109" s="205"/>
      <c r="H1109" s="15"/>
      <c r="I1109" s="13"/>
      <c r="J1109" s="204">
        <v>44376</v>
      </c>
      <c r="K1109" s="204">
        <f t="shared" si="13"/>
        <v>44377</v>
      </c>
      <c r="L1109" s="205" t="str">
        <f ca="1">IFERROR(__xludf.DUMMYFUNCTION("JOIN("""", G1109:H1109)"),"")</f>
        <v/>
      </c>
      <c r="M1109" s="11" t="e">
        <f t="shared" ca="1" si="11"/>
        <v>#NAME?</v>
      </c>
    </row>
    <row r="1110" spans="1:13" ht="12.75">
      <c r="A1110" s="15"/>
      <c r="B1110" s="13"/>
      <c r="C1110" s="13"/>
      <c r="D1110" s="13"/>
      <c r="E1110" s="13"/>
      <c r="F1110" s="13"/>
      <c r="G1110" s="205"/>
      <c r="H1110" s="15"/>
      <c r="I1110" s="13"/>
      <c r="J1110" s="204">
        <v>44376</v>
      </c>
      <c r="K1110" s="204">
        <f t="shared" si="13"/>
        <v>44377</v>
      </c>
      <c r="L1110" s="205" t="str">
        <f ca="1">IFERROR(__xludf.DUMMYFUNCTION("JOIN("""", G1110:H1110)"),"")</f>
        <v/>
      </c>
      <c r="M1110" s="11" t="e">
        <f t="shared" ca="1" si="11"/>
        <v>#NAME?</v>
      </c>
    </row>
    <row r="1111" spans="1:13" ht="12.75">
      <c r="A1111" s="15"/>
      <c r="B1111" s="13"/>
      <c r="C1111" s="13"/>
      <c r="D1111" s="13"/>
      <c r="E1111" s="13"/>
      <c r="F1111" s="13"/>
      <c r="G1111" s="205"/>
      <c r="H1111" s="15"/>
      <c r="I1111" s="13"/>
      <c r="J1111" s="204">
        <v>44376</v>
      </c>
      <c r="K1111" s="204">
        <f t="shared" si="13"/>
        <v>44377</v>
      </c>
      <c r="L1111" s="205" t="str">
        <f ca="1">IFERROR(__xludf.DUMMYFUNCTION("JOIN("""", G1111:H1111)"),"")</f>
        <v/>
      </c>
      <c r="M1111" s="11" t="e">
        <f t="shared" ca="1" si="11"/>
        <v>#NAME?</v>
      </c>
    </row>
    <row r="1112" spans="1:13" ht="12.75">
      <c r="A1112" s="15"/>
      <c r="B1112" s="13"/>
      <c r="C1112" s="13"/>
      <c r="D1112" s="13"/>
      <c r="E1112" s="13"/>
      <c r="F1112" s="13"/>
      <c r="G1112" s="205"/>
      <c r="H1112" s="15"/>
      <c r="I1112" s="13"/>
      <c r="J1112" s="204">
        <v>44376</v>
      </c>
      <c r="K1112" s="204">
        <f t="shared" si="13"/>
        <v>44377</v>
      </c>
      <c r="L1112" s="205" t="str">
        <f ca="1">IFERROR(__xludf.DUMMYFUNCTION("JOIN("""", G1112:H1112)"),"")</f>
        <v/>
      </c>
      <c r="M1112" s="11" t="e">
        <f t="shared" ca="1" si="11"/>
        <v>#NAME?</v>
      </c>
    </row>
    <row r="1113" spans="1:13" ht="12.75">
      <c r="A1113" s="15"/>
      <c r="B1113" s="13"/>
      <c r="C1113" s="13"/>
      <c r="D1113" s="13"/>
      <c r="E1113" s="13"/>
      <c r="F1113" s="13"/>
      <c r="G1113" s="205"/>
      <c r="H1113" s="15"/>
      <c r="I1113" s="13"/>
      <c r="J1113" s="204">
        <v>44376</v>
      </c>
      <c r="K1113" s="204">
        <f t="shared" si="13"/>
        <v>44377</v>
      </c>
      <c r="L1113" s="205" t="str">
        <f ca="1">IFERROR(__xludf.DUMMYFUNCTION("JOIN("""", G1113:H1113)"),"")</f>
        <v/>
      </c>
      <c r="M1113" s="11" t="e">
        <f t="shared" ca="1" si="11"/>
        <v>#NAME?</v>
      </c>
    </row>
    <row r="1114" spans="1:13" ht="12.75">
      <c r="A1114" s="15"/>
      <c r="B1114" s="13"/>
      <c r="C1114" s="13"/>
      <c r="D1114" s="13"/>
      <c r="E1114" s="13"/>
      <c r="F1114" s="13"/>
      <c r="G1114" s="205"/>
      <c r="H1114" s="15"/>
      <c r="I1114" s="13"/>
      <c r="J1114" s="204">
        <v>44376</v>
      </c>
      <c r="K1114" s="204">
        <f t="shared" si="13"/>
        <v>44377</v>
      </c>
      <c r="L1114" s="205" t="str">
        <f ca="1">IFERROR(__xludf.DUMMYFUNCTION("JOIN("""", G1114:H1114)"),"")</f>
        <v/>
      </c>
      <c r="M1114" s="11" t="e">
        <f t="shared" ca="1" si="11"/>
        <v>#NAME?</v>
      </c>
    </row>
    <row r="1115" spans="1:13" ht="12.75">
      <c r="A1115" s="15"/>
      <c r="B1115" s="13"/>
      <c r="C1115" s="13"/>
      <c r="D1115" s="13"/>
      <c r="E1115" s="13"/>
      <c r="F1115" s="13"/>
      <c r="G1115" s="205"/>
      <c r="H1115" s="15"/>
      <c r="I1115" s="13"/>
      <c r="J1115" s="204">
        <v>44376</v>
      </c>
      <c r="K1115" s="204">
        <f t="shared" si="13"/>
        <v>44377</v>
      </c>
      <c r="L1115" s="205" t="str">
        <f ca="1">IFERROR(__xludf.DUMMYFUNCTION("JOIN("""", G1115:H1115)"),"")</f>
        <v/>
      </c>
      <c r="M1115" s="11" t="e">
        <f t="shared" ca="1" si="11"/>
        <v>#NAME?</v>
      </c>
    </row>
    <row r="1116" spans="1:13" ht="12.75">
      <c r="A1116" s="15"/>
      <c r="B1116" s="13"/>
      <c r="C1116" s="13"/>
      <c r="D1116" s="13"/>
      <c r="E1116" s="13"/>
      <c r="F1116" s="13"/>
      <c r="G1116" s="205"/>
      <c r="H1116" s="15"/>
      <c r="I1116" s="13"/>
      <c r="J1116" s="204">
        <v>44376</v>
      </c>
      <c r="K1116" s="204">
        <f t="shared" si="13"/>
        <v>44377</v>
      </c>
      <c r="L1116" s="205" t="str">
        <f ca="1">IFERROR(__xludf.DUMMYFUNCTION("JOIN("""", G1116:H1116)"),"")</f>
        <v/>
      </c>
      <c r="M1116" s="11" t="e">
        <f t="shared" ca="1" si="11"/>
        <v>#NAME?</v>
      </c>
    </row>
    <row r="1117" spans="1:13" ht="12.75">
      <c r="A1117" s="15"/>
      <c r="B1117" s="13"/>
      <c r="C1117" s="13"/>
      <c r="D1117" s="13"/>
      <c r="E1117" s="13"/>
      <c r="F1117" s="13"/>
      <c r="G1117" s="205"/>
      <c r="H1117" s="15"/>
      <c r="I1117" s="13"/>
      <c r="J1117" s="204">
        <v>44383</v>
      </c>
      <c r="K1117" s="204">
        <f t="shared" si="13"/>
        <v>44384</v>
      </c>
      <c r="L1117" s="205" t="str">
        <f ca="1">IFERROR(__xludf.DUMMYFUNCTION("JOIN("""", G1117:H1117)"),"")</f>
        <v/>
      </c>
      <c r="M1117" s="11" t="e">
        <f t="shared" ca="1" si="11"/>
        <v>#NAME?</v>
      </c>
    </row>
    <row r="1118" spans="1:13" ht="12.75">
      <c r="A1118" s="15"/>
      <c r="B1118" s="13"/>
      <c r="C1118" s="13"/>
      <c r="D1118" s="13"/>
      <c r="E1118" s="13"/>
      <c r="F1118" s="13"/>
      <c r="G1118" s="205"/>
      <c r="H1118" s="15"/>
      <c r="I1118" s="13"/>
      <c r="J1118" s="204">
        <v>44377</v>
      </c>
      <c r="K1118" s="204">
        <f t="shared" si="13"/>
        <v>44378</v>
      </c>
      <c r="L1118" s="205" t="str">
        <f ca="1">IFERROR(__xludf.DUMMYFUNCTION("JOIN("""", G1118:H1118)"),"")</f>
        <v/>
      </c>
      <c r="M1118" s="11" t="e">
        <f t="shared" ca="1" si="11"/>
        <v>#NAME?</v>
      </c>
    </row>
    <row r="1119" spans="1:13" ht="12.75">
      <c r="A1119" s="15"/>
      <c r="B1119" s="13"/>
      <c r="C1119" s="13"/>
      <c r="D1119" s="13"/>
      <c r="E1119" s="13"/>
      <c r="F1119" s="13"/>
      <c r="G1119" s="205"/>
      <c r="H1119" s="15"/>
      <c r="I1119" s="13"/>
      <c r="J1119" s="204">
        <v>44379</v>
      </c>
      <c r="K1119" s="204">
        <f t="shared" si="13"/>
        <v>44380</v>
      </c>
      <c r="L1119" s="205" t="str">
        <f ca="1">IFERROR(__xludf.DUMMYFUNCTION("JOIN("""", G1119:H1119)"),"")</f>
        <v/>
      </c>
      <c r="M1119" s="11" t="e">
        <f t="shared" ca="1" si="11"/>
        <v>#NAME?</v>
      </c>
    </row>
    <row r="1120" spans="1:13" ht="12.75">
      <c r="A1120" s="15"/>
      <c r="B1120" s="13"/>
      <c r="C1120" s="13"/>
      <c r="D1120" s="13"/>
      <c r="E1120" s="13"/>
      <c r="F1120" s="13"/>
      <c r="G1120" s="205"/>
      <c r="H1120" s="15"/>
      <c r="I1120" s="13"/>
      <c r="J1120" s="204">
        <v>44377</v>
      </c>
      <c r="K1120" s="204">
        <f t="shared" si="13"/>
        <v>44378</v>
      </c>
      <c r="L1120" s="205" t="str">
        <f ca="1">IFERROR(__xludf.DUMMYFUNCTION("JOIN("""", G1120:H1120)"),"")</f>
        <v/>
      </c>
      <c r="M1120" s="11" t="e">
        <f t="shared" ca="1" si="11"/>
        <v>#NAME?</v>
      </c>
    </row>
    <row r="1121" spans="1:13" ht="12.75">
      <c r="A1121" s="15"/>
      <c r="B1121" s="13"/>
      <c r="C1121" s="13"/>
      <c r="D1121" s="13"/>
      <c r="E1121" s="13"/>
      <c r="F1121" s="13"/>
      <c r="G1121" s="205"/>
      <c r="H1121" s="15"/>
      <c r="I1121" s="13"/>
      <c r="J1121" s="204">
        <v>44378</v>
      </c>
      <c r="K1121" s="204">
        <f t="shared" si="13"/>
        <v>44379</v>
      </c>
      <c r="L1121" s="205" t="str">
        <f ca="1">IFERROR(__xludf.DUMMYFUNCTION("JOIN("""", G1121:H1121)"),"")</f>
        <v/>
      </c>
      <c r="M1121" s="11" t="e">
        <f t="shared" ca="1" si="11"/>
        <v>#NAME?</v>
      </c>
    </row>
    <row r="1122" spans="1:13" ht="12.75">
      <c r="A1122" s="15"/>
      <c r="B1122" s="13"/>
      <c r="C1122" s="13"/>
      <c r="D1122" s="13"/>
      <c r="E1122" s="13"/>
      <c r="F1122" s="13"/>
      <c r="G1122" s="205"/>
      <c r="H1122" s="15"/>
      <c r="I1122" s="13"/>
      <c r="J1122" s="204">
        <v>44378</v>
      </c>
      <c r="K1122" s="204">
        <f t="shared" si="13"/>
        <v>44379</v>
      </c>
      <c r="L1122" s="205" t="str">
        <f ca="1">IFERROR(__xludf.DUMMYFUNCTION("JOIN("""", G1122:H1122)"),"")</f>
        <v/>
      </c>
      <c r="M1122" s="11" t="e">
        <f t="shared" ca="1" si="11"/>
        <v>#NAME?</v>
      </c>
    </row>
    <row r="1123" spans="1:13" ht="12.75">
      <c r="A1123" s="15"/>
      <c r="B1123" s="13"/>
      <c r="C1123" s="13"/>
      <c r="D1123" s="13"/>
      <c r="E1123" s="13"/>
      <c r="F1123" s="13"/>
      <c r="G1123" s="205"/>
      <c r="H1123" s="15"/>
      <c r="I1123" s="13"/>
      <c r="J1123" s="204">
        <v>44378</v>
      </c>
      <c r="K1123" s="204">
        <f t="shared" si="13"/>
        <v>44379</v>
      </c>
      <c r="L1123" s="205" t="str">
        <f ca="1">IFERROR(__xludf.DUMMYFUNCTION("JOIN("""", G1123:H1123)"),"")</f>
        <v/>
      </c>
      <c r="M1123" s="11" t="e">
        <f t="shared" ca="1" si="11"/>
        <v>#NAME?</v>
      </c>
    </row>
    <row r="1124" spans="1:13" ht="12.75">
      <c r="A1124" s="15"/>
      <c r="B1124" s="13"/>
      <c r="C1124" s="13"/>
      <c r="D1124" s="13"/>
      <c r="E1124" s="13"/>
      <c r="F1124" s="13"/>
      <c r="G1124" s="205"/>
      <c r="H1124" s="15"/>
      <c r="I1124" s="13"/>
      <c r="J1124" s="209">
        <v>44378</v>
      </c>
      <c r="K1124" s="204">
        <f t="shared" si="13"/>
        <v>44379</v>
      </c>
      <c r="L1124" s="205" t="str">
        <f ca="1">IFERROR(__xludf.DUMMYFUNCTION("JOIN("""", G1124:H1124)"),"")</f>
        <v/>
      </c>
      <c r="M1124" s="11" t="e">
        <f t="shared" ca="1" si="11"/>
        <v>#NAME?</v>
      </c>
    </row>
    <row r="1125" spans="1:13" ht="12.75">
      <c r="A1125" s="15"/>
      <c r="B1125" s="13"/>
      <c r="C1125" s="13"/>
      <c r="D1125" s="13"/>
      <c r="E1125" s="13"/>
      <c r="F1125" s="13"/>
      <c r="G1125" s="205"/>
      <c r="H1125" s="15"/>
      <c r="I1125" s="13"/>
      <c r="J1125" s="204">
        <v>44378</v>
      </c>
      <c r="K1125" s="204">
        <f t="shared" si="13"/>
        <v>44379</v>
      </c>
      <c r="L1125" s="205" t="str">
        <f ca="1">IFERROR(__xludf.DUMMYFUNCTION("JOIN("""", G1125:H1125)"),"")</f>
        <v/>
      </c>
      <c r="M1125" s="11" t="e">
        <f t="shared" ca="1" si="11"/>
        <v>#NAME?</v>
      </c>
    </row>
    <row r="1126" spans="1:13" ht="12.75">
      <c r="A1126" s="15"/>
      <c r="B1126" s="13"/>
      <c r="C1126" s="13"/>
      <c r="D1126" s="13"/>
      <c r="E1126" s="13"/>
      <c r="F1126" s="13"/>
      <c r="G1126" s="205"/>
      <c r="H1126" s="15"/>
      <c r="I1126" s="13"/>
      <c r="J1126" s="204">
        <v>44378</v>
      </c>
      <c r="K1126" s="204">
        <f t="shared" si="13"/>
        <v>44379</v>
      </c>
      <c r="L1126" s="205" t="str">
        <f ca="1">IFERROR(__xludf.DUMMYFUNCTION("JOIN("""", G1126:H1126)"),"")</f>
        <v/>
      </c>
      <c r="M1126" s="11" t="e">
        <f t="shared" ca="1" si="11"/>
        <v>#NAME?</v>
      </c>
    </row>
    <row r="1127" spans="1:13" ht="12.75">
      <c r="A1127" s="15"/>
      <c r="B1127" s="13"/>
      <c r="C1127" s="13"/>
      <c r="D1127" s="13"/>
      <c r="E1127" s="13"/>
      <c r="F1127" s="13"/>
      <c r="G1127" s="205"/>
      <c r="H1127" s="13"/>
      <c r="I1127" s="13"/>
      <c r="J1127" s="204">
        <v>44378</v>
      </c>
      <c r="K1127" s="204">
        <f t="shared" si="13"/>
        <v>44379</v>
      </c>
      <c r="L1127" s="205" t="str">
        <f ca="1">IFERROR(__xludf.DUMMYFUNCTION("JOIN("""", G1127:H1127)"),"")</f>
        <v/>
      </c>
      <c r="M1127" s="11" t="e">
        <f t="shared" ca="1" si="11"/>
        <v>#NAME?</v>
      </c>
    </row>
    <row r="1128" spans="1:13" ht="12.75">
      <c r="A1128" s="15"/>
      <c r="B1128" s="13"/>
      <c r="C1128" s="13"/>
      <c r="D1128" s="13"/>
      <c r="E1128" s="13"/>
      <c r="F1128" s="13"/>
      <c r="G1128" s="205"/>
      <c r="H1128" s="15"/>
      <c r="I1128" s="13"/>
      <c r="J1128" s="211">
        <v>44378</v>
      </c>
      <c r="K1128" s="204">
        <f t="shared" si="13"/>
        <v>44379</v>
      </c>
      <c r="L1128" s="205" t="str">
        <f ca="1">IFERROR(__xludf.DUMMYFUNCTION("JOIN("""", G1128:H1128)"),"")</f>
        <v/>
      </c>
      <c r="M1128" s="11" t="e">
        <f t="shared" ca="1" si="11"/>
        <v>#NAME?</v>
      </c>
    </row>
    <row r="1129" spans="1:13" ht="12.75">
      <c r="A1129" s="15"/>
      <c r="B1129" s="13"/>
      <c r="C1129" s="13"/>
      <c r="D1129" s="13"/>
      <c r="E1129" s="13"/>
      <c r="F1129" s="13"/>
      <c r="G1129" s="205"/>
      <c r="H1129" s="15"/>
      <c r="I1129" s="13"/>
      <c r="J1129" s="204">
        <v>110121</v>
      </c>
      <c r="K1129" s="204">
        <f t="shared" si="13"/>
        <v>110122</v>
      </c>
      <c r="L1129" s="205" t="str">
        <f ca="1">IFERROR(__xludf.DUMMYFUNCTION("JOIN("""", G1129:H1129)"),"")</f>
        <v/>
      </c>
      <c r="M1129" s="11" t="e">
        <f t="shared" ca="1" si="11"/>
        <v>#NAME?</v>
      </c>
    </row>
    <row r="1130" spans="1:13" ht="12.75">
      <c r="A1130" s="15"/>
      <c r="B1130" s="13"/>
      <c r="C1130" s="13"/>
      <c r="D1130" s="13"/>
      <c r="E1130" s="13"/>
      <c r="F1130" s="13"/>
      <c r="G1130" s="205"/>
      <c r="H1130" s="13"/>
      <c r="I1130" s="13"/>
      <c r="J1130" s="204">
        <v>44378</v>
      </c>
      <c r="K1130" s="204">
        <f t="shared" si="13"/>
        <v>44379</v>
      </c>
      <c r="L1130" s="205" t="str">
        <f ca="1">IFERROR(__xludf.DUMMYFUNCTION("JOIN("""", G1130:H1130)"),"")</f>
        <v/>
      </c>
      <c r="M1130" s="11" t="e">
        <f t="shared" ca="1" si="11"/>
        <v>#NAME?</v>
      </c>
    </row>
    <row r="1131" spans="1:13" ht="12.75">
      <c r="A1131" s="15"/>
      <c r="B1131" s="13"/>
      <c r="C1131" s="13"/>
      <c r="D1131" s="13"/>
      <c r="E1131" s="13"/>
      <c r="F1131" s="13"/>
      <c r="G1131" s="205"/>
      <c r="H1131" s="15"/>
      <c r="I1131" s="13"/>
      <c r="J1131" s="204">
        <v>44378</v>
      </c>
      <c r="K1131" s="204">
        <f t="shared" si="13"/>
        <v>44379</v>
      </c>
      <c r="L1131" s="205" t="str">
        <f ca="1">IFERROR(__xludf.DUMMYFUNCTION("JOIN("""", G1131:H1131)"),"")</f>
        <v/>
      </c>
      <c r="M1131" s="11" t="e">
        <f t="shared" ca="1" si="11"/>
        <v>#NAME?</v>
      </c>
    </row>
    <row r="1132" spans="1:13" ht="12.75">
      <c r="A1132" s="15"/>
      <c r="B1132" s="13"/>
      <c r="C1132" s="13"/>
      <c r="D1132" s="13"/>
      <c r="E1132" s="13"/>
      <c r="F1132" s="13"/>
      <c r="G1132" s="205"/>
      <c r="H1132" s="15"/>
      <c r="I1132" s="13"/>
      <c r="J1132" s="204">
        <v>44378</v>
      </c>
      <c r="K1132" s="204">
        <f t="shared" si="13"/>
        <v>44379</v>
      </c>
      <c r="L1132" s="205" t="str">
        <f ca="1">IFERROR(__xludf.DUMMYFUNCTION("JOIN("""", G1132:H1132)"),"")</f>
        <v/>
      </c>
      <c r="M1132" s="11" t="e">
        <f t="shared" ca="1" si="11"/>
        <v>#NAME?</v>
      </c>
    </row>
    <row r="1133" spans="1:13" ht="12.75">
      <c r="A1133" s="15"/>
      <c r="B1133" s="13"/>
      <c r="C1133" s="13"/>
      <c r="D1133" s="13"/>
      <c r="E1133" s="13"/>
      <c r="F1133" s="13"/>
      <c r="G1133" s="205"/>
      <c r="H1133" s="15"/>
      <c r="I1133" s="13"/>
      <c r="J1133" s="204">
        <v>44378</v>
      </c>
      <c r="K1133" s="204">
        <f t="shared" si="13"/>
        <v>44379</v>
      </c>
      <c r="L1133" s="205" t="str">
        <f ca="1">IFERROR(__xludf.DUMMYFUNCTION("JOIN("""", G1133:H1133)"),"")</f>
        <v/>
      </c>
      <c r="M1133" s="11" t="e">
        <f t="shared" ca="1" si="11"/>
        <v>#NAME?</v>
      </c>
    </row>
    <row r="1134" spans="1:13" ht="12.75">
      <c r="A1134" s="15"/>
      <c r="B1134" s="13"/>
      <c r="C1134" s="13"/>
      <c r="D1134" s="13"/>
      <c r="E1134" s="13"/>
      <c r="F1134" s="13"/>
      <c r="G1134" s="205"/>
      <c r="H1134" s="15"/>
      <c r="I1134" s="13"/>
      <c r="J1134" s="204">
        <v>44378</v>
      </c>
      <c r="K1134" s="204">
        <f t="shared" si="13"/>
        <v>44379</v>
      </c>
      <c r="L1134" s="205" t="str">
        <f ca="1">IFERROR(__xludf.DUMMYFUNCTION("JOIN("""", G1134:H1134)"),"")</f>
        <v/>
      </c>
      <c r="M1134" s="11" t="e">
        <f t="shared" ca="1" si="11"/>
        <v>#NAME?</v>
      </c>
    </row>
    <row r="1135" spans="1:13" ht="12.75">
      <c r="A1135" s="15"/>
      <c r="B1135" s="13"/>
      <c r="C1135" s="13"/>
      <c r="D1135" s="13"/>
      <c r="E1135" s="13"/>
      <c r="F1135" s="13"/>
      <c r="G1135" s="205"/>
      <c r="H1135" s="15"/>
      <c r="I1135" s="13"/>
      <c r="J1135" s="204">
        <v>44378</v>
      </c>
      <c r="K1135" s="204">
        <f t="shared" si="13"/>
        <v>44379</v>
      </c>
      <c r="L1135" s="205" t="str">
        <f ca="1">IFERROR(__xludf.DUMMYFUNCTION("JOIN("""", G1135:H1135)"),"")</f>
        <v/>
      </c>
      <c r="M1135" s="11" t="e">
        <f t="shared" ca="1" si="11"/>
        <v>#NAME?</v>
      </c>
    </row>
    <row r="1136" spans="1:13" ht="12.75">
      <c r="A1136" s="15"/>
      <c r="B1136" s="13"/>
      <c r="C1136" s="13"/>
      <c r="D1136" s="13"/>
      <c r="E1136" s="13"/>
      <c r="F1136" s="13"/>
      <c r="G1136" s="205"/>
      <c r="H1136" s="15"/>
      <c r="I1136" s="13"/>
      <c r="J1136" s="210">
        <v>44378</v>
      </c>
      <c r="K1136" s="204">
        <f t="shared" si="13"/>
        <v>44379</v>
      </c>
      <c r="L1136" s="205" t="str">
        <f ca="1">IFERROR(__xludf.DUMMYFUNCTION("JOIN("""", G1136:H1136)"),"")</f>
        <v/>
      </c>
      <c r="M1136" s="11" t="e">
        <f t="shared" ca="1" si="11"/>
        <v>#NAME?</v>
      </c>
    </row>
    <row r="1137" spans="1:13" ht="12.75">
      <c r="A1137" s="15"/>
      <c r="B1137" s="13"/>
      <c r="C1137" s="13"/>
      <c r="D1137" s="13"/>
      <c r="E1137" s="13"/>
      <c r="F1137" s="13"/>
      <c r="G1137" s="205"/>
      <c r="H1137" s="13"/>
      <c r="I1137" s="13"/>
      <c r="J1137" s="204">
        <v>44379</v>
      </c>
      <c r="K1137" s="204">
        <f t="shared" si="13"/>
        <v>44380</v>
      </c>
      <c r="L1137" s="205" t="str">
        <f ca="1">IFERROR(__xludf.DUMMYFUNCTION("JOIN("""", G1137:H1137)"),"")</f>
        <v/>
      </c>
      <c r="M1137" s="11" t="e">
        <f t="shared" ca="1" si="11"/>
        <v>#NAME?</v>
      </c>
    </row>
    <row r="1138" spans="1:13" ht="12.75">
      <c r="A1138" s="15"/>
      <c r="B1138" s="13"/>
      <c r="C1138" s="13"/>
      <c r="D1138" s="13"/>
      <c r="E1138" s="13"/>
      <c r="F1138" s="13"/>
      <c r="G1138" s="205"/>
      <c r="H1138" s="15"/>
      <c r="I1138" s="13"/>
      <c r="J1138" s="204">
        <v>44379</v>
      </c>
      <c r="K1138" s="204">
        <f t="shared" si="13"/>
        <v>44380</v>
      </c>
      <c r="L1138" s="205" t="str">
        <f ca="1">IFERROR(__xludf.DUMMYFUNCTION("JOIN("""", G1138:H1138)"),"")</f>
        <v/>
      </c>
      <c r="M1138" s="11" t="e">
        <f t="shared" ca="1" si="11"/>
        <v>#NAME?</v>
      </c>
    </row>
    <row r="1139" spans="1:13" ht="12.75">
      <c r="A1139" s="15"/>
      <c r="B1139" s="13"/>
      <c r="C1139" s="13"/>
      <c r="D1139" s="13"/>
      <c r="E1139" s="13"/>
      <c r="F1139" s="13"/>
      <c r="G1139" s="205"/>
      <c r="H1139" s="15"/>
      <c r="I1139" s="13"/>
      <c r="J1139" s="204">
        <v>44379</v>
      </c>
      <c r="K1139" s="204">
        <f t="shared" si="13"/>
        <v>44380</v>
      </c>
      <c r="L1139" s="205" t="str">
        <f ca="1">IFERROR(__xludf.DUMMYFUNCTION("JOIN("""", G1139:H1139)"),"")</f>
        <v/>
      </c>
      <c r="M1139" s="11" t="e">
        <f t="shared" ca="1" si="11"/>
        <v>#NAME?</v>
      </c>
    </row>
    <row r="1140" spans="1:13" ht="12.75">
      <c r="A1140" s="15"/>
      <c r="B1140" s="13"/>
      <c r="C1140" s="13"/>
      <c r="D1140" s="13"/>
      <c r="E1140" s="13"/>
      <c r="F1140" s="13"/>
      <c r="G1140" s="205"/>
      <c r="H1140" s="15"/>
      <c r="I1140" s="13"/>
      <c r="J1140" s="204">
        <v>44379</v>
      </c>
      <c r="K1140" s="204">
        <f t="shared" si="13"/>
        <v>44380</v>
      </c>
      <c r="L1140" s="205" t="str">
        <f ca="1">IFERROR(__xludf.DUMMYFUNCTION("JOIN("""", G1140:H1140)"),"")</f>
        <v/>
      </c>
      <c r="M1140" s="11" t="e">
        <f t="shared" ca="1" si="11"/>
        <v>#NAME?</v>
      </c>
    </row>
    <row r="1141" spans="1:13" ht="12.75">
      <c r="A1141" s="15"/>
      <c r="B1141" s="13"/>
      <c r="C1141" s="13"/>
      <c r="D1141" s="13"/>
      <c r="E1141" s="13"/>
      <c r="F1141" s="13"/>
      <c r="G1141" s="205"/>
      <c r="H1141" s="13"/>
      <c r="I1141" s="13"/>
      <c r="J1141" s="204">
        <v>44379</v>
      </c>
      <c r="K1141" s="204">
        <f t="shared" si="13"/>
        <v>44380</v>
      </c>
      <c r="L1141" s="205" t="str">
        <f ca="1">IFERROR(__xludf.DUMMYFUNCTION("JOIN("""", G1141:H1141)"),"")</f>
        <v/>
      </c>
      <c r="M1141" s="11" t="e">
        <f t="shared" ca="1" si="11"/>
        <v>#NAME?</v>
      </c>
    </row>
    <row r="1142" spans="1:13" ht="12.75">
      <c r="A1142" s="15"/>
      <c r="B1142" s="13"/>
      <c r="C1142" s="13"/>
      <c r="D1142" s="13"/>
      <c r="E1142" s="13"/>
      <c r="F1142" s="13"/>
      <c r="G1142" s="205"/>
      <c r="H1142" s="15"/>
      <c r="I1142" s="13"/>
      <c r="J1142" s="204">
        <v>44379</v>
      </c>
      <c r="K1142" s="204">
        <f t="shared" si="13"/>
        <v>44380</v>
      </c>
      <c r="L1142" s="205" t="str">
        <f ca="1">IFERROR(__xludf.DUMMYFUNCTION("JOIN("""", G1142:H1142)"),"")</f>
        <v/>
      </c>
      <c r="M1142" s="11" t="e">
        <f t="shared" ca="1" si="11"/>
        <v>#NAME?</v>
      </c>
    </row>
    <row r="1143" spans="1:13" ht="12.75">
      <c r="A1143" s="15"/>
      <c r="B1143" s="13"/>
      <c r="C1143" s="13"/>
      <c r="D1143" s="13"/>
      <c r="E1143" s="13"/>
      <c r="F1143" s="13"/>
      <c r="G1143" s="205"/>
      <c r="H1143" s="15"/>
      <c r="I1143" s="13"/>
      <c r="J1143" s="204">
        <v>44382</v>
      </c>
      <c r="K1143" s="204">
        <f t="shared" si="13"/>
        <v>44383</v>
      </c>
      <c r="L1143" s="205" t="str">
        <f ca="1">IFERROR(__xludf.DUMMYFUNCTION("JOIN("""", G1143:H1143)"),"")</f>
        <v/>
      </c>
      <c r="M1143" s="11" t="e">
        <f t="shared" ca="1" si="11"/>
        <v>#NAME?</v>
      </c>
    </row>
    <row r="1144" spans="1:13" ht="12.75">
      <c r="A1144" s="15"/>
      <c r="B1144" s="13"/>
      <c r="C1144" s="13"/>
      <c r="D1144" s="13"/>
      <c r="E1144" s="13"/>
      <c r="F1144" s="13"/>
      <c r="G1144" s="205"/>
      <c r="H1144" s="15"/>
      <c r="I1144" s="13"/>
      <c r="J1144" s="204">
        <v>44379</v>
      </c>
      <c r="K1144" s="204">
        <f t="shared" si="13"/>
        <v>44380</v>
      </c>
      <c r="L1144" s="205" t="str">
        <f ca="1">IFERROR(__xludf.DUMMYFUNCTION("JOIN("""", G1144:H1144)"),"")</f>
        <v/>
      </c>
      <c r="M1144" s="11" t="e">
        <f t="shared" ca="1" si="11"/>
        <v>#NAME?</v>
      </c>
    </row>
    <row r="1145" spans="1:13" ht="12.75">
      <c r="A1145" s="15"/>
      <c r="B1145" s="13"/>
      <c r="C1145" s="13"/>
      <c r="D1145" s="13"/>
      <c r="E1145" s="13"/>
      <c r="F1145" s="13"/>
      <c r="G1145" s="205"/>
      <c r="H1145" s="15"/>
      <c r="I1145" s="13"/>
      <c r="J1145" s="204">
        <v>44379</v>
      </c>
      <c r="K1145" s="204">
        <f t="shared" si="13"/>
        <v>44380</v>
      </c>
      <c r="L1145" s="205" t="str">
        <f ca="1">IFERROR(__xludf.DUMMYFUNCTION("JOIN("""", G1145:H1145)"),"")</f>
        <v/>
      </c>
      <c r="M1145" s="11" t="e">
        <f t="shared" ca="1" si="11"/>
        <v>#NAME?</v>
      </c>
    </row>
    <row r="1146" spans="1:13" ht="12.75">
      <c r="A1146" s="15"/>
      <c r="B1146" s="13"/>
      <c r="C1146" s="13"/>
      <c r="D1146" s="13"/>
      <c r="E1146" s="13"/>
      <c r="F1146" s="13"/>
      <c r="G1146" s="205"/>
      <c r="H1146" s="15"/>
      <c r="I1146" s="13"/>
      <c r="J1146" s="204">
        <v>44379</v>
      </c>
      <c r="K1146" s="204">
        <f t="shared" si="13"/>
        <v>44380</v>
      </c>
      <c r="L1146" s="205" t="str">
        <f ca="1">IFERROR(__xludf.DUMMYFUNCTION("JOIN("""", G1146:H1146)"),"")</f>
        <v/>
      </c>
      <c r="M1146" s="11" t="e">
        <f t="shared" ca="1" si="11"/>
        <v>#NAME?</v>
      </c>
    </row>
    <row r="1147" spans="1:13" ht="12.75">
      <c r="A1147" s="15"/>
      <c r="B1147" s="13"/>
      <c r="C1147" s="13"/>
      <c r="D1147" s="13"/>
      <c r="E1147" s="13"/>
      <c r="F1147" s="13"/>
      <c r="G1147" s="205"/>
      <c r="H1147" s="15"/>
      <c r="I1147" s="13"/>
      <c r="J1147" s="204">
        <v>44379</v>
      </c>
      <c r="K1147" s="204">
        <f t="shared" si="13"/>
        <v>44380</v>
      </c>
      <c r="L1147" s="205" t="str">
        <f ca="1">IFERROR(__xludf.DUMMYFUNCTION("JOIN("""", G1147:H1147)"),"")</f>
        <v/>
      </c>
      <c r="M1147" s="11" t="e">
        <f t="shared" ca="1" si="11"/>
        <v>#NAME?</v>
      </c>
    </row>
    <row r="1148" spans="1:13" ht="12.75">
      <c r="A1148" s="15"/>
      <c r="B1148" s="13"/>
      <c r="C1148" s="13"/>
      <c r="D1148" s="13"/>
      <c r="E1148" s="13"/>
      <c r="F1148" s="13"/>
      <c r="G1148" s="205"/>
      <c r="H1148" s="15"/>
      <c r="I1148" s="13"/>
      <c r="J1148" s="204">
        <v>44379</v>
      </c>
      <c r="K1148" s="204">
        <f t="shared" si="13"/>
        <v>44380</v>
      </c>
      <c r="L1148" s="205" t="str">
        <f ca="1">IFERROR(__xludf.DUMMYFUNCTION("JOIN("""", G1148:H1148)"),"")</f>
        <v/>
      </c>
      <c r="M1148" s="11" t="e">
        <f t="shared" ca="1" si="11"/>
        <v>#NAME?</v>
      </c>
    </row>
    <row r="1149" spans="1:13" ht="12.75">
      <c r="A1149" s="15"/>
      <c r="B1149" s="13"/>
      <c r="C1149" s="13"/>
      <c r="D1149" s="13"/>
      <c r="E1149" s="13"/>
      <c r="F1149" s="13"/>
      <c r="G1149" s="205"/>
      <c r="H1149" s="15"/>
      <c r="I1149" s="13"/>
      <c r="J1149" s="204">
        <v>44379</v>
      </c>
      <c r="K1149" s="204">
        <f t="shared" si="13"/>
        <v>44380</v>
      </c>
      <c r="L1149" s="205" t="str">
        <f ca="1">IFERROR(__xludf.DUMMYFUNCTION("JOIN("""", G1149:H1149)"),"")</f>
        <v/>
      </c>
      <c r="M1149" s="11" t="e">
        <f t="shared" ca="1" si="11"/>
        <v>#NAME?</v>
      </c>
    </row>
    <row r="1150" spans="1:13" ht="12.75">
      <c r="A1150" s="15"/>
      <c r="B1150" s="13"/>
      <c r="C1150" s="13"/>
      <c r="D1150" s="13"/>
      <c r="E1150" s="13"/>
      <c r="F1150" s="13"/>
      <c r="G1150" s="205"/>
      <c r="H1150" s="15"/>
      <c r="I1150" s="13"/>
      <c r="J1150" s="204">
        <v>44379</v>
      </c>
      <c r="K1150" s="204">
        <f t="shared" si="13"/>
        <v>44380</v>
      </c>
      <c r="L1150" s="205" t="str">
        <f ca="1">IFERROR(__xludf.DUMMYFUNCTION("JOIN("""", G1150:H1150)"),"")</f>
        <v/>
      </c>
      <c r="M1150" s="11" t="e">
        <f t="shared" ca="1" si="11"/>
        <v>#NAME?</v>
      </c>
    </row>
    <row r="1151" spans="1:13" ht="12.75">
      <c r="A1151" s="15"/>
      <c r="B1151" s="13"/>
      <c r="C1151" s="13"/>
      <c r="D1151" s="13"/>
      <c r="E1151" s="13"/>
      <c r="F1151" s="13"/>
      <c r="G1151" s="205"/>
      <c r="H1151" s="15"/>
      <c r="I1151" s="13"/>
      <c r="J1151" s="204">
        <v>44381</v>
      </c>
      <c r="K1151" s="204">
        <f t="shared" si="13"/>
        <v>44382</v>
      </c>
      <c r="L1151" s="205" t="str">
        <f ca="1">IFERROR(__xludf.DUMMYFUNCTION("JOIN("""", G1151:H1151)"),"")</f>
        <v/>
      </c>
      <c r="M1151" s="11" t="e">
        <f t="shared" ca="1" si="11"/>
        <v>#NAME?</v>
      </c>
    </row>
    <row r="1152" spans="1:13" ht="12.75">
      <c r="A1152" s="15"/>
      <c r="B1152" s="13"/>
      <c r="C1152" s="13"/>
      <c r="D1152" s="13"/>
      <c r="E1152" s="13"/>
      <c r="F1152" s="13"/>
      <c r="G1152" s="205"/>
      <c r="H1152" s="15"/>
      <c r="I1152" s="13"/>
      <c r="J1152" s="204">
        <v>44380</v>
      </c>
      <c r="K1152" s="204">
        <f t="shared" si="13"/>
        <v>44381</v>
      </c>
      <c r="L1152" s="205" t="str">
        <f ca="1">IFERROR(__xludf.DUMMYFUNCTION("JOIN("""", G1152:H1152)"),"")</f>
        <v/>
      </c>
      <c r="M1152" s="11" t="e">
        <f t="shared" ca="1" si="11"/>
        <v>#NAME?</v>
      </c>
    </row>
    <row r="1153" spans="1:13" ht="12.75">
      <c r="A1153" s="15"/>
      <c r="B1153" s="13"/>
      <c r="C1153" s="13"/>
      <c r="D1153" s="13"/>
      <c r="E1153" s="13"/>
      <c r="F1153" s="13"/>
      <c r="G1153" s="205"/>
      <c r="H1153" s="15"/>
      <c r="I1153" s="13"/>
      <c r="J1153" s="204">
        <v>44380</v>
      </c>
      <c r="K1153" s="204">
        <f t="shared" si="13"/>
        <v>44381</v>
      </c>
      <c r="L1153" s="205" t="str">
        <f ca="1">IFERROR(__xludf.DUMMYFUNCTION("JOIN("""", G1153:H1153)"),"")</f>
        <v/>
      </c>
      <c r="M1153" s="11" t="e">
        <f t="shared" ca="1" si="11"/>
        <v>#NAME?</v>
      </c>
    </row>
    <row r="1154" spans="1:13" ht="12.75">
      <c r="A1154" s="15"/>
      <c r="B1154" s="13"/>
      <c r="C1154" s="13"/>
      <c r="D1154" s="13"/>
      <c r="E1154" s="13"/>
      <c r="F1154" s="13"/>
      <c r="G1154" s="205"/>
      <c r="H1154" s="15"/>
      <c r="I1154" s="13"/>
      <c r="J1154" s="204">
        <v>44380</v>
      </c>
      <c r="K1154" s="204">
        <f t="shared" si="13"/>
        <v>44381</v>
      </c>
      <c r="L1154" s="205" t="str">
        <f ca="1">IFERROR(__xludf.DUMMYFUNCTION("JOIN("""", G1154:H1154)"),"")</f>
        <v/>
      </c>
      <c r="M1154" s="11" t="e">
        <f t="shared" ca="1" si="11"/>
        <v>#NAME?</v>
      </c>
    </row>
    <row r="1155" spans="1:13" ht="12.75">
      <c r="A1155" s="15"/>
      <c r="B1155" s="13"/>
      <c r="C1155" s="13"/>
      <c r="D1155" s="13"/>
      <c r="E1155" s="13"/>
      <c r="F1155" s="13"/>
      <c r="G1155" s="205"/>
      <c r="H1155" s="15"/>
      <c r="I1155" s="13"/>
      <c r="J1155" s="204">
        <v>44380</v>
      </c>
      <c r="K1155" s="204">
        <f t="shared" si="13"/>
        <v>44381</v>
      </c>
      <c r="L1155" s="205" t="str">
        <f ca="1">IFERROR(__xludf.DUMMYFUNCTION("JOIN("""", G1155:H1155)"),"")</f>
        <v/>
      </c>
      <c r="M1155" s="11" t="e">
        <f t="shared" ca="1" si="11"/>
        <v>#NAME?</v>
      </c>
    </row>
    <row r="1156" spans="1:13" ht="12.75">
      <c r="A1156" s="15"/>
      <c r="B1156" s="13"/>
      <c r="C1156" s="13"/>
      <c r="D1156" s="13"/>
      <c r="E1156" s="13"/>
      <c r="F1156" s="13"/>
      <c r="G1156" s="205"/>
      <c r="H1156" s="13"/>
      <c r="I1156" s="13"/>
      <c r="J1156" s="204">
        <v>44385</v>
      </c>
      <c r="K1156" s="204">
        <f t="shared" si="13"/>
        <v>44386</v>
      </c>
      <c r="L1156" s="205" t="str">
        <f ca="1">IFERROR(__xludf.DUMMYFUNCTION("JOIN("""", G1156:H1156)"),"")</f>
        <v/>
      </c>
      <c r="M1156" s="11" t="e">
        <f t="shared" ca="1" si="11"/>
        <v>#NAME?</v>
      </c>
    </row>
    <row r="1157" spans="1:13" ht="12.75">
      <c r="A1157" s="15"/>
      <c r="B1157" s="13"/>
      <c r="C1157" s="13"/>
      <c r="D1157" s="13"/>
      <c r="E1157" s="13"/>
      <c r="F1157" s="13"/>
      <c r="G1157" s="205"/>
      <c r="H1157" s="15"/>
      <c r="I1157" s="13"/>
      <c r="J1157" s="204">
        <v>44381</v>
      </c>
      <c r="K1157" s="204">
        <f t="shared" si="13"/>
        <v>44382</v>
      </c>
      <c r="L1157" s="205" t="str">
        <f ca="1">IFERROR(__xludf.DUMMYFUNCTION("JOIN("""", G1157:H1157)"),"")</f>
        <v/>
      </c>
      <c r="M1157" s="11" t="e">
        <f t="shared" ca="1" si="11"/>
        <v>#NAME?</v>
      </c>
    </row>
    <row r="1158" spans="1:13" ht="12.75">
      <c r="A1158" s="15"/>
      <c r="B1158" s="13"/>
      <c r="C1158" s="13"/>
      <c r="D1158" s="13"/>
      <c r="E1158" s="13"/>
      <c r="F1158" s="13"/>
      <c r="G1158" s="205"/>
      <c r="H1158" s="15"/>
      <c r="I1158" s="13"/>
      <c r="J1158" s="204">
        <v>44381</v>
      </c>
      <c r="K1158" s="204">
        <f t="shared" si="13"/>
        <v>44382</v>
      </c>
      <c r="L1158" s="205" t="str">
        <f ca="1">IFERROR(__xludf.DUMMYFUNCTION("JOIN("""", G1158:H1158)"),"")</f>
        <v/>
      </c>
      <c r="M1158" s="11" t="e">
        <f t="shared" ca="1" si="11"/>
        <v>#NAME?</v>
      </c>
    </row>
    <row r="1159" spans="1:13" ht="12.75">
      <c r="A1159" s="15"/>
      <c r="B1159" s="13"/>
      <c r="C1159" s="13"/>
      <c r="D1159" s="13"/>
      <c r="E1159" s="13"/>
      <c r="F1159" s="13"/>
      <c r="G1159" s="205"/>
      <c r="H1159" s="15"/>
      <c r="I1159" s="13"/>
      <c r="J1159" s="204">
        <v>44399</v>
      </c>
      <c r="K1159" s="204">
        <f t="shared" si="13"/>
        <v>44400</v>
      </c>
      <c r="L1159" s="205" t="str">
        <f ca="1">IFERROR(__xludf.DUMMYFUNCTION("JOIN("""", G1159:H1159)"),"")</f>
        <v/>
      </c>
      <c r="M1159" s="11" t="e">
        <f t="shared" ca="1" si="11"/>
        <v>#NAME?</v>
      </c>
    </row>
    <row r="1160" spans="1:13" ht="12.75">
      <c r="A1160" s="15"/>
      <c r="B1160" s="13"/>
      <c r="C1160" s="13"/>
      <c r="D1160" s="13"/>
      <c r="E1160" s="13"/>
      <c r="F1160" s="13"/>
      <c r="G1160" s="205"/>
      <c r="H1160" s="15"/>
      <c r="I1160" s="13"/>
      <c r="J1160" s="204">
        <v>44381</v>
      </c>
      <c r="K1160" s="204">
        <f t="shared" si="13"/>
        <v>44382</v>
      </c>
      <c r="L1160" s="205" t="str">
        <f ca="1">IFERROR(__xludf.DUMMYFUNCTION("JOIN("""", G1160:H1160)"),"")</f>
        <v/>
      </c>
      <c r="M1160" s="11" t="e">
        <f t="shared" ca="1" si="11"/>
        <v>#NAME?</v>
      </c>
    </row>
    <row r="1161" spans="1:13" ht="12.75">
      <c r="A1161" s="15"/>
      <c r="B1161" s="13"/>
      <c r="C1161" s="13"/>
      <c r="D1161" s="13"/>
      <c r="E1161" s="13"/>
      <c r="F1161" s="13"/>
      <c r="G1161" s="205"/>
      <c r="H1161" s="15"/>
      <c r="I1161" s="13"/>
      <c r="J1161" s="204">
        <v>44381</v>
      </c>
      <c r="K1161" s="204">
        <f t="shared" si="13"/>
        <v>44382</v>
      </c>
      <c r="L1161" s="205" t="str">
        <f ca="1">IFERROR(__xludf.DUMMYFUNCTION("JOIN("""", G1161:H1161)"),"")</f>
        <v/>
      </c>
      <c r="M1161" s="11" t="e">
        <f t="shared" ca="1" si="11"/>
        <v>#NAME?</v>
      </c>
    </row>
    <row r="1162" spans="1:13" ht="12.75">
      <c r="A1162" s="15"/>
      <c r="B1162" s="13"/>
      <c r="C1162" s="13"/>
      <c r="D1162" s="13"/>
      <c r="E1162" s="13"/>
      <c r="F1162" s="13"/>
      <c r="G1162" s="205"/>
      <c r="H1162" s="15"/>
      <c r="I1162" s="13"/>
      <c r="J1162" s="204">
        <v>44382</v>
      </c>
      <c r="K1162" s="204">
        <f t="shared" si="13"/>
        <v>44383</v>
      </c>
      <c r="L1162" s="205" t="str">
        <f ca="1">IFERROR(__xludf.DUMMYFUNCTION("JOIN("""", G1162:H1162)"),"")</f>
        <v/>
      </c>
      <c r="M1162" s="11" t="e">
        <f t="shared" ca="1" si="11"/>
        <v>#NAME?</v>
      </c>
    </row>
    <row r="1163" spans="1:13" ht="12.75">
      <c r="A1163" s="15"/>
      <c r="B1163" s="13"/>
      <c r="C1163" s="13"/>
      <c r="D1163" s="13"/>
      <c r="E1163" s="13"/>
      <c r="F1163" s="13"/>
      <c r="G1163" s="205"/>
      <c r="H1163" s="15"/>
      <c r="I1163" s="13"/>
      <c r="J1163" s="204">
        <v>44382</v>
      </c>
      <c r="K1163" s="204">
        <f t="shared" si="13"/>
        <v>44383</v>
      </c>
      <c r="L1163" s="205" t="str">
        <f ca="1">IFERROR(__xludf.DUMMYFUNCTION("JOIN("""", G1163:H1163)"),"")</f>
        <v/>
      </c>
      <c r="M1163" s="11" t="e">
        <f t="shared" ca="1" si="11"/>
        <v>#NAME?</v>
      </c>
    </row>
    <row r="1164" spans="1:13" ht="12.75">
      <c r="A1164" s="15"/>
      <c r="B1164" s="13"/>
      <c r="C1164" s="13"/>
      <c r="D1164" s="13"/>
      <c r="E1164" s="13"/>
      <c r="F1164" s="13"/>
      <c r="G1164" s="205"/>
      <c r="H1164" s="15"/>
      <c r="I1164" s="13"/>
      <c r="J1164" s="204">
        <v>44382</v>
      </c>
      <c r="K1164" s="204">
        <f t="shared" si="13"/>
        <v>44383</v>
      </c>
      <c r="L1164" s="205" t="str">
        <f ca="1">IFERROR(__xludf.DUMMYFUNCTION("JOIN("""", G1164:H1164)"),"")</f>
        <v/>
      </c>
      <c r="M1164" s="11" t="e">
        <f t="shared" ca="1" si="11"/>
        <v>#NAME?</v>
      </c>
    </row>
    <row r="1165" spans="1:13" ht="12.75">
      <c r="A1165" s="15"/>
      <c r="B1165" s="13"/>
      <c r="C1165" s="13"/>
      <c r="D1165" s="13"/>
      <c r="E1165" s="13"/>
      <c r="F1165" s="13"/>
      <c r="G1165" s="205"/>
      <c r="H1165" s="13"/>
      <c r="I1165" s="13"/>
      <c r="J1165" s="204">
        <v>44383</v>
      </c>
      <c r="K1165" s="204">
        <f t="shared" si="13"/>
        <v>44384</v>
      </c>
      <c r="L1165" s="205" t="str">
        <f ca="1">IFERROR(__xludf.DUMMYFUNCTION("JOIN("""", G1165:H1165)"),"")</f>
        <v/>
      </c>
      <c r="M1165" s="11" t="e">
        <f t="shared" ca="1" si="11"/>
        <v>#NAME?</v>
      </c>
    </row>
    <row r="1166" spans="1:13" ht="12.75">
      <c r="A1166" s="15"/>
      <c r="B1166" s="13"/>
      <c r="C1166" s="13"/>
      <c r="D1166" s="13"/>
      <c r="E1166" s="13"/>
      <c r="F1166" s="13"/>
      <c r="G1166" s="205"/>
      <c r="H1166" s="13"/>
      <c r="I1166" s="13"/>
      <c r="J1166" s="204">
        <v>44382</v>
      </c>
      <c r="K1166" s="204">
        <f t="shared" si="13"/>
        <v>44383</v>
      </c>
      <c r="L1166" s="205" t="str">
        <f ca="1">IFERROR(__xludf.DUMMYFUNCTION("JOIN("""", G1166:H1166)"),"")</f>
        <v/>
      </c>
      <c r="M1166" s="11" t="e">
        <f t="shared" ca="1" si="11"/>
        <v>#NAME?</v>
      </c>
    </row>
    <row r="1167" spans="1:13" ht="12.75">
      <c r="A1167" s="15"/>
      <c r="B1167" s="13"/>
      <c r="C1167" s="13"/>
      <c r="D1167" s="13"/>
      <c r="E1167" s="13"/>
      <c r="F1167" s="13"/>
      <c r="G1167" s="205"/>
      <c r="H1167" s="15"/>
      <c r="I1167" s="13"/>
      <c r="J1167" s="204">
        <v>44385</v>
      </c>
      <c r="K1167" s="204">
        <f t="shared" si="13"/>
        <v>44386</v>
      </c>
      <c r="L1167" s="205" t="str">
        <f ca="1">IFERROR(__xludf.DUMMYFUNCTION("JOIN("""", G1167:H1167)"),"")</f>
        <v/>
      </c>
      <c r="M1167" s="11" t="e">
        <f t="shared" ca="1" si="11"/>
        <v>#NAME?</v>
      </c>
    </row>
    <row r="1168" spans="1:13" ht="12.75">
      <c r="A1168" s="15"/>
      <c r="B1168" s="13"/>
      <c r="C1168" s="13"/>
      <c r="D1168" s="13"/>
      <c r="E1168" s="13"/>
      <c r="F1168" s="13"/>
      <c r="G1168" s="205"/>
      <c r="H1168" s="15"/>
      <c r="I1168" s="13"/>
      <c r="J1168" s="204">
        <v>44383</v>
      </c>
      <c r="K1168" s="204">
        <f t="shared" si="13"/>
        <v>44384</v>
      </c>
      <c r="L1168" s="205" t="str">
        <f ca="1">IFERROR(__xludf.DUMMYFUNCTION("JOIN("""", G1168:H1168)"),"")</f>
        <v/>
      </c>
      <c r="M1168" s="11" t="e">
        <f t="shared" ca="1" si="11"/>
        <v>#NAME?</v>
      </c>
    </row>
    <row r="1169" spans="1:13" ht="12.75">
      <c r="A1169" s="15"/>
      <c r="B1169" s="13"/>
      <c r="C1169" s="13"/>
      <c r="D1169" s="13"/>
      <c r="E1169" s="13"/>
      <c r="F1169" s="13"/>
      <c r="G1169" s="205"/>
      <c r="H1169" s="15"/>
      <c r="I1169" s="13"/>
      <c r="J1169" s="204">
        <v>44389</v>
      </c>
      <c r="K1169" s="204">
        <f t="shared" si="13"/>
        <v>44390</v>
      </c>
      <c r="L1169" s="205" t="str">
        <f ca="1">IFERROR(__xludf.DUMMYFUNCTION("JOIN("""", G1169:H1169)"),"")</f>
        <v/>
      </c>
      <c r="M1169" s="11" t="e">
        <f t="shared" ca="1" si="11"/>
        <v>#NAME?</v>
      </c>
    </row>
    <row r="1170" spans="1:13" ht="12.75">
      <c r="A1170" s="15"/>
      <c r="B1170" s="13"/>
      <c r="C1170" s="13"/>
      <c r="D1170" s="13"/>
      <c r="E1170" s="13"/>
      <c r="F1170" s="13"/>
      <c r="G1170" s="205"/>
      <c r="H1170" s="15"/>
      <c r="I1170" s="13"/>
      <c r="J1170" s="204">
        <v>44384</v>
      </c>
      <c r="K1170" s="204">
        <f t="shared" si="13"/>
        <v>44385</v>
      </c>
      <c r="L1170" s="205" t="str">
        <f ca="1">IFERROR(__xludf.DUMMYFUNCTION("JOIN("""", G1170:H1170)"),"")</f>
        <v/>
      </c>
      <c r="M1170" s="11" t="e">
        <f t="shared" ca="1" si="11"/>
        <v>#NAME?</v>
      </c>
    </row>
    <row r="1171" spans="1:13" ht="12.75">
      <c r="A1171" s="15"/>
      <c r="B1171" s="13"/>
      <c r="C1171" s="13"/>
      <c r="D1171" s="13"/>
      <c r="E1171" s="13"/>
      <c r="F1171" s="13"/>
      <c r="G1171" s="205"/>
      <c r="H1171" s="15"/>
      <c r="I1171" s="13"/>
      <c r="J1171" s="204">
        <v>44384</v>
      </c>
      <c r="K1171" s="204">
        <f t="shared" si="13"/>
        <v>44385</v>
      </c>
      <c r="L1171" s="205" t="str">
        <f ca="1">IFERROR(__xludf.DUMMYFUNCTION("JOIN("""", G1171:H1171)"),"")</f>
        <v/>
      </c>
      <c r="M1171" s="11" t="e">
        <f t="shared" ca="1" si="11"/>
        <v>#NAME?</v>
      </c>
    </row>
    <row r="1172" spans="1:13" ht="12.75">
      <c r="A1172" s="15"/>
      <c r="B1172" s="13"/>
      <c r="C1172" s="13"/>
      <c r="D1172" s="13"/>
      <c r="E1172" s="13"/>
      <c r="F1172" s="13"/>
      <c r="G1172" s="205"/>
      <c r="H1172" s="15"/>
      <c r="I1172" s="13"/>
      <c r="J1172" s="204">
        <v>44384</v>
      </c>
      <c r="K1172" s="204">
        <f t="shared" si="13"/>
        <v>44385</v>
      </c>
      <c r="L1172" s="205" t="str">
        <f ca="1">IFERROR(__xludf.DUMMYFUNCTION("JOIN("""", G1172:H1172)"),"")</f>
        <v/>
      </c>
      <c r="M1172" s="11" t="e">
        <f t="shared" ca="1" si="11"/>
        <v>#NAME?</v>
      </c>
    </row>
    <row r="1173" spans="1:13" ht="12.75">
      <c r="A1173" s="15"/>
      <c r="B1173" s="13"/>
      <c r="C1173" s="13"/>
      <c r="D1173" s="13"/>
      <c r="E1173" s="13"/>
      <c r="F1173" s="13"/>
      <c r="G1173" s="205"/>
      <c r="H1173" s="15"/>
      <c r="I1173" s="13"/>
      <c r="J1173" s="204">
        <v>44384</v>
      </c>
      <c r="K1173" s="204">
        <f t="shared" si="13"/>
        <v>44385</v>
      </c>
      <c r="L1173" s="205" t="str">
        <f ca="1">IFERROR(__xludf.DUMMYFUNCTION("JOIN("""", G1173:H1173)"),"")</f>
        <v/>
      </c>
      <c r="M1173" s="11" t="e">
        <f t="shared" ca="1" si="11"/>
        <v>#NAME?</v>
      </c>
    </row>
    <row r="1174" spans="1:13" ht="12.75">
      <c r="A1174" s="15"/>
      <c r="B1174" s="13"/>
      <c r="C1174" s="13"/>
      <c r="D1174" s="13"/>
      <c r="E1174" s="13"/>
      <c r="F1174" s="13"/>
      <c r="G1174" s="205"/>
      <c r="H1174" s="15"/>
      <c r="I1174" s="13"/>
      <c r="J1174" s="204">
        <v>44384</v>
      </c>
      <c r="K1174" s="204">
        <f t="shared" si="13"/>
        <v>44385</v>
      </c>
      <c r="L1174" s="205" t="str">
        <f ca="1">IFERROR(__xludf.DUMMYFUNCTION("JOIN("""", G1174:H1174)"),"")</f>
        <v/>
      </c>
      <c r="M1174" s="11" t="e">
        <f t="shared" ca="1" si="11"/>
        <v>#NAME?</v>
      </c>
    </row>
    <row r="1175" spans="1:13" ht="12.75">
      <c r="A1175" s="15"/>
      <c r="B1175" s="13"/>
      <c r="C1175" s="13"/>
      <c r="D1175" s="13"/>
      <c r="E1175" s="13"/>
      <c r="F1175" s="13"/>
      <c r="G1175" s="205"/>
      <c r="H1175" s="15"/>
      <c r="I1175" s="13"/>
      <c r="J1175" s="204">
        <v>44384</v>
      </c>
      <c r="K1175" s="204">
        <f t="shared" si="13"/>
        <v>44385</v>
      </c>
      <c r="L1175" s="205" t="str">
        <f ca="1">IFERROR(__xludf.DUMMYFUNCTION("JOIN("""", G1175:H1175)"),"")</f>
        <v/>
      </c>
      <c r="M1175" s="11" t="e">
        <f t="shared" ca="1" si="11"/>
        <v>#NAME?</v>
      </c>
    </row>
    <row r="1176" spans="1:13" ht="12.75">
      <c r="A1176" s="15"/>
      <c r="B1176" s="13"/>
      <c r="C1176" s="13"/>
      <c r="D1176" s="13"/>
      <c r="E1176" s="13"/>
      <c r="F1176" s="13"/>
      <c r="G1176" s="205"/>
      <c r="H1176" s="15"/>
      <c r="I1176" s="13"/>
      <c r="J1176" s="204">
        <v>44389</v>
      </c>
      <c r="K1176" s="204">
        <f t="shared" si="13"/>
        <v>44390</v>
      </c>
      <c r="L1176" s="205" t="str">
        <f ca="1">IFERROR(__xludf.DUMMYFUNCTION("JOIN("""", G1176:H1176)"),"")</f>
        <v/>
      </c>
      <c r="M1176" s="11" t="e">
        <f t="shared" ca="1" si="11"/>
        <v>#NAME?</v>
      </c>
    </row>
    <row r="1177" spans="1:13" ht="12.75">
      <c r="A1177" s="15"/>
      <c r="B1177" s="13"/>
      <c r="C1177" s="13"/>
      <c r="D1177" s="13"/>
      <c r="E1177" s="13"/>
      <c r="F1177" s="13"/>
      <c r="G1177" s="205"/>
      <c r="H1177" s="15"/>
      <c r="I1177" s="13"/>
      <c r="J1177" s="212">
        <v>44385</v>
      </c>
      <c r="K1177" s="204">
        <f t="shared" si="13"/>
        <v>44386</v>
      </c>
      <c r="L1177" s="205" t="str">
        <f ca="1">IFERROR(__xludf.DUMMYFUNCTION("JOIN("""", G1177:H1177)"),"")</f>
        <v/>
      </c>
      <c r="M1177" s="11" t="e">
        <f t="shared" ca="1" si="11"/>
        <v>#NAME?</v>
      </c>
    </row>
    <row r="1178" spans="1:13" ht="12.75">
      <c r="A1178" s="15"/>
      <c r="B1178" s="13"/>
      <c r="C1178" s="13"/>
      <c r="D1178" s="13"/>
      <c r="E1178" s="13"/>
      <c r="F1178" s="13"/>
      <c r="G1178" s="205"/>
      <c r="H1178" s="15"/>
      <c r="I1178" s="13"/>
      <c r="J1178" s="204">
        <v>44385</v>
      </c>
      <c r="K1178" s="204">
        <f t="shared" si="13"/>
        <v>44386</v>
      </c>
      <c r="L1178" s="205" t="str">
        <f ca="1">IFERROR(__xludf.DUMMYFUNCTION("JOIN("""", G1178:H1178)"),"")</f>
        <v/>
      </c>
      <c r="M1178" s="11" t="e">
        <f t="shared" ca="1" si="11"/>
        <v>#NAME?</v>
      </c>
    </row>
    <row r="1179" spans="1:13" ht="12.75">
      <c r="A1179" s="15"/>
      <c r="B1179" s="13"/>
      <c r="C1179" s="13"/>
      <c r="D1179" s="13"/>
      <c r="E1179" s="13"/>
      <c r="F1179" s="13"/>
      <c r="G1179" s="205"/>
      <c r="H1179" s="15"/>
      <c r="I1179" s="13"/>
      <c r="J1179" s="204">
        <v>44385</v>
      </c>
      <c r="K1179" s="204">
        <f t="shared" si="13"/>
        <v>44386</v>
      </c>
      <c r="L1179" s="205" t="str">
        <f ca="1">IFERROR(__xludf.DUMMYFUNCTION("JOIN("""", G1179:H1179)"),"")</f>
        <v/>
      </c>
      <c r="M1179" s="11" t="e">
        <f t="shared" ca="1" si="11"/>
        <v>#NAME?</v>
      </c>
    </row>
    <row r="1180" spans="1:13" ht="12.75">
      <c r="A1180" s="15"/>
      <c r="B1180" s="13"/>
      <c r="C1180" s="13"/>
      <c r="D1180" s="13"/>
      <c r="E1180" s="13"/>
      <c r="F1180" s="13"/>
      <c r="G1180" s="205"/>
      <c r="H1180" s="15"/>
      <c r="I1180" s="13"/>
      <c r="J1180" s="204">
        <v>44385</v>
      </c>
      <c r="K1180" s="204">
        <f t="shared" si="13"/>
        <v>44386</v>
      </c>
      <c r="L1180" s="205" t="str">
        <f ca="1">IFERROR(__xludf.DUMMYFUNCTION("JOIN("""", G1180:H1180)"),"")</f>
        <v/>
      </c>
      <c r="M1180" s="11" t="e">
        <f t="shared" ca="1" si="11"/>
        <v>#NAME?</v>
      </c>
    </row>
    <row r="1181" spans="1:13" ht="12.75">
      <c r="A1181" s="15"/>
      <c r="B1181" s="13"/>
      <c r="C1181" s="13"/>
      <c r="D1181" s="13"/>
      <c r="E1181" s="13"/>
      <c r="F1181" s="13"/>
      <c r="G1181" s="205"/>
      <c r="H1181" s="15"/>
      <c r="I1181" s="13"/>
      <c r="J1181" s="204">
        <v>44385</v>
      </c>
      <c r="K1181" s="204">
        <f t="shared" si="13"/>
        <v>44386</v>
      </c>
      <c r="L1181" s="205" t="str">
        <f ca="1">IFERROR(__xludf.DUMMYFUNCTION("JOIN("""", G1181:H1181)"),"")</f>
        <v/>
      </c>
      <c r="M1181" s="11" t="e">
        <f t="shared" ca="1" si="11"/>
        <v>#NAME?</v>
      </c>
    </row>
    <row r="1182" spans="1:13" ht="12.75">
      <c r="A1182" s="15"/>
      <c r="B1182" s="13"/>
      <c r="C1182" s="13"/>
      <c r="D1182" s="13"/>
      <c r="E1182" s="13"/>
      <c r="F1182" s="13"/>
      <c r="G1182" s="205"/>
      <c r="H1182" s="15"/>
      <c r="I1182" s="13"/>
      <c r="J1182" s="204">
        <v>44385</v>
      </c>
      <c r="K1182" s="204">
        <f t="shared" si="13"/>
        <v>44386</v>
      </c>
      <c r="L1182" s="205" t="str">
        <f ca="1">IFERROR(__xludf.DUMMYFUNCTION("JOIN("""", G1182:H1182)"),"")</f>
        <v/>
      </c>
      <c r="M1182" s="11" t="e">
        <f t="shared" ca="1" si="11"/>
        <v>#NAME?</v>
      </c>
    </row>
    <row r="1183" spans="1:13" ht="12.75">
      <c r="A1183" s="15"/>
      <c r="B1183" s="13"/>
      <c r="C1183" s="13"/>
      <c r="D1183" s="13"/>
      <c r="E1183" s="13"/>
      <c r="F1183" s="13"/>
      <c r="G1183" s="205"/>
      <c r="H1183" s="15"/>
      <c r="I1183" s="13"/>
      <c r="J1183" s="204">
        <v>44385</v>
      </c>
      <c r="K1183" s="204">
        <f t="shared" si="13"/>
        <v>44386</v>
      </c>
      <c r="L1183" s="205" t="str">
        <f ca="1">IFERROR(__xludf.DUMMYFUNCTION("JOIN("""", G1183:H1183)"),"")</f>
        <v/>
      </c>
      <c r="M1183" s="11" t="e">
        <f t="shared" ca="1" si="11"/>
        <v>#NAME?</v>
      </c>
    </row>
    <row r="1184" spans="1:13" ht="12.75">
      <c r="A1184" s="15"/>
      <c r="B1184" s="13"/>
      <c r="C1184" s="13"/>
      <c r="D1184" s="13"/>
      <c r="E1184" s="13"/>
      <c r="F1184" s="13"/>
      <c r="G1184" s="205"/>
      <c r="H1184" s="15"/>
      <c r="I1184" s="13"/>
      <c r="J1184" s="204">
        <v>44385</v>
      </c>
      <c r="K1184" s="204">
        <f t="shared" si="13"/>
        <v>44386</v>
      </c>
      <c r="L1184" s="205" t="str">
        <f ca="1">IFERROR(__xludf.DUMMYFUNCTION("JOIN("""", G1184:H1184)"),"")</f>
        <v/>
      </c>
      <c r="M1184" s="11" t="e">
        <f t="shared" ca="1" si="11"/>
        <v>#NAME?</v>
      </c>
    </row>
    <row r="1185" spans="1:13" ht="12.75">
      <c r="A1185" s="15"/>
      <c r="B1185" s="13"/>
      <c r="C1185" s="13"/>
      <c r="D1185" s="13"/>
      <c r="E1185" s="13"/>
      <c r="F1185" s="13"/>
      <c r="G1185" s="205"/>
      <c r="H1185" s="15"/>
      <c r="I1185" s="13"/>
      <c r="J1185" s="204">
        <v>44385</v>
      </c>
      <c r="K1185" s="204">
        <f t="shared" si="13"/>
        <v>44386</v>
      </c>
      <c r="L1185" s="205" t="str">
        <f ca="1">IFERROR(__xludf.DUMMYFUNCTION("JOIN("""", G1185:H1185)"),"")</f>
        <v/>
      </c>
      <c r="M1185" s="11" t="e">
        <f t="shared" ca="1" si="11"/>
        <v>#NAME?</v>
      </c>
    </row>
    <row r="1186" spans="1:13" ht="12.75">
      <c r="A1186" s="15"/>
      <c r="B1186" s="13"/>
      <c r="C1186" s="13"/>
      <c r="D1186" s="13"/>
      <c r="E1186" s="13"/>
      <c r="F1186" s="13"/>
      <c r="G1186" s="205"/>
      <c r="H1186" s="15"/>
      <c r="I1186" s="13"/>
      <c r="J1186" s="204">
        <v>44385</v>
      </c>
      <c r="K1186" s="204">
        <f t="shared" si="13"/>
        <v>44386</v>
      </c>
      <c r="L1186" s="205" t="str">
        <f ca="1">IFERROR(__xludf.DUMMYFUNCTION("JOIN("""", G1186:H1186)"),"")</f>
        <v/>
      </c>
      <c r="M1186" s="11" t="e">
        <f t="shared" ca="1" si="11"/>
        <v>#NAME?</v>
      </c>
    </row>
    <row r="1187" spans="1:13" ht="12.75">
      <c r="A1187" s="15"/>
      <c r="B1187" s="13"/>
      <c r="C1187" s="13"/>
      <c r="D1187" s="13"/>
      <c r="E1187" s="13"/>
      <c r="F1187" s="13"/>
      <c r="G1187" s="205"/>
      <c r="H1187" s="15"/>
      <c r="I1187" s="13"/>
      <c r="J1187" s="204">
        <v>44385</v>
      </c>
      <c r="K1187" s="204">
        <f t="shared" si="13"/>
        <v>44386</v>
      </c>
      <c r="L1187" s="205" t="str">
        <f ca="1">IFERROR(__xludf.DUMMYFUNCTION("JOIN("""", G1187:H1187)"),"")</f>
        <v/>
      </c>
      <c r="M1187" s="11" t="e">
        <f t="shared" ca="1" si="11"/>
        <v>#NAME?</v>
      </c>
    </row>
    <row r="1188" spans="1:13" ht="12.75">
      <c r="A1188" s="15"/>
      <c r="B1188" s="13"/>
      <c r="C1188" s="13"/>
      <c r="D1188" s="13"/>
      <c r="E1188" s="13"/>
      <c r="F1188" s="13"/>
      <c r="G1188" s="205"/>
      <c r="H1188" s="15"/>
      <c r="I1188" s="13"/>
      <c r="J1188" s="204">
        <v>44385</v>
      </c>
      <c r="K1188" s="204">
        <f t="shared" si="13"/>
        <v>44386</v>
      </c>
      <c r="L1188" s="205" t="str">
        <f ca="1">IFERROR(__xludf.DUMMYFUNCTION("JOIN("""", G1188:H1188)"),"")</f>
        <v/>
      </c>
      <c r="M1188" s="11" t="e">
        <f t="shared" ca="1" si="11"/>
        <v>#NAME?</v>
      </c>
    </row>
    <row r="1189" spans="1:13" ht="12.75">
      <c r="A1189" s="15"/>
      <c r="B1189" s="13"/>
      <c r="C1189" s="13"/>
      <c r="D1189" s="13"/>
      <c r="E1189" s="13"/>
      <c r="F1189" s="13"/>
      <c r="G1189" s="205"/>
      <c r="H1189" s="15"/>
      <c r="I1189" s="13"/>
      <c r="J1189" s="204">
        <v>44385</v>
      </c>
      <c r="K1189" s="204">
        <f t="shared" si="13"/>
        <v>44386</v>
      </c>
      <c r="L1189" s="205" t="str">
        <f ca="1">IFERROR(__xludf.DUMMYFUNCTION("JOIN("""", G1189:H1189)"),"")</f>
        <v/>
      </c>
      <c r="M1189" s="11" t="e">
        <f t="shared" ca="1" si="11"/>
        <v>#NAME?</v>
      </c>
    </row>
    <row r="1190" spans="1:13" ht="12.75">
      <c r="A1190" s="15"/>
      <c r="B1190" s="13"/>
      <c r="C1190" s="13"/>
      <c r="D1190" s="13"/>
      <c r="E1190" s="13"/>
      <c r="F1190" s="13"/>
      <c r="G1190" s="205"/>
      <c r="H1190" s="15"/>
      <c r="I1190" s="13"/>
      <c r="J1190" s="204">
        <v>44385</v>
      </c>
      <c r="K1190" s="204">
        <f t="shared" si="13"/>
        <v>44386</v>
      </c>
      <c r="L1190" s="205" t="str">
        <f ca="1">IFERROR(__xludf.DUMMYFUNCTION("JOIN("""", G1190:H1190)"),"")</f>
        <v/>
      </c>
      <c r="M1190" s="11" t="e">
        <f t="shared" ca="1" si="11"/>
        <v>#NAME?</v>
      </c>
    </row>
    <row r="1191" spans="1:13" ht="12.75">
      <c r="A1191" s="15"/>
      <c r="B1191" s="13"/>
      <c r="C1191" s="13"/>
      <c r="D1191" s="13"/>
      <c r="E1191" s="13"/>
      <c r="F1191" s="13"/>
      <c r="G1191" s="205"/>
      <c r="H1191" s="15"/>
      <c r="I1191" s="13"/>
      <c r="J1191" s="204">
        <v>44385</v>
      </c>
      <c r="K1191" s="204">
        <f t="shared" si="13"/>
        <v>44386</v>
      </c>
      <c r="L1191" s="205" t="str">
        <f ca="1">IFERROR(__xludf.DUMMYFUNCTION("JOIN("""", G1191:H1191)"),"")</f>
        <v/>
      </c>
      <c r="M1191" s="11" t="e">
        <f t="shared" ca="1" si="11"/>
        <v>#NAME?</v>
      </c>
    </row>
    <row r="1192" spans="1:13" ht="12.75">
      <c r="A1192" s="15"/>
      <c r="B1192" s="13"/>
      <c r="C1192" s="13"/>
      <c r="D1192" s="13"/>
      <c r="E1192" s="13"/>
      <c r="F1192" s="13"/>
      <c r="G1192" s="205"/>
      <c r="H1192" s="15"/>
      <c r="I1192" s="13"/>
      <c r="J1192" s="204">
        <v>44385</v>
      </c>
      <c r="K1192" s="204">
        <f t="shared" si="13"/>
        <v>44386</v>
      </c>
      <c r="L1192" s="205" t="str">
        <f ca="1">IFERROR(__xludf.DUMMYFUNCTION("JOIN("""", G1192:H1192)"),"")</f>
        <v/>
      </c>
      <c r="M1192" s="11" t="e">
        <f t="shared" ca="1" si="11"/>
        <v>#NAME?</v>
      </c>
    </row>
    <row r="1193" spans="1:13" ht="12.75">
      <c r="A1193" s="15"/>
      <c r="B1193" s="13"/>
      <c r="C1193" s="13"/>
      <c r="D1193" s="13"/>
      <c r="E1193" s="13"/>
      <c r="F1193" s="13"/>
      <c r="G1193" s="205"/>
      <c r="H1193" s="15"/>
      <c r="I1193" s="13"/>
      <c r="J1193" s="204">
        <v>44385</v>
      </c>
      <c r="K1193" s="204">
        <f t="shared" si="13"/>
        <v>44386</v>
      </c>
      <c r="L1193" s="205" t="str">
        <f ca="1">IFERROR(__xludf.DUMMYFUNCTION("JOIN("""", G1193:H1193)"),"")</f>
        <v/>
      </c>
      <c r="M1193" s="11" t="e">
        <f t="shared" ca="1" si="11"/>
        <v>#NAME?</v>
      </c>
    </row>
    <row r="1194" spans="1:13" ht="12.75">
      <c r="A1194" s="15"/>
      <c r="B1194" s="13"/>
      <c r="C1194" s="13"/>
      <c r="D1194" s="13"/>
      <c r="E1194" s="13"/>
      <c r="F1194" s="13"/>
      <c r="G1194" s="205"/>
      <c r="H1194" s="15"/>
      <c r="I1194" s="13"/>
      <c r="J1194" s="204">
        <v>0</v>
      </c>
      <c r="K1194" s="204">
        <f t="shared" si="13"/>
        <v>1</v>
      </c>
      <c r="L1194" s="205" t="str">
        <f ca="1">IFERROR(__xludf.DUMMYFUNCTION("JOIN("""", G1194:H1194)"),"")</f>
        <v/>
      </c>
      <c r="M1194" s="11" t="e">
        <f t="shared" ca="1" si="11"/>
        <v>#NAME?</v>
      </c>
    </row>
    <row r="1195" spans="1:13" ht="12.75">
      <c r="A1195" s="15"/>
      <c r="B1195" s="13"/>
      <c r="C1195" s="13"/>
      <c r="D1195" s="13"/>
      <c r="E1195" s="13"/>
      <c r="F1195" s="13"/>
      <c r="G1195" s="205"/>
      <c r="H1195" s="15"/>
      <c r="I1195" s="13"/>
      <c r="J1195" s="204">
        <v>44386</v>
      </c>
      <c r="K1195" s="204">
        <f t="shared" si="13"/>
        <v>44387</v>
      </c>
      <c r="L1195" s="205" t="str">
        <f ca="1">IFERROR(__xludf.DUMMYFUNCTION("JOIN("""", G1195:H1195)"),"")</f>
        <v/>
      </c>
      <c r="M1195" s="11" t="e">
        <f t="shared" ca="1" si="11"/>
        <v>#NAME?</v>
      </c>
    </row>
    <row r="1196" spans="1:13" ht="12.75">
      <c r="A1196" s="15"/>
      <c r="B1196" s="13"/>
      <c r="C1196" s="13"/>
      <c r="D1196" s="13"/>
      <c r="E1196" s="13"/>
      <c r="F1196" s="13"/>
      <c r="G1196" s="205"/>
      <c r="H1196" s="15"/>
      <c r="I1196" s="13"/>
      <c r="J1196" s="204">
        <v>44386</v>
      </c>
      <c r="K1196" s="204">
        <f t="shared" si="13"/>
        <v>44387</v>
      </c>
      <c r="L1196" s="205" t="str">
        <f ca="1">IFERROR(__xludf.DUMMYFUNCTION("JOIN("""", G1196:H1196)"),"")</f>
        <v/>
      </c>
      <c r="M1196" s="11" t="e">
        <f t="shared" ca="1" si="11"/>
        <v>#NAME?</v>
      </c>
    </row>
    <row r="1197" spans="1:13" ht="12.75">
      <c r="A1197" s="15"/>
      <c r="B1197" s="13"/>
      <c r="C1197" s="13"/>
      <c r="D1197" s="13"/>
      <c r="E1197" s="13"/>
      <c r="F1197" s="13"/>
      <c r="G1197" s="205"/>
      <c r="H1197" s="15"/>
      <c r="I1197" s="13"/>
      <c r="J1197" s="204">
        <v>44386</v>
      </c>
      <c r="K1197" s="204">
        <f t="shared" si="13"/>
        <v>44387</v>
      </c>
      <c r="L1197" s="205" t="str">
        <f ca="1">IFERROR(__xludf.DUMMYFUNCTION("JOIN("""", G1197:H1197)"),"")</f>
        <v/>
      </c>
      <c r="M1197" s="11" t="e">
        <f t="shared" ca="1" si="11"/>
        <v>#NAME?</v>
      </c>
    </row>
    <row r="1198" spans="1:13" ht="12.75">
      <c r="A1198" s="15"/>
      <c r="B1198" s="13"/>
      <c r="C1198" s="13"/>
      <c r="D1198" s="13"/>
      <c r="E1198" s="13"/>
      <c r="F1198" s="13"/>
      <c r="G1198" s="205"/>
      <c r="H1198" s="15"/>
      <c r="I1198" s="13"/>
      <c r="J1198" s="204">
        <v>44386</v>
      </c>
      <c r="K1198" s="204">
        <f t="shared" si="13"/>
        <v>44387</v>
      </c>
      <c r="L1198" s="205" t="str">
        <f ca="1">IFERROR(__xludf.DUMMYFUNCTION("JOIN("""", G1198:H1198)"),"")</f>
        <v/>
      </c>
      <c r="M1198" s="11" t="e">
        <f t="shared" ca="1" si="11"/>
        <v>#NAME?</v>
      </c>
    </row>
    <row r="1199" spans="1:13" ht="12.75">
      <c r="A1199" s="15"/>
      <c r="B1199" s="13"/>
      <c r="C1199" s="13"/>
      <c r="D1199" s="13"/>
      <c r="E1199" s="13"/>
      <c r="F1199" s="13"/>
      <c r="G1199" s="205"/>
      <c r="H1199" s="15"/>
      <c r="I1199" s="13"/>
      <c r="J1199" s="204">
        <v>44386</v>
      </c>
      <c r="K1199" s="204">
        <f t="shared" si="13"/>
        <v>44387</v>
      </c>
      <c r="L1199" s="205" t="str">
        <f ca="1">IFERROR(__xludf.DUMMYFUNCTION("JOIN("""", G1199:H1199)"),"")</f>
        <v/>
      </c>
      <c r="M1199" s="11" t="e">
        <f t="shared" ca="1" si="11"/>
        <v>#NAME?</v>
      </c>
    </row>
    <row r="1200" spans="1:13" ht="12.75">
      <c r="A1200" s="15"/>
      <c r="B1200" s="13"/>
      <c r="C1200" s="13"/>
      <c r="D1200" s="13"/>
      <c r="E1200" s="13"/>
      <c r="F1200" s="13"/>
      <c r="G1200" s="205"/>
      <c r="H1200" s="15"/>
      <c r="I1200" s="13"/>
      <c r="J1200" s="204">
        <v>44386</v>
      </c>
      <c r="K1200" s="204">
        <f t="shared" si="13"/>
        <v>44387</v>
      </c>
      <c r="L1200" s="205" t="str">
        <f ca="1">IFERROR(__xludf.DUMMYFUNCTION("JOIN("""", G1200:H1200)"),"")</f>
        <v/>
      </c>
      <c r="M1200" s="11" t="e">
        <f t="shared" ca="1" si="11"/>
        <v>#NAME?</v>
      </c>
    </row>
    <row r="1201" spans="1:13" ht="12.75">
      <c r="A1201" s="15"/>
      <c r="B1201" s="13"/>
      <c r="C1201" s="13"/>
      <c r="D1201" s="13"/>
      <c r="E1201" s="13"/>
      <c r="F1201" s="13"/>
      <c r="G1201" s="205"/>
      <c r="H1201" s="15"/>
      <c r="I1201" s="13"/>
      <c r="J1201" s="204">
        <v>44386</v>
      </c>
      <c r="K1201" s="204">
        <f t="shared" si="13"/>
        <v>44387</v>
      </c>
      <c r="L1201" s="205" t="str">
        <f ca="1">IFERROR(__xludf.DUMMYFUNCTION("JOIN("""", G1201:H1201)"),"")</f>
        <v/>
      </c>
      <c r="M1201" s="11" t="e">
        <f t="shared" ca="1" si="11"/>
        <v>#NAME?</v>
      </c>
    </row>
    <row r="1202" spans="1:13" ht="12.75">
      <c r="A1202" s="15"/>
      <c r="B1202" s="13"/>
      <c r="C1202" s="13"/>
      <c r="D1202" s="13"/>
      <c r="E1202" s="13"/>
      <c r="F1202" s="13"/>
      <c r="G1202" s="205"/>
      <c r="H1202" s="15"/>
      <c r="I1202" s="13"/>
      <c r="J1202" s="204">
        <v>44386</v>
      </c>
      <c r="K1202" s="204">
        <f t="shared" si="13"/>
        <v>44387</v>
      </c>
      <c r="L1202" s="205" t="str">
        <f ca="1">IFERROR(__xludf.DUMMYFUNCTION("JOIN("""", G1202:H1202)"),"")</f>
        <v/>
      </c>
      <c r="M1202" s="11" t="e">
        <f t="shared" ca="1" si="11"/>
        <v>#NAME?</v>
      </c>
    </row>
    <row r="1203" spans="1:13" ht="12.75">
      <c r="A1203" s="15"/>
      <c r="B1203" s="13"/>
      <c r="C1203" s="13"/>
      <c r="D1203" s="13"/>
      <c r="E1203" s="13"/>
      <c r="F1203" s="13"/>
      <c r="G1203" s="205"/>
      <c r="H1203" s="15"/>
      <c r="I1203" s="13"/>
      <c r="J1203" s="204">
        <v>44386</v>
      </c>
      <c r="K1203" s="204">
        <f t="shared" si="13"/>
        <v>44387</v>
      </c>
      <c r="L1203" s="205" t="str">
        <f ca="1">IFERROR(__xludf.DUMMYFUNCTION("JOIN("""", G1203:H1203)"),"")</f>
        <v/>
      </c>
      <c r="M1203" s="11" t="e">
        <f t="shared" ca="1" si="11"/>
        <v>#NAME?</v>
      </c>
    </row>
    <row r="1204" spans="1:13" ht="12.75">
      <c r="A1204" s="15"/>
      <c r="B1204" s="13"/>
      <c r="C1204" s="13"/>
      <c r="D1204" s="13"/>
      <c r="E1204" s="13"/>
      <c r="F1204" s="13"/>
      <c r="G1204" s="205"/>
      <c r="H1204" s="15"/>
      <c r="I1204" s="13"/>
      <c r="J1204" s="204">
        <v>44387</v>
      </c>
      <c r="K1204" s="204">
        <f t="shared" si="13"/>
        <v>44388</v>
      </c>
      <c r="L1204" s="205" t="str">
        <f ca="1">IFERROR(__xludf.DUMMYFUNCTION("JOIN("""", G1204:H1204)"),"")</f>
        <v/>
      </c>
      <c r="M1204" s="11" t="e">
        <f t="shared" ca="1" si="11"/>
        <v>#NAME?</v>
      </c>
    </row>
    <row r="1205" spans="1:13" ht="12.75">
      <c r="A1205" s="15"/>
      <c r="B1205" s="13"/>
      <c r="C1205" s="13"/>
      <c r="D1205" s="13"/>
      <c r="E1205" s="13"/>
      <c r="F1205" s="13"/>
      <c r="G1205" s="205"/>
      <c r="H1205" s="15"/>
      <c r="I1205" s="13"/>
      <c r="J1205" s="204">
        <v>44387</v>
      </c>
      <c r="K1205" s="204">
        <f t="shared" si="13"/>
        <v>44388</v>
      </c>
      <c r="L1205" s="205" t="str">
        <f ca="1">IFERROR(__xludf.DUMMYFUNCTION("JOIN("""", G1205:H1205)"),"")</f>
        <v/>
      </c>
      <c r="M1205" s="11" t="e">
        <f t="shared" ca="1" si="11"/>
        <v>#NAME?</v>
      </c>
    </row>
    <row r="1206" spans="1:13" ht="12.75">
      <c r="A1206" s="15"/>
      <c r="B1206" s="13"/>
      <c r="C1206" s="13"/>
      <c r="D1206" s="13"/>
      <c r="E1206" s="13"/>
      <c r="F1206" s="13"/>
      <c r="G1206" s="205"/>
      <c r="H1206" s="15"/>
      <c r="I1206" s="13"/>
      <c r="J1206" s="204">
        <v>44387</v>
      </c>
      <c r="K1206" s="204">
        <f t="shared" si="13"/>
        <v>44388</v>
      </c>
      <c r="L1206" s="205" t="str">
        <f ca="1">IFERROR(__xludf.DUMMYFUNCTION("JOIN("""", G1206:H1206)"),"")</f>
        <v/>
      </c>
      <c r="M1206" s="11" t="e">
        <f t="shared" ca="1" si="11"/>
        <v>#NAME?</v>
      </c>
    </row>
    <row r="1207" spans="1:13" ht="12.75">
      <c r="A1207" s="15"/>
      <c r="B1207" s="13"/>
      <c r="C1207" s="13"/>
      <c r="D1207" s="13"/>
      <c r="E1207" s="13"/>
      <c r="F1207" s="13"/>
      <c r="G1207" s="205"/>
      <c r="H1207" s="15"/>
      <c r="I1207" s="13"/>
      <c r="J1207" s="204">
        <v>44403</v>
      </c>
      <c r="K1207" s="204">
        <f t="shared" si="13"/>
        <v>44404</v>
      </c>
      <c r="L1207" s="205" t="str">
        <f ca="1">IFERROR(__xludf.DUMMYFUNCTION("JOIN("""", G1207:H1207)"),"")</f>
        <v/>
      </c>
      <c r="M1207" s="11" t="e">
        <f t="shared" ca="1" si="11"/>
        <v>#NAME?</v>
      </c>
    </row>
    <row r="1208" spans="1:13" ht="12.75">
      <c r="A1208" s="15"/>
      <c r="B1208" s="13"/>
      <c r="C1208" s="13"/>
      <c r="D1208" s="13"/>
      <c r="E1208" s="13"/>
      <c r="F1208" s="13"/>
      <c r="G1208" s="205"/>
      <c r="H1208" s="15"/>
      <c r="I1208" s="13"/>
      <c r="J1208" s="204">
        <v>44387</v>
      </c>
      <c r="K1208" s="204">
        <f t="shared" si="13"/>
        <v>44388</v>
      </c>
      <c r="L1208" s="205" t="str">
        <f ca="1">IFERROR(__xludf.DUMMYFUNCTION("JOIN("""", G1208:H1208)"),"")</f>
        <v/>
      </c>
      <c r="M1208" s="11" t="e">
        <f t="shared" ca="1" si="11"/>
        <v>#NAME?</v>
      </c>
    </row>
    <row r="1209" spans="1:13" ht="12.75">
      <c r="A1209" s="15"/>
      <c r="B1209" s="13"/>
      <c r="C1209" s="13"/>
      <c r="D1209" s="13"/>
      <c r="E1209" s="13"/>
      <c r="F1209" s="13"/>
      <c r="G1209" s="205"/>
      <c r="H1209" s="15"/>
      <c r="I1209" s="13"/>
      <c r="J1209" s="204">
        <v>44387</v>
      </c>
      <c r="K1209" s="204">
        <f t="shared" si="13"/>
        <v>44388</v>
      </c>
      <c r="L1209" s="205" t="str">
        <f ca="1">IFERROR(__xludf.DUMMYFUNCTION("JOIN("""", G1209:H1209)"),"")</f>
        <v/>
      </c>
      <c r="M1209" s="11" t="e">
        <f t="shared" ca="1" si="11"/>
        <v>#NAME?</v>
      </c>
    </row>
    <row r="1210" spans="1:13" ht="12.75">
      <c r="A1210" s="15"/>
      <c r="B1210" s="13"/>
      <c r="C1210" s="13"/>
      <c r="D1210" s="13"/>
      <c r="E1210" s="13"/>
      <c r="F1210" s="13"/>
      <c r="G1210" s="205"/>
      <c r="H1210" s="15"/>
      <c r="I1210" s="13"/>
      <c r="J1210" s="204">
        <v>44389</v>
      </c>
      <c r="K1210" s="204">
        <f t="shared" si="13"/>
        <v>44390</v>
      </c>
      <c r="L1210" s="205" t="str">
        <f ca="1">IFERROR(__xludf.DUMMYFUNCTION("JOIN("""", G1210:H1210)"),"")</f>
        <v/>
      </c>
      <c r="M1210" s="11" t="e">
        <f t="shared" ca="1" si="11"/>
        <v>#NAME?</v>
      </c>
    </row>
    <row r="1211" spans="1:13" ht="12.75">
      <c r="A1211" s="15"/>
      <c r="B1211" s="13"/>
      <c r="C1211" s="13"/>
      <c r="D1211" s="13"/>
      <c r="E1211" s="13"/>
      <c r="F1211" s="13"/>
      <c r="G1211" s="205"/>
      <c r="H1211" s="15"/>
      <c r="I1211" s="13"/>
      <c r="J1211" s="204">
        <v>44389</v>
      </c>
      <c r="K1211" s="204">
        <f t="shared" si="13"/>
        <v>44390</v>
      </c>
      <c r="L1211" s="205" t="str">
        <f ca="1">IFERROR(__xludf.DUMMYFUNCTION("JOIN("""", G1211:H1211)"),"")</f>
        <v/>
      </c>
      <c r="M1211" s="11" t="e">
        <f t="shared" ca="1" si="11"/>
        <v>#NAME?</v>
      </c>
    </row>
    <row r="1212" spans="1:13" ht="12.75">
      <c r="A1212" s="15"/>
      <c r="B1212" s="13"/>
      <c r="C1212" s="13"/>
      <c r="D1212" s="13"/>
      <c r="E1212" s="13"/>
      <c r="F1212" s="13"/>
      <c r="G1212" s="205"/>
      <c r="H1212" s="15"/>
      <c r="I1212" s="13"/>
      <c r="J1212" s="204">
        <v>44389</v>
      </c>
      <c r="K1212" s="204">
        <f t="shared" si="13"/>
        <v>44390</v>
      </c>
      <c r="L1212" s="205" t="str">
        <f ca="1">IFERROR(__xludf.DUMMYFUNCTION("JOIN("""", G1212:H1212)"),"")</f>
        <v/>
      </c>
      <c r="M1212" s="11" t="e">
        <f t="shared" ca="1" si="11"/>
        <v>#NAME?</v>
      </c>
    </row>
    <row r="1213" spans="1:13" ht="12.75">
      <c r="A1213" s="15"/>
      <c r="B1213" s="13"/>
      <c r="C1213" s="13"/>
      <c r="D1213" s="13"/>
      <c r="E1213" s="13"/>
      <c r="F1213" s="13"/>
      <c r="G1213" s="205"/>
      <c r="H1213" s="15"/>
      <c r="I1213" s="13"/>
      <c r="J1213" s="204">
        <v>44452</v>
      </c>
      <c r="K1213" s="204">
        <f t="shared" si="13"/>
        <v>44453</v>
      </c>
      <c r="L1213" s="205" t="str">
        <f ca="1">IFERROR(__xludf.DUMMYFUNCTION("JOIN("""", G1213:H1213)"),"")</f>
        <v/>
      </c>
      <c r="M1213" s="11" t="e">
        <f t="shared" ca="1" si="11"/>
        <v>#NAME?</v>
      </c>
    </row>
    <row r="1214" spans="1:13" ht="12.75">
      <c r="A1214" s="15"/>
      <c r="B1214" s="13"/>
      <c r="C1214" s="13"/>
      <c r="D1214" s="13"/>
      <c r="E1214" s="13"/>
      <c r="F1214" s="13"/>
      <c r="G1214" s="205"/>
      <c r="H1214" s="15"/>
      <c r="I1214" s="13"/>
      <c r="J1214" s="204">
        <v>44389</v>
      </c>
      <c r="K1214" s="204">
        <f t="shared" si="13"/>
        <v>44390</v>
      </c>
      <c r="L1214" s="205" t="str">
        <f ca="1">IFERROR(__xludf.DUMMYFUNCTION("JOIN("""", G1214:H1214)"),"")</f>
        <v/>
      </c>
      <c r="M1214" s="11" t="e">
        <f t="shared" ca="1" si="11"/>
        <v>#NAME?</v>
      </c>
    </row>
    <row r="1215" spans="1:13" ht="12.75">
      <c r="A1215" s="15"/>
      <c r="B1215" s="13"/>
      <c r="C1215" s="13"/>
      <c r="D1215" s="13"/>
      <c r="E1215" s="13"/>
      <c r="F1215" s="13"/>
      <c r="G1215" s="205"/>
      <c r="H1215" s="15"/>
      <c r="I1215" s="13"/>
      <c r="J1215" s="204">
        <v>44389</v>
      </c>
      <c r="K1215" s="204">
        <f t="shared" si="13"/>
        <v>44390</v>
      </c>
      <c r="L1215" s="205" t="str">
        <f ca="1">IFERROR(__xludf.DUMMYFUNCTION("JOIN("""", G1215:H1215)"),"")</f>
        <v/>
      </c>
      <c r="M1215" s="11" t="e">
        <f t="shared" ca="1" si="11"/>
        <v>#NAME?</v>
      </c>
    </row>
    <row r="1216" spans="1:13" ht="12.75">
      <c r="A1216" s="15"/>
      <c r="B1216" s="13"/>
      <c r="C1216" s="13"/>
      <c r="D1216" s="13"/>
      <c r="E1216" s="13"/>
      <c r="F1216" s="13"/>
      <c r="G1216" s="205"/>
      <c r="H1216" s="15"/>
      <c r="I1216" s="13"/>
      <c r="J1216" s="204">
        <v>44389</v>
      </c>
      <c r="K1216" s="204">
        <f t="shared" si="13"/>
        <v>44390</v>
      </c>
      <c r="L1216" s="205" t="str">
        <f ca="1">IFERROR(__xludf.DUMMYFUNCTION("JOIN("""", G1216:H1216)"),"")</f>
        <v/>
      </c>
      <c r="M1216" s="11" t="e">
        <f t="shared" ca="1" si="11"/>
        <v>#NAME?</v>
      </c>
    </row>
    <row r="1217" spans="1:13" ht="12.75">
      <c r="A1217" s="15"/>
      <c r="B1217" s="13"/>
      <c r="C1217" s="13"/>
      <c r="D1217" s="13"/>
      <c r="E1217" s="13"/>
      <c r="F1217" s="13"/>
      <c r="G1217" s="205"/>
      <c r="H1217" s="15"/>
      <c r="I1217" s="13"/>
      <c r="J1217" s="204">
        <v>44391</v>
      </c>
      <c r="K1217" s="204">
        <f t="shared" si="13"/>
        <v>44392</v>
      </c>
      <c r="L1217" s="205" t="str">
        <f ca="1">IFERROR(__xludf.DUMMYFUNCTION("JOIN("""", G1217:H1217)"),"")</f>
        <v/>
      </c>
      <c r="M1217" s="11" t="e">
        <f t="shared" ca="1" si="11"/>
        <v>#NAME?</v>
      </c>
    </row>
    <row r="1218" spans="1:13" ht="12.75">
      <c r="A1218" s="15"/>
      <c r="B1218" s="13"/>
      <c r="C1218" s="13"/>
      <c r="D1218" s="13"/>
      <c r="E1218" s="13"/>
      <c r="F1218" s="13"/>
      <c r="G1218" s="205"/>
      <c r="H1218" s="15"/>
      <c r="I1218" s="13"/>
      <c r="J1218" s="209">
        <v>44389</v>
      </c>
      <c r="K1218" s="204">
        <f t="shared" si="13"/>
        <v>44390</v>
      </c>
      <c r="L1218" s="205" t="str">
        <f ca="1">IFERROR(__xludf.DUMMYFUNCTION("JOIN("""", G1218:H1218)"),"")</f>
        <v/>
      </c>
      <c r="M1218" s="11" t="e">
        <f t="shared" ca="1" si="11"/>
        <v>#NAME?</v>
      </c>
    </row>
    <row r="1219" spans="1:13" ht="12.75">
      <c r="A1219" s="15"/>
      <c r="B1219" s="13"/>
      <c r="C1219" s="13"/>
      <c r="D1219" s="13"/>
      <c r="E1219" s="13"/>
      <c r="F1219" s="13"/>
      <c r="G1219" s="205"/>
      <c r="H1219" s="15"/>
      <c r="I1219" s="13"/>
      <c r="J1219" s="204">
        <v>44390</v>
      </c>
      <c r="K1219" s="204">
        <f t="shared" si="13"/>
        <v>44391</v>
      </c>
      <c r="L1219" s="205" t="str">
        <f ca="1">IFERROR(__xludf.DUMMYFUNCTION("JOIN("""", G1219:H1219)"),"")</f>
        <v/>
      </c>
      <c r="M1219" s="11" t="e">
        <f t="shared" ca="1" si="11"/>
        <v>#NAME?</v>
      </c>
    </row>
    <row r="1220" spans="1:13" ht="12.75">
      <c r="A1220" s="15"/>
      <c r="B1220" s="13"/>
      <c r="C1220" s="13"/>
      <c r="D1220" s="13"/>
      <c r="E1220" s="13"/>
      <c r="F1220" s="13"/>
      <c r="G1220" s="205"/>
      <c r="H1220" s="15"/>
      <c r="I1220" s="13"/>
      <c r="J1220" s="204">
        <v>44390</v>
      </c>
      <c r="K1220" s="204">
        <f t="shared" si="13"/>
        <v>44391</v>
      </c>
      <c r="L1220" s="205" t="str">
        <f ca="1">IFERROR(__xludf.DUMMYFUNCTION("JOIN("""", G1220:H1220)"),"")</f>
        <v/>
      </c>
      <c r="M1220" s="11" t="e">
        <f t="shared" ca="1" si="11"/>
        <v>#NAME?</v>
      </c>
    </row>
    <row r="1221" spans="1:13" ht="12.75">
      <c r="A1221" s="15"/>
      <c r="B1221" s="13"/>
      <c r="C1221" s="13"/>
      <c r="D1221" s="13"/>
      <c r="E1221" s="13"/>
      <c r="F1221" s="13"/>
      <c r="G1221" s="205"/>
      <c r="H1221" s="15"/>
      <c r="I1221" s="13"/>
      <c r="J1221" s="204">
        <v>44390</v>
      </c>
      <c r="K1221" s="204">
        <f t="shared" si="13"/>
        <v>44391</v>
      </c>
      <c r="L1221" s="205" t="str">
        <f ca="1">IFERROR(__xludf.DUMMYFUNCTION("JOIN("""", G1221:H1221)"),"")</f>
        <v/>
      </c>
      <c r="M1221" s="11" t="e">
        <f t="shared" ca="1" si="11"/>
        <v>#NAME?</v>
      </c>
    </row>
    <row r="1222" spans="1:13" ht="12.75">
      <c r="A1222" s="15"/>
      <c r="B1222" s="13"/>
      <c r="C1222" s="13"/>
      <c r="D1222" s="13"/>
      <c r="E1222" s="13"/>
      <c r="F1222" s="13"/>
      <c r="G1222" s="205"/>
      <c r="H1222" s="15"/>
      <c r="I1222" s="13"/>
      <c r="J1222" s="204">
        <v>44402</v>
      </c>
      <c r="K1222" s="204">
        <f t="shared" si="13"/>
        <v>44403</v>
      </c>
      <c r="L1222" s="205" t="str">
        <f ca="1">IFERROR(__xludf.DUMMYFUNCTION("JOIN("""", G1222:H1222)"),"")</f>
        <v/>
      </c>
      <c r="M1222" s="11" t="e">
        <f t="shared" ca="1" si="11"/>
        <v>#NAME?</v>
      </c>
    </row>
    <row r="1223" spans="1:13" ht="12.75">
      <c r="A1223" s="15"/>
      <c r="B1223" s="13"/>
      <c r="C1223" s="13"/>
      <c r="D1223" s="13"/>
      <c r="E1223" s="13"/>
      <c r="F1223" s="13"/>
      <c r="G1223" s="205"/>
      <c r="H1223" s="15"/>
      <c r="I1223" s="13"/>
      <c r="J1223" s="204">
        <v>44390</v>
      </c>
      <c r="K1223" s="204">
        <f t="shared" si="13"/>
        <v>44391</v>
      </c>
      <c r="L1223" s="205" t="str">
        <f ca="1">IFERROR(__xludf.DUMMYFUNCTION("JOIN("""", G1223:H1223)"),"")</f>
        <v/>
      </c>
      <c r="M1223" s="11" t="e">
        <f t="shared" ca="1" si="11"/>
        <v>#NAME?</v>
      </c>
    </row>
    <row r="1224" spans="1:13" ht="12.75">
      <c r="A1224" s="15"/>
      <c r="B1224" s="13"/>
      <c r="C1224" s="13"/>
      <c r="D1224" s="13"/>
      <c r="E1224" s="13"/>
      <c r="F1224" s="13"/>
      <c r="G1224" s="205"/>
      <c r="H1224" s="15"/>
      <c r="I1224" s="13"/>
      <c r="J1224" s="204">
        <v>44390</v>
      </c>
      <c r="K1224" s="204">
        <f t="shared" si="13"/>
        <v>44391</v>
      </c>
      <c r="L1224" s="205" t="str">
        <f ca="1">IFERROR(__xludf.DUMMYFUNCTION("JOIN("""", G1224:H1224)"),"")</f>
        <v/>
      </c>
      <c r="M1224" s="11" t="e">
        <f t="shared" ca="1" si="11"/>
        <v>#NAME?</v>
      </c>
    </row>
    <row r="1225" spans="1:13" ht="12.75">
      <c r="A1225" s="15"/>
      <c r="B1225" s="13"/>
      <c r="C1225" s="13"/>
      <c r="D1225" s="13"/>
      <c r="E1225" s="13"/>
      <c r="F1225" s="13"/>
      <c r="G1225" s="205"/>
      <c r="H1225" s="15"/>
      <c r="I1225" s="13"/>
      <c r="J1225" s="204">
        <v>44390</v>
      </c>
      <c r="K1225" s="204">
        <f t="shared" si="13"/>
        <v>44391</v>
      </c>
      <c r="L1225" s="205" t="str">
        <f ca="1">IFERROR(__xludf.DUMMYFUNCTION("JOIN("""", G1225:H1225)"),"")</f>
        <v/>
      </c>
      <c r="M1225" s="11" t="e">
        <f t="shared" ca="1" si="11"/>
        <v>#NAME?</v>
      </c>
    </row>
    <row r="1226" spans="1:13" ht="12.75">
      <c r="A1226" s="15"/>
      <c r="B1226" s="13"/>
      <c r="C1226" s="13"/>
      <c r="D1226" s="13"/>
      <c r="E1226" s="13"/>
      <c r="F1226" s="13"/>
      <c r="G1226" s="205"/>
      <c r="H1226" s="15"/>
      <c r="I1226" s="13"/>
      <c r="J1226" s="204">
        <v>44390</v>
      </c>
      <c r="K1226" s="204">
        <f t="shared" si="13"/>
        <v>44391</v>
      </c>
      <c r="L1226" s="205" t="str">
        <f ca="1">IFERROR(__xludf.DUMMYFUNCTION("JOIN("""", G1226:H1226)"),"")</f>
        <v/>
      </c>
      <c r="M1226" s="11" t="e">
        <f t="shared" ca="1" si="11"/>
        <v>#NAME?</v>
      </c>
    </row>
    <row r="1227" spans="1:13" ht="12.75">
      <c r="A1227" s="15"/>
      <c r="B1227" s="13"/>
      <c r="C1227" s="13"/>
      <c r="D1227" s="13"/>
      <c r="E1227" s="13"/>
      <c r="F1227" s="13"/>
      <c r="G1227" s="205"/>
      <c r="H1227" s="15"/>
      <c r="I1227" s="13"/>
      <c r="J1227" s="204">
        <v>44391</v>
      </c>
      <c r="K1227" s="204">
        <f t="shared" si="13"/>
        <v>44392</v>
      </c>
      <c r="L1227" s="205" t="str">
        <f ca="1">IFERROR(__xludf.DUMMYFUNCTION("JOIN("""", G1227:H1227)"),"")</f>
        <v/>
      </c>
      <c r="M1227" s="11" t="e">
        <f t="shared" ca="1" si="11"/>
        <v>#NAME?</v>
      </c>
    </row>
    <row r="1228" spans="1:13" ht="12.75">
      <c r="A1228" s="15"/>
      <c r="B1228" s="13"/>
      <c r="C1228" s="13"/>
      <c r="D1228" s="13"/>
      <c r="E1228" s="13"/>
      <c r="F1228" s="13"/>
      <c r="G1228" s="205"/>
      <c r="H1228" s="15"/>
      <c r="I1228" s="13"/>
      <c r="J1228" s="204">
        <v>44391</v>
      </c>
      <c r="K1228" s="204">
        <f t="shared" si="13"/>
        <v>44392</v>
      </c>
      <c r="L1228" s="205" t="str">
        <f ca="1">IFERROR(__xludf.DUMMYFUNCTION("JOIN("""", G1228:H1228)"),"")</f>
        <v/>
      </c>
      <c r="M1228" s="11" t="e">
        <f t="shared" ca="1" si="11"/>
        <v>#NAME?</v>
      </c>
    </row>
    <row r="1229" spans="1:13" ht="12.75">
      <c r="A1229" s="15"/>
      <c r="B1229" s="13"/>
      <c r="C1229" s="13"/>
      <c r="D1229" s="13"/>
      <c r="E1229" s="13"/>
      <c r="F1229" s="13"/>
      <c r="G1229" s="205"/>
      <c r="H1229" s="15"/>
      <c r="I1229" s="13"/>
      <c r="J1229" s="204">
        <v>44391</v>
      </c>
      <c r="K1229" s="204">
        <f t="shared" si="13"/>
        <v>44392</v>
      </c>
      <c r="L1229" s="205" t="str">
        <f ca="1">IFERROR(__xludf.DUMMYFUNCTION("JOIN("""", G1229:H1229)"),"")</f>
        <v/>
      </c>
      <c r="M1229" s="11" t="e">
        <f t="shared" ca="1" si="11"/>
        <v>#NAME?</v>
      </c>
    </row>
    <row r="1230" spans="1:13" ht="12.75">
      <c r="A1230" s="15"/>
      <c r="B1230" s="13"/>
      <c r="C1230" s="13"/>
      <c r="D1230" s="13"/>
      <c r="E1230" s="13"/>
      <c r="F1230" s="13"/>
      <c r="G1230" s="205"/>
      <c r="H1230" s="15"/>
      <c r="I1230" s="13"/>
      <c r="J1230" s="204">
        <v>44391</v>
      </c>
      <c r="K1230" s="204">
        <f t="shared" si="13"/>
        <v>44392</v>
      </c>
      <c r="L1230" s="205" t="str">
        <f ca="1">IFERROR(__xludf.DUMMYFUNCTION("JOIN("""", G1230:H1230)"),"")</f>
        <v/>
      </c>
      <c r="M1230" s="11" t="e">
        <f t="shared" ca="1" si="11"/>
        <v>#NAME?</v>
      </c>
    </row>
    <row r="1231" spans="1:13" ht="12.75">
      <c r="A1231" s="15"/>
      <c r="B1231" s="13"/>
      <c r="C1231" s="13"/>
      <c r="D1231" s="13"/>
      <c r="E1231" s="13"/>
      <c r="F1231" s="13"/>
      <c r="G1231" s="205"/>
      <c r="H1231" s="15"/>
      <c r="I1231" s="13"/>
      <c r="J1231" s="204">
        <v>44391</v>
      </c>
      <c r="K1231" s="204">
        <f t="shared" si="13"/>
        <v>44392</v>
      </c>
      <c r="L1231" s="205" t="str">
        <f ca="1">IFERROR(__xludf.DUMMYFUNCTION("JOIN("""", G1231:H1231)"),"")</f>
        <v/>
      </c>
      <c r="M1231" s="11" t="e">
        <f t="shared" ca="1" si="11"/>
        <v>#NAME?</v>
      </c>
    </row>
    <row r="1232" spans="1:13" ht="12.75">
      <c r="A1232" s="15"/>
      <c r="B1232" s="13"/>
      <c r="C1232" s="13"/>
      <c r="D1232" s="13"/>
      <c r="E1232" s="13"/>
      <c r="F1232" s="13"/>
      <c r="G1232" s="205"/>
      <c r="H1232" s="15"/>
      <c r="I1232" s="13"/>
      <c r="J1232" s="204">
        <v>44391</v>
      </c>
      <c r="K1232" s="204">
        <f t="shared" si="13"/>
        <v>44392</v>
      </c>
      <c r="L1232" s="205" t="str">
        <f ca="1">IFERROR(__xludf.DUMMYFUNCTION("JOIN("""", G1232:H1232)"),"")</f>
        <v/>
      </c>
      <c r="M1232" s="11" t="e">
        <f t="shared" ca="1" si="11"/>
        <v>#NAME?</v>
      </c>
    </row>
    <row r="1233" spans="1:13" ht="12.75">
      <c r="A1233" s="15"/>
      <c r="B1233" s="13"/>
      <c r="C1233" s="13"/>
      <c r="D1233" s="13"/>
      <c r="E1233" s="13"/>
      <c r="F1233" s="13"/>
      <c r="G1233" s="205"/>
      <c r="H1233" s="15"/>
      <c r="I1233" s="13"/>
      <c r="J1233" s="204">
        <v>44392</v>
      </c>
      <c r="K1233" s="204">
        <f t="shared" si="13"/>
        <v>44393</v>
      </c>
      <c r="L1233" s="205" t="str">
        <f ca="1">IFERROR(__xludf.DUMMYFUNCTION("JOIN("""", G1233:H1233)"),"")</f>
        <v/>
      </c>
      <c r="M1233" s="11" t="e">
        <f t="shared" ca="1" si="11"/>
        <v>#NAME?</v>
      </c>
    </row>
    <row r="1234" spans="1:13" ht="12.75">
      <c r="A1234" s="15"/>
      <c r="B1234" s="13"/>
      <c r="C1234" s="13"/>
      <c r="D1234" s="13"/>
      <c r="E1234" s="13"/>
      <c r="F1234" s="13"/>
      <c r="G1234" s="205"/>
      <c r="H1234" s="15"/>
      <c r="I1234" s="13"/>
      <c r="J1234" s="204">
        <v>44392</v>
      </c>
      <c r="K1234" s="204">
        <f t="shared" si="13"/>
        <v>44393</v>
      </c>
      <c r="L1234" s="205" t="str">
        <f ca="1">IFERROR(__xludf.DUMMYFUNCTION("JOIN("""", G1234:H1234)"),"")</f>
        <v/>
      </c>
      <c r="M1234" s="11" t="e">
        <f t="shared" ca="1" si="11"/>
        <v>#NAME?</v>
      </c>
    </row>
    <row r="1235" spans="1:13" ht="12.75">
      <c r="A1235" s="15"/>
      <c r="B1235" s="13"/>
      <c r="C1235" s="13"/>
      <c r="D1235" s="13"/>
      <c r="E1235" s="13"/>
      <c r="F1235" s="13"/>
      <c r="G1235" s="205"/>
      <c r="H1235" s="15"/>
      <c r="I1235" s="13"/>
      <c r="J1235" s="204">
        <v>44392</v>
      </c>
      <c r="K1235" s="204">
        <f t="shared" si="13"/>
        <v>44393</v>
      </c>
      <c r="L1235" s="205" t="str">
        <f ca="1">IFERROR(__xludf.DUMMYFUNCTION("JOIN("""", G1235:H1235)"),"")</f>
        <v/>
      </c>
      <c r="M1235" s="11" t="e">
        <f t="shared" ca="1" si="11"/>
        <v>#NAME?</v>
      </c>
    </row>
    <row r="1236" spans="1:13" ht="12.75">
      <c r="A1236" s="15"/>
      <c r="B1236" s="13"/>
      <c r="C1236" s="13"/>
      <c r="D1236" s="13"/>
      <c r="E1236" s="13"/>
      <c r="F1236" s="13"/>
      <c r="G1236" s="205"/>
      <c r="H1236" s="15"/>
      <c r="I1236" s="13"/>
      <c r="J1236" s="204">
        <v>44392</v>
      </c>
      <c r="K1236" s="204">
        <f t="shared" si="13"/>
        <v>44393</v>
      </c>
      <c r="L1236" s="205" t="str">
        <f ca="1">IFERROR(__xludf.DUMMYFUNCTION("JOIN("""", G1236:H1236)"),"")</f>
        <v/>
      </c>
      <c r="M1236" s="11" t="e">
        <f t="shared" ca="1" si="11"/>
        <v>#NAME?</v>
      </c>
    </row>
    <row r="1237" spans="1:13" ht="12.75">
      <c r="A1237" s="15"/>
      <c r="B1237" s="13"/>
      <c r="C1237" s="13"/>
      <c r="D1237" s="13"/>
      <c r="E1237" s="13"/>
      <c r="F1237" s="13"/>
      <c r="G1237" s="205"/>
      <c r="H1237" s="15"/>
      <c r="I1237" s="13"/>
      <c r="J1237" s="204">
        <v>44392</v>
      </c>
      <c r="K1237" s="204">
        <f t="shared" si="13"/>
        <v>44393</v>
      </c>
      <c r="L1237" s="205" t="str">
        <f ca="1">IFERROR(__xludf.DUMMYFUNCTION("JOIN("""", G1237:H1237)"),"")</f>
        <v/>
      </c>
      <c r="M1237" s="11" t="e">
        <f t="shared" ca="1" si="11"/>
        <v>#NAME?</v>
      </c>
    </row>
    <row r="1238" spans="1:13" ht="12.75">
      <c r="A1238" s="15"/>
      <c r="B1238" s="13"/>
      <c r="C1238" s="13"/>
      <c r="D1238" s="13"/>
      <c r="E1238" s="13"/>
      <c r="F1238" s="13"/>
      <c r="G1238" s="205"/>
      <c r="H1238" s="15"/>
      <c r="I1238" s="13"/>
      <c r="J1238" s="204">
        <v>44392</v>
      </c>
      <c r="K1238" s="204">
        <f t="shared" si="13"/>
        <v>44393</v>
      </c>
      <c r="L1238" s="205" t="str">
        <f ca="1">IFERROR(__xludf.DUMMYFUNCTION("JOIN("""", G1238:H1238)"),"")</f>
        <v/>
      </c>
      <c r="M1238" s="11" t="e">
        <f t="shared" ca="1" si="11"/>
        <v>#NAME?</v>
      </c>
    </row>
    <row r="1239" spans="1:13" ht="12.75">
      <c r="A1239" s="15"/>
      <c r="B1239" s="13"/>
      <c r="C1239" s="13"/>
      <c r="D1239" s="13"/>
      <c r="E1239" s="13"/>
      <c r="F1239" s="13"/>
      <c r="G1239" s="205"/>
      <c r="H1239" s="15"/>
      <c r="I1239" s="13"/>
      <c r="J1239" s="204">
        <v>44392</v>
      </c>
      <c r="K1239" s="204">
        <f t="shared" si="13"/>
        <v>44393</v>
      </c>
      <c r="L1239" s="205" t="str">
        <f ca="1">IFERROR(__xludf.DUMMYFUNCTION("JOIN("""", G1239:H1239)"),"")</f>
        <v/>
      </c>
      <c r="M1239" s="11" t="e">
        <f t="shared" ca="1" si="11"/>
        <v>#NAME?</v>
      </c>
    </row>
    <row r="1240" spans="1:13" ht="12.75">
      <c r="A1240" s="15"/>
      <c r="B1240" s="13"/>
      <c r="C1240" s="13"/>
      <c r="D1240" s="13"/>
      <c r="E1240" s="13"/>
      <c r="F1240" s="13"/>
      <c r="G1240" s="205"/>
      <c r="H1240" s="15"/>
      <c r="I1240" s="13"/>
      <c r="J1240" s="204">
        <v>44392</v>
      </c>
      <c r="K1240" s="204">
        <f t="shared" si="13"/>
        <v>44393</v>
      </c>
      <c r="L1240" s="205" t="str">
        <f ca="1">IFERROR(__xludf.DUMMYFUNCTION("JOIN("""", G1240:H1240)"),"")</f>
        <v/>
      </c>
      <c r="M1240" s="11" t="e">
        <f t="shared" ca="1" si="11"/>
        <v>#NAME?</v>
      </c>
    </row>
    <row r="1241" spans="1:13" ht="12.75">
      <c r="A1241" s="15"/>
      <c r="B1241" s="13"/>
      <c r="C1241" s="13"/>
      <c r="D1241" s="13"/>
      <c r="E1241" s="13"/>
      <c r="F1241" s="13"/>
      <c r="G1241" s="205"/>
      <c r="H1241" s="15"/>
      <c r="I1241" s="13"/>
      <c r="J1241" s="209">
        <v>44392</v>
      </c>
      <c r="K1241" s="204">
        <f t="shared" si="13"/>
        <v>44393</v>
      </c>
      <c r="L1241" s="205" t="str">
        <f ca="1">IFERROR(__xludf.DUMMYFUNCTION("JOIN("""", G1241:H1241)"),"")</f>
        <v/>
      </c>
      <c r="M1241" s="11" t="e">
        <f t="shared" ca="1" si="11"/>
        <v>#NAME?</v>
      </c>
    </row>
    <row r="1242" spans="1:13" ht="12.75">
      <c r="A1242" s="15"/>
      <c r="B1242" s="13"/>
      <c r="C1242" s="13"/>
      <c r="D1242" s="13"/>
      <c r="E1242" s="13"/>
      <c r="F1242" s="13"/>
      <c r="G1242" s="205"/>
      <c r="H1242" s="15"/>
      <c r="I1242" s="13"/>
      <c r="J1242" s="204">
        <v>44392</v>
      </c>
      <c r="K1242" s="204">
        <f t="shared" si="13"/>
        <v>44393</v>
      </c>
      <c r="L1242" s="205" t="str">
        <f ca="1">IFERROR(__xludf.DUMMYFUNCTION("JOIN("""", G1242:H1242)"),"")</f>
        <v/>
      </c>
      <c r="M1242" s="11" t="e">
        <f t="shared" ca="1" si="11"/>
        <v>#NAME?</v>
      </c>
    </row>
    <row r="1243" spans="1:13" ht="12.75">
      <c r="A1243" s="15"/>
      <c r="B1243" s="13"/>
      <c r="C1243" s="13"/>
      <c r="D1243" s="13"/>
      <c r="E1243" s="13"/>
      <c r="F1243" s="13"/>
      <c r="G1243" s="205"/>
      <c r="H1243" s="15"/>
      <c r="I1243" s="13"/>
      <c r="J1243" s="204">
        <v>44392</v>
      </c>
      <c r="K1243" s="204">
        <f t="shared" si="13"/>
        <v>44393</v>
      </c>
      <c r="L1243" s="205" t="str">
        <f ca="1">IFERROR(__xludf.DUMMYFUNCTION("JOIN("""", G1243:H1243)"),"")</f>
        <v/>
      </c>
      <c r="M1243" s="11" t="e">
        <f t="shared" ca="1" si="11"/>
        <v>#NAME?</v>
      </c>
    </row>
    <row r="1244" spans="1:13" ht="12.75">
      <c r="A1244" s="15"/>
      <c r="B1244" s="13"/>
      <c r="C1244" s="13"/>
      <c r="D1244" s="13"/>
      <c r="E1244" s="13"/>
      <c r="F1244" s="13"/>
      <c r="G1244" s="205"/>
      <c r="H1244" s="15"/>
      <c r="I1244" s="13"/>
      <c r="J1244" s="204">
        <v>44392</v>
      </c>
      <c r="K1244" s="204">
        <f t="shared" si="13"/>
        <v>44393</v>
      </c>
      <c r="L1244" s="205" t="str">
        <f ca="1">IFERROR(__xludf.DUMMYFUNCTION("JOIN("""", G1244:H1244)"),"")</f>
        <v/>
      </c>
      <c r="M1244" s="11" t="e">
        <f t="shared" ca="1" si="11"/>
        <v>#NAME?</v>
      </c>
    </row>
    <row r="1245" spans="1:13" ht="12.75">
      <c r="A1245" s="15"/>
      <c r="B1245" s="13"/>
      <c r="C1245" s="13"/>
      <c r="D1245" s="13"/>
      <c r="E1245" s="13"/>
      <c r="F1245" s="13"/>
      <c r="G1245" s="205"/>
      <c r="H1245" s="15"/>
      <c r="I1245" s="13"/>
      <c r="J1245" s="204">
        <v>44392</v>
      </c>
      <c r="K1245" s="204">
        <f t="shared" si="13"/>
        <v>44393</v>
      </c>
      <c r="L1245" s="205" t="str">
        <f ca="1">IFERROR(__xludf.DUMMYFUNCTION("JOIN("""", G1245:H1245)"),"")</f>
        <v/>
      </c>
      <c r="M1245" s="11" t="e">
        <f t="shared" ca="1" si="11"/>
        <v>#NAME?</v>
      </c>
    </row>
    <row r="1246" spans="1:13" ht="12.75">
      <c r="A1246" s="15"/>
      <c r="B1246" s="13"/>
      <c r="C1246" s="13"/>
      <c r="D1246" s="13"/>
      <c r="E1246" s="13"/>
      <c r="F1246" s="13"/>
      <c r="G1246" s="205"/>
      <c r="H1246" s="15"/>
      <c r="I1246" s="13"/>
      <c r="J1246" s="212">
        <v>44392</v>
      </c>
      <c r="K1246" s="204">
        <f t="shared" si="13"/>
        <v>44393</v>
      </c>
      <c r="L1246" s="205" t="str">
        <f ca="1">IFERROR(__xludf.DUMMYFUNCTION("JOIN("""", G1246:H1246)"),"")</f>
        <v/>
      </c>
      <c r="M1246" s="11" t="e">
        <f t="shared" ca="1" si="11"/>
        <v>#NAME?</v>
      </c>
    </row>
    <row r="1247" spans="1:13" ht="12.75">
      <c r="A1247" s="15"/>
      <c r="B1247" s="13"/>
      <c r="C1247" s="13"/>
      <c r="D1247" s="13"/>
      <c r="E1247" s="13"/>
      <c r="F1247" s="13"/>
      <c r="G1247" s="205"/>
      <c r="H1247" s="15"/>
      <c r="I1247" s="13"/>
      <c r="J1247" s="204">
        <v>44392</v>
      </c>
      <c r="K1247" s="204">
        <f t="shared" si="13"/>
        <v>44393</v>
      </c>
      <c r="L1247" s="205" t="str">
        <f ca="1">IFERROR(__xludf.DUMMYFUNCTION("JOIN("""", G1247:H1247)"),"")</f>
        <v/>
      </c>
      <c r="M1247" s="11" t="e">
        <f t="shared" ca="1" si="11"/>
        <v>#NAME?</v>
      </c>
    </row>
    <row r="1248" spans="1:13" ht="12.75">
      <c r="A1248" s="15"/>
      <c r="B1248" s="13"/>
      <c r="C1248" s="13"/>
      <c r="D1248" s="13"/>
      <c r="E1248" s="13"/>
      <c r="F1248" s="13"/>
      <c r="G1248" s="205"/>
      <c r="H1248" s="15"/>
      <c r="I1248" s="13"/>
      <c r="J1248" s="204">
        <v>44393</v>
      </c>
      <c r="K1248" s="204">
        <f t="shared" si="13"/>
        <v>44394</v>
      </c>
      <c r="L1248" s="205" t="str">
        <f ca="1">IFERROR(__xludf.DUMMYFUNCTION("JOIN("""", G1248:H1248)"),"")</f>
        <v/>
      </c>
      <c r="M1248" s="11" t="e">
        <f t="shared" ca="1" si="11"/>
        <v>#NAME?</v>
      </c>
    </row>
    <row r="1249" spans="1:13" ht="12.75">
      <c r="A1249" s="15"/>
      <c r="B1249" s="13"/>
      <c r="C1249" s="13"/>
      <c r="D1249" s="13"/>
      <c r="E1249" s="13"/>
      <c r="F1249" s="13"/>
      <c r="G1249" s="205"/>
      <c r="H1249" s="15"/>
      <c r="I1249" s="13"/>
      <c r="J1249" s="204">
        <v>44393</v>
      </c>
      <c r="K1249" s="204">
        <f t="shared" si="13"/>
        <v>44394</v>
      </c>
      <c r="L1249" s="205" t="str">
        <f ca="1">IFERROR(__xludf.DUMMYFUNCTION("JOIN("""", G1249:H1249)"),"")</f>
        <v/>
      </c>
      <c r="M1249" s="11" t="e">
        <f t="shared" ca="1" si="11"/>
        <v>#NAME?</v>
      </c>
    </row>
    <row r="1250" spans="1:13" ht="12.75">
      <c r="A1250" s="15"/>
      <c r="B1250" s="13"/>
      <c r="C1250" s="13"/>
      <c r="D1250" s="13"/>
      <c r="E1250" s="13"/>
      <c r="F1250" s="13"/>
      <c r="G1250" s="205"/>
      <c r="H1250" s="15"/>
      <c r="I1250" s="13"/>
      <c r="J1250" s="204">
        <v>44394</v>
      </c>
      <c r="K1250" s="204">
        <f t="shared" si="13"/>
        <v>44395</v>
      </c>
      <c r="L1250" s="205" t="str">
        <f ca="1">IFERROR(__xludf.DUMMYFUNCTION("JOIN("""", G1250:H1250)"),"")</f>
        <v/>
      </c>
      <c r="M1250" s="11" t="e">
        <f t="shared" ca="1" si="11"/>
        <v>#NAME?</v>
      </c>
    </row>
    <row r="1251" spans="1:13" ht="12.75">
      <c r="A1251" s="15"/>
      <c r="B1251" s="13"/>
      <c r="C1251" s="13"/>
      <c r="D1251" s="13"/>
      <c r="E1251" s="13"/>
      <c r="F1251" s="13"/>
      <c r="G1251" s="205"/>
      <c r="H1251" s="15"/>
      <c r="I1251" s="13"/>
      <c r="J1251" s="204">
        <v>44394</v>
      </c>
      <c r="K1251" s="204">
        <f t="shared" si="13"/>
        <v>44395</v>
      </c>
      <c r="L1251" s="205" t="str">
        <f ca="1">IFERROR(__xludf.DUMMYFUNCTION("JOIN("""", G1251:H1251)"),"")</f>
        <v/>
      </c>
      <c r="M1251" s="11" t="e">
        <f t="shared" ca="1" si="11"/>
        <v>#NAME?</v>
      </c>
    </row>
    <row r="1252" spans="1:13" ht="12.75">
      <c r="A1252" s="15"/>
      <c r="B1252" s="13"/>
      <c r="C1252" s="13"/>
      <c r="D1252" s="13"/>
      <c r="E1252" s="13"/>
      <c r="F1252" s="13"/>
      <c r="G1252" s="205"/>
      <c r="H1252" s="15"/>
      <c r="I1252" s="13"/>
      <c r="J1252" s="204">
        <v>44394</v>
      </c>
      <c r="K1252" s="204">
        <f t="shared" si="13"/>
        <v>44395</v>
      </c>
      <c r="L1252" s="205" t="str">
        <f ca="1">IFERROR(__xludf.DUMMYFUNCTION("JOIN("""", G1252:H1252)"),"")</f>
        <v/>
      </c>
      <c r="M1252" s="11" t="e">
        <f t="shared" ca="1" si="11"/>
        <v>#NAME?</v>
      </c>
    </row>
    <row r="1253" spans="1:13" ht="12.75">
      <c r="A1253" s="15"/>
      <c r="B1253" s="13"/>
      <c r="C1253" s="13"/>
      <c r="D1253" s="13"/>
      <c r="E1253" s="13"/>
      <c r="F1253" s="13"/>
      <c r="G1253" s="205"/>
      <c r="H1253" s="15"/>
      <c r="I1253" s="13"/>
      <c r="J1253" s="204">
        <v>44394</v>
      </c>
      <c r="K1253" s="204">
        <f t="shared" si="13"/>
        <v>44395</v>
      </c>
      <c r="L1253" s="205" t="str">
        <f ca="1">IFERROR(__xludf.DUMMYFUNCTION("JOIN("""", G1253:H1253)"),"")</f>
        <v/>
      </c>
      <c r="M1253" s="11" t="e">
        <f t="shared" ca="1" si="11"/>
        <v>#NAME?</v>
      </c>
    </row>
    <row r="1254" spans="1:13" ht="12.75">
      <c r="A1254" s="15"/>
      <c r="B1254" s="13"/>
      <c r="C1254" s="13"/>
      <c r="D1254" s="13"/>
      <c r="E1254" s="13"/>
      <c r="F1254" s="13"/>
      <c r="G1254" s="205"/>
      <c r="H1254" s="15"/>
      <c r="I1254" s="13"/>
      <c r="J1254" s="204">
        <v>44394</v>
      </c>
      <c r="K1254" s="204">
        <f t="shared" si="13"/>
        <v>44395</v>
      </c>
      <c r="L1254" s="205" t="str">
        <f ca="1">IFERROR(__xludf.DUMMYFUNCTION("JOIN("""", G1254:H1254)"),"")</f>
        <v/>
      </c>
      <c r="M1254" s="11" t="e">
        <f t="shared" ca="1" si="11"/>
        <v>#NAME?</v>
      </c>
    </row>
    <row r="1255" spans="1:13" ht="12.75">
      <c r="A1255" s="15"/>
      <c r="B1255" s="13"/>
      <c r="C1255" s="13"/>
      <c r="D1255" s="13"/>
      <c r="E1255" s="13"/>
      <c r="F1255" s="13"/>
      <c r="G1255" s="205"/>
      <c r="H1255" s="15"/>
      <c r="I1255" s="13"/>
      <c r="J1255" s="204">
        <v>44395</v>
      </c>
      <c r="K1255" s="204">
        <f t="shared" si="13"/>
        <v>44396</v>
      </c>
      <c r="L1255" s="205" t="str">
        <f ca="1">IFERROR(__xludf.DUMMYFUNCTION("JOIN("""", G1255:H1255)"),"")</f>
        <v/>
      </c>
      <c r="M1255" s="11" t="e">
        <f t="shared" ca="1" si="11"/>
        <v>#NAME?</v>
      </c>
    </row>
    <row r="1256" spans="1:13" ht="12.75">
      <c r="A1256" s="15"/>
      <c r="B1256" s="13"/>
      <c r="C1256" s="13"/>
      <c r="D1256" s="13"/>
      <c r="E1256" s="13"/>
      <c r="F1256" s="13"/>
      <c r="G1256" s="205"/>
      <c r="H1256" s="15"/>
      <c r="I1256" s="13"/>
      <c r="J1256" s="204">
        <v>44395</v>
      </c>
      <c r="K1256" s="204">
        <f t="shared" si="13"/>
        <v>44396</v>
      </c>
      <c r="L1256" s="205" t="str">
        <f ca="1">IFERROR(__xludf.DUMMYFUNCTION("JOIN("""", G1256:H1256)"),"")</f>
        <v/>
      </c>
      <c r="M1256" s="11" t="e">
        <f t="shared" ca="1" si="11"/>
        <v>#NAME?</v>
      </c>
    </row>
    <row r="1257" spans="1:13" ht="12.75">
      <c r="A1257" s="15"/>
      <c r="B1257" s="13"/>
      <c r="C1257" s="13"/>
      <c r="D1257" s="13"/>
      <c r="E1257" s="13"/>
      <c r="F1257" s="13"/>
      <c r="G1257" s="205"/>
      <c r="H1257" s="15"/>
      <c r="I1257" s="13"/>
      <c r="J1257" s="204">
        <v>44395</v>
      </c>
      <c r="K1257" s="204">
        <f t="shared" si="13"/>
        <v>44396</v>
      </c>
      <c r="L1257" s="205" t="str">
        <f ca="1">IFERROR(__xludf.DUMMYFUNCTION("JOIN("""", G1257:H1257)"),"")</f>
        <v/>
      </c>
      <c r="M1257" s="11" t="e">
        <f t="shared" ca="1" si="11"/>
        <v>#NAME?</v>
      </c>
    </row>
    <row r="1258" spans="1:13" ht="12.75">
      <c r="A1258" s="15"/>
      <c r="B1258" s="13"/>
      <c r="C1258" s="13"/>
      <c r="D1258" s="13"/>
      <c r="E1258" s="13"/>
      <c r="F1258" s="13"/>
      <c r="G1258" s="205"/>
      <c r="H1258" s="15"/>
      <c r="I1258" s="13"/>
      <c r="J1258" s="204">
        <v>44395</v>
      </c>
      <c r="K1258" s="204">
        <f t="shared" si="13"/>
        <v>44396</v>
      </c>
      <c r="L1258" s="205" t="str">
        <f ca="1">IFERROR(__xludf.DUMMYFUNCTION("JOIN("""", G1258:H1258)"),"")</f>
        <v/>
      </c>
      <c r="M1258" s="11" t="e">
        <f t="shared" ca="1" si="11"/>
        <v>#NAME?</v>
      </c>
    </row>
    <row r="1259" spans="1:13" ht="12.75">
      <c r="A1259" s="15"/>
      <c r="B1259" s="13"/>
      <c r="C1259" s="13"/>
      <c r="D1259" s="13"/>
      <c r="E1259" s="13"/>
      <c r="F1259" s="13"/>
      <c r="G1259" s="205"/>
      <c r="H1259" s="15"/>
      <c r="I1259" s="13"/>
      <c r="J1259" s="204">
        <v>44395</v>
      </c>
      <c r="K1259" s="204">
        <f t="shared" si="13"/>
        <v>44396</v>
      </c>
      <c r="L1259" s="205" t="str">
        <f ca="1">IFERROR(__xludf.DUMMYFUNCTION("JOIN("""", G1259:H1259)"),"")</f>
        <v/>
      </c>
      <c r="M1259" s="11" t="e">
        <f t="shared" ca="1" si="11"/>
        <v>#NAME?</v>
      </c>
    </row>
    <row r="1260" spans="1:13" ht="12.75">
      <c r="A1260" s="15"/>
      <c r="B1260" s="13"/>
      <c r="C1260" s="13"/>
      <c r="D1260" s="13"/>
      <c r="E1260" s="13"/>
      <c r="F1260" s="13"/>
      <c r="G1260" s="205"/>
      <c r="H1260" s="15"/>
      <c r="I1260" s="13"/>
      <c r="J1260" s="204">
        <v>44396</v>
      </c>
      <c r="K1260" s="204">
        <f t="shared" si="13"/>
        <v>44397</v>
      </c>
      <c r="L1260" s="205" t="str">
        <f ca="1">IFERROR(__xludf.DUMMYFUNCTION("JOIN("""", G1260:H1260)"),"")</f>
        <v/>
      </c>
      <c r="M1260" s="11" t="e">
        <f t="shared" ca="1" si="11"/>
        <v>#NAME?</v>
      </c>
    </row>
    <row r="1261" spans="1:13" ht="12.75">
      <c r="A1261" s="15"/>
      <c r="B1261" s="13"/>
      <c r="C1261" s="13"/>
      <c r="D1261" s="13"/>
      <c r="E1261" s="13"/>
      <c r="F1261" s="13"/>
      <c r="G1261" s="205"/>
      <c r="H1261" s="15"/>
      <c r="I1261" s="13"/>
      <c r="J1261" s="204">
        <v>44395</v>
      </c>
      <c r="K1261" s="204">
        <f t="shared" si="13"/>
        <v>44396</v>
      </c>
      <c r="L1261" s="205" t="str">
        <f ca="1">IFERROR(__xludf.DUMMYFUNCTION("JOIN("""", G1261:H1261)"),"")</f>
        <v/>
      </c>
      <c r="M1261" s="11" t="e">
        <f t="shared" ca="1" si="11"/>
        <v>#NAME?</v>
      </c>
    </row>
    <row r="1262" spans="1:13" ht="12.75">
      <c r="A1262" s="15"/>
      <c r="B1262" s="13"/>
      <c r="C1262" s="13"/>
      <c r="D1262" s="13"/>
      <c r="E1262" s="13"/>
      <c r="F1262" s="13"/>
      <c r="G1262" s="205"/>
      <c r="H1262" s="15"/>
      <c r="I1262" s="13"/>
      <c r="J1262" s="204">
        <v>44395</v>
      </c>
      <c r="K1262" s="204">
        <f t="shared" si="13"/>
        <v>44396</v>
      </c>
      <c r="L1262" s="205" t="str">
        <f ca="1">IFERROR(__xludf.DUMMYFUNCTION("JOIN("""", G1262:H1262)"),"")</f>
        <v/>
      </c>
      <c r="M1262" s="11" t="e">
        <f t="shared" ca="1" si="11"/>
        <v>#NAME?</v>
      </c>
    </row>
    <row r="1263" spans="1:13" ht="12.75">
      <c r="A1263" s="15"/>
      <c r="B1263" s="13"/>
      <c r="C1263" s="13"/>
      <c r="D1263" s="13"/>
      <c r="E1263" s="13"/>
      <c r="F1263" s="13"/>
      <c r="G1263" s="205"/>
      <c r="H1263" s="15"/>
      <c r="I1263" s="13"/>
      <c r="J1263" s="204">
        <v>44395</v>
      </c>
      <c r="K1263" s="204">
        <f t="shared" si="13"/>
        <v>44396</v>
      </c>
      <c r="L1263" s="205" t="str">
        <f ca="1">IFERROR(__xludf.DUMMYFUNCTION("JOIN("""", G1263:H1263)"),"")</f>
        <v/>
      </c>
      <c r="M1263" s="11" t="e">
        <f t="shared" ca="1" si="11"/>
        <v>#NAME?</v>
      </c>
    </row>
    <row r="1264" spans="1:13" ht="12.75">
      <c r="A1264" s="15"/>
      <c r="B1264" s="13"/>
      <c r="C1264" s="13"/>
      <c r="D1264" s="13"/>
      <c r="E1264" s="13"/>
      <c r="F1264" s="13"/>
      <c r="G1264" s="205"/>
      <c r="H1264" s="15"/>
      <c r="I1264" s="13"/>
      <c r="J1264" s="204">
        <v>44396</v>
      </c>
      <c r="K1264" s="204">
        <f t="shared" si="13"/>
        <v>44397</v>
      </c>
      <c r="L1264" s="205" t="str">
        <f ca="1">IFERROR(__xludf.DUMMYFUNCTION("JOIN("""", G1264:H1264)"),"")</f>
        <v/>
      </c>
      <c r="M1264" s="11" t="e">
        <f t="shared" ca="1" si="11"/>
        <v>#NAME?</v>
      </c>
    </row>
    <row r="1265" spans="1:13" ht="12.75">
      <c r="A1265" s="15"/>
      <c r="B1265" s="13"/>
      <c r="C1265" s="13"/>
      <c r="D1265" s="13"/>
      <c r="E1265" s="13"/>
      <c r="F1265" s="13"/>
      <c r="G1265" s="205"/>
      <c r="H1265" s="15"/>
      <c r="I1265" s="13"/>
      <c r="J1265" s="204">
        <v>44399</v>
      </c>
      <c r="K1265" s="204">
        <f t="shared" si="13"/>
        <v>44400</v>
      </c>
      <c r="L1265" s="205" t="str">
        <f ca="1">IFERROR(__xludf.DUMMYFUNCTION("JOIN("""", G1265:H1265)"),"")</f>
        <v/>
      </c>
      <c r="M1265" s="11" t="e">
        <f t="shared" ca="1" si="11"/>
        <v>#NAME?</v>
      </c>
    </row>
    <row r="1266" spans="1:13" ht="12.75">
      <c r="A1266" s="15"/>
      <c r="B1266" s="13"/>
      <c r="C1266" s="13"/>
      <c r="D1266" s="13"/>
      <c r="E1266" s="13"/>
      <c r="F1266" s="13"/>
      <c r="G1266" s="205"/>
      <c r="H1266" s="15"/>
      <c r="I1266" s="13"/>
      <c r="J1266" s="204">
        <v>44396</v>
      </c>
      <c r="K1266" s="204">
        <f t="shared" si="13"/>
        <v>44397</v>
      </c>
      <c r="L1266" s="205" t="str">
        <f ca="1">IFERROR(__xludf.DUMMYFUNCTION("JOIN("""", G1266:H1266)"),"")</f>
        <v/>
      </c>
      <c r="M1266" s="11" t="e">
        <f t="shared" ca="1" si="11"/>
        <v>#NAME?</v>
      </c>
    </row>
    <row r="1267" spans="1:13" ht="12.75">
      <c r="A1267" s="15"/>
      <c r="B1267" s="13"/>
      <c r="C1267" s="13"/>
      <c r="D1267" s="13"/>
      <c r="E1267" s="13"/>
      <c r="F1267" s="13"/>
      <c r="G1267" s="205"/>
      <c r="H1267" s="15"/>
      <c r="I1267" s="13"/>
      <c r="J1267" s="204">
        <v>44396</v>
      </c>
      <c r="K1267" s="204">
        <f t="shared" si="13"/>
        <v>44397</v>
      </c>
      <c r="L1267" s="205" t="str">
        <f ca="1">IFERROR(__xludf.DUMMYFUNCTION("JOIN("""", G1267:H1267)"),"")</f>
        <v/>
      </c>
      <c r="M1267" s="11" t="e">
        <f t="shared" ca="1" si="11"/>
        <v>#NAME?</v>
      </c>
    </row>
    <row r="1268" spans="1:13" ht="12.75">
      <c r="A1268" s="15"/>
      <c r="B1268" s="13"/>
      <c r="C1268" s="13"/>
      <c r="D1268" s="13"/>
      <c r="E1268" s="13"/>
      <c r="F1268" s="13"/>
      <c r="G1268" s="205"/>
      <c r="H1268" s="15"/>
      <c r="I1268" s="13"/>
      <c r="J1268" s="204">
        <v>44396</v>
      </c>
      <c r="K1268" s="204">
        <f t="shared" si="13"/>
        <v>44397</v>
      </c>
      <c r="L1268" s="205" t="str">
        <f ca="1">IFERROR(__xludf.DUMMYFUNCTION("JOIN("""", G1268:H1268)"),"")</f>
        <v/>
      </c>
      <c r="M1268" s="11" t="e">
        <f t="shared" ca="1" si="11"/>
        <v>#NAME?</v>
      </c>
    </row>
    <row r="1269" spans="1:13" ht="12.75">
      <c r="A1269" s="15"/>
      <c r="B1269" s="13"/>
      <c r="C1269" s="13"/>
      <c r="D1269" s="13"/>
      <c r="E1269" s="13"/>
      <c r="F1269" s="13"/>
      <c r="G1269" s="205"/>
      <c r="H1269" s="15"/>
      <c r="I1269" s="13"/>
      <c r="J1269" s="204">
        <v>44396</v>
      </c>
      <c r="K1269" s="204">
        <f t="shared" si="13"/>
        <v>44397</v>
      </c>
      <c r="L1269" s="205" t="str">
        <f ca="1">IFERROR(__xludf.DUMMYFUNCTION("JOIN("""", G1269:H1269)"),"")</f>
        <v/>
      </c>
      <c r="M1269" s="11" t="e">
        <f t="shared" ca="1" si="11"/>
        <v>#NAME?</v>
      </c>
    </row>
    <row r="1270" spans="1:13" ht="12.75">
      <c r="A1270" s="15"/>
      <c r="B1270" s="13"/>
      <c r="C1270" s="13"/>
      <c r="D1270" s="13"/>
      <c r="E1270" s="13"/>
      <c r="F1270" s="13"/>
      <c r="G1270" s="205"/>
      <c r="H1270" s="15"/>
      <c r="I1270" s="13"/>
      <c r="J1270" s="204">
        <v>44401</v>
      </c>
      <c r="K1270" s="204">
        <f t="shared" si="13"/>
        <v>44402</v>
      </c>
      <c r="L1270" s="205" t="str">
        <f ca="1">IFERROR(__xludf.DUMMYFUNCTION("JOIN("""", G1270:H1270)"),"")</f>
        <v/>
      </c>
      <c r="M1270" s="11" t="e">
        <f t="shared" ca="1" si="11"/>
        <v>#NAME?</v>
      </c>
    </row>
    <row r="1271" spans="1:13" ht="12.75">
      <c r="A1271" s="15"/>
      <c r="B1271" s="13"/>
      <c r="C1271" s="13"/>
      <c r="D1271" s="13"/>
      <c r="E1271" s="13"/>
      <c r="F1271" s="13"/>
      <c r="G1271" s="205"/>
      <c r="H1271" s="15"/>
      <c r="I1271" s="13"/>
      <c r="J1271" s="204">
        <v>44396</v>
      </c>
      <c r="K1271" s="204">
        <f t="shared" si="13"/>
        <v>44397</v>
      </c>
      <c r="L1271" s="205" t="str">
        <f ca="1">IFERROR(__xludf.DUMMYFUNCTION("JOIN("""", G1271:H1271)"),"")</f>
        <v/>
      </c>
      <c r="M1271" s="11" t="e">
        <f t="shared" ca="1" si="11"/>
        <v>#NAME?</v>
      </c>
    </row>
    <row r="1272" spans="1:13" ht="12.75">
      <c r="A1272" s="15"/>
      <c r="B1272" s="13"/>
      <c r="C1272" s="13"/>
      <c r="D1272" s="13"/>
      <c r="E1272" s="13"/>
      <c r="F1272" s="13"/>
      <c r="G1272" s="205"/>
      <c r="H1272" s="15"/>
      <c r="I1272" s="13"/>
      <c r="J1272" s="204">
        <v>44397</v>
      </c>
      <c r="K1272" s="204">
        <f t="shared" si="13"/>
        <v>44398</v>
      </c>
      <c r="L1272" s="205" t="str">
        <f ca="1">IFERROR(__xludf.DUMMYFUNCTION("JOIN("""", G1272:H1272)"),"")</f>
        <v/>
      </c>
      <c r="M1272" s="11" t="e">
        <f t="shared" ca="1" si="11"/>
        <v>#NAME?</v>
      </c>
    </row>
    <row r="1273" spans="1:13" ht="12.75">
      <c r="A1273" s="15"/>
      <c r="B1273" s="13"/>
      <c r="C1273" s="13"/>
      <c r="D1273" s="13"/>
      <c r="E1273" s="13"/>
      <c r="F1273" s="13"/>
      <c r="G1273" s="205"/>
      <c r="H1273" s="15"/>
      <c r="I1273" s="13"/>
      <c r="J1273" s="204">
        <v>44397</v>
      </c>
      <c r="K1273" s="204">
        <f t="shared" si="13"/>
        <v>44398</v>
      </c>
      <c r="L1273" s="205" t="str">
        <f ca="1">IFERROR(__xludf.DUMMYFUNCTION("JOIN("""", G1273:H1273)"),"")</f>
        <v/>
      </c>
      <c r="M1273" s="11" t="e">
        <f t="shared" ca="1" si="11"/>
        <v>#NAME?</v>
      </c>
    </row>
    <row r="1274" spans="1:13" ht="12.75">
      <c r="A1274" s="15"/>
      <c r="B1274" s="13"/>
      <c r="C1274" s="13"/>
      <c r="D1274" s="13"/>
      <c r="E1274" s="13"/>
      <c r="F1274" s="13"/>
      <c r="G1274" s="205"/>
      <c r="H1274" s="15"/>
      <c r="I1274" s="13"/>
      <c r="J1274" s="204">
        <v>44424</v>
      </c>
      <c r="K1274" s="204">
        <f t="shared" si="13"/>
        <v>44425</v>
      </c>
      <c r="L1274" s="205" t="str">
        <f ca="1">IFERROR(__xludf.DUMMYFUNCTION("JOIN("""", G1274:H1274)"),"")</f>
        <v/>
      </c>
      <c r="M1274" s="11" t="e">
        <f t="shared" ca="1" si="11"/>
        <v>#NAME?</v>
      </c>
    </row>
    <row r="1275" spans="1:13" ht="12.75">
      <c r="A1275" s="15"/>
      <c r="B1275" s="13"/>
      <c r="C1275" s="13"/>
      <c r="D1275" s="13"/>
      <c r="E1275" s="13"/>
      <c r="F1275" s="13"/>
      <c r="G1275" s="205"/>
      <c r="H1275" s="15"/>
      <c r="I1275" s="13"/>
      <c r="J1275" s="204">
        <v>44397</v>
      </c>
      <c r="K1275" s="204">
        <f t="shared" si="13"/>
        <v>44398</v>
      </c>
      <c r="L1275" s="205" t="str">
        <f ca="1">IFERROR(__xludf.DUMMYFUNCTION("JOIN("""", G1275:H1275)"),"")</f>
        <v/>
      </c>
      <c r="M1275" s="11" t="e">
        <f t="shared" ca="1" si="11"/>
        <v>#NAME?</v>
      </c>
    </row>
    <row r="1276" spans="1:13" ht="12.75">
      <c r="A1276" s="15"/>
      <c r="B1276" s="13"/>
      <c r="C1276" s="13"/>
      <c r="D1276" s="13"/>
      <c r="E1276" s="13"/>
      <c r="F1276" s="13"/>
      <c r="G1276" s="205"/>
      <c r="H1276" s="15"/>
      <c r="I1276" s="13"/>
      <c r="J1276" s="204">
        <v>44397</v>
      </c>
      <c r="K1276" s="204">
        <f t="shared" si="13"/>
        <v>44398</v>
      </c>
      <c r="L1276" s="205" t="str">
        <f ca="1">IFERROR(__xludf.DUMMYFUNCTION("JOIN("""", G1276:H1276)"),"")</f>
        <v/>
      </c>
      <c r="M1276" s="11" t="e">
        <f t="shared" ca="1" si="11"/>
        <v>#NAME?</v>
      </c>
    </row>
    <row r="1277" spans="1:13" ht="12.75">
      <c r="A1277" s="15"/>
      <c r="B1277" s="13"/>
      <c r="C1277" s="13"/>
      <c r="D1277" s="13"/>
      <c r="E1277" s="13"/>
      <c r="F1277" s="13"/>
      <c r="G1277" s="205"/>
      <c r="H1277" s="15"/>
      <c r="I1277" s="13"/>
      <c r="J1277" s="204">
        <v>44397</v>
      </c>
      <c r="K1277" s="204">
        <f t="shared" si="13"/>
        <v>44398</v>
      </c>
      <c r="L1277" s="205" t="str">
        <f ca="1">IFERROR(__xludf.DUMMYFUNCTION("JOIN("""", G1277:H1277)"),"")</f>
        <v/>
      </c>
      <c r="M1277" s="11" t="e">
        <f t="shared" ref="M1277:M1531" ca="1" si="14">HYPERLINK(L1277, Image("http://iopl.co/whatsapp.jpg"))</f>
        <v>#NAME?</v>
      </c>
    </row>
    <row r="1278" spans="1:13" ht="12.75">
      <c r="A1278" s="15"/>
      <c r="B1278" s="13"/>
      <c r="C1278" s="13"/>
      <c r="D1278" s="13"/>
      <c r="E1278" s="13"/>
      <c r="F1278" s="13"/>
      <c r="G1278" s="205"/>
      <c r="H1278" s="15"/>
      <c r="I1278" s="13"/>
      <c r="J1278" s="204">
        <v>44404</v>
      </c>
      <c r="K1278" s="204">
        <f t="shared" si="13"/>
        <v>44405</v>
      </c>
      <c r="L1278" s="205" t="str">
        <f ca="1">IFERROR(__xludf.DUMMYFUNCTION("JOIN("""", G1278:H1278)"),"")</f>
        <v/>
      </c>
      <c r="M1278" s="11" t="e">
        <f t="shared" ca="1" si="14"/>
        <v>#NAME?</v>
      </c>
    </row>
    <row r="1279" spans="1:13" ht="12.75">
      <c r="A1279" s="15"/>
      <c r="B1279" s="13"/>
      <c r="C1279" s="13"/>
      <c r="D1279" s="13"/>
      <c r="E1279" s="13"/>
      <c r="F1279" s="13"/>
      <c r="G1279" s="205"/>
      <c r="H1279" s="15"/>
      <c r="I1279" s="13"/>
      <c r="J1279" s="204">
        <v>44398</v>
      </c>
      <c r="K1279" s="204">
        <f t="shared" si="13"/>
        <v>44399</v>
      </c>
      <c r="L1279" s="205" t="str">
        <f ca="1">IFERROR(__xludf.DUMMYFUNCTION("JOIN("""", G1279:H1279)"),"")</f>
        <v/>
      </c>
      <c r="M1279" s="11" t="e">
        <f t="shared" ca="1" si="14"/>
        <v>#NAME?</v>
      </c>
    </row>
    <row r="1280" spans="1:13" ht="12.75">
      <c r="A1280" s="15"/>
      <c r="B1280" s="13"/>
      <c r="C1280" s="13"/>
      <c r="D1280" s="13"/>
      <c r="E1280" s="13"/>
      <c r="F1280" s="13"/>
      <c r="G1280" s="205"/>
      <c r="H1280" s="15"/>
      <c r="I1280" s="13"/>
      <c r="J1280" s="204">
        <v>44398</v>
      </c>
      <c r="K1280" s="204">
        <f t="shared" si="13"/>
        <v>44399</v>
      </c>
      <c r="L1280" s="205" t="str">
        <f ca="1">IFERROR(__xludf.DUMMYFUNCTION("JOIN("""", G1280:H1280)"),"")</f>
        <v/>
      </c>
      <c r="M1280" s="11" t="e">
        <f t="shared" ca="1" si="14"/>
        <v>#NAME?</v>
      </c>
    </row>
    <row r="1281" spans="1:13" ht="12.75">
      <c r="A1281" s="15"/>
      <c r="B1281" s="13"/>
      <c r="C1281" s="13"/>
      <c r="D1281" s="13"/>
      <c r="E1281" s="13"/>
      <c r="F1281" s="13"/>
      <c r="G1281" s="205"/>
      <c r="H1281" s="15"/>
      <c r="I1281" s="13"/>
      <c r="J1281" s="204">
        <v>44398</v>
      </c>
      <c r="K1281" s="204">
        <f t="shared" si="13"/>
        <v>44399</v>
      </c>
      <c r="L1281" s="205" t="str">
        <f ca="1">IFERROR(__xludf.DUMMYFUNCTION("JOIN("""", G1281:H1281)"),"")</f>
        <v/>
      </c>
      <c r="M1281" s="11" t="e">
        <f t="shared" ca="1" si="14"/>
        <v>#NAME?</v>
      </c>
    </row>
    <row r="1282" spans="1:13" ht="12.75">
      <c r="A1282" s="15"/>
      <c r="B1282" s="13"/>
      <c r="C1282" s="13"/>
      <c r="D1282" s="13"/>
      <c r="E1282" s="13"/>
      <c r="F1282" s="13"/>
      <c r="G1282" s="205"/>
      <c r="H1282" s="15"/>
      <c r="I1282" s="13"/>
      <c r="J1282" s="204">
        <v>44398</v>
      </c>
      <c r="K1282" s="204">
        <f t="shared" si="13"/>
        <v>44399</v>
      </c>
      <c r="L1282" s="205" t="str">
        <f ca="1">IFERROR(__xludf.DUMMYFUNCTION("JOIN("""", G1282:H1282)"),"")</f>
        <v/>
      </c>
      <c r="M1282" s="11" t="e">
        <f t="shared" ca="1" si="14"/>
        <v>#NAME?</v>
      </c>
    </row>
    <row r="1283" spans="1:13" ht="12.75">
      <c r="A1283" s="15"/>
      <c r="B1283" s="13"/>
      <c r="C1283" s="13"/>
      <c r="D1283" s="13"/>
      <c r="E1283" s="13"/>
      <c r="F1283" s="13"/>
      <c r="G1283" s="205"/>
      <c r="H1283" s="15"/>
      <c r="I1283" s="13"/>
      <c r="J1283" s="204">
        <v>44398</v>
      </c>
      <c r="K1283" s="204">
        <f t="shared" si="13"/>
        <v>44399</v>
      </c>
      <c r="L1283" s="205" t="str">
        <f ca="1">IFERROR(__xludf.DUMMYFUNCTION("JOIN("""", G1283:H1283)"),"")</f>
        <v/>
      </c>
      <c r="M1283" s="11" t="e">
        <f t="shared" ca="1" si="14"/>
        <v>#NAME?</v>
      </c>
    </row>
    <row r="1284" spans="1:13" ht="12.75">
      <c r="A1284" s="15"/>
      <c r="B1284" s="13"/>
      <c r="C1284" s="13"/>
      <c r="D1284" s="13"/>
      <c r="E1284" s="13"/>
      <c r="F1284" s="13"/>
      <c r="G1284" s="205"/>
      <c r="H1284" s="15"/>
      <c r="I1284" s="13"/>
      <c r="J1284" s="204">
        <v>44398</v>
      </c>
      <c r="K1284" s="204">
        <f t="shared" si="13"/>
        <v>44399</v>
      </c>
      <c r="L1284" s="205" t="str">
        <f ca="1">IFERROR(__xludf.DUMMYFUNCTION("JOIN("""", G1284:H1284)"),"")</f>
        <v/>
      </c>
      <c r="M1284" s="11" t="e">
        <f t="shared" ca="1" si="14"/>
        <v>#NAME?</v>
      </c>
    </row>
    <row r="1285" spans="1:13" ht="12.75">
      <c r="A1285" s="15"/>
      <c r="B1285" s="13"/>
      <c r="C1285" s="13"/>
      <c r="D1285" s="13"/>
      <c r="E1285" s="13"/>
      <c r="F1285" s="13"/>
      <c r="G1285" s="205"/>
      <c r="H1285" s="15"/>
      <c r="I1285" s="13"/>
      <c r="J1285" s="204">
        <v>44398</v>
      </c>
      <c r="K1285" s="204">
        <f t="shared" si="13"/>
        <v>44399</v>
      </c>
      <c r="L1285" s="205" t="str">
        <f ca="1">IFERROR(__xludf.DUMMYFUNCTION("JOIN("""", G1285:H1285)"),"")</f>
        <v/>
      </c>
      <c r="M1285" s="11" t="e">
        <f t="shared" ca="1" si="14"/>
        <v>#NAME?</v>
      </c>
    </row>
    <row r="1286" spans="1:13" ht="12.75">
      <c r="A1286" s="15"/>
      <c r="B1286" s="13"/>
      <c r="C1286" s="13"/>
      <c r="D1286" s="13"/>
      <c r="E1286" s="13"/>
      <c r="F1286" s="13"/>
      <c r="G1286" s="205"/>
      <c r="H1286" s="15"/>
      <c r="I1286" s="13"/>
      <c r="J1286" s="204">
        <v>44398</v>
      </c>
      <c r="K1286" s="204">
        <f t="shared" si="13"/>
        <v>44399</v>
      </c>
      <c r="L1286" s="205" t="str">
        <f ca="1">IFERROR(__xludf.DUMMYFUNCTION("JOIN("""", G1286:H1286)"),"")</f>
        <v/>
      </c>
      <c r="M1286" s="11" t="e">
        <f t="shared" ca="1" si="14"/>
        <v>#NAME?</v>
      </c>
    </row>
    <row r="1287" spans="1:13" ht="12.75">
      <c r="A1287" s="15"/>
      <c r="B1287" s="13"/>
      <c r="C1287" s="13"/>
      <c r="D1287" s="13"/>
      <c r="E1287" s="13"/>
      <c r="F1287" s="13"/>
      <c r="G1287" s="205"/>
      <c r="H1287" s="15"/>
      <c r="I1287" s="13"/>
      <c r="J1287" s="204">
        <v>44398</v>
      </c>
      <c r="K1287" s="204">
        <f t="shared" si="13"/>
        <v>44399</v>
      </c>
      <c r="L1287" s="205" t="str">
        <f ca="1">IFERROR(__xludf.DUMMYFUNCTION("JOIN("""", G1287:H1287)"),"")</f>
        <v/>
      </c>
      <c r="M1287" s="11" t="e">
        <f t="shared" ca="1" si="14"/>
        <v>#NAME?</v>
      </c>
    </row>
    <row r="1288" spans="1:13" ht="12.75">
      <c r="A1288" s="15"/>
      <c r="B1288" s="13"/>
      <c r="C1288" s="13"/>
      <c r="D1288" s="13"/>
      <c r="E1288" s="13"/>
      <c r="F1288" s="13"/>
      <c r="G1288" s="205"/>
      <c r="H1288" s="15"/>
      <c r="I1288" s="13"/>
      <c r="J1288" s="204">
        <v>44398</v>
      </c>
      <c r="K1288" s="204">
        <f t="shared" si="13"/>
        <v>44399</v>
      </c>
      <c r="L1288" s="205" t="str">
        <f ca="1">IFERROR(__xludf.DUMMYFUNCTION("JOIN("""", G1288:H1288)"),"")</f>
        <v/>
      </c>
      <c r="M1288" s="11" t="e">
        <f t="shared" ca="1" si="14"/>
        <v>#NAME?</v>
      </c>
    </row>
    <row r="1289" spans="1:13" ht="12.75">
      <c r="A1289" s="15"/>
      <c r="B1289" s="13"/>
      <c r="C1289" s="13"/>
      <c r="D1289" s="13"/>
      <c r="E1289" s="13"/>
      <c r="F1289" s="13"/>
      <c r="G1289" s="205"/>
      <c r="H1289" s="15"/>
      <c r="I1289" s="13"/>
      <c r="J1289" s="204">
        <v>44398</v>
      </c>
      <c r="K1289" s="204">
        <f t="shared" si="13"/>
        <v>44399</v>
      </c>
      <c r="L1289" s="205" t="str">
        <f ca="1">IFERROR(__xludf.DUMMYFUNCTION("JOIN("""", G1289:H1289)"),"")</f>
        <v/>
      </c>
      <c r="M1289" s="11" t="e">
        <f t="shared" ca="1" si="14"/>
        <v>#NAME?</v>
      </c>
    </row>
    <row r="1290" spans="1:13" ht="12.75">
      <c r="A1290" s="15"/>
      <c r="B1290" s="13"/>
      <c r="C1290" s="13"/>
      <c r="D1290" s="13"/>
      <c r="E1290" s="13"/>
      <c r="F1290" s="13"/>
      <c r="G1290" s="205"/>
      <c r="H1290" s="15"/>
      <c r="I1290" s="13"/>
      <c r="J1290" s="204">
        <v>44398</v>
      </c>
      <c r="K1290" s="204">
        <f t="shared" si="13"/>
        <v>44399</v>
      </c>
      <c r="L1290" s="205" t="str">
        <f ca="1">IFERROR(__xludf.DUMMYFUNCTION("JOIN("""", G1290:H1290)"),"")</f>
        <v/>
      </c>
      <c r="M1290" s="11" t="e">
        <f t="shared" ca="1" si="14"/>
        <v>#NAME?</v>
      </c>
    </row>
    <row r="1291" spans="1:13" ht="12.75">
      <c r="A1291" s="15"/>
      <c r="B1291" s="13"/>
      <c r="C1291" s="13"/>
      <c r="D1291" s="13"/>
      <c r="E1291" s="13"/>
      <c r="F1291" s="13"/>
      <c r="G1291" s="205"/>
      <c r="H1291" s="15"/>
      <c r="I1291" s="13"/>
      <c r="J1291" s="204">
        <v>44398</v>
      </c>
      <c r="K1291" s="204">
        <f t="shared" si="13"/>
        <v>44399</v>
      </c>
      <c r="L1291" s="205" t="str">
        <f ca="1">IFERROR(__xludf.DUMMYFUNCTION("JOIN("""", G1291:H1291)"),"")</f>
        <v/>
      </c>
      <c r="M1291" s="11" t="e">
        <f t="shared" ca="1" si="14"/>
        <v>#NAME?</v>
      </c>
    </row>
    <row r="1292" spans="1:13" ht="12.75">
      <c r="A1292" s="15"/>
      <c r="B1292" s="13"/>
      <c r="C1292" s="13"/>
      <c r="D1292" s="13"/>
      <c r="E1292" s="13"/>
      <c r="F1292" s="13"/>
      <c r="G1292" s="205"/>
      <c r="H1292" s="15"/>
      <c r="I1292" s="13"/>
      <c r="J1292" s="209">
        <v>44398</v>
      </c>
      <c r="K1292" s="204">
        <f t="shared" si="13"/>
        <v>44399</v>
      </c>
      <c r="L1292" s="205" t="str">
        <f ca="1">IFERROR(__xludf.DUMMYFUNCTION("JOIN("""", G1292:H1292)"),"")</f>
        <v/>
      </c>
      <c r="M1292" s="11" t="e">
        <f t="shared" ca="1" si="14"/>
        <v>#NAME?</v>
      </c>
    </row>
    <row r="1293" spans="1:13" ht="12.75">
      <c r="A1293" s="15"/>
      <c r="B1293" s="13"/>
      <c r="C1293" s="13"/>
      <c r="D1293" s="13"/>
      <c r="E1293" s="13"/>
      <c r="F1293" s="13"/>
      <c r="G1293" s="205"/>
      <c r="H1293" s="15"/>
      <c r="I1293" s="13"/>
      <c r="J1293" s="204">
        <v>44398</v>
      </c>
      <c r="K1293" s="204">
        <f t="shared" si="13"/>
        <v>44399</v>
      </c>
      <c r="L1293" s="205" t="str">
        <f ca="1">IFERROR(__xludf.DUMMYFUNCTION("JOIN("""", G1293:H1293)"),"")</f>
        <v/>
      </c>
      <c r="M1293" s="11" t="e">
        <f t="shared" ca="1" si="14"/>
        <v>#NAME?</v>
      </c>
    </row>
    <row r="1294" spans="1:13" ht="12.75">
      <c r="A1294" s="15"/>
      <c r="B1294" s="13"/>
      <c r="C1294" s="13"/>
      <c r="D1294" s="13"/>
      <c r="E1294" s="13"/>
      <c r="F1294" s="13"/>
      <c r="G1294" s="205"/>
      <c r="H1294" s="15"/>
      <c r="I1294" s="13"/>
      <c r="J1294" s="204">
        <v>44399</v>
      </c>
      <c r="K1294" s="204">
        <f t="shared" si="13"/>
        <v>44400</v>
      </c>
      <c r="L1294" s="205" t="str">
        <f ca="1">IFERROR(__xludf.DUMMYFUNCTION("JOIN("""", G1294:H1294)"),"")</f>
        <v/>
      </c>
      <c r="M1294" s="11" t="e">
        <f t="shared" ca="1" si="14"/>
        <v>#NAME?</v>
      </c>
    </row>
    <row r="1295" spans="1:13" ht="12.75">
      <c r="A1295" s="15"/>
      <c r="B1295" s="13"/>
      <c r="C1295" s="13"/>
      <c r="D1295" s="13"/>
      <c r="E1295" s="13"/>
      <c r="F1295" s="13"/>
      <c r="G1295" s="205"/>
      <c r="H1295" s="15"/>
      <c r="I1295" s="13"/>
      <c r="J1295" s="204">
        <v>44399</v>
      </c>
      <c r="K1295" s="204">
        <f t="shared" si="13"/>
        <v>44400</v>
      </c>
      <c r="L1295" s="205" t="str">
        <f ca="1">IFERROR(__xludf.DUMMYFUNCTION("JOIN("""", G1295:H1295)"),"")</f>
        <v/>
      </c>
      <c r="M1295" s="11" t="e">
        <f t="shared" ca="1" si="14"/>
        <v>#NAME?</v>
      </c>
    </row>
    <row r="1296" spans="1:13" ht="12.75">
      <c r="A1296" s="15"/>
      <c r="B1296" s="13"/>
      <c r="C1296" s="13"/>
      <c r="D1296" s="13"/>
      <c r="E1296" s="13"/>
      <c r="F1296" s="13"/>
      <c r="G1296" s="205"/>
      <c r="H1296" s="15"/>
      <c r="I1296" s="13"/>
      <c r="J1296" s="204">
        <v>44399</v>
      </c>
      <c r="K1296" s="204">
        <f t="shared" si="13"/>
        <v>44400</v>
      </c>
      <c r="L1296" s="205" t="str">
        <f ca="1">IFERROR(__xludf.DUMMYFUNCTION("JOIN("""", G1296:H1296)"),"")</f>
        <v/>
      </c>
      <c r="M1296" s="11" t="e">
        <f t="shared" ca="1" si="14"/>
        <v>#NAME?</v>
      </c>
    </row>
    <row r="1297" spans="1:13" ht="12.75">
      <c r="A1297" s="15"/>
      <c r="B1297" s="13"/>
      <c r="C1297" s="13"/>
      <c r="D1297" s="13"/>
      <c r="E1297" s="13"/>
      <c r="F1297" s="13"/>
      <c r="G1297" s="205"/>
      <c r="H1297" s="15"/>
      <c r="I1297" s="13"/>
      <c r="J1297" s="204">
        <v>44399</v>
      </c>
      <c r="K1297" s="204">
        <f t="shared" si="13"/>
        <v>44400</v>
      </c>
      <c r="L1297" s="205" t="str">
        <f ca="1">IFERROR(__xludf.DUMMYFUNCTION("JOIN("""", G1297:H1297)"),"")</f>
        <v/>
      </c>
      <c r="M1297" s="11" t="e">
        <f t="shared" ca="1" si="14"/>
        <v>#NAME?</v>
      </c>
    </row>
    <row r="1298" spans="1:13" ht="12.75">
      <c r="A1298" s="15"/>
      <c r="B1298" s="13"/>
      <c r="C1298" s="13"/>
      <c r="D1298" s="13"/>
      <c r="E1298" s="13"/>
      <c r="F1298" s="13"/>
      <c r="G1298" s="205"/>
      <c r="H1298" s="15"/>
      <c r="I1298" s="13"/>
      <c r="J1298" s="204">
        <v>44399</v>
      </c>
      <c r="K1298" s="204">
        <f t="shared" si="13"/>
        <v>44400</v>
      </c>
      <c r="L1298" s="205" t="str">
        <f ca="1">IFERROR(__xludf.DUMMYFUNCTION("JOIN("""", G1298:H1298)"),"")</f>
        <v/>
      </c>
      <c r="M1298" s="11" t="e">
        <f t="shared" ca="1" si="14"/>
        <v>#NAME?</v>
      </c>
    </row>
    <row r="1299" spans="1:13" ht="12.75">
      <c r="A1299" s="15"/>
      <c r="B1299" s="13"/>
      <c r="C1299" s="13"/>
      <c r="D1299" s="13"/>
      <c r="E1299" s="13"/>
      <c r="F1299" s="13"/>
      <c r="G1299" s="205"/>
      <c r="H1299" s="15"/>
      <c r="I1299" s="13"/>
      <c r="J1299" s="204">
        <v>44399</v>
      </c>
      <c r="K1299" s="204">
        <f t="shared" si="13"/>
        <v>44400</v>
      </c>
      <c r="L1299" s="205" t="str">
        <f ca="1">IFERROR(__xludf.DUMMYFUNCTION("JOIN("""", G1299:H1299)"),"")</f>
        <v/>
      </c>
      <c r="M1299" s="11" t="e">
        <f t="shared" ca="1" si="14"/>
        <v>#NAME?</v>
      </c>
    </row>
    <row r="1300" spans="1:13" ht="12.75">
      <c r="A1300" s="15"/>
      <c r="B1300" s="13"/>
      <c r="C1300" s="13"/>
      <c r="D1300" s="13"/>
      <c r="E1300" s="13"/>
      <c r="F1300" s="13"/>
      <c r="G1300" s="205"/>
      <c r="H1300" s="15"/>
      <c r="I1300" s="13"/>
      <c r="J1300" s="204">
        <v>44399</v>
      </c>
      <c r="K1300" s="204">
        <f t="shared" si="13"/>
        <v>44400</v>
      </c>
      <c r="L1300" s="205" t="str">
        <f ca="1">IFERROR(__xludf.DUMMYFUNCTION("JOIN("""", G1300:H1300)"),"")</f>
        <v/>
      </c>
      <c r="M1300" s="11" t="e">
        <f t="shared" ca="1" si="14"/>
        <v>#NAME?</v>
      </c>
    </row>
    <row r="1301" spans="1:13" ht="12.75">
      <c r="A1301" s="15"/>
      <c r="B1301" s="13"/>
      <c r="C1301" s="13"/>
      <c r="D1301" s="13"/>
      <c r="E1301" s="13"/>
      <c r="F1301" s="13"/>
      <c r="G1301" s="205"/>
      <c r="H1301" s="15"/>
      <c r="I1301" s="13"/>
      <c r="J1301" s="204">
        <v>44399</v>
      </c>
      <c r="K1301" s="204">
        <f t="shared" si="13"/>
        <v>44400</v>
      </c>
      <c r="L1301" s="205" t="str">
        <f ca="1">IFERROR(__xludf.DUMMYFUNCTION("JOIN("""", G1301:H1301)"),"")</f>
        <v/>
      </c>
      <c r="M1301" s="11" t="e">
        <f t="shared" ca="1" si="14"/>
        <v>#NAME?</v>
      </c>
    </row>
    <row r="1302" spans="1:13" ht="12.75">
      <c r="A1302" s="15"/>
      <c r="B1302" s="13"/>
      <c r="C1302" s="13"/>
      <c r="D1302" s="13"/>
      <c r="E1302" s="13"/>
      <c r="F1302" s="13"/>
      <c r="G1302" s="205"/>
      <c r="H1302" s="15"/>
      <c r="I1302" s="13"/>
      <c r="J1302" s="204">
        <v>44399</v>
      </c>
      <c r="K1302" s="204">
        <f t="shared" si="13"/>
        <v>44400</v>
      </c>
      <c r="L1302" s="205" t="str">
        <f ca="1">IFERROR(__xludf.DUMMYFUNCTION("JOIN("""", G1302:H1302)"),"")</f>
        <v/>
      </c>
      <c r="M1302" s="11" t="e">
        <f t="shared" ca="1" si="14"/>
        <v>#NAME?</v>
      </c>
    </row>
    <row r="1303" spans="1:13" ht="12.75">
      <c r="A1303" s="15"/>
      <c r="B1303" s="13"/>
      <c r="C1303" s="13"/>
      <c r="D1303" s="13"/>
      <c r="E1303" s="13"/>
      <c r="F1303" s="13"/>
      <c r="G1303" s="205"/>
      <c r="H1303" s="15"/>
      <c r="I1303" s="13"/>
      <c r="J1303" s="204">
        <v>44399</v>
      </c>
      <c r="K1303" s="204">
        <f t="shared" si="13"/>
        <v>44400</v>
      </c>
      <c r="L1303" s="205" t="str">
        <f ca="1">IFERROR(__xludf.DUMMYFUNCTION("JOIN("""", G1303:H1303)"),"")</f>
        <v/>
      </c>
      <c r="M1303" s="11" t="e">
        <f t="shared" ca="1" si="14"/>
        <v>#NAME?</v>
      </c>
    </row>
    <row r="1304" spans="1:13" ht="12.75">
      <c r="A1304" s="15"/>
      <c r="B1304" s="13"/>
      <c r="C1304" s="13"/>
      <c r="D1304" s="13"/>
      <c r="E1304" s="13"/>
      <c r="F1304" s="13"/>
      <c r="G1304" s="205"/>
      <c r="H1304" s="15"/>
      <c r="I1304" s="13"/>
      <c r="J1304" s="204">
        <v>44399</v>
      </c>
      <c r="K1304" s="204">
        <f t="shared" si="13"/>
        <v>44400</v>
      </c>
      <c r="L1304" s="205" t="str">
        <f ca="1">IFERROR(__xludf.DUMMYFUNCTION("JOIN("""", G1304:H1304)"),"")</f>
        <v/>
      </c>
      <c r="M1304" s="11" t="e">
        <f t="shared" ca="1" si="14"/>
        <v>#NAME?</v>
      </c>
    </row>
    <row r="1305" spans="1:13" ht="12.75">
      <c r="A1305" s="15"/>
      <c r="B1305" s="13"/>
      <c r="C1305" s="13"/>
      <c r="D1305" s="13"/>
      <c r="E1305" s="13"/>
      <c r="F1305" s="13"/>
      <c r="G1305" s="205"/>
      <c r="H1305" s="15"/>
      <c r="I1305" s="13"/>
      <c r="J1305" s="204">
        <v>44400</v>
      </c>
      <c r="K1305" s="204">
        <f t="shared" si="13"/>
        <v>44401</v>
      </c>
      <c r="L1305" s="205" t="str">
        <f ca="1">IFERROR(__xludf.DUMMYFUNCTION("JOIN("""", G1305:H1305)"),"")</f>
        <v/>
      </c>
      <c r="M1305" s="11" t="e">
        <f t="shared" ca="1" si="14"/>
        <v>#NAME?</v>
      </c>
    </row>
    <row r="1306" spans="1:13" ht="12.75">
      <c r="A1306" s="15"/>
      <c r="B1306" s="13"/>
      <c r="C1306" s="13"/>
      <c r="D1306" s="13"/>
      <c r="E1306" s="13"/>
      <c r="F1306" s="13"/>
      <c r="G1306" s="205"/>
      <c r="H1306" s="15"/>
      <c r="I1306" s="13"/>
      <c r="J1306" s="204">
        <v>44400</v>
      </c>
      <c r="K1306" s="204">
        <f t="shared" si="13"/>
        <v>44401</v>
      </c>
      <c r="L1306" s="205" t="str">
        <f ca="1">IFERROR(__xludf.DUMMYFUNCTION("JOIN("""", G1306:H1306)"),"")</f>
        <v/>
      </c>
      <c r="M1306" s="11" t="e">
        <f t="shared" ca="1" si="14"/>
        <v>#NAME?</v>
      </c>
    </row>
    <row r="1307" spans="1:13" ht="12.75">
      <c r="A1307" s="15"/>
      <c r="B1307" s="13"/>
      <c r="C1307" s="13"/>
      <c r="D1307" s="13"/>
      <c r="E1307" s="13"/>
      <c r="F1307" s="13"/>
      <c r="G1307" s="205"/>
      <c r="H1307" s="15"/>
      <c r="I1307" s="13"/>
      <c r="J1307" s="204">
        <v>44400</v>
      </c>
      <c r="K1307" s="204">
        <f t="shared" si="13"/>
        <v>44401</v>
      </c>
      <c r="L1307" s="205" t="str">
        <f ca="1">IFERROR(__xludf.DUMMYFUNCTION("JOIN("""", G1307:H1307)"),"")</f>
        <v/>
      </c>
      <c r="M1307" s="11" t="e">
        <f t="shared" ca="1" si="14"/>
        <v>#NAME?</v>
      </c>
    </row>
    <row r="1308" spans="1:13" ht="12.75">
      <c r="A1308" s="15"/>
      <c r="B1308" s="13"/>
      <c r="C1308" s="13"/>
      <c r="D1308" s="13"/>
      <c r="E1308" s="13"/>
      <c r="F1308" s="13"/>
      <c r="G1308" s="205"/>
      <c r="H1308" s="15"/>
      <c r="I1308" s="13"/>
      <c r="J1308" s="204">
        <v>44400</v>
      </c>
      <c r="K1308" s="204">
        <f t="shared" si="13"/>
        <v>44401</v>
      </c>
      <c r="L1308" s="205" t="str">
        <f ca="1">IFERROR(__xludf.DUMMYFUNCTION("JOIN("""", G1308:H1308)"),"")</f>
        <v/>
      </c>
      <c r="M1308" s="11" t="e">
        <f t="shared" ca="1" si="14"/>
        <v>#NAME?</v>
      </c>
    </row>
    <row r="1309" spans="1:13" ht="12.75">
      <c r="A1309" s="15"/>
      <c r="B1309" s="13"/>
      <c r="C1309" s="13"/>
      <c r="D1309" s="13"/>
      <c r="E1309" s="13"/>
      <c r="F1309" s="13"/>
      <c r="G1309" s="205"/>
      <c r="H1309" s="15"/>
      <c r="I1309" s="13"/>
      <c r="J1309" s="204">
        <v>44402</v>
      </c>
      <c r="K1309" s="204">
        <f t="shared" si="13"/>
        <v>44403</v>
      </c>
      <c r="L1309" s="205" t="str">
        <f ca="1">IFERROR(__xludf.DUMMYFUNCTION("JOIN("""", G1309:H1309)"),"")</f>
        <v/>
      </c>
      <c r="M1309" s="11" t="e">
        <f t="shared" ca="1" si="14"/>
        <v>#NAME?</v>
      </c>
    </row>
    <row r="1310" spans="1:13" ht="12.75">
      <c r="A1310" s="15"/>
      <c r="B1310" s="13"/>
      <c r="C1310" s="13"/>
      <c r="D1310" s="13"/>
      <c r="E1310" s="13"/>
      <c r="F1310" s="13"/>
      <c r="G1310" s="205"/>
      <c r="H1310" s="15"/>
      <c r="I1310" s="13"/>
      <c r="J1310" s="204">
        <v>44400</v>
      </c>
      <c r="K1310" s="204">
        <f t="shared" si="13"/>
        <v>44401</v>
      </c>
      <c r="L1310" s="205" t="str">
        <f ca="1">IFERROR(__xludf.DUMMYFUNCTION("JOIN("""", G1310:H1310)"),"")</f>
        <v/>
      </c>
      <c r="M1310" s="11" t="e">
        <f t="shared" ca="1" si="14"/>
        <v>#NAME?</v>
      </c>
    </row>
    <row r="1311" spans="1:13" ht="12.75">
      <c r="A1311" s="15"/>
      <c r="B1311" s="13"/>
      <c r="C1311" s="13"/>
      <c r="D1311" s="13"/>
      <c r="E1311" s="13"/>
      <c r="F1311" s="13"/>
      <c r="G1311" s="205"/>
      <c r="H1311" s="15"/>
      <c r="I1311" s="13"/>
      <c r="J1311" s="204">
        <v>44401</v>
      </c>
      <c r="K1311" s="204">
        <f t="shared" si="13"/>
        <v>44402</v>
      </c>
      <c r="L1311" s="205" t="str">
        <f ca="1">IFERROR(__xludf.DUMMYFUNCTION("JOIN("""", G1311:H1311)"),"")</f>
        <v/>
      </c>
      <c r="M1311" s="11" t="e">
        <f t="shared" ca="1" si="14"/>
        <v>#NAME?</v>
      </c>
    </row>
    <row r="1312" spans="1:13" ht="12.75">
      <c r="A1312" s="15"/>
      <c r="B1312" s="13"/>
      <c r="C1312" s="13"/>
      <c r="D1312" s="13"/>
      <c r="E1312" s="13"/>
      <c r="F1312" s="13"/>
      <c r="G1312" s="205"/>
      <c r="H1312" s="15"/>
      <c r="I1312" s="13"/>
      <c r="J1312" s="204">
        <v>44401</v>
      </c>
      <c r="K1312" s="204">
        <f t="shared" si="13"/>
        <v>44402</v>
      </c>
      <c r="L1312" s="205" t="str">
        <f ca="1">IFERROR(__xludf.DUMMYFUNCTION("JOIN("""", G1312:H1312)"),"")</f>
        <v/>
      </c>
      <c r="M1312" s="11" t="e">
        <f t="shared" ca="1" si="14"/>
        <v>#NAME?</v>
      </c>
    </row>
    <row r="1313" spans="1:13" ht="12.75">
      <c r="A1313" s="15"/>
      <c r="B1313" s="13"/>
      <c r="C1313" s="13"/>
      <c r="D1313" s="13"/>
      <c r="E1313" s="13"/>
      <c r="F1313" s="13"/>
      <c r="G1313" s="205"/>
      <c r="H1313" s="15"/>
      <c r="I1313" s="13"/>
      <c r="J1313" s="204">
        <v>44401</v>
      </c>
      <c r="K1313" s="204">
        <f t="shared" si="13"/>
        <v>44402</v>
      </c>
      <c r="L1313" s="205" t="str">
        <f ca="1">IFERROR(__xludf.DUMMYFUNCTION("JOIN("""", G1313:H1313)"),"")</f>
        <v/>
      </c>
      <c r="M1313" s="11" t="e">
        <f t="shared" ca="1" si="14"/>
        <v>#NAME?</v>
      </c>
    </row>
    <row r="1314" spans="1:13" ht="12.75">
      <c r="A1314" s="15"/>
      <c r="B1314" s="13"/>
      <c r="C1314" s="13"/>
      <c r="D1314" s="13"/>
      <c r="E1314" s="13"/>
      <c r="F1314" s="13"/>
      <c r="G1314" s="205"/>
      <c r="H1314" s="15"/>
      <c r="I1314" s="13"/>
      <c r="J1314" s="204">
        <v>44455</v>
      </c>
      <c r="K1314" s="204">
        <f t="shared" si="13"/>
        <v>44456</v>
      </c>
      <c r="L1314" s="205" t="str">
        <f ca="1">IFERROR(__xludf.DUMMYFUNCTION("JOIN("""", G1314:H1314)"),"")</f>
        <v/>
      </c>
      <c r="M1314" s="11" t="e">
        <f t="shared" ca="1" si="14"/>
        <v>#NAME?</v>
      </c>
    </row>
    <row r="1315" spans="1:13" ht="12.75">
      <c r="A1315" s="15"/>
      <c r="B1315" s="13"/>
      <c r="C1315" s="13"/>
      <c r="D1315" s="13"/>
      <c r="E1315" s="13"/>
      <c r="F1315" s="13"/>
      <c r="G1315" s="205"/>
      <c r="H1315" s="15"/>
      <c r="I1315" s="13"/>
      <c r="J1315" s="204">
        <v>44401</v>
      </c>
      <c r="K1315" s="204">
        <f t="shared" si="13"/>
        <v>44402</v>
      </c>
      <c r="L1315" s="205" t="str">
        <f ca="1">IFERROR(__xludf.DUMMYFUNCTION("JOIN("""", G1315:H1315)"),"")</f>
        <v/>
      </c>
      <c r="M1315" s="11" t="e">
        <f t="shared" ca="1" si="14"/>
        <v>#NAME?</v>
      </c>
    </row>
    <row r="1316" spans="1:13" ht="12.75">
      <c r="A1316" s="15"/>
      <c r="B1316" s="13"/>
      <c r="C1316" s="13"/>
      <c r="D1316" s="13"/>
      <c r="E1316" s="13"/>
      <c r="F1316" s="13"/>
      <c r="G1316" s="205"/>
      <c r="H1316" s="15"/>
      <c r="I1316" s="13"/>
      <c r="J1316" s="204">
        <v>44401</v>
      </c>
      <c r="K1316" s="204">
        <f t="shared" si="13"/>
        <v>44402</v>
      </c>
      <c r="L1316" s="205" t="str">
        <f ca="1">IFERROR(__xludf.DUMMYFUNCTION("JOIN("""", G1316:H1316)"),"")</f>
        <v/>
      </c>
      <c r="M1316" s="11" t="e">
        <f t="shared" ca="1" si="14"/>
        <v>#NAME?</v>
      </c>
    </row>
    <row r="1317" spans="1:13" ht="12.75">
      <c r="A1317" s="15"/>
      <c r="B1317" s="13"/>
      <c r="C1317" s="13"/>
      <c r="D1317" s="13"/>
      <c r="E1317" s="13"/>
      <c r="F1317" s="13"/>
      <c r="G1317" s="205"/>
      <c r="H1317" s="15"/>
      <c r="I1317" s="13"/>
      <c r="J1317" s="204">
        <v>44401</v>
      </c>
      <c r="K1317" s="204">
        <f t="shared" si="13"/>
        <v>44402</v>
      </c>
      <c r="L1317" s="205" t="str">
        <f ca="1">IFERROR(__xludf.DUMMYFUNCTION("JOIN("""", G1317:H1317)"),"")</f>
        <v/>
      </c>
      <c r="M1317" s="11" t="e">
        <f t="shared" ca="1" si="14"/>
        <v>#NAME?</v>
      </c>
    </row>
    <row r="1318" spans="1:13" ht="12.75">
      <c r="A1318" s="15"/>
      <c r="B1318" s="13"/>
      <c r="C1318" s="13"/>
      <c r="D1318" s="13"/>
      <c r="E1318" s="13"/>
      <c r="F1318" s="13"/>
      <c r="G1318" s="205"/>
      <c r="H1318" s="15"/>
      <c r="I1318" s="13"/>
      <c r="J1318" s="204">
        <v>44405</v>
      </c>
      <c r="K1318" s="204">
        <f t="shared" si="13"/>
        <v>44406</v>
      </c>
      <c r="L1318" s="205" t="str">
        <f ca="1">IFERROR(__xludf.DUMMYFUNCTION("JOIN("""", G1318:H1318)"),"")</f>
        <v/>
      </c>
      <c r="M1318" s="11" t="e">
        <f t="shared" ca="1" si="14"/>
        <v>#NAME?</v>
      </c>
    </row>
    <row r="1319" spans="1:13" ht="12.75">
      <c r="A1319" s="15"/>
      <c r="B1319" s="13"/>
      <c r="C1319" s="13"/>
      <c r="D1319" s="13"/>
      <c r="E1319" s="13"/>
      <c r="F1319" s="13"/>
      <c r="G1319" s="205"/>
      <c r="H1319" s="15"/>
      <c r="I1319" s="13"/>
      <c r="J1319" s="204">
        <v>44402</v>
      </c>
      <c r="K1319" s="204">
        <f t="shared" si="13"/>
        <v>44403</v>
      </c>
      <c r="L1319" s="205" t="str">
        <f ca="1">IFERROR(__xludf.DUMMYFUNCTION("JOIN("""", G1319:H1319)"),"")</f>
        <v/>
      </c>
      <c r="M1319" s="11" t="e">
        <f t="shared" ca="1" si="14"/>
        <v>#NAME?</v>
      </c>
    </row>
    <row r="1320" spans="1:13" ht="12.75">
      <c r="A1320" s="15"/>
      <c r="B1320" s="13"/>
      <c r="C1320" s="13"/>
      <c r="D1320" s="13"/>
      <c r="E1320" s="13"/>
      <c r="F1320" s="13"/>
      <c r="G1320" s="205"/>
      <c r="H1320" s="15"/>
      <c r="I1320" s="13"/>
      <c r="J1320" s="204">
        <v>44406</v>
      </c>
      <c r="K1320" s="204">
        <f t="shared" si="13"/>
        <v>44407</v>
      </c>
      <c r="L1320" s="205" t="str">
        <f ca="1">IFERROR(__xludf.DUMMYFUNCTION("JOIN("""", G1320:H1320)"),"")</f>
        <v/>
      </c>
      <c r="M1320" s="11" t="e">
        <f t="shared" ca="1" si="14"/>
        <v>#NAME?</v>
      </c>
    </row>
    <row r="1321" spans="1:13" ht="12.75">
      <c r="A1321" s="15"/>
      <c r="B1321" s="13"/>
      <c r="C1321" s="13"/>
      <c r="D1321" s="13"/>
      <c r="E1321" s="13"/>
      <c r="F1321" s="13"/>
      <c r="G1321" s="205"/>
      <c r="H1321" s="15"/>
      <c r="I1321" s="13"/>
      <c r="J1321" s="204">
        <v>44402</v>
      </c>
      <c r="K1321" s="204">
        <f t="shared" si="13"/>
        <v>44403</v>
      </c>
      <c r="L1321" s="205" t="str">
        <f ca="1">IFERROR(__xludf.DUMMYFUNCTION("JOIN("""", G1321:H1321)"),"")</f>
        <v/>
      </c>
      <c r="M1321" s="11" t="e">
        <f t="shared" ca="1" si="14"/>
        <v>#NAME?</v>
      </c>
    </row>
    <row r="1322" spans="1:13" ht="12.75">
      <c r="A1322" s="15"/>
      <c r="B1322" s="13"/>
      <c r="C1322" s="13"/>
      <c r="D1322" s="13"/>
      <c r="E1322" s="13"/>
      <c r="F1322" s="13"/>
      <c r="G1322" s="205"/>
      <c r="H1322" s="15"/>
      <c r="I1322" s="13"/>
      <c r="J1322" s="204">
        <v>44402</v>
      </c>
      <c r="K1322" s="204">
        <f t="shared" si="13"/>
        <v>44403</v>
      </c>
      <c r="L1322" s="205" t="str">
        <f ca="1">IFERROR(__xludf.DUMMYFUNCTION("JOIN("""", G1322:H1322)"),"")</f>
        <v/>
      </c>
      <c r="M1322" s="11" t="e">
        <f t="shared" ca="1" si="14"/>
        <v>#NAME?</v>
      </c>
    </row>
    <row r="1323" spans="1:13" ht="12.75">
      <c r="A1323" s="15"/>
      <c r="B1323" s="13"/>
      <c r="C1323" s="13"/>
      <c r="D1323" s="13"/>
      <c r="E1323" s="13"/>
      <c r="F1323" s="13"/>
      <c r="G1323" s="205"/>
      <c r="H1323" s="15"/>
      <c r="I1323" s="13"/>
      <c r="J1323" s="204">
        <v>44402</v>
      </c>
      <c r="K1323" s="204">
        <f t="shared" si="13"/>
        <v>44403</v>
      </c>
      <c r="L1323" s="205" t="str">
        <f ca="1">IFERROR(__xludf.DUMMYFUNCTION("JOIN("""", G1323:H1323)"),"")</f>
        <v/>
      </c>
      <c r="M1323" s="11" t="e">
        <f t="shared" ca="1" si="14"/>
        <v>#NAME?</v>
      </c>
    </row>
    <row r="1324" spans="1:13" ht="12.75">
      <c r="A1324" s="15"/>
      <c r="B1324" s="13"/>
      <c r="C1324" s="13"/>
      <c r="D1324" s="13"/>
      <c r="E1324" s="13"/>
      <c r="F1324" s="13"/>
      <c r="G1324" s="205"/>
      <c r="H1324" s="15"/>
      <c r="I1324" s="13"/>
      <c r="J1324" s="204">
        <v>44402</v>
      </c>
      <c r="K1324" s="204">
        <f t="shared" si="13"/>
        <v>44403</v>
      </c>
      <c r="L1324" s="205" t="str">
        <f ca="1">IFERROR(__xludf.DUMMYFUNCTION("JOIN("""", G1324:H1324)"),"")</f>
        <v/>
      </c>
      <c r="M1324" s="11" t="e">
        <f t="shared" ca="1" si="14"/>
        <v>#NAME?</v>
      </c>
    </row>
    <row r="1325" spans="1:13" ht="12.75">
      <c r="A1325" s="15"/>
      <c r="B1325" s="13"/>
      <c r="C1325" s="13"/>
      <c r="D1325" s="13"/>
      <c r="E1325" s="13"/>
      <c r="F1325" s="13"/>
      <c r="G1325" s="205"/>
      <c r="H1325" s="15"/>
      <c r="I1325" s="13"/>
      <c r="J1325" s="204">
        <v>44416</v>
      </c>
      <c r="K1325" s="204">
        <f t="shared" si="13"/>
        <v>44417</v>
      </c>
      <c r="L1325" s="205" t="str">
        <f ca="1">IFERROR(__xludf.DUMMYFUNCTION("JOIN("""", G1325:H1325)"),"")</f>
        <v/>
      </c>
      <c r="M1325" s="11" t="e">
        <f t="shared" ca="1" si="14"/>
        <v>#NAME?</v>
      </c>
    </row>
    <row r="1326" spans="1:13" ht="12.75">
      <c r="A1326" s="15"/>
      <c r="B1326" s="13"/>
      <c r="C1326" s="13"/>
      <c r="D1326" s="13"/>
      <c r="E1326" s="13"/>
      <c r="F1326" s="13"/>
      <c r="G1326" s="205"/>
      <c r="H1326" s="15"/>
      <c r="I1326" s="13"/>
      <c r="J1326" s="204">
        <v>44402</v>
      </c>
      <c r="K1326" s="204">
        <f t="shared" si="13"/>
        <v>44403</v>
      </c>
      <c r="L1326" s="205" t="str">
        <f ca="1">IFERROR(__xludf.DUMMYFUNCTION("JOIN("""", G1326:H1326)"),"")</f>
        <v/>
      </c>
      <c r="M1326" s="11" t="e">
        <f t="shared" ca="1" si="14"/>
        <v>#NAME?</v>
      </c>
    </row>
    <row r="1327" spans="1:13" ht="12.75">
      <c r="A1327" s="15"/>
      <c r="B1327" s="13"/>
      <c r="C1327" s="82"/>
      <c r="D1327" s="13"/>
      <c r="E1327" s="13"/>
      <c r="F1327" s="13"/>
      <c r="G1327" s="205"/>
      <c r="H1327" s="15"/>
      <c r="I1327" s="13"/>
      <c r="J1327" s="204">
        <v>44402</v>
      </c>
      <c r="K1327" s="204">
        <f t="shared" si="13"/>
        <v>44403</v>
      </c>
      <c r="L1327" s="205" t="str">
        <f ca="1">IFERROR(__xludf.DUMMYFUNCTION("JOIN("""", G1327:H1327)"),"")</f>
        <v/>
      </c>
      <c r="M1327" s="11" t="e">
        <f t="shared" ca="1" si="14"/>
        <v>#NAME?</v>
      </c>
    </row>
    <row r="1328" spans="1:13" ht="12.75">
      <c r="A1328" s="15"/>
      <c r="B1328" s="82"/>
      <c r="C1328" s="82"/>
      <c r="D1328" s="13"/>
      <c r="E1328" s="13"/>
      <c r="F1328" s="13"/>
      <c r="G1328" s="205"/>
      <c r="H1328" s="15"/>
      <c r="I1328" s="13"/>
      <c r="J1328" s="212">
        <v>44402</v>
      </c>
      <c r="K1328" s="204">
        <f t="shared" si="13"/>
        <v>44403</v>
      </c>
      <c r="L1328" s="205" t="str">
        <f ca="1">IFERROR(__xludf.DUMMYFUNCTION("JOIN("""", G1328:H1328)"),"")</f>
        <v/>
      </c>
      <c r="M1328" s="11" t="e">
        <f t="shared" ca="1" si="14"/>
        <v>#NAME?</v>
      </c>
    </row>
    <row r="1329" spans="1:13" ht="12.75">
      <c r="A1329" s="83"/>
      <c r="B1329" s="82"/>
      <c r="C1329" s="82"/>
      <c r="D1329" s="13"/>
      <c r="E1329" s="13"/>
      <c r="F1329" s="13"/>
      <c r="G1329" s="205"/>
      <c r="H1329" s="15"/>
      <c r="I1329" s="13"/>
      <c r="J1329" s="204">
        <v>44402</v>
      </c>
      <c r="K1329" s="204">
        <f t="shared" si="13"/>
        <v>44403</v>
      </c>
      <c r="L1329" s="205" t="str">
        <f ca="1">IFERROR(__xludf.DUMMYFUNCTION("JOIN("""", G1329:H1329)"),"")</f>
        <v/>
      </c>
      <c r="M1329" s="11" t="e">
        <f t="shared" ca="1" si="14"/>
        <v>#NAME?</v>
      </c>
    </row>
    <row r="1330" spans="1:13" ht="12.75">
      <c r="A1330" s="83"/>
      <c r="B1330" s="82"/>
      <c r="C1330" s="82"/>
      <c r="D1330" s="13"/>
      <c r="E1330" s="13"/>
      <c r="F1330" s="13"/>
      <c r="G1330" s="205"/>
      <c r="H1330" s="15"/>
      <c r="I1330" s="13"/>
      <c r="J1330" s="204">
        <v>44402</v>
      </c>
      <c r="K1330" s="204">
        <f t="shared" si="13"/>
        <v>44403</v>
      </c>
      <c r="L1330" s="205" t="str">
        <f ca="1">IFERROR(__xludf.DUMMYFUNCTION("JOIN("""", G1330:H1330)"),"")</f>
        <v/>
      </c>
      <c r="M1330" s="11" t="e">
        <f t="shared" ca="1" si="14"/>
        <v>#NAME?</v>
      </c>
    </row>
    <row r="1331" spans="1:13" ht="12.75">
      <c r="A1331" s="15"/>
      <c r="B1331" s="13"/>
      <c r="C1331" s="13"/>
      <c r="D1331" s="13"/>
      <c r="E1331" s="13"/>
      <c r="F1331" s="13"/>
      <c r="G1331" s="205"/>
      <c r="H1331" s="15"/>
      <c r="I1331" s="13"/>
      <c r="J1331" s="204">
        <v>44403</v>
      </c>
      <c r="K1331" s="204">
        <f t="shared" si="13"/>
        <v>44404</v>
      </c>
      <c r="L1331" s="205" t="str">
        <f ca="1">IFERROR(__xludf.DUMMYFUNCTION("JOIN("""", G1331:H1331)"),"")</f>
        <v/>
      </c>
      <c r="M1331" s="11" t="e">
        <f t="shared" ca="1" si="14"/>
        <v>#NAME?</v>
      </c>
    </row>
    <row r="1332" spans="1:13" ht="12.75">
      <c r="A1332" s="15"/>
      <c r="B1332" s="13"/>
      <c r="C1332" s="13"/>
      <c r="D1332" s="13"/>
      <c r="E1332" s="13"/>
      <c r="F1332" s="13"/>
      <c r="G1332" s="205"/>
      <c r="H1332" s="15"/>
      <c r="I1332" s="13"/>
      <c r="J1332" s="204">
        <v>44403</v>
      </c>
      <c r="K1332" s="204">
        <f t="shared" si="13"/>
        <v>44404</v>
      </c>
      <c r="L1332" s="205" t="str">
        <f ca="1">IFERROR(__xludf.DUMMYFUNCTION("JOIN("""", G1332:H1332)"),"")</f>
        <v/>
      </c>
      <c r="M1332" s="11" t="e">
        <f t="shared" ca="1" si="14"/>
        <v>#NAME?</v>
      </c>
    </row>
    <row r="1333" spans="1:13" ht="12.75">
      <c r="A1333" s="15"/>
      <c r="B1333" s="13"/>
      <c r="C1333" s="13"/>
      <c r="D1333" s="13"/>
      <c r="E1333" s="13"/>
      <c r="F1333" s="13"/>
      <c r="G1333" s="205"/>
      <c r="H1333" s="15"/>
      <c r="I1333" s="13"/>
      <c r="J1333" s="204">
        <v>44405</v>
      </c>
      <c r="K1333" s="204">
        <v>44403</v>
      </c>
      <c r="L1333" s="205" t="str">
        <f ca="1">IFERROR(__xludf.DUMMYFUNCTION("JOIN("""", G1333:H1333)"),"")</f>
        <v/>
      </c>
      <c r="M1333" s="11" t="e">
        <f t="shared" ca="1" si="14"/>
        <v>#NAME?</v>
      </c>
    </row>
    <row r="1334" spans="1:13" ht="12.75">
      <c r="A1334" s="15"/>
      <c r="B1334" s="13"/>
      <c r="C1334" s="13"/>
      <c r="D1334" s="13"/>
      <c r="E1334" s="13"/>
      <c r="F1334" s="13"/>
      <c r="G1334" s="205"/>
      <c r="H1334" s="15"/>
      <c r="I1334" s="13"/>
      <c r="J1334" s="204">
        <v>44410</v>
      </c>
      <c r="K1334" s="204">
        <f t="shared" ref="K1334:K1588" si="15">J1334+1</f>
        <v>44411</v>
      </c>
      <c r="L1334" s="205" t="str">
        <f ca="1">IFERROR(__xludf.DUMMYFUNCTION("JOIN("""", G1334:H1334)"),"")</f>
        <v/>
      </c>
      <c r="M1334" s="11" t="e">
        <f t="shared" ca="1" si="14"/>
        <v>#NAME?</v>
      </c>
    </row>
    <row r="1335" spans="1:13" ht="12.75">
      <c r="A1335" s="15"/>
      <c r="B1335" s="13"/>
      <c r="C1335" s="13"/>
      <c r="D1335" s="13"/>
      <c r="E1335" s="13"/>
      <c r="F1335" s="13"/>
      <c r="G1335" s="205"/>
      <c r="H1335" s="15"/>
      <c r="I1335" s="13"/>
      <c r="J1335" s="204">
        <v>44404</v>
      </c>
      <c r="K1335" s="204">
        <f t="shared" si="15"/>
        <v>44405</v>
      </c>
      <c r="L1335" s="205" t="str">
        <f ca="1">IFERROR(__xludf.DUMMYFUNCTION("JOIN("""", G1335:H1335)"),"")</f>
        <v/>
      </c>
      <c r="M1335" s="11" t="e">
        <f t="shared" ca="1" si="14"/>
        <v>#NAME?</v>
      </c>
    </row>
    <row r="1336" spans="1:13" ht="12.75">
      <c r="A1336" s="15"/>
      <c r="B1336" s="13"/>
      <c r="C1336" s="13"/>
      <c r="D1336" s="13"/>
      <c r="E1336" s="13"/>
      <c r="F1336" s="13"/>
      <c r="G1336" s="205"/>
      <c r="H1336" s="15"/>
      <c r="I1336" s="13"/>
      <c r="J1336" s="204">
        <v>44405</v>
      </c>
      <c r="K1336" s="204">
        <f t="shared" si="15"/>
        <v>44406</v>
      </c>
      <c r="L1336" s="205" t="str">
        <f ca="1">IFERROR(__xludf.DUMMYFUNCTION("JOIN("""", G1336:H1336)"),"")</f>
        <v/>
      </c>
      <c r="M1336" s="11" t="e">
        <f t="shared" ca="1" si="14"/>
        <v>#NAME?</v>
      </c>
    </row>
    <row r="1337" spans="1:13" ht="12.75">
      <c r="A1337" s="15"/>
      <c r="B1337" s="13"/>
      <c r="C1337" s="13"/>
      <c r="D1337" s="13"/>
      <c r="E1337" s="13"/>
      <c r="F1337" s="13"/>
      <c r="G1337" s="205"/>
      <c r="H1337" s="15"/>
      <c r="I1337" s="13"/>
      <c r="J1337" s="204">
        <v>44404</v>
      </c>
      <c r="K1337" s="204">
        <f t="shared" si="15"/>
        <v>44405</v>
      </c>
      <c r="L1337" s="205" t="str">
        <f ca="1">IFERROR(__xludf.DUMMYFUNCTION("JOIN("""", G1337:H1337)"),"")</f>
        <v/>
      </c>
      <c r="M1337" s="11" t="e">
        <f t="shared" ca="1" si="14"/>
        <v>#NAME?</v>
      </c>
    </row>
    <row r="1338" spans="1:13" ht="12.75">
      <c r="A1338" s="15"/>
      <c r="B1338" s="13"/>
      <c r="C1338" s="13"/>
      <c r="D1338" s="13"/>
      <c r="E1338" s="13"/>
      <c r="F1338" s="13"/>
      <c r="G1338" s="205"/>
      <c r="H1338" s="15"/>
      <c r="I1338" s="13"/>
      <c r="J1338" s="204">
        <v>44404</v>
      </c>
      <c r="K1338" s="204">
        <f t="shared" si="15"/>
        <v>44405</v>
      </c>
      <c r="L1338" s="205" t="str">
        <f ca="1">IFERROR(__xludf.DUMMYFUNCTION("JOIN("""", G1338:H1338)"),"")</f>
        <v/>
      </c>
      <c r="M1338" s="11" t="e">
        <f t="shared" ca="1" si="14"/>
        <v>#NAME?</v>
      </c>
    </row>
    <row r="1339" spans="1:13" ht="12.75">
      <c r="A1339" s="15"/>
      <c r="B1339" s="13"/>
      <c r="C1339" s="13"/>
      <c r="D1339" s="13"/>
      <c r="E1339" s="13"/>
      <c r="F1339" s="13"/>
      <c r="G1339" s="205"/>
      <c r="H1339" s="15"/>
      <c r="I1339" s="13"/>
      <c r="J1339" s="204">
        <v>44404</v>
      </c>
      <c r="K1339" s="204">
        <f t="shared" si="15"/>
        <v>44405</v>
      </c>
      <c r="L1339" s="205" t="str">
        <f ca="1">IFERROR(__xludf.DUMMYFUNCTION("JOIN("""", G1339:H1339)"),"")</f>
        <v/>
      </c>
      <c r="M1339" s="11" t="e">
        <f t="shared" ca="1" si="14"/>
        <v>#NAME?</v>
      </c>
    </row>
    <row r="1340" spans="1:13" ht="12.75">
      <c r="A1340" s="15"/>
      <c r="B1340" s="13"/>
      <c r="C1340" s="13"/>
      <c r="D1340" s="13"/>
      <c r="E1340" s="13"/>
      <c r="F1340" s="13"/>
      <c r="G1340" s="205"/>
      <c r="H1340" s="15"/>
      <c r="I1340" s="13"/>
      <c r="J1340" s="204">
        <v>44404</v>
      </c>
      <c r="K1340" s="204">
        <f t="shared" si="15"/>
        <v>44405</v>
      </c>
      <c r="L1340" s="205" t="str">
        <f ca="1">IFERROR(__xludf.DUMMYFUNCTION("JOIN("""", G1340:H1340)"),"")</f>
        <v/>
      </c>
      <c r="M1340" s="11" t="e">
        <f t="shared" ca="1" si="14"/>
        <v>#NAME?</v>
      </c>
    </row>
    <row r="1341" spans="1:13" ht="12.75">
      <c r="A1341" s="15"/>
      <c r="B1341" s="13"/>
      <c r="C1341" s="13"/>
      <c r="D1341" s="13"/>
      <c r="E1341" s="13"/>
      <c r="F1341" s="13"/>
      <c r="G1341" s="205"/>
      <c r="H1341" s="15"/>
      <c r="I1341" s="13"/>
      <c r="J1341" s="204">
        <v>44404</v>
      </c>
      <c r="K1341" s="204">
        <f t="shared" si="15"/>
        <v>44405</v>
      </c>
      <c r="L1341" s="205" t="str">
        <f ca="1">IFERROR(__xludf.DUMMYFUNCTION("JOIN("""", G1341:H1341)"),"")</f>
        <v/>
      </c>
      <c r="M1341" s="11" t="e">
        <f t="shared" ca="1" si="14"/>
        <v>#NAME?</v>
      </c>
    </row>
    <row r="1342" spans="1:13" ht="12.75">
      <c r="A1342" s="15"/>
      <c r="B1342" s="13"/>
      <c r="C1342" s="13"/>
      <c r="D1342" s="13"/>
      <c r="E1342" s="13"/>
      <c r="F1342" s="13"/>
      <c r="G1342" s="205"/>
      <c r="H1342" s="15"/>
      <c r="I1342" s="13"/>
      <c r="J1342" s="204">
        <v>44404</v>
      </c>
      <c r="K1342" s="204">
        <f t="shared" si="15"/>
        <v>44405</v>
      </c>
      <c r="L1342" s="205" t="str">
        <f ca="1">IFERROR(__xludf.DUMMYFUNCTION("JOIN("""", G1342:H1342)"),"")</f>
        <v/>
      </c>
      <c r="M1342" s="11" t="e">
        <f t="shared" ca="1" si="14"/>
        <v>#NAME?</v>
      </c>
    </row>
    <row r="1343" spans="1:13" ht="12.75">
      <c r="A1343" s="15"/>
      <c r="B1343" s="13"/>
      <c r="C1343" s="13"/>
      <c r="D1343" s="13"/>
      <c r="E1343" s="13"/>
      <c r="F1343" s="13"/>
      <c r="G1343" s="205"/>
      <c r="H1343" s="15"/>
      <c r="I1343" s="13"/>
      <c r="J1343" s="204">
        <v>44405</v>
      </c>
      <c r="K1343" s="204">
        <f t="shared" si="15"/>
        <v>44406</v>
      </c>
      <c r="L1343" s="205" t="str">
        <f ca="1">IFERROR(__xludf.DUMMYFUNCTION("JOIN("""", G1343:H1343)"),"")</f>
        <v/>
      </c>
      <c r="M1343" s="11" t="e">
        <f t="shared" ca="1" si="14"/>
        <v>#NAME?</v>
      </c>
    </row>
    <row r="1344" spans="1:13" ht="12.75">
      <c r="A1344" s="15"/>
      <c r="B1344" s="13"/>
      <c r="C1344" s="13"/>
      <c r="D1344" s="13"/>
      <c r="E1344" s="13"/>
      <c r="F1344" s="13"/>
      <c r="G1344" s="205"/>
      <c r="H1344" s="15"/>
      <c r="I1344" s="13"/>
      <c r="J1344" s="204">
        <v>44405</v>
      </c>
      <c r="K1344" s="204">
        <f t="shared" si="15"/>
        <v>44406</v>
      </c>
      <c r="L1344" s="205" t="str">
        <f ca="1">IFERROR(__xludf.DUMMYFUNCTION("JOIN("""", G1344:H1344)"),"")</f>
        <v/>
      </c>
      <c r="M1344" s="11" t="e">
        <f t="shared" ca="1" si="14"/>
        <v>#NAME?</v>
      </c>
    </row>
    <row r="1345" spans="1:13" ht="12.75">
      <c r="A1345" s="15"/>
      <c r="B1345" s="13"/>
      <c r="C1345" s="13"/>
      <c r="D1345" s="13"/>
      <c r="E1345" s="13"/>
      <c r="F1345" s="13"/>
      <c r="G1345" s="205"/>
      <c r="H1345" s="15"/>
      <c r="I1345" s="13"/>
      <c r="J1345" s="204">
        <v>44411</v>
      </c>
      <c r="K1345" s="204">
        <f t="shared" si="15"/>
        <v>44412</v>
      </c>
      <c r="L1345" s="205" t="str">
        <f ca="1">IFERROR(__xludf.DUMMYFUNCTION("JOIN("""", G1345:H1345)"),"")</f>
        <v/>
      </c>
      <c r="M1345" s="11" t="e">
        <f t="shared" ca="1" si="14"/>
        <v>#NAME?</v>
      </c>
    </row>
    <row r="1346" spans="1:13" ht="12.75">
      <c r="A1346" s="15"/>
      <c r="B1346" s="13"/>
      <c r="C1346" s="82"/>
      <c r="D1346" s="13"/>
      <c r="E1346" s="13"/>
      <c r="F1346" s="13"/>
      <c r="G1346" s="205"/>
      <c r="H1346" s="15"/>
      <c r="I1346" s="13"/>
      <c r="J1346" s="212">
        <v>44405</v>
      </c>
      <c r="K1346" s="204">
        <f t="shared" si="15"/>
        <v>44406</v>
      </c>
      <c r="L1346" s="205" t="str">
        <f ca="1">IFERROR(__xludf.DUMMYFUNCTION("JOIN("""", G1346:H1346)"),"")</f>
        <v/>
      </c>
      <c r="M1346" s="11" t="e">
        <f t="shared" ca="1" si="14"/>
        <v>#NAME?</v>
      </c>
    </row>
    <row r="1347" spans="1:13" ht="12.75">
      <c r="A1347" s="15"/>
      <c r="B1347" s="82"/>
      <c r="C1347" s="82"/>
      <c r="D1347" s="13"/>
      <c r="E1347" s="13"/>
      <c r="F1347" s="13"/>
      <c r="G1347" s="205"/>
      <c r="H1347" s="15"/>
      <c r="I1347" s="13"/>
      <c r="J1347" s="204">
        <v>44405</v>
      </c>
      <c r="K1347" s="204">
        <f t="shared" si="15"/>
        <v>44406</v>
      </c>
      <c r="L1347" s="205" t="str">
        <f ca="1">IFERROR(__xludf.DUMMYFUNCTION("JOIN("""", G1347:H1347)"),"")</f>
        <v/>
      </c>
      <c r="M1347" s="11" t="e">
        <f t="shared" ca="1" si="14"/>
        <v>#NAME?</v>
      </c>
    </row>
    <row r="1348" spans="1:13" ht="12.75">
      <c r="A1348" s="83"/>
      <c r="B1348" s="82"/>
      <c r="C1348" s="82"/>
      <c r="D1348" s="13"/>
      <c r="E1348" s="13"/>
      <c r="F1348" s="13"/>
      <c r="G1348" s="205"/>
      <c r="H1348" s="15"/>
      <c r="I1348" s="13"/>
      <c r="J1348" s="204">
        <v>44405</v>
      </c>
      <c r="K1348" s="204">
        <f t="shared" si="15"/>
        <v>44406</v>
      </c>
      <c r="L1348" s="205" t="str">
        <f ca="1">IFERROR(__xludf.DUMMYFUNCTION("JOIN("""", G1348:H1348)"),"")</f>
        <v/>
      </c>
      <c r="M1348" s="11" t="e">
        <f t="shared" ca="1" si="14"/>
        <v>#NAME?</v>
      </c>
    </row>
    <row r="1349" spans="1:13" ht="12.75">
      <c r="A1349" s="83"/>
      <c r="B1349" s="82"/>
      <c r="C1349" s="82"/>
      <c r="D1349" s="13"/>
      <c r="E1349" s="13"/>
      <c r="F1349" s="13"/>
      <c r="G1349" s="205"/>
      <c r="H1349" s="15"/>
      <c r="I1349" s="13"/>
      <c r="J1349" s="204">
        <v>44406</v>
      </c>
      <c r="K1349" s="204">
        <f t="shared" si="15"/>
        <v>44407</v>
      </c>
      <c r="L1349" s="205" t="str">
        <f ca="1">IFERROR(__xludf.DUMMYFUNCTION("JOIN("""", G1349:H1349)"),"")</f>
        <v/>
      </c>
      <c r="M1349" s="11" t="e">
        <f t="shared" ca="1" si="14"/>
        <v>#NAME?</v>
      </c>
    </row>
    <row r="1350" spans="1:13" ht="12.75">
      <c r="A1350" s="15"/>
      <c r="B1350" s="13"/>
      <c r="C1350" s="13"/>
      <c r="D1350" s="13"/>
      <c r="E1350" s="13"/>
      <c r="F1350" s="13"/>
      <c r="G1350" s="205"/>
      <c r="H1350" s="15"/>
      <c r="I1350" s="13"/>
      <c r="J1350" s="204">
        <v>44406</v>
      </c>
      <c r="K1350" s="204">
        <f t="shared" si="15"/>
        <v>44407</v>
      </c>
      <c r="L1350" s="205" t="str">
        <f ca="1">IFERROR(__xludf.DUMMYFUNCTION("JOIN("""", G1350:H1350)"),"")</f>
        <v/>
      </c>
      <c r="M1350" s="11" t="e">
        <f t="shared" ca="1" si="14"/>
        <v>#NAME?</v>
      </c>
    </row>
    <row r="1351" spans="1:13" ht="12.75">
      <c r="A1351" s="15"/>
      <c r="B1351" s="13"/>
      <c r="C1351" s="13"/>
      <c r="D1351" s="13"/>
      <c r="E1351" s="13"/>
      <c r="F1351" s="13"/>
      <c r="G1351" s="205"/>
      <c r="H1351" s="15"/>
      <c r="I1351" s="13"/>
      <c r="J1351" s="204">
        <v>44406</v>
      </c>
      <c r="K1351" s="204">
        <f t="shared" si="15"/>
        <v>44407</v>
      </c>
      <c r="L1351" s="205" t="str">
        <f ca="1">IFERROR(__xludf.DUMMYFUNCTION("JOIN("""", G1351:H1351)"),"")</f>
        <v/>
      </c>
      <c r="M1351" s="11" t="e">
        <f t="shared" ca="1" si="14"/>
        <v>#NAME?</v>
      </c>
    </row>
    <row r="1352" spans="1:13" ht="12.75">
      <c r="A1352" s="15"/>
      <c r="B1352" s="13"/>
      <c r="C1352" s="13"/>
      <c r="D1352" s="13"/>
      <c r="E1352" s="13"/>
      <c r="F1352" s="13"/>
      <c r="G1352" s="205"/>
      <c r="H1352" s="15"/>
      <c r="I1352" s="13"/>
      <c r="J1352" s="204">
        <v>44406</v>
      </c>
      <c r="K1352" s="204">
        <f t="shared" si="15"/>
        <v>44407</v>
      </c>
      <c r="L1352" s="205" t="str">
        <f ca="1">IFERROR(__xludf.DUMMYFUNCTION("JOIN("""", G1352:H1352)"),"")</f>
        <v/>
      </c>
      <c r="M1352" s="11" t="e">
        <f t="shared" ca="1" si="14"/>
        <v>#NAME?</v>
      </c>
    </row>
    <row r="1353" spans="1:13" ht="12.75">
      <c r="A1353" s="15"/>
      <c r="B1353" s="13"/>
      <c r="C1353" s="13"/>
      <c r="D1353" s="13"/>
      <c r="E1353" s="13"/>
      <c r="F1353" s="13"/>
      <c r="G1353" s="205"/>
      <c r="H1353" s="15"/>
      <c r="I1353" s="13"/>
      <c r="J1353" s="204">
        <v>44414</v>
      </c>
      <c r="K1353" s="204">
        <f t="shared" si="15"/>
        <v>44415</v>
      </c>
      <c r="L1353" s="205" t="str">
        <f ca="1">IFERROR(__xludf.DUMMYFUNCTION("JOIN("""", G1353:H1353)"),"")</f>
        <v/>
      </c>
      <c r="M1353" s="11" t="e">
        <f t="shared" ca="1" si="14"/>
        <v>#NAME?</v>
      </c>
    </row>
    <row r="1354" spans="1:13" ht="12.75">
      <c r="A1354" s="15"/>
      <c r="B1354" s="13"/>
      <c r="C1354" s="13"/>
      <c r="D1354" s="13"/>
      <c r="E1354" s="13"/>
      <c r="F1354" s="13"/>
      <c r="G1354" s="205"/>
      <c r="H1354" s="15"/>
      <c r="I1354" s="13"/>
      <c r="J1354" s="204">
        <v>44408</v>
      </c>
      <c r="K1354" s="204">
        <f t="shared" si="15"/>
        <v>44409</v>
      </c>
      <c r="L1354" s="205" t="str">
        <f ca="1">IFERROR(__xludf.DUMMYFUNCTION("JOIN("""", G1354:H1354)"),"")</f>
        <v/>
      </c>
      <c r="M1354" s="11" t="e">
        <f t="shared" ca="1" si="14"/>
        <v>#NAME?</v>
      </c>
    </row>
    <row r="1355" spans="1:13" ht="12.75">
      <c r="A1355" s="15"/>
      <c r="B1355" s="13"/>
      <c r="C1355" s="13"/>
      <c r="D1355" s="13"/>
      <c r="E1355" s="13"/>
      <c r="F1355" s="13"/>
      <c r="G1355" s="205"/>
      <c r="H1355" s="15"/>
      <c r="I1355" s="13"/>
      <c r="J1355" s="204">
        <v>44406</v>
      </c>
      <c r="K1355" s="204">
        <f t="shared" si="15"/>
        <v>44407</v>
      </c>
      <c r="L1355" s="205" t="str">
        <f ca="1">IFERROR(__xludf.DUMMYFUNCTION("JOIN("""", G1355:H1355)"),"")</f>
        <v/>
      </c>
      <c r="M1355" s="11" t="e">
        <f t="shared" ca="1" si="14"/>
        <v>#NAME?</v>
      </c>
    </row>
    <row r="1356" spans="1:13" ht="12.75">
      <c r="A1356" s="15"/>
      <c r="B1356" s="13"/>
      <c r="C1356" s="13"/>
      <c r="D1356" s="13"/>
      <c r="E1356" s="13"/>
      <c r="F1356" s="13"/>
      <c r="G1356" s="205"/>
      <c r="H1356" s="15"/>
      <c r="I1356" s="13"/>
      <c r="J1356" s="204">
        <v>44408</v>
      </c>
      <c r="K1356" s="204">
        <f t="shared" si="15"/>
        <v>44409</v>
      </c>
      <c r="L1356" s="205" t="str">
        <f ca="1">IFERROR(__xludf.DUMMYFUNCTION("JOIN("""", G1356:H1356)"),"")</f>
        <v/>
      </c>
      <c r="M1356" s="11" t="e">
        <f t="shared" ca="1" si="14"/>
        <v>#NAME?</v>
      </c>
    </row>
    <row r="1357" spans="1:13" ht="12.75">
      <c r="A1357" s="15"/>
      <c r="B1357" s="13"/>
      <c r="C1357" s="13"/>
      <c r="D1357" s="13"/>
      <c r="E1357" s="13"/>
      <c r="F1357" s="13"/>
      <c r="G1357" s="205"/>
      <c r="H1357" s="15"/>
      <c r="I1357" s="13"/>
      <c r="J1357" s="204">
        <v>44406</v>
      </c>
      <c r="K1357" s="204">
        <f t="shared" si="15"/>
        <v>44407</v>
      </c>
      <c r="L1357" s="205" t="str">
        <f ca="1">IFERROR(__xludf.DUMMYFUNCTION("JOIN("""", G1357:H1357)"),"")</f>
        <v/>
      </c>
      <c r="M1357" s="11" t="e">
        <f t="shared" ca="1" si="14"/>
        <v>#NAME?</v>
      </c>
    </row>
    <row r="1358" spans="1:13" ht="12.75">
      <c r="A1358" s="15"/>
      <c r="B1358" s="13"/>
      <c r="C1358" s="13"/>
      <c r="D1358" s="13"/>
      <c r="E1358" s="13"/>
      <c r="F1358" s="13"/>
      <c r="G1358" s="205"/>
      <c r="H1358" s="15"/>
      <c r="I1358" s="13"/>
      <c r="J1358" s="204">
        <v>44406</v>
      </c>
      <c r="K1358" s="204">
        <f t="shared" si="15"/>
        <v>44407</v>
      </c>
      <c r="L1358" s="205" t="str">
        <f ca="1">IFERROR(__xludf.DUMMYFUNCTION("JOIN("""", G1358:H1358)"),"")</f>
        <v/>
      </c>
      <c r="M1358" s="11" t="e">
        <f t="shared" ca="1" si="14"/>
        <v>#NAME?</v>
      </c>
    </row>
    <row r="1359" spans="1:13" ht="12.75">
      <c r="A1359" s="15"/>
      <c r="B1359" s="13"/>
      <c r="C1359" s="13"/>
      <c r="D1359" s="13"/>
      <c r="E1359" s="13"/>
      <c r="F1359" s="13"/>
      <c r="G1359" s="205"/>
      <c r="H1359" s="15"/>
      <c r="I1359" s="13"/>
      <c r="J1359" s="204">
        <v>44407</v>
      </c>
      <c r="K1359" s="204">
        <f t="shared" si="15"/>
        <v>44408</v>
      </c>
      <c r="L1359" s="205" t="str">
        <f ca="1">IFERROR(__xludf.DUMMYFUNCTION("JOIN("""", G1359:H1359)"),"")</f>
        <v/>
      </c>
      <c r="M1359" s="11" t="e">
        <f t="shared" ca="1" si="14"/>
        <v>#NAME?</v>
      </c>
    </row>
    <row r="1360" spans="1:13" ht="12.75">
      <c r="A1360" s="15"/>
      <c r="B1360" s="13"/>
      <c r="C1360" s="13"/>
      <c r="D1360" s="13"/>
      <c r="E1360" s="13"/>
      <c r="F1360" s="13"/>
      <c r="G1360" s="205"/>
      <c r="H1360" s="15"/>
      <c r="I1360" s="13"/>
      <c r="J1360" s="204">
        <v>44407</v>
      </c>
      <c r="K1360" s="204">
        <f t="shared" si="15"/>
        <v>44408</v>
      </c>
      <c r="L1360" s="205" t="str">
        <f ca="1">IFERROR(__xludf.DUMMYFUNCTION("JOIN("""", G1360:H1360)"),"")</f>
        <v/>
      </c>
      <c r="M1360" s="11" t="e">
        <f t="shared" ca="1" si="14"/>
        <v>#NAME?</v>
      </c>
    </row>
    <row r="1361" spans="1:13" ht="12.75">
      <c r="A1361" s="15"/>
      <c r="B1361" s="13"/>
      <c r="C1361" s="13"/>
      <c r="D1361" s="13"/>
      <c r="E1361" s="13"/>
      <c r="F1361" s="13"/>
      <c r="G1361" s="205"/>
      <c r="H1361" s="15"/>
      <c r="I1361" s="13"/>
      <c r="J1361" s="204">
        <v>44407</v>
      </c>
      <c r="K1361" s="204">
        <f t="shared" si="15"/>
        <v>44408</v>
      </c>
      <c r="L1361" s="205" t="str">
        <f ca="1">IFERROR(__xludf.DUMMYFUNCTION("JOIN("""", G1361:H1361)"),"")</f>
        <v/>
      </c>
      <c r="M1361" s="11" t="e">
        <f t="shared" ca="1" si="14"/>
        <v>#NAME?</v>
      </c>
    </row>
    <row r="1362" spans="1:13" ht="12.75">
      <c r="A1362" s="15"/>
      <c r="B1362" s="13"/>
      <c r="C1362" s="13"/>
      <c r="D1362" s="13"/>
      <c r="E1362" s="13"/>
      <c r="F1362" s="13"/>
      <c r="G1362" s="205"/>
      <c r="H1362" s="15"/>
      <c r="I1362" s="13"/>
      <c r="J1362" s="204">
        <v>44407</v>
      </c>
      <c r="K1362" s="204">
        <f t="shared" si="15"/>
        <v>44408</v>
      </c>
      <c r="L1362" s="205" t="str">
        <f ca="1">IFERROR(__xludf.DUMMYFUNCTION("JOIN("""", G1362:H1362)"),"")</f>
        <v/>
      </c>
      <c r="M1362" s="11" t="e">
        <f t="shared" ca="1" si="14"/>
        <v>#NAME?</v>
      </c>
    </row>
    <row r="1363" spans="1:13" ht="12.75">
      <c r="A1363" s="15"/>
      <c r="B1363" s="13"/>
      <c r="C1363" s="13"/>
      <c r="D1363" s="13"/>
      <c r="E1363" s="13"/>
      <c r="F1363" s="13"/>
      <c r="G1363" s="205"/>
      <c r="H1363" s="15"/>
      <c r="I1363" s="13"/>
      <c r="J1363" s="204">
        <v>44407</v>
      </c>
      <c r="K1363" s="204">
        <f t="shared" si="15"/>
        <v>44408</v>
      </c>
      <c r="L1363" s="205" t="str">
        <f ca="1">IFERROR(__xludf.DUMMYFUNCTION("JOIN("""", G1363:H1363)"),"")</f>
        <v/>
      </c>
      <c r="M1363" s="11" t="e">
        <f t="shared" ca="1" si="14"/>
        <v>#NAME?</v>
      </c>
    </row>
    <row r="1364" spans="1:13" ht="12.75">
      <c r="A1364" s="15"/>
      <c r="B1364" s="13"/>
      <c r="C1364" s="13"/>
      <c r="D1364" s="13"/>
      <c r="E1364" s="13"/>
      <c r="F1364" s="13"/>
      <c r="G1364" s="205"/>
      <c r="H1364" s="15"/>
      <c r="I1364" s="13"/>
      <c r="J1364" s="204">
        <v>44407</v>
      </c>
      <c r="K1364" s="204">
        <f t="shared" si="15"/>
        <v>44408</v>
      </c>
      <c r="L1364" s="205" t="str">
        <f ca="1">IFERROR(__xludf.DUMMYFUNCTION("JOIN("""", G1364:H1364)"),"")</f>
        <v/>
      </c>
      <c r="M1364" s="11" t="e">
        <f t="shared" ca="1" si="14"/>
        <v>#NAME?</v>
      </c>
    </row>
    <row r="1365" spans="1:13" ht="12.75">
      <c r="A1365" s="15"/>
      <c r="B1365" s="13"/>
      <c r="C1365" s="13"/>
      <c r="D1365" s="13"/>
      <c r="E1365" s="13"/>
      <c r="F1365" s="13"/>
      <c r="G1365" s="205"/>
      <c r="H1365" s="15"/>
      <c r="I1365" s="13"/>
      <c r="J1365" s="204">
        <v>44407</v>
      </c>
      <c r="K1365" s="204">
        <f t="shared" si="15"/>
        <v>44408</v>
      </c>
      <c r="L1365" s="205" t="str">
        <f ca="1">IFERROR(__xludf.DUMMYFUNCTION("JOIN("""", G1365:H1365)"),"")</f>
        <v/>
      </c>
      <c r="M1365" s="11" t="e">
        <f t="shared" ca="1" si="14"/>
        <v>#NAME?</v>
      </c>
    </row>
    <row r="1366" spans="1:13" ht="12.75">
      <c r="A1366" s="15"/>
      <c r="B1366" s="13"/>
      <c r="C1366" s="13"/>
      <c r="D1366" s="13"/>
      <c r="E1366" s="13"/>
      <c r="F1366" s="13"/>
      <c r="G1366" s="205"/>
      <c r="H1366" s="15"/>
      <c r="I1366" s="13"/>
      <c r="J1366" s="204">
        <v>44407</v>
      </c>
      <c r="K1366" s="204">
        <f t="shared" si="15"/>
        <v>44408</v>
      </c>
      <c r="L1366" s="205" t="str">
        <f ca="1">IFERROR(__xludf.DUMMYFUNCTION("JOIN("""", G1366:H1366)"),"")</f>
        <v/>
      </c>
      <c r="M1366" s="11" t="e">
        <f t="shared" ca="1" si="14"/>
        <v>#NAME?</v>
      </c>
    </row>
    <row r="1367" spans="1:13" ht="12.75">
      <c r="A1367" s="15"/>
      <c r="B1367" s="13"/>
      <c r="C1367" s="13"/>
      <c r="D1367" s="13"/>
      <c r="E1367" s="13"/>
      <c r="F1367" s="13"/>
      <c r="G1367" s="205"/>
      <c r="H1367" s="15"/>
      <c r="I1367" s="13"/>
      <c r="J1367" s="212">
        <v>44424</v>
      </c>
      <c r="K1367" s="204">
        <f t="shared" si="15"/>
        <v>44425</v>
      </c>
      <c r="L1367" s="205" t="str">
        <f ca="1">IFERROR(__xludf.DUMMYFUNCTION("JOIN("""", G1367:H1367)"),"")</f>
        <v/>
      </c>
      <c r="M1367" s="11" t="e">
        <f t="shared" ca="1" si="14"/>
        <v>#NAME?</v>
      </c>
    </row>
    <row r="1368" spans="1:13" ht="12.75">
      <c r="A1368" s="15"/>
      <c r="B1368" s="13"/>
      <c r="C1368" s="13"/>
      <c r="D1368" s="13"/>
      <c r="E1368" s="13"/>
      <c r="F1368" s="13"/>
      <c r="G1368" s="205"/>
      <c r="H1368" s="15"/>
      <c r="I1368" s="13"/>
      <c r="J1368" s="204">
        <v>44412</v>
      </c>
      <c r="K1368" s="204">
        <f t="shared" si="15"/>
        <v>44413</v>
      </c>
      <c r="L1368" s="205" t="str">
        <f ca="1">IFERROR(__xludf.DUMMYFUNCTION("JOIN("""", G1368:H1368)"),"")</f>
        <v/>
      </c>
      <c r="M1368" s="11" t="e">
        <f t="shared" ca="1" si="14"/>
        <v>#NAME?</v>
      </c>
    </row>
    <row r="1369" spans="1:13" ht="12.75">
      <c r="A1369" s="15"/>
      <c r="B1369" s="13"/>
      <c r="C1369" s="13"/>
      <c r="D1369" s="13"/>
      <c r="E1369" s="13"/>
      <c r="F1369" s="13"/>
      <c r="G1369" s="205"/>
      <c r="H1369" s="15"/>
      <c r="I1369" s="13"/>
      <c r="J1369" s="204">
        <v>44408</v>
      </c>
      <c r="K1369" s="204">
        <f t="shared" si="15"/>
        <v>44409</v>
      </c>
      <c r="L1369" s="205" t="str">
        <f ca="1">IFERROR(__xludf.DUMMYFUNCTION("JOIN("""", G1369:H1369)"),"")</f>
        <v/>
      </c>
      <c r="M1369" s="11" t="e">
        <f t="shared" ca="1" si="14"/>
        <v>#NAME?</v>
      </c>
    </row>
    <row r="1370" spans="1:13" ht="12.75">
      <c r="A1370" s="15"/>
      <c r="B1370" s="13"/>
      <c r="C1370" s="13"/>
      <c r="D1370" s="13"/>
      <c r="E1370" s="13"/>
      <c r="F1370" s="13"/>
      <c r="G1370" s="205"/>
      <c r="H1370" s="15"/>
      <c r="I1370" s="13"/>
      <c r="J1370" s="204">
        <v>44408</v>
      </c>
      <c r="K1370" s="204">
        <f t="shared" si="15"/>
        <v>44409</v>
      </c>
      <c r="L1370" s="205" t="str">
        <f ca="1">IFERROR(__xludf.DUMMYFUNCTION("JOIN("""", G1370:H1370)"),"")</f>
        <v/>
      </c>
      <c r="M1370" s="11" t="e">
        <f t="shared" ca="1" si="14"/>
        <v>#NAME?</v>
      </c>
    </row>
    <row r="1371" spans="1:13" ht="12.75">
      <c r="A1371" s="15"/>
      <c r="B1371" s="13"/>
      <c r="C1371" s="13"/>
      <c r="D1371" s="13"/>
      <c r="E1371" s="13"/>
      <c r="F1371" s="13"/>
      <c r="G1371" s="205"/>
      <c r="H1371" s="15"/>
      <c r="I1371" s="13"/>
      <c r="J1371" s="204">
        <v>44408</v>
      </c>
      <c r="K1371" s="204">
        <f t="shared" si="15"/>
        <v>44409</v>
      </c>
      <c r="L1371" s="205" t="str">
        <f ca="1">IFERROR(__xludf.DUMMYFUNCTION("JOIN("""", G1371:H1371)"),"")</f>
        <v/>
      </c>
      <c r="M1371" s="11" t="e">
        <f t="shared" ca="1" si="14"/>
        <v>#NAME?</v>
      </c>
    </row>
    <row r="1372" spans="1:13" ht="12.75">
      <c r="A1372" s="15"/>
      <c r="B1372" s="13"/>
      <c r="C1372" s="13"/>
      <c r="D1372" s="13"/>
      <c r="E1372" s="13"/>
      <c r="F1372" s="13"/>
      <c r="G1372" s="205"/>
      <c r="H1372" s="15"/>
      <c r="I1372" s="13"/>
      <c r="J1372" s="204">
        <v>44411</v>
      </c>
      <c r="K1372" s="204">
        <f t="shared" si="15"/>
        <v>44412</v>
      </c>
      <c r="L1372" s="205" t="str">
        <f ca="1">IFERROR(__xludf.DUMMYFUNCTION("JOIN("""", G1372:H1372)"),"")</f>
        <v/>
      </c>
      <c r="M1372" s="11" t="e">
        <f t="shared" ca="1" si="14"/>
        <v>#NAME?</v>
      </c>
    </row>
    <row r="1373" spans="1:13" ht="12.75">
      <c r="A1373" s="15"/>
      <c r="B1373" s="13"/>
      <c r="C1373" s="13"/>
      <c r="D1373" s="13"/>
      <c r="E1373" s="13"/>
      <c r="F1373" s="13"/>
      <c r="G1373" s="205"/>
      <c r="H1373" s="15"/>
      <c r="I1373" s="13"/>
      <c r="J1373" s="204">
        <v>44432</v>
      </c>
      <c r="K1373" s="204">
        <f t="shared" si="15"/>
        <v>44433</v>
      </c>
      <c r="L1373" s="205" t="str">
        <f ca="1">IFERROR(__xludf.DUMMYFUNCTION("JOIN("""", G1373:H1373)"),"")</f>
        <v/>
      </c>
      <c r="M1373" s="11" t="e">
        <f t="shared" ca="1" si="14"/>
        <v>#NAME?</v>
      </c>
    </row>
    <row r="1374" spans="1:13" ht="12.75">
      <c r="A1374" s="15"/>
      <c r="B1374" s="13"/>
      <c r="C1374" s="13"/>
      <c r="D1374" s="13"/>
      <c r="E1374" s="13"/>
      <c r="F1374" s="13"/>
      <c r="G1374" s="205"/>
      <c r="H1374" s="15"/>
      <c r="I1374" s="13"/>
      <c r="J1374" s="204">
        <v>44408</v>
      </c>
      <c r="K1374" s="204">
        <f t="shared" si="15"/>
        <v>44409</v>
      </c>
      <c r="L1374" s="205" t="str">
        <f ca="1">IFERROR(__xludf.DUMMYFUNCTION("JOIN("""", G1374:H1374)"),"")</f>
        <v/>
      </c>
      <c r="M1374" s="11" t="e">
        <f t="shared" ca="1" si="14"/>
        <v>#NAME?</v>
      </c>
    </row>
    <row r="1375" spans="1:13" ht="12.75">
      <c r="A1375" s="15"/>
      <c r="B1375" s="13"/>
      <c r="C1375" s="13"/>
      <c r="D1375" s="13"/>
      <c r="E1375" s="13"/>
      <c r="F1375" s="13"/>
      <c r="G1375" s="205"/>
      <c r="H1375" s="15"/>
      <c r="I1375" s="13"/>
      <c r="J1375" s="204">
        <v>44408</v>
      </c>
      <c r="K1375" s="204">
        <f t="shared" si="15"/>
        <v>44409</v>
      </c>
      <c r="L1375" s="205" t="str">
        <f ca="1">IFERROR(__xludf.DUMMYFUNCTION("JOIN("""", G1375:H1375)"),"")</f>
        <v/>
      </c>
      <c r="M1375" s="11" t="e">
        <f t="shared" ca="1" si="14"/>
        <v>#NAME?</v>
      </c>
    </row>
    <row r="1376" spans="1:13" ht="12.75">
      <c r="A1376" s="15"/>
      <c r="B1376" s="13"/>
      <c r="C1376" s="13"/>
      <c r="D1376" s="13"/>
      <c r="E1376" s="13"/>
      <c r="F1376" s="13"/>
      <c r="G1376" s="205"/>
      <c r="H1376" s="15"/>
      <c r="I1376" s="13"/>
      <c r="J1376" s="204">
        <v>44426</v>
      </c>
      <c r="K1376" s="204">
        <f t="shared" si="15"/>
        <v>44427</v>
      </c>
      <c r="L1376" s="205" t="str">
        <f ca="1">IFERROR(__xludf.DUMMYFUNCTION("JOIN("""", G1376:H1376)"),"")</f>
        <v/>
      </c>
      <c r="M1376" s="11" t="e">
        <f t="shared" ca="1" si="14"/>
        <v>#NAME?</v>
      </c>
    </row>
    <row r="1377" spans="1:13" ht="12.75">
      <c r="A1377" s="15"/>
      <c r="B1377" s="13"/>
      <c r="C1377" s="13"/>
      <c r="D1377" s="13"/>
      <c r="E1377" s="13"/>
      <c r="F1377" s="13"/>
      <c r="G1377" s="205"/>
      <c r="H1377" s="15"/>
      <c r="I1377" s="13"/>
      <c r="J1377" s="204">
        <v>44409</v>
      </c>
      <c r="K1377" s="204">
        <f t="shared" si="15"/>
        <v>44410</v>
      </c>
      <c r="L1377" s="205" t="str">
        <f ca="1">IFERROR(__xludf.DUMMYFUNCTION("JOIN("""", G1377:H1377)"),"")</f>
        <v/>
      </c>
      <c r="M1377" s="11" t="e">
        <f t="shared" ca="1" si="14"/>
        <v>#NAME?</v>
      </c>
    </row>
    <row r="1378" spans="1:13" ht="12.75">
      <c r="A1378" s="15"/>
      <c r="B1378" s="13"/>
      <c r="C1378" s="13"/>
      <c r="D1378" s="13"/>
      <c r="E1378" s="13"/>
      <c r="F1378" s="13"/>
      <c r="G1378" s="205"/>
      <c r="H1378" s="15"/>
      <c r="I1378" s="13"/>
      <c r="J1378" s="204">
        <v>44409</v>
      </c>
      <c r="K1378" s="204">
        <f t="shared" si="15"/>
        <v>44410</v>
      </c>
      <c r="L1378" s="205" t="str">
        <f ca="1">IFERROR(__xludf.DUMMYFUNCTION("JOIN("""", G1378:H1378)"),"")</f>
        <v/>
      </c>
      <c r="M1378" s="11" t="e">
        <f t="shared" ca="1" si="14"/>
        <v>#NAME?</v>
      </c>
    </row>
    <row r="1379" spans="1:13" ht="12.75">
      <c r="A1379" s="15"/>
      <c r="B1379" s="13"/>
      <c r="C1379" s="13"/>
      <c r="D1379" s="13"/>
      <c r="E1379" s="13"/>
      <c r="F1379" s="13"/>
      <c r="G1379" s="205"/>
      <c r="H1379" s="15"/>
      <c r="I1379" s="13"/>
      <c r="J1379" s="204">
        <v>44409</v>
      </c>
      <c r="K1379" s="204">
        <f t="shared" si="15"/>
        <v>44410</v>
      </c>
      <c r="L1379" s="205" t="str">
        <f ca="1">IFERROR(__xludf.DUMMYFUNCTION("JOIN("""", G1379:H1379)"),"")</f>
        <v/>
      </c>
      <c r="M1379" s="11" t="e">
        <f t="shared" ca="1" si="14"/>
        <v>#NAME?</v>
      </c>
    </row>
    <row r="1380" spans="1:13" ht="12.75">
      <c r="A1380" s="15"/>
      <c r="B1380" s="13"/>
      <c r="C1380" s="13"/>
      <c r="D1380" s="13"/>
      <c r="E1380" s="13"/>
      <c r="F1380" s="13"/>
      <c r="G1380" s="205"/>
      <c r="H1380" s="15"/>
      <c r="I1380" s="13"/>
      <c r="J1380" s="204">
        <v>44410</v>
      </c>
      <c r="K1380" s="204">
        <f t="shared" si="15"/>
        <v>44411</v>
      </c>
      <c r="L1380" s="205" t="str">
        <f ca="1">IFERROR(__xludf.DUMMYFUNCTION("JOIN("""", G1380:H1380)"),"")</f>
        <v/>
      </c>
      <c r="M1380" s="11" t="e">
        <f t="shared" ca="1" si="14"/>
        <v>#NAME?</v>
      </c>
    </row>
    <row r="1381" spans="1:13" ht="12.75">
      <c r="A1381" s="15"/>
      <c r="B1381" s="13"/>
      <c r="C1381" s="13"/>
      <c r="D1381" s="13"/>
      <c r="E1381" s="13"/>
      <c r="F1381" s="13"/>
      <c r="G1381" s="205"/>
      <c r="H1381" s="15"/>
      <c r="I1381" s="13"/>
      <c r="J1381" s="204">
        <v>44410</v>
      </c>
      <c r="K1381" s="204">
        <f t="shared" si="15"/>
        <v>44411</v>
      </c>
      <c r="L1381" s="205" t="str">
        <f ca="1">IFERROR(__xludf.DUMMYFUNCTION("JOIN("""", G1381:H1381)"),"")</f>
        <v/>
      </c>
      <c r="M1381" s="11" t="e">
        <f t="shared" ca="1" si="14"/>
        <v>#NAME?</v>
      </c>
    </row>
    <row r="1382" spans="1:13" ht="12.75">
      <c r="A1382" s="15"/>
      <c r="B1382" s="13"/>
      <c r="C1382" s="13"/>
      <c r="D1382" s="13"/>
      <c r="E1382" s="13"/>
      <c r="F1382" s="13"/>
      <c r="G1382" s="205"/>
      <c r="H1382" s="15"/>
      <c r="I1382" s="13"/>
      <c r="J1382" s="204">
        <v>44411</v>
      </c>
      <c r="K1382" s="204">
        <f t="shared" si="15"/>
        <v>44412</v>
      </c>
      <c r="L1382" s="205" t="str">
        <f ca="1">IFERROR(__xludf.DUMMYFUNCTION("JOIN("""", G1382:H1382)"),"")</f>
        <v/>
      </c>
      <c r="M1382" s="11" t="e">
        <f t="shared" ca="1" si="14"/>
        <v>#NAME?</v>
      </c>
    </row>
    <row r="1383" spans="1:13" ht="12.75">
      <c r="A1383" s="15"/>
      <c r="B1383" s="13"/>
      <c r="C1383" s="13"/>
      <c r="D1383" s="13"/>
      <c r="E1383" s="13"/>
      <c r="F1383" s="13"/>
      <c r="G1383" s="205"/>
      <c r="H1383" s="15"/>
      <c r="I1383" s="13"/>
      <c r="J1383" s="204">
        <v>44411</v>
      </c>
      <c r="K1383" s="204">
        <f t="shared" si="15"/>
        <v>44412</v>
      </c>
      <c r="L1383" s="205" t="str">
        <f ca="1">IFERROR(__xludf.DUMMYFUNCTION("JOIN("""", G1383:H1383)"),"")</f>
        <v/>
      </c>
      <c r="M1383" s="11" t="e">
        <f t="shared" ca="1" si="14"/>
        <v>#NAME?</v>
      </c>
    </row>
    <row r="1384" spans="1:13" ht="12.75">
      <c r="A1384" s="15"/>
      <c r="B1384" s="13"/>
      <c r="C1384" s="13"/>
      <c r="D1384" s="13"/>
      <c r="E1384" s="13"/>
      <c r="F1384" s="13"/>
      <c r="G1384" s="205"/>
      <c r="H1384" s="15"/>
      <c r="I1384" s="13"/>
      <c r="J1384" s="204">
        <v>44411</v>
      </c>
      <c r="K1384" s="204">
        <f t="shared" si="15"/>
        <v>44412</v>
      </c>
      <c r="L1384" s="205" t="str">
        <f ca="1">IFERROR(__xludf.DUMMYFUNCTION("JOIN("""", G1384:H1384)"),"")</f>
        <v/>
      </c>
      <c r="M1384" s="11" t="e">
        <f t="shared" ca="1" si="14"/>
        <v>#NAME?</v>
      </c>
    </row>
    <row r="1385" spans="1:13" ht="12.75">
      <c r="A1385" s="15"/>
      <c r="B1385" s="13"/>
      <c r="C1385" s="13"/>
      <c r="D1385" s="13"/>
      <c r="E1385" s="13"/>
      <c r="F1385" s="13"/>
      <c r="G1385" s="205"/>
      <c r="H1385" s="15"/>
      <c r="I1385" s="13"/>
      <c r="J1385" s="204">
        <v>44411</v>
      </c>
      <c r="K1385" s="204">
        <f t="shared" si="15"/>
        <v>44412</v>
      </c>
      <c r="L1385" s="205" t="str">
        <f ca="1">IFERROR(__xludf.DUMMYFUNCTION("JOIN("""", G1385:H1385)"),"")</f>
        <v/>
      </c>
      <c r="M1385" s="11" t="e">
        <f t="shared" ca="1" si="14"/>
        <v>#NAME?</v>
      </c>
    </row>
    <row r="1386" spans="1:13" ht="12.75">
      <c r="A1386" s="15"/>
      <c r="B1386" s="13"/>
      <c r="C1386" s="13"/>
      <c r="D1386" s="13"/>
      <c r="E1386" s="13"/>
      <c r="F1386" s="13"/>
      <c r="G1386" s="205"/>
      <c r="H1386" s="15"/>
      <c r="I1386" s="13"/>
      <c r="J1386" s="204">
        <v>44411</v>
      </c>
      <c r="K1386" s="204">
        <f t="shared" si="15"/>
        <v>44412</v>
      </c>
      <c r="L1386" s="205" t="str">
        <f ca="1">IFERROR(__xludf.DUMMYFUNCTION("JOIN("""", G1386:H1386)"),"")</f>
        <v/>
      </c>
      <c r="M1386" s="11" t="e">
        <f t="shared" ca="1" si="14"/>
        <v>#NAME?</v>
      </c>
    </row>
    <row r="1387" spans="1:13" ht="12.75">
      <c r="A1387" s="15"/>
      <c r="B1387" s="13"/>
      <c r="C1387" s="13"/>
      <c r="D1387" s="13"/>
      <c r="E1387" s="13"/>
      <c r="F1387" s="13"/>
      <c r="G1387" s="205"/>
      <c r="H1387" s="15"/>
      <c r="I1387" s="13"/>
      <c r="J1387" s="204">
        <v>44411</v>
      </c>
      <c r="K1387" s="204">
        <f t="shared" si="15"/>
        <v>44412</v>
      </c>
      <c r="L1387" s="205" t="str">
        <f ca="1">IFERROR(__xludf.DUMMYFUNCTION("JOIN("""", G1387:H1387)"),"")</f>
        <v/>
      </c>
      <c r="M1387" s="11" t="e">
        <f t="shared" ca="1" si="14"/>
        <v>#NAME?</v>
      </c>
    </row>
    <row r="1388" spans="1:13" ht="12.75">
      <c r="A1388" s="15"/>
      <c r="B1388" s="13"/>
      <c r="C1388" s="13"/>
      <c r="D1388" s="13"/>
      <c r="E1388" s="13"/>
      <c r="F1388" s="13"/>
      <c r="G1388" s="205"/>
      <c r="H1388" s="15"/>
      <c r="I1388" s="13"/>
      <c r="J1388" s="204">
        <v>44411</v>
      </c>
      <c r="K1388" s="204">
        <f t="shared" si="15"/>
        <v>44412</v>
      </c>
      <c r="L1388" s="205" t="str">
        <f ca="1">IFERROR(__xludf.DUMMYFUNCTION("JOIN("""", G1388:H1388)"),"")</f>
        <v/>
      </c>
      <c r="M1388" s="11" t="e">
        <f t="shared" ca="1" si="14"/>
        <v>#NAME?</v>
      </c>
    </row>
    <row r="1389" spans="1:13" ht="12.75">
      <c r="A1389" s="15"/>
      <c r="B1389" s="13"/>
      <c r="C1389" s="13"/>
      <c r="D1389" s="13"/>
      <c r="E1389" s="13"/>
      <c r="F1389" s="13"/>
      <c r="G1389" s="205"/>
      <c r="H1389" s="15"/>
      <c r="I1389" s="13"/>
      <c r="J1389" s="204">
        <v>44411</v>
      </c>
      <c r="K1389" s="204">
        <f t="shared" si="15"/>
        <v>44412</v>
      </c>
      <c r="L1389" s="205" t="str">
        <f ca="1">IFERROR(__xludf.DUMMYFUNCTION("JOIN("""", G1389:H1389)"),"")</f>
        <v/>
      </c>
      <c r="M1389" s="11" t="e">
        <f t="shared" ca="1" si="14"/>
        <v>#NAME?</v>
      </c>
    </row>
    <row r="1390" spans="1:13" ht="12.75">
      <c r="A1390" s="15"/>
      <c r="B1390" s="13"/>
      <c r="C1390" s="13"/>
      <c r="D1390" s="13"/>
      <c r="E1390" s="13"/>
      <c r="F1390" s="13"/>
      <c r="G1390" s="205"/>
      <c r="H1390" s="15"/>
      <c r="I1390" s="13"/>
      <c r="J1390" s="204">
        <v>44411</v>
      </c>
      <c r="K1390" s="204">
        <f t="shared" si="15"/>
        <v>44412</v>
      </c>
      <c r="L1390" s="205" t="str">
        <f ca="1">IFERROR(__xludf.DUMMYFUNCTION("JOIN("""", G1390:H1390)"),"")</f>
        <v/>
      </c>
      <c r="M1390" s="11" t="e">
        <f t="shared" ca="1" si="14"/>
        <v>#NAME?</v>
      </c>
    </row>
    <row r="1391" spans="1:13" ht="12.75">
      <c r="A1391" s="15"/>
      <c r="B1391" s="13"/>
      <c r="C1391" s="13"/>
      <c r="D1391" s="13"/>
      <c r="E1391" s="13"/>
      <c r="F1391" s="13"/>
      <c r="G1391" s="205"/>
      <c r="H1391" s="15"/>
      <c r="I1391" s="13"/>
      <c r="J1391" s="204">
        <v>44412</v>
      </c>
      <c r="K1391" s="204">
        <f t="shared" si="15"/>
        <v>44413</v>
      </c>
      <c r="L1391" s="205" t="str">
        <f ca="1">IFERROR(__xludf.DUMMYFUNCTION("JOIN("""", G1391:H1391)"),"")</f>
        <v/>
      </c>
      <c r="M1391" s="11" t="e">
        <f t="shared" ca="1" si="14"/>
        <v>#NAME?</v>
      </c>
    </row>
    <row r="1392" spans="1:13" ht="12.75">
      <c r="A1392" s="15"/>
      <c r="B1392" s="13"/>
      <c r="C1392" s="13"/>
      <c r="D1392" s="13"/>
      <c r="E1392" s="13"/>
      <c r="F1392" s="13"/>
      <c r="G1392" s="205"/>
      <c r="H1392" s="15"/>
      <c r="I1392" s="13"/>
      <c r="J1392" s="204">
        <v>44412</v>
      </c>
      <c r="K1392" s="204">
        <f t="shared" si="15"/>
        <v>44413</v>
      </c>
      <c r="L1392" s="205" t="str">
        <f ca="1">IFERROR(__xludf.DUMMYFUNCTION("JOIN("""", G1392:H1392)"),"")</f>
        <v/>
      </c>
      <c r="M1392" s="11" t="e">
        <f t="shared" ca="1" si="14"/>
        <v>#NAME?</v>
      </c>
    </row>
    <row r="1393" spans="1:13" ht="12.75">
      <c r="A1393" s="15"/>
      <c r="B1393" s="13"/>
      <c r="C1393" s="13"/>
      <c r="D1393" s="13"/>
      <c r="E1393" s="13"/>
      <c r="F1393" s="13"/>
      <c r="G1393" s="205"/>
      <c r="H1393" s="15"/>
      <c r="I1393" s="13"/>
      <c r="J1393" s="204">
        <v>44412</v>
      </c>
      <c r="K1393" s="204">
        <f t="shared" si="15"/>
        <v>44413</v>
      </c>
      <c r="L1393" s="205" t="str">
        <f ca="1">IFERROR(__xludf.DUMMYFUNCTION("JOIN("""", G1393:H1393)"),"")</f>
        <v/>
      </c>
      <c r="M1393" s="11" t="e">
        <f t="shared" ca="1" si="14"/>
        <v>#NAME?</v>
      </c>
    </row>
    <row r="1394" spans="1:13" ht="12.75">
      <c r="A1394" s="15"/>
      <c r="B1394" s="13"/>
      <c r="C1394" s="13"/>
      <c r="D1394" s="13"/>
      <c r="E1394" s="13"/>
      <c r="F1394" s="13"/>
      <c r="G1394" s="205"/>
      <c r="H1394" s="15"/>
      <c r="I1394" s="13"/>
      <c r="J1394" s="204">
        <v>44412</v>
      </c>
      <c r="K1394" s="204">
        <f t="shared" si="15"/>
        <v>44413</v>
      </c>
      <c r="L1394" s="205" t="str">
        <f ca="1">IFERROR(__xludf.DUMMYFUNCTION("JOIN("""", G1394:H1394)"),"")</f>
        <v/>
      </c>
      <c r="M1394" s="11" t="e">
        <f t="shared" ca="1" si="14"/>
        <v>#NAME?</v>
      </c>
    </row>
    <row r="1395" spans="1:13" ht="12.75">
      <c r="A1395" s="15"/>
      <c r="B1395" s="13"/>
      <c r="C1395" s="13"/>
      <c r="D1395" s="13"/>
      <c r="E1395" s="13"/>
      <c r="F1395" s="13"/>
      <c r="G1395" s="205"/>
      <c r="H1395" s="15"/>
      <c r="I1395" s="13"/>
      <c r="J1395" s="204">
        <v>44412</v>
      </c>
      <c r="K1395" s="204">
        <f t="shared" si="15"/>
        <v>44413</v>
      </c>
      <c r="L1395" s="205" t="str">
        <f ca="1">IFERROR(__xludf.DUMMYFUNCTION("JOIN("""", G1395:H1395)"),"")</f>
        <v/>
      </c>
      <c r="M1395" s="11" t="e">
        <f t="shared" ca="1" si="14"/>
        <v>#NAME?</v>
      </c>
    </row>
    <row r="1396" spans="1:13" ht="12.75">
      <c r="A1396" s="15"/>
      <c r="B1396" s="13"/>
      <c r="C1396" s="13"/>
      <c r="D1396" s="13"/>
      <c r="E1396" s="13"/>
      <c r="F1396" s="13"/>
      <c r="G1396" s="205"/>
      <c r="H1396" s="15"/>
      <c r="I1396" s="13"/>
      <c r="J1396" s="204">
        <v>44412</v>
      </c>
      <c r="K1396" s="204">
        <f t="shared" si="15"/>
        <v>44413</v>
      </c>
      <c r="L1396" s="205" t="str">
        <f ca="1">IFERROR(__xludf.DUMMYFUNCTION("JOIN("""", G1396:H1396)"),"")</f>
        <v/>
      </c>
      <c r="M1396" s="11" t="e">
        <f t="shared" ca="1" si="14"/>
        <v>#NAME?</v>
      </c>
    </row>
    <row r="1397" spans="1:13" ht="12.75">
      <c r="A1397" s="15"/>
      <c r="B1397" s="13"/>
      <c r="C1397" s="13"/>
      <c r="D1397" s="13"/>
      <c r="E1397" s="13"/>
      <c r="F1397" s="13"/>
      <c r="G1397" s="205"/>
      <c r="H1397" s="15"/>
      <c r="I1397" s="13"/>
      <c r="J1397" s="204">
        <v>44412</v>
      </c>
      <c r="K1397" s="204">
        <f t="shared" si="15"/>
        <v>44413</v>
      </c>
      <c r="L1397" s="205" t="str">
        <f ca="1">IFERROR(__xludf.DUMMYFUNCTION("JOIN("""", G1397:H1397)"),"")</f>
        <v/>
      </c>
      <c r="M1397" s="11" t="e">
        <f t="shared" ca="1" si="14"/>
        <v>#NAME?</v>
      </c>
    </row>
    <row r="1398" spans="1:13" ht="12.75">
      <c r="A1398" s="15"/>
      <c r="B1398" s="13"/>
      <c r="C1398" s="13"/>
      <c r="D1398" s="13"/>
      <c r="E1398" s="13"/>
      <c r="F1398" s="13"/>
      <c r="G1398" s="205"/>
      <c r="H1398" s="15"/>
      <c r="I1398" s="13"/>
      <c r="J1398" s="204">
        <v>44412</v>
      </c>
      <c r="K1398" s="204">
        <f t="shared" si="15"/>
        <v>44413</v>
      </c>
      <c r="L1398" s="205" t="str">
        <f ca="1">IFERROR(__xludf.DUMMYFUNCTION("JOIN("""", G1398:H1398)"),"")</f>
        <v/>
      </c>
      <c r="M1398" s="11" t="e">
        <f t="shared" ca="1" si="14"/>
        <v>#NAME?</v>
      </c>
    </row>
    <row r="1399" spans="1:13" ht="12.75">
      <c r="A1399" s="15"/>
      <c r="B1399" s="13"/>
      <c r="C1399" s="13"/>
      <c r="D1399" s="13"/>
      <c r="E1399" s="13"/>
      <c r="F1399" s="13"/>
      <c r="G1399" s="205"/>
      <c r="H1399" s="15"/>
      <c r="I1399" s="13"/>
      <c r="J1399" s="204">
        <v>44417</v>
      </c>
      <c r="K1399" s="204">
        <f t="shared" si="15"/>
        <v>44418</v>
      </c>
      <c r="L1399" s="205" t="str">
        <f ca="1">IFERROR(__xludf.DUMMYFUNCTION("JOIN("""", G1399:H1399)"),"")</f>
        <v/>
      </c>
      <c r="M1399" s="11" t="e">
        <f t="shared" ca="1" si="14"/>
        <v>#NAME?</v>
      </c>
    </row>
    <row r="1400" spans="1:13" ht="12.75">
      <c r="A1400" s="15"/>
      <c r="B1400" s="13"/>
      <c r="C1400" s="13"/>
      <c r="D1400" s="13"/>
      <c r="E1400" s="13"/>
      <c r="F1400" s="13"/>
      <c r="G1400" s="205"/>
      <c r="H1400" s="15"/>
      <c r="I1400" s="13"/>
      <c r="J1400" s="204">
        <v>44413</v>
      </c>
      <c r="K1400" s="204">
        <f t="shared" si="15"/>
        <v>44414</v>
      </c>
      <c r="L1400" s="205" t="str">
        <f ca="1">IFERROR(__xludf.DUMMYFUNCTION("JOIN("""", G1400:H1400)"),"")</f>
        <v/>
      </c>
      <c r="M1400" s="11" t="e">
        <f t="shared" ca="1" si="14"/>
        <v>#NAME?</v>
      </c>
    </row>
    <row r="1401" spans="1:13" ht="12.75">
      <c r="A1401" s="15"/>
      <c r="B1401" s="13"/>
      <c r="C1401" s="13"/>
      <c r="D1401" s="13"/>
      <c r="E1401" s="13"/>
      <c r="F1401" s="13"/>
      <c r="G1401" s="205"/>
      <c r="H1401" s="15"/>
      <c r="I1401" s="13"/>
      <c r="J1401" s="204">
        <v>44413</v>
      </c>
      <c r="K1401" s="204">
        <f t="shared" si="15"/>
        <v>44414</v>
      </c>
      <c r="L1401" s="205" t="str">
        <f ca="1">IFERROR(__xludf.DUMMYFUNCTION("JOIN("""", G1401:H1401)"),"")</f>
        <v/>
      </c>
      <c r="M1401" s="11" t="e">
        <f t="shared" ca="1" si="14"/>
        <v>#NAME?</v>
      </c>
    </row>
    <row r="1402" spans="1:13" ht="12.75">
      <c r="A1402" s="15"/>
      <c r="B1402" s="13"/>
      <c r="C1402" s="13"/>
      <c r="D1402" s="13"/>
      <c r="E1402" s="13"/>
      <c r="F1402" s="13"/>
      <c r="G1402" s="205"/>
      <c r="H1402" s="15"/>
      <c r="I1402" s="13"/>
      <c r="J1402" s="204">
        <v>44418</v>
      </c>
      <c r="K1402" s="204">
        <f t="shared" si="15"/>
        <v>44419</v>
      </c>
      <c r="L1402" s="205" t="str">
        <f ca="1">IFERROR(__xludf.DUMMYFUNCTION("JOIN("""", G1402:H1402)"),"")</f>
        <v/>
      </c>
      <c r="M1402" s="11" t="e">
        <f t="shared" ca="1" si="14"/>
        <v>#NAME?</v>
      </c>
    </row>
    <row r="1403" spans="1:13" ht="12.75">
      <c r="A1403" s="15"/>
      <c r="B1403" s="13"/>
      <c r="C1403" s="13"/>
      <c r="D1403" s="13"/>
      <c r="E1403" s="13"/>
      <c r="F1403" s="13"/>
      <c r="G1403" s="205"/>
      <c r="H1403" s="15"/>
      <c r="I1403" s="13"/>
      <c r="J1403" s="204">
        <v>44413</v>
      </c>
      <c r="K1403" s="204">
        <f t="shared" si="15"/>
        <v>44414</v>
      </c>
      <c r="L1403" s="205" t="str">
        <f ca="1">IFERROR(__xludf.DUMMYFUNCTION("JOIN("""", G1403:H1403)"),"")</f>
        <v/>
      </c>
      <c r="M1403" s="11" t="e">
        <f t="shared" ca="1" si="14"/>
        <v>#NAME?</v>
      </c>
    </row>
    <row r="1404" spans="1:13" ht="12.75">
      <c r="A1404" s="15"/>
      <c r="B1404" s="13"/>
      <c r="C1404" s="13"/>
      <c r="D1404" s="13"/>
      <c r="E1404" s="13"/>
      <c r="F1404" s="13"/>
      <c r="G1404" s="205"/>
      <c r="H1404" s="13"/>
      <c r="I1404" s="13"/>
      <c r="J1404" s="204">
        <v>44413</v>
      </c>
      <c r="K1404" s="204">
        <f t="shared" si="15"/>
        <v>44414</v>
      </c>
      <c r="L1404" s="205" t="str">
        <f ca="1">IFERROR(__xludf.DUMMYFUNCTION("JOIN("""", G1404:H1404)"),"")</f>
        <v/>
      </c>
      <c r="M1404" s="11" t="e">
        <f t="shared" ca="1" si="14"/>
        <v>#NAME?</v>
      </c>
    </row>
    <row r="1405" spans="1:13" ht="12.75">
      <c r="A1405" s="15"/>
      <c r="B1405" s="13"/>
      <c r="C1405" s="13"/>
      <c r="D1405" s="13"/>
      <c r="E1405" s="13"/>
      <c r="F1405" s="13"/>
      <c r="G1405" s="205"/>
      <c r="H1405" s="15"/>
      <c r="I1405" s="13"/>
      <c r="J1405" s="204">
        <v>44413</v>
      </c>
      <c r="K1405" s="204">
        <f t="shared" si="15"/>
        <v>44414</v>
      </c>
      <c r="L1405" s="205" t="str">
        <f ca="1">IFERROR(__xludf.DUMMYFUNCTION("JOIN("""", G1405:H1405)"),"")</f>
        <v/>
      </c>
      <c r="M1405" s="11" t="e">
        <f t="shared" ca="1" si="14"/>
        <v>#NAME?</v>
      </c>
    </row>
    <row r="1406" spans="1:13" ht="12.75">
      <c r="A1406" s="15"/>
      <c r="B1406" s="13"/>
      <c r="C1406" s="13"/>
      <c r="D1406" s="13"/>
      <c r="E1406" s="13"/>
      <c r="F1406" s="13"/>
      <c r="G1406" s="205"/>
      <c r="H1406" s="15"/>
      <c r="I1406" s="13"/>
      <c r="J1406" s="204">
        <v>44413</v>
      </c>
      <c r="K1406" s="204">
        <f t="shared" si="15"/>
        <v>44414</v>
      </c>
      <c r="L1406" s="205" t="str">
        <f ca="1">IFERROR(__xludf.DUMMYFUNCTION("JOIN("""", G1406:H1406)"),"")</f>
        <v/>
      </c>
      <c r="M1406" s="11" t="e">
        <f t="shared" ca="1" si="14"/>
        <v>#NAME?</v>
      </c>
    </row>
    <row r="1407" spans="1:13" ht="12.75">
      <c r="A1407" s="15"/>
      <c r="B1407" s="13"/>
      <c r="C1407" s="13"/>
      <c r="D1407" s="13"/>
      <c r="E1407" s="13"/>
      <c r="F1407" s="13"/>
      <c r="G1407" s="205"/>
      <c r="H1407" s="15"/>
      <c r="I1407" s="13"/>
      <c r="J1407" s="204">
        <v>44413</v>
      </c>
      <c r="K1407" s="204">
        <f t="shared" si="15"/>
        <v>44414</v>
      </c>
      <c r="L1407" s="205" t="str">
        <f ca="1">IFERROR(__xludf.DUMMYFUNCTION("JOIN("""", G1407:H1407)"),"")</f>
        <v/>
      </c>
      <c r="M1407" s="11" t="e">
        <f t="shared" ca="1" si="14"/>
        <v>#NAME?</v>
      </c>
    </row>
    <row r="1408" spans="1:13" ht="12.75">
      <c r="A1408" s="15"/>
      <c r="B1408" s="13"/>
      <c r="C1408" s="13"/>
      <c r="D1408" s="13"/>
      <c r="E1408" s="13"/>
      <c r="F1408" s="13"/>
      <c r="G1408" s="205"/>
      <c r="H1408" s="15"/>
      <c r="I1408" s="13"/>
      <c r="J1408" s="204">
        <v>44414</v>
      </c>
      <c r="K1408" s="204">
        <f t="shared" si="15"/>
        <v>44415</v>
      </c>
      <c r="L1408" s="205" t="str">
        <f ca="1">IFERROR(__xludf.DUMMYFUNCTION("JOIN("""", G1408:H1408)"),"")</f>
        <v/>
      </c>
      <c r="M1408" s="11" t="e">
        <f t="shared" ca="1" si="14"/>
        <v>#NAME?</v>
      </c>
    </row>
    <row r="1409" spans="1:13" ht="12.75">
      <c r="A1409" s="15"/>
      <c r="B1409" s="13"/>
      <c r="C1409" s="13"/>
      <c r="D1409" s="13"/>
      <c r="E1409" s="13"/>
      <c r="F1409" s="13"/>
      <c r="G1409" s="205"/>
      <c r="H1409" s="15"/>
      <c r="I1409" s="13"/>
      <c r="J1409" s="204">
        <v>44413</v>
      </c>
      <c r="K1409" s="204">
        <f t="shared" si="15"/>
        <v>44414</v>
      </c>
      <c r="L1409" s="205" t="str">
        <f ca="1">IFERROR(__xludf.DUMMYFUNCTION("JOIN("""", G1409:H1409)"),"")</f>
        <v/>
      </c>
      <c r="M1409" s="11" t="e">
        <f t="shared" ca="1" si="14"/>
        <v>#NAME?</v>
      </c>
    </row>
    <row r="1410" spans="1:13" ht="12.75">
      <c r="A1410" s="15"/>
      <c r="B1410" s="13"/>
      <c r="C1410" s="13"/>
      <c r="D1410" s="13"/>
      <c r="E1410" s="13"/>
      <c r="F1410" s="13"/>
      <c r="G1410" s="205"/>
      <c r="H1410" s="15"/>
      <c r="I1410" s="13"/>
      <c r="J1410" s="204">
        <v>44413</v>
      </c>
      <c r="K1410" s="204">
        <f t="shared" si="15"/>
        <v>44414</v>
      </c>
      <c r="L1410" s="205" t="str">
        <f ca="1">IFERROR(__xludf.DUMMYFUNCTION("JOIN("""", G1410:H1410)"),"")</f>
        <v/>
      </c>
      <c r="M1410" s="11" t="e">
        <f t="shared" ca="1" si="14"/>
        <v>#NAME?</v>
      </c>
    </row>
    <row r="1411" spans="1:13" ht="12.75">
      <c r="A1411" s="15"/>
      <c r="B1411" s="13"/>
      <c r="C1411" s="13"/>
      <c r="D1411" s="13"/>
      <c r="E1411" s="13"/>
      <c r="F1411" s="13"/>
      <c r="G1411" s="205"/>
      <c r="H1411" s="15"/>
      <c r="I1411" s="13"/>
      <c r="J1411" s="204">
        <v>44413</v>
      </c>
      <c r="K1411" s="204">
        <f t="shared" si="15"/>
        <v>44414</v>
      </c>
      <c r="L1411" s="205" t="str">
        <f ca="1">IFERROR(__xludf.DUMMYFUNCTION("JOIN("""", G1411:H1411)"),"")</f>
        <v/>
      </c>
      <c r="M1411" s="11" t="e">
        <f t="shared" ca="1" si="14"/>
        <v>#NAME?</v>
      </c>
    </row>
    <row r="1412" spans="1:13" ht="12.75">
      <c r="A1412" s="15"/>
      <c r="B1412" s="13"/>
      <c r="C1412" s="13"/>
      <c r="D1412" s="13"/>
      <c r="E1412" s="13"/>
      <c r="F1412" s="13"/>
      <c r="G1412" s="205"/>
      <c r="H1412" s="15"/>
      <c r="I1412" s="13"/>
      <c r="J1412" s="204">
        <v>44414</v>
      </c>
      <c r="K1412" s="204">
        <f t="shared" si="15"/>
        <v>44415</v>
      </c>
      <c r="L1412" s="205" t="str">
        <f ca="1">IFERROR(__xludf.DUMMYFUNCTION("JOIN("""", G1412:H1412)"),"")</f>
        <v/>
      </c>
      <c r="M1412" s="11" t="e">
        <f t="shared" ca="1" si="14"/>
        <v>#NAME?</v>
      </c>
    </row>
    <row r="1413" spans="1:13" ht="12.75">
      <c r="A1413" s="15"/>
      <c r="B1413" s="13"/>
      <c r="C1413" s="13"/>
      <c r="D1413" s="13"/>
      <c r="E1413" s="13"/>
      <c r="F1413" s="13"/>
      <c r="G1413" s="205"/>
      <c r="H1413" s="15"/>
      <c r="I1413" s="13"/>
      <c r="J1413" s="204">
        <v>44413</v>
      </c>
      <c r="K1413" s="204">
        <f t="shared" si="15"/>
        <v>44414</v>
      </c>
      <c r="L1413" s="205" t="str">
        <f ca="1">IFERROR(__xludf.DUMMYFUNCTION("JOIN("""", G1413:H1413)"),"")</f>
        <v/>
      </c>
      <c r="M1413" s="11" t="e">
        <f t="shared" ca="1" si="14"/>
        <v>#NAME?</v>
      </c>
    </row>
    <row r="1414" spans="1:13" ht="12.75">
      <c r="A1414" s="15"/>
      <c r="B1414" s="13"/>
      <c r="C1414" s="13"/>
      <c r="D1414" s="13"/>
      <c r="E1414" s="13"/>
      <c r="F1414" s="13"/>
      <c r="G1414" s="205"/>
      <c r="H1414" s="15"/>
      <c r="I1414" s="13"/>
      <c r="J1414" s="213">
        <v>44413</v>
      </c>
      <c r="K1414" s="204">
        <f t="shared" si="15"/>
        <v>44414</v>
      </c>
      <c r="L1414" s="205" t="str">
        <f ca="1">IFERROR(__xludf.DUMMYFUNCTION("JOIN("""", G1414:H1414)"),"")</f>
        <v/>
      </c>
      <c r="M1414" s="11" t="e">
        <f t="shared" ca="1" si="14"/>
        <v>#NAME?</v>
      </c>
    </row>
    <row r="1415" spans="1:13" ht="12.75">
      <c r="A1415" s="15"/>
      <c r="B1415" s="13"/>
      <c r="C1415" s="13"/>
      <c r="D1415" s="13"/>
      <c r="E1415" s="13"/>
      <c r="F1415" s="13"/>
      <c r="G1415" s="205"/>
      <c r="H1415" s="15"/>
      <c r="I1415" s="13"/>
      <c r="J1415" s="204">
        <v>44414</v>
      </c>
      <c r="K1415" s="204">
        <f t="shared" si="15"/>
        <v>44415</v>
      </c>
      <c r="L1415" s="205" t="str">
        <f ca="1">IFERROR(__xludf.DUMMYFUNCTION("JOIN("""", G1415:H1415)"),"")</f>
        <v/>
      </c>
      <c r="M1415" s="11" t="e">
        <f t="shared" ca="1" si="14"/>
        <v>#NAME?</v>
      </c>
    </row>
    <row r="1416" spans="1:13" ht="12.75">
      <c r="A1416" s="15"/>
      <c r="B1416" s="13"/>
      <c r="C1416" s="13"/>
      <c r="D1416" s="13"/>
      <c r="E1416" s="13"/>
      <c r="F1416" s="13"/>
      <c r="G1416" s="205"/>
      <c r="H1416" s="15"/>
      <c r="I1416" s="13"/>
      <c r="J1416" s="204">
        <v>44414</v>
      </c>
      <c r="K1416" s="204">
        <f t="shared" si="15"/>
        <v>44415</v>
      </c>
      <c r="L1416" s="205" t="str">
        <f ca="1">IFERROR(__xludf.DUMMYFUNCTION("JOIN("""", G1416:H1416)"),"")</f>
        <v/>
      </c>
      <c r="M1416" s="11" t="e">
        <f t="shared" ca="1" si="14"/>
        <v>#NAME?</v>
      </c>
    </row>
    <row r="1417" spans="1:13" ht="12.75">
      <c r="A1417" s="15"/>
      <c r="B1417" s="13"/>
      <c r="C1417" s="13"/>
      <c r="D1417" s="13"/>
      <c r="E1417" s="13"/>
      <c r="F1417" s="13"/>
      <c r="G1417" s="205"/>
      <c r="H1417" s="15"/>
      <c r="I1417" s="13"/>
      <c r="J1417" s="204">
        <v>44417</v>
      </c>
      <c r="K1417" s="204">
        <f t="shared" si="15"/>
        <v>44418</v>
      </c>
      <c r="L1417" s="205" t="str">
        <f ca="1">IFERROR(__xludf.DUMMYFUNCTION("JOIN("""", G1417:H1417)"),"")</f>
        <v/>
      </c>
      <c r="M1417" s="11" t="e">
        <f t="shared" ca="1" si="14"/>
        <v>#NAME?</v>
      </c>
    </row>
    <row r="1418" spans="1:13" ht="12.75">
      <c r="A1418" s="15"/>
      <c r="B1418" s="13"/>
      <c r="C1418" s="13"/>
      <c r="D1418" s="13"/>
      <c r="E1418" s="13"/>
      <c r="F1418" s="13"/>
      <c r="G1418" s="205"/>
      <c r="H1418" s="15"/>
      <c r="I1418" s="13"/>
      <c r="J1418" s="204">
        <v>44420</v>
      </c>
      <c r="K1418" s="204">
        <f t="shared" si="15"/>
        <v>44421</v>
      </c>
      <c r="L1418" s="205" t="str">
        <f ca="1">IFERROR(__xludf.DUMMYFUNCTION("JOIN("""", G1418:H1418)"),"")</f>
        <v/>
      </c>
      <c r="M1418" s="11" t="e">
        <f t="shared" ca="1" si="14"/>
        <v>#NAME?</v>
      </c>
    </row>
    <row r="1419" spans="1:13" ht="12.75">
      <c r="A1419" s="15"/>
      <c r="B1419" s="13"/>
      <c r="C1419" s="13"/>
      <c r="D1419" s="13"/>
      <c r="E1419" s="13"/>
      <c r="F1419" s="13"/>
      <c r="G1419" s="205"/>
      <c r="H1419" s="15"/>
      <c r="I1419" s="13"/>
      <c r="J1419" s="204">
        <v>44414</v>
      </c>
      <c r="K1419" s="204">
        <f t="shared" si="15"/>
        <v>44415</v>
      </c>
      <c r="L1419" s="205" t="str">
        <f ca="1">IFERROR(__xludf.DUMMYFUNCTION("JOIN("""", G1419:H1419)"),"")</f>
        <v/>
      </c>
      <c r="M1419" s="11" t="e">
        <f t="shared" ca="1" si="14"/>
        <v>#NAME?</v>
      </c>
    </row>
    <row r="1420" spans="1:13" ht="12.75">
      <c r="A1420" s="15"/>
      <c r="B1420" s="13"/>
      <c r="C1420" s="13"/>
      <c r="D1420" s="13"/>
      <c r="E1420" s="13"/>
      <c r="F1420" s="13"/>
      <c r="G1420" s="205"/>
      <c r="H1420" s="15"/>
      <c r="I1420" s="13"/>
      <c r="J1420" s="204">
        <v>44415</v>
      </c>
      <c r="K1420" s="204">
        <f t="shared" si="15"/>
        <v>44416</v>
      </c>
      <c r="L1420" s="205" t="str">
        <f ca="1">IFERROR(__xludf.DUMMYFUNCTION("JOIN("""", G1420:H1420)"),"")</f>
        <v/>
      </c>
      <c r="M1420" s="11" t="e">
        <f t="shared" ca="1" si="14"/>
        <v>#NAME?</v>
      </c>
    </row>
    <row r="1421" spans="1:13" ht="12.75">
      <c r="A1421" s="15"/>
      <c r="B1421" s="13"/>
      <c r="C1421" s="13"/>
      <c r="D1421" s="13"/>
      <c r="E1421" s="13"/>
      <c r="F1421" s="13"/>
      <c r="G1421" s="205"/>
      <c r="H1421" s="15"/>
      <c r="I1421" s="13"/>
      <c r="J1421" s="204">
        <v>44415</v>
      </c>
      <c r="K1421" s="204">
        <f t="shared" si="15"/>
        <v>44416</v>
      </c>
      <c r="L1421" s="205" t="str">
        <f ca="1">IFERROR(__xludf.DUMMYFUNCTION("JOIN("""", G1421:H1421)"),"")</f>
        <v/>
      </c>
      <c r="M1421" s="11" t="e">
        <f t="shared" ca="1" si="14"/>
        <v>#NAME?</v>
      </c>
    </row>
    <row r="1422" spans="1:13" ht="12.75">
      <c r="A1422" s="15"/>
      <c r="B1422" s="13"/>
      <c r="C1422" s="13"/>
      <c r="D1422" s="13"/>
      <c r="E1422" s="13"/>
      <c r="F1422" s="13"/>
      <c r="G1422" s="205"/>
      <c r="H1422" s="15"/>
      <c r="I1422" s="13"/>
      <c r="J1422" s="204">
        <v>44415</v>
      </c>
      <c r="K1422" s="204">
        <f t="shared" si="15"/>
        <v>44416</v>
      </c>
      <c r="L1422" s="205" t="str">
        <f ca="1">IFERROR(__xludf.DUMMYFUNCTION("JOIN("""", G1422:H1422)"),"")</f>
        <v/>
      </c>
      <c r="M1422" s="11" t="e">
        <f t="shared" ca="1" si="14"/>
        <v>#NAME?</v>
      </c>
    </row>
    <row r="1423" spans="1:13" ht="12.75">
      <c r="A1423" s="15"/>
      <c r="B1423" s="13"/>
      <c r="C1423" s="13"/>
      <c r="D1423" s="13"/>
      <c r="E1423" s="13"/>
      <c r="F1423" s="13"/>
      <c r="G1423" s="205"/>
      <c r="H1423" s="15"/>
      <c r="I1423" s="13"/>
      <c r="J1423" s="204">
        <v>44415</v>
      </c>
      <c r="K1423" s="204">
        <f t="shared" si="15"/>
        <v>44416</v>
      </c>
      <c r="L1423" s="205" t="str">
        <f ca="1">IFERROR(__xludf.DUMMYFUNCTION("JOIN("""", G1423:H1423)"),"")</f>
        <v/>
      </c>
      <c r="M1423" s="11" t="e">
        <f t="shared" ca="1" si="14"/>
        <v>#NAME?</v>
      </c>
    </row>
    <row r="1424" spans="1:13" ht="12.75">
      <c r="A1424" s="15"/>
      <c r="B1424" s="13"/>
      <c r="C1424" s="13"/>
      <c r="D1424" s="13"/>
      <c r="E1424" s="13"/>
      <c r="F1424" s="13"/>
      <c r="G1424" s="205"/>
      <c r="H1424" s="15"/>
      <c r="I1424" s="13"/>
      <c r="J1424" s="204">
        <v>44415</v>
      </c>
      <c r="K1424" s="204">
        <f t="shared" si="15"/>
        <v>44416</v>
      </c>
      <c r="L1424" s="205" t="str">
        <f ca="1">IFERROR(__xludf.DUMMYFUNCTION("JOIN("""", G1424:H1424)"),"")</f>
        <v/>
      </c>
      <c r="M1424" s="11" t="e">
        <f t="shared" ca="1" si="14"/>
        <v>#NAME?</v>
      </c>
    </row>
    <row r="1425" spans="1:13" ht="12.75">
      <c r="A1425" s="15"/>
      <c r="B1425" s="13"/>
      <c r="C1425" s="13"/>
      <c r="D1425" s="13"/>
      <c r="E1425" s="13"/>
      <c r="F1425" s="13"/>
      <c r="G1425" s="205"/>
      <c r="H1425" s="15"/>
      <c r="I1425" s="13"/>
      <c r="J1425" s="204">
        <v>44417</v>
      </c>
      <c r="K1425" s="204">
        <f t="shared" si="15"/>
        <v>44418</v>
      </c>
      <c r="L1425" s="205" t="str">
        <f ca="1">IFERROR(__xludf.DUMMYFUNCTION("JOIN("""", G1425:H1425)"),"")</f>
        <v/>
      </c>
      <c r="M1425" s="11" t="e">
        <f t="shared" ca="1" si="14"/>
        <v>#NAME?</v>
      </c>
    </row>
    <row r="1426" spans="1:13" ht="12.75">
      <c r="A1426" s="15"/>
      <c r="B1426" s="13"/>
      <c r="C1426" s="13"/>
      <c r="D1426" s="13"/>
      <c r="E1426" s="13"/>
      <c r="F1426" s="13"/>
      <c r="G1426" s="205"/>
      <c r="H1426" s="15"/>
      <c r="I1426" s="13"/>
      <c r="J1426" s="204">
        <v>44417</v>
      </c>
      <c r="K1426" s="204">
        <f t="shared" si="15"/>
        <v>44418</v>
      </c>
      <c r="L1426" s="205" t="str">
        <f ca="1">IFERROR(__xludf.DUMMYFUNCTION("JOIN("""", G1426:H1426)"),"")</f>
        <v/>
      </c>
      <c r="M1426" s="11" t="e">
        <f t="shared" ca="1" si="14"/>
        <v>#NAME?</v>
      </c>
    </row>
    <row r="1427" spans="1:13" ht="12.75">
      <c r="A1427" s="15"/>
      <c r="B1427" s="13"/>
      <c r="C1427" s="13"/>
      <c r="D1427" s="13"/>
      <c r="E1427" s="13"/>
      <c r="F1427" s="13"/>
      <c r="G1427" s="205"/>
      <c r="H1427" s="15"/>
      <c r="I1427" s="13"/>
      <c r="J1427" s="204">
        <v>44417</v>
      </c>
      <c r="K1427" s="204">
        <f t="shared" si="15"/>
        <v>44418</v>
      </c>
      <c r="L1427" s="205" t="str">
        <f ca="1">IFERROR(__xludf.DUMMYFUNCTION("JOIN("""", G1427:H1427)"),"")</f>
        <v/>
      </c>
      <c r="M1427" s="11" t="e">
        <f t="shared" ca="1" si="14"/>
        <v>#NAME?</v>
      </c>
    </row>
    <row r="1428" spans="1:13" ht="12.75">
      <c r="A1428" s="15"/>
      <c r="B1428" s="13"/>
      <c r="C1428" s="13"/>
      <c r="D1428" s="13"/>
      <c r="E1428" s="13"/>
      <c r="F1428" s="13"/>
      <c r="G1428" s="205"/>
      <c r="H1428" s="15"/>
      <c r="I1428" s="13"/>
      <c r="J1428" s="204">
        <v>44417</v>
      </c>
      <c r="K1428" s="204">
        <f t="shared" si="15"/>
        <v>44418</v>
      </c>
      <c r="L1428" s="205" t="str">
        <f ca="1">IFERROR(__xludf.DUMMYFUNCTION("JOIN("""", G1428:H1428)"),"")</f>
        <v/>
      </c>
      <c r="M1428" s="11" t="e">
        <f t="shared" ca="1" si="14"/>
        <v>#NAME?</v>
      </c>
    </row>
    <row r="1429" spans="1:13" ht="12.75">
      <c r="A1429" s="15"/>
      <c r="B1429" s="13"/>
      <c r="C1429" s="13"/>
      <c r="D1429" s="13"/>
      <c r="E1429" s="13"/>
      <c r="F1429" s="13"/>
      <c r="G1429" s="205"/>
      <c r="H1429" s="15"/>
      <c r="I1429" s="13"/>
      <c r="J1429" s="204">
        <v>44417</v>
      </c>
      <c r="K1429" s="204">
        <f t="shared" si="15"/>
        <v>44418</v>
      </c>
      <c r="L1429" s="205" t="str">
        <f ca="1">IFERROR(__xludf.DUMMYFUNCTION("JOIN("""", G1429:H1429)"),"")</f>
        <v/>
      </c>
      <c r="M1429" s="11" t="e">
        <f t="shared" ca="1" si="14"/>
        <v>#NAME?</v>
      </c>
    </row>
    <row r="1430" spans="1:13" ht="12.75">
      <c r="A1430" s="15"/>
      <c r="B1430" s="13"/>
      <c r="C1430" s="13"/>
      <c r="D1430" s="13"/>
      <c r="E1430" s="13"/>
      <c r="F1430" s="13"/>
      <c r="G1430" s="205"/>
      <c r="H1430" s="15"/>
      <c r="I1430" s="13"/>
      <c r="J1430" s="204">
        <v>44417</v>
      </c>
      <c r="K1430" s="204">
        <f t="shared" si="15"/>
        <v>44418</v>
      </c>
      <c r="L1430" s="205" t="str">
        <f ca="1">IFERROR(__xludf.DUMMYFUNCTION("JOIN("""", G1430:H1430)"),"")</f>
        <v/>
      </c>
      <c r="M1430" s="11" t="e">
        <f t="shared" ca="1" si="14"/>
        <v>#NAME?</v>
      </c>
    </row>
    <row r="1431" spans="1:13" ht="12.75">
      <c r="A1431" s="15"/>
      <c r="B1431" s="13"/>
      <c r="C1431" s="13"/>
      <c r="D1431" s="13"/>
      <c r="E1431" s="13"/>
      <c r="F1431" s="13"/>
      <c r="G1431" s="205"/>
      <c r="H1431" s="15"/>
      <c r="I1431" s="13"/>
      <c r="J1431" s="204">
        <v>44418</v>
      </c>
      <c r="K1431" s="204">
        <f t="shared" si="15"/>
        <v>44419</v>
      </c>
      <c r="L1431" s="205" t="str">
        <f ca="1">IFERROR(__xludf.DUMMYFUNCTION("JOIN("""", G1431:H1431)"),"")</f>
        <v/>
      </c>
      <c r="M1431" s="11" t="e">
        <f t="shared" ca="1" si="14"/>
        <v>#NAME?</v>
      </c>
    </row>
    <row r="1432" spans="1:13" ht="12.75">
      <c r="A1432" s="15"/>
      <c r="B1432" s="13"/>
      <c r="C1432" s="13"/>
      <c r="D1432" s="13"/>
      <c r="E1432" s="13"/>
      <c r="F1432" s="13"/>
      <c r="G1432" s="205"/>
      <c r="H1432" s="15"/>
      <c r="I1432" s="13"/>
      <c r="J1432" s="204">
        <v>44418</v>
      </c>
      <c r="K1432" s="204">
        <f t="shared" si="15"/>
        <v>44419</v>
      </c>
      <c r="L1432" s="205" t="str">
        <f ca="1">IFERROR(__xludf.DUMMYFUNCTION("JOIN("""", G1432:H1432)"),"")</f>
        <v/>
      </c>
      <c r="M1432" s="11" t="e">
        <f t="shared" ca="1" si="14"/>
        <v>#NAME?</v>
      </c>
    </row>
    <row r="1433" spans="1:13" ht="12.75">
      <c r="A1433" s="15"/>
      <c r="B1433" s="13"/>
      <c r="C1433" s="13"/>
      <c r="D1433" s="13"/>
      <c r="E1433" s="13"/>
      <c r="F1433" s="13"/>
      <c r="G1433" s="205"/>
      <c r="H1433" s="15"/>
      <c r="I1433" s="13"/>
      <c r="J1433" s="204">
        <v>44418</v>
      </c>
      <c r="K1433" s="204">
        <f t="shared" si="15"/>
        <v>44419</v>
      </c>
      <c r="L1433" s="205" t="str">
        <f ca="1">IFERROR(__xludf.DUMMYFUNCTION("JOIN("""", G1433:H1433)"),"")</f>
        <v/>
      </c>
      <c r="M1433" s="11" t="e">
        <f t="shared" ca="1" si="14"/>
        <v>#NAME?</v>
      </c>
    </row>
    <row r="1434" spans="1:13" ht="12.75">
      <c r="A1434" s="15"/>
      <c r="B1434" s="13"/>
      <c r="C1434" s="13"/>
      <c r="D1434" s="13"/>
      <c r="E1434" s="13"/>
      <c r="F1434" s="13"/>
      <c r="G1434" s="205"/>
      <c r="H1434" s="15"/>
      <c r="I1434" s="13"/>
      <c r="J1434" s="204">
        <v>44418</v>
      </c>
      <c r="K1434" s="204">
        <f t="shared" si="15"/>
        <v>44419</v>
      </c>
      <c r="L1434" s="205" t="str">
        <f ca="1">IFERROR(__xludf.DUMMYFUNCTION("JOIN("""", G1434:H1434)"),"")</f>
        <v/>
      </c>
      <c r="M1434" s="11" t="e">
        <f t="shared" ca="1" si="14"/>
        <v>#NAME?</v>
      </c>
    </row>
    <row r="1435" spans="1:13" ht="12.75">
      <c r="A1435" s="15"/>
      <c r="B1435" s="13"/>
      <c r="C1435" s="13"/>
      <c r="D1435" s="13"/>
      <c r="E1435" s="13"/>
      <c r="F1435" s="13"/>
      <c r="G1435" s="205"/>
      <c r="H1435" s="15"/>
      <c r="I1435" s="13"/>
      <c r="J1435" s="204">
        <v>44418</v>
      </c>
      <c r="K1435" s="204">
        <f t="shared" si="15"/>
        <v>44419</v>
      </c>
      <c r="L1435" s="205" t="str">
        <f ca="1">IFERROR(__xludf.DUMMYFUNCTION("JOIN("""", G1435:H1435)"),"")</f>
        <v/>
      </c>
      <c r="M1435" s="11" t="e">
        <f t="shared" ca="1" si="14"/>
        <v>#NAME?</v>
      </c>
    </row>
    <row r="1436" spans="1:13" ht="12.75">
      <c r="A1436" s="15"/>
      <c r="B1436" s="13"/>
      <c r="C1436" s="13"/>
      <c r="D1436" s="13"/>
      <c r="E1436" s="13"/>
      <c r="F1436" s="13"/>
      <c r="G1436" s="205"/>
      <c r="H1436" s="15"/>
      <c r="I1436" s="13"/>
      <c r="J1436" s="204">
        <v>44419</v>
      </c>
      <c r="K1436" s="204">
        <f t="shared" si="15"/>
        <v>44420</v>
      </c>
      <c r="L1436" s="205" t="str">
        <f ca="1">IFERROR(__xludf.DUMMYFUNCTION("JOIN("""", G1436:H1436)"),"")</f>
        <v/>
      </c>
      <c r="M1436" s="11" t="e">
        <f t="shared" ca="1" si="14"/>
        <v>#NAME?</v>
      </c>
    </row>
    <row r="1437" spans="1:13" ht="12.75">
      <c r="A1437" s="15"/>
      <c r="B1437" s="13"/>
      <c r="C1437" s="13"/>
      <c r="D1437" s="13"/>
      <c r="E1437" s="13"/>
      <c r="F1437" s="13"/>
      <c r="G1437" s="205"/>
      <c r="H1437" s="15"/>
      <c r="I1437" s="13"/>
      <c r="J1437" s="213">
        <v>44419</v>
      </c>
      <c r="K1437" s="204">
        <f t="shared" si="15"/>
        <v>44420</v>
      </c>
      <c r="L1437" s="205" t="str">
        <f ca="1">IFERROR(__xludf.DUMMYFUNCTION("JOIN("""", G1437:H1437)"),"")</f>
        <v/>
      </c>
      <c r="M1437" s="11" t="e">
        <f t="shared" ca="1" si="14"/>
        <v>#NAME?</v>
      </c>
    </row>
    <row r="1438" spans="1:13" ht="12.75">
      <c r="A1438" s="15"/>
      <c r="B1438" s="13"/>
      <c r="C1438" s="13"/>
      <c r="D1438" s="13"/>
      <c r="E1438" s="13"/>
      <c r="F1438" s="13"/>
      <c r="G1438" s="205"/>
      <c r="H1438" s="15"/>
      <c r="I1438" s="13"/>
      <c r="J1438" s="204">
        <v>44419</v>
      </c>
      <c r="K1438" s="204">
        <f t="shared" si="15"/>
        <v>44420</v>
      </c>
      <c r="L1438" s="205" t="str">
        <f ca="1">IFERROR(__xludf.DUMMYFUNCTION("JOIN("""", G1438:H1438)"),"")</f>
        <v/>
      </c>
      <c r="M1438" s="11" t="e">
        <f t="shared" ca="1" si="14"/>
        <v>#NAME?</v>
      </c>
    </row>
    <row r="1439" spans="1:13" ht="12.75">
      <c r="A1439" s="15"/>
      <c r="B1439" s="13"/>
      <c r="C1439" s="13"/>
      <c r="D1439" s="13"/>
      <c r="E1439" s="13"/>
      <c r="F1439" s="13"/>
      <c r="G1439" s="205"/>
      <c r="H1439" s="15"/>
      <c r="I1439" s="13"/>
      <c r="J1439" s="204">
        <v>44419</v>
      </c>
      <c r="K1439" s="204">
        <f t="shared" si="15"/>
        <v>44420</v>
      </c>
      <c r="L1439" s="205" t="str">
        <f ca="1">IFERROR(__xludf.DUMMYFUNCTION("JOIN("""", G1439:H1439)"),"")</f>
        <v/>
      </c>
      <c r="M1439" s="11" t="e">
        <f t="shared" ca="1" si="14"/>
        <v>#NAME?</v>
      </c>
    </row>
    <row r="1440" spans="1:13" ht="12.75">
      <c r="A1440" s="15"/>
      <c r="B1440" s="13"/>
      <c r="C1440" s="13"/>
      <c r="D1440" s="13"/>
      <c r="E1440" s="13"/>
      <c r="F1440" s="13"/>
      <c r="G1440" s="205"/>
      <c r="H1440" s="15"/>
      <c r="I1440" s="13"/>
      <c r="J1440" s="204">
        <v>44419</v>
      </c>
      <c r="K1440" s="204">
        <f t="shared" si="15"/>
        <v>44420</v>
      </c>
      <c r="L1440" s="205" t="str">
        <f ca="1">IFERROR(__xludf.DUMMYFUNCTION("JOIN("""", G1440:H1440)"),"")</f>
        <v/>
      </c>
      <c r="M1440" s="11" t="e">
        <f t="shared" ca="1" si="14"/>
        <v>#NAME?</v>
      </c>
    </row>
    <row r="1441" spans="1:13" ht="12.75">
      <c r="A1441" s="15"/>
      <c r="B1441" s="13"/>
      <c r="C1441" s="13"/>
      <c r="D1441" s="13"/>
      <c r="E1441" s="13"/>
      <c r="F1441" s="13"/>
      <c r="G1441" s="205"/>
      <c r="H1441" s="15"/>
      <c r="I1441" s="13"/>
      <c r="J1441" s="209">
        <v>44419</v>
      </c>
      <c r="K1441" s="204">
        <f t="shared" si="15"/>
        <v>44420</v>
      </c>
      <c r="L1441" s="205" t="str">
        <f ca="1">IFERROR(__xludf.DUMMYFUNCTION("JOIN("""", G1441:H1441)"),"")</f>
        <v/>
      </c>
      <c r="M1441" s="11" t="e">
        <f t="shared" ca="1" si="14"/>
        <v>#NAME?</v>
      </c>
    </row>
    <row r="1442" spans="1:13" ht="12.75">
      <c r="A1442" s="15"/>
      <c r="B1442" s="13"/>
      <c r="C1442" s="13"/>
      <c r="D1442" s="13"/>
      <c r="E1442" s="13"/>
      <c r="F1442" s="13"/>
      <c r="G1442" s="205"/>
      <c r="H1442" s="15"/>
      <c r="I1442" s="13"/>
      <c r="J1442" s="204">
        <v>44419</v>
      </c>
      <c r="K1442" s="204">
        <f t="shared" si="15"/>
        <v>44420</v>
      </c>
      <c r="L1442" s="205" t="str">
        <f ca="1">IFERROR(__xludf.DUMMYFUNCTION("JOIN("""", G1442:H1442)"),"")</f>
        <v/>
      </c>
      <c r="M1442" s="11" t="e">
        <f t="shared" ca="1" si="14"/>
        <v>#NAME?</v>
      </c>
    </row>
    <row r="1443" spans="1:13" ht="12.75">
      <c r="A1443" s="15"/>
      <c r="B1443" s="13"/>
      <c r="C1443" s="13"/>
      <c r="D1443" s="13"/>
      <c r="E1443" s="13"/>
      <c r="F1443" s="13"/>
      <c r="G1443" s="205"/>
      <c r="H1443" s="15"/>
      <c r="I1443" s="13"/>
      <c r="J1443" s="204">
        <v>44419</v>
      </c>
      <c r="K1443" s="204">
        <f t="shared" si="15"/>
        <v>44420</v>
      </c>
      <c r="L1443" s="205" t="str">
        <f ca="1">IFERROR(__xludf.DUMMYFUNCTION("JOIN("""", G1443:H1443)"),"")</f>
        <v/>
      </c>
      <c r="M1443" s="11" t="e">
        <f t="shared" ca="1" si="14"/>
        <v>#NAME?</v>
      </c>
    </row>
    <row r="1444" spans="1:13" ht="12.75">
      <c r="A1444" s="15"/>
      <c r="B1444" s="13"/>
      <c r="C1444" s="13"/>
      <c r="D1444" s="13"/>
      <c r="E1444" s="13"/>
      <c r="F1444" s="13"/>
      <c r="G1444" s="205"/>
      <c r="H1444" s="15"/>
      <c r="I1444" s="13"/>
      <c r="J1444" s="204">
        <v>44419</v>
      </c>
      <c r="K1444" s="204">
        <f t="shared" si="15"/>
        <v>44420</v>
      </c>
      <c r="L1444" s="205" t="str">
        <f ca="1">IFERROR(__xludf.DUMMYFUNCTION("JOIN("""", G1444:H1444)"),"")</f>
        <v/>
      </c>
      <c r="M1444" s="11" t="e">
        <f t="shared" ca="1" si="14"/>
        <v>#NAME?</v>
      </c>
    </row>
    <row r="1445" spans="1:13" ht="12.75">
      <c r="A1445" s="15"/>
      <c r="B1445" s="13"/>
      <c r="C1445" s="82"/>
      <c r="D1445" s="13"/>
      <c r="E1445" s="13"/>
      <c r="F1445" s="13"/>
      <c r="G1445" s="205"/>
      <c r="H1445" s="15"/>
      <c r="I1445" s="13"/>
      <c r="J1445" s="204">
        <v>44420</v>
      </c>
      <c r="K1445" s="204">
        <f t="shared" si="15"/>
        <v>44421</v>
      </c>
      <c r="L1445" s="205" t="str">
        <f ca="1">IFERROR(__xludf.DUMMYFUNCTION("JOIN("""", G1445:H1445)"),"")</f>
        <v/>
      </c>
      <c r="M1445" s="11" t="e">
        <f t="shared" ca="1" si="14"/>
        <v>#NAME?</v>
      </c>
    </row>
    <row r="1446" spans="1:13" ht="12.75">
      <c r="A1446" s="15"/>
      <c r="B1446" s="82"/>
      <c r="C1446" s="82"/>
      <c r="D1446" s="13"/>
      <c r="E1446" s="13"/>
      <c r="F1446" s="13"/>
      <c r="G1446" s="205"/>
      <c r="H1446" s="15"/>
      <c r="I1446" s="13"/>
      <c r="J1446" s="204">
        <v>44442</v>
      </c>
      <c r="K1446" s="204">
        <f t="shared" si="15"/>
        <v>44443</v>
      </c>
      <c r="L1446" s="205" t="str">
        <f ca="1">IFERROR(__xludf.DUMMYFUNCTION("JOIN("""", G1446:H1446)"),"")</f>
        <v/>
      </c>
      <c r="M1446" s="11" t="e">
        <f t="shared" ca="1" si="14"/>
        <v>#NAME?</v>
      </c>
    </row>
    <row r="1447" spans="1:13" ht="12.75">
      <c r="A1447" s="83"/>
      <c r="B1447" s="82"/>
      <c r="C1447" s="82"/>
      <c r="D1447" s="13"/>
      <c r="E1447" s="13"/>
      <c r="F1447" s="13"/>
      <c r="G1447" s="205"/>
      <c r="H1447" s="15"/>
      <c r="I1447" s="13"/>
      <c r="J1447" s="204">
        <v>44420</v>
      </c>
      <c r="K1447" s="204">
        <f t="shared" si="15"/>
        <v>44421</v>
      </c>
      <c r="L1447" s="205" t="str">
        <f ca="1">IFERROR(__xludf.DUMMYFUNCTION("JOIN("""", G1447:H1447)"),"")</f>
        <v/>
      </c>
      <c r="M1447" s="11" t="e">
        <f t="shared" ca="1" si="14"/>
        <v>#NAME?</v>
      </c>
    </row>
    <row r="1448" spans="1:13" ht="12.75">
      <c r="A1448" s="83"/>
      <c r="B1448" s="82"/>
      <c r="C1448" s="82"/>
      <c r="D1448" s="13"/>
      <c r="E1448" s="13"/>
      <c r="F1448" s="13"/>
      <c r="G1448" s="205"/>
      <c r="H1448" s="15"/>
      <c r="I1448" s="13"/>
      <c r="J1448" s="204">
        <v>44420</v>
      </c>
      <c r="K1448" s="204">
        <f t="shared" si="15"/>
        <v>44421</v>
      </c>
      <c r="L1448" s="205" t="str">
        <f ca="1">IFERROR(__xludf.DUMMYFUNCTION("JOIN("""", G1448:H1448)"),"")</f>
        <v/>
      </c>
      <c r="M1448" s="11" t="e">
        <f t="shared" ca="1" si="14"/>
        <v>#NAME?</v>
      </c>
    </row>
    <row r="1449" spans="1:13" ht="12.75">
      <c r="A1449" s="15"/>
      <c r="B1449" s="13"/>
      <c r="C1449" s="13"/>
      <c r="D1449" s="13"/>
      <c r="E1449" s="13"/>
      <c r="F1449" s="13"/>
      <c r="G1449" s="205"/>
      <c r="H1449" s="15"/>
      <c r="I1449" s="13"/>
      <c r="J1449" s="204">
        <v>44424</v>
      </c>
      <c r="K1449" s="204">
        <f t="shared" si="15"/>
        <v>44425</v>
      </c>
      <c r="L1449" s="205" t="str">
        <f ca="1">IFERROR(__xludf.DUMMYFUNCTION("JOIN("""", G1449:H1449)"),"")</f>
        <v/>
      </c>
      <c r="M1449" s="11" t="e">
        <f t="shared" ca="1" si="14"/>
        <v>#NAME?</v>
      </c>
    </row>
    <row r="1450" spans="1:13" ht="12.75">
      <c r="A1450" s="15"/>
      <c r="B1450" s="13"/>
      <c r="C1450" s="13"/>
      <c r="D1450" s="13"/>
      <c r="E1450" s="13"/>
      <c r="F1450" s="13"/>
      <c r="G1450" s="205"/>
      <c r="H1450" s="15"/>
      <c r="I1450" s="13"/>
      <c r="J1450" s="204">
        <v>44432</v>
      </c>
      <c r="K1450" s="204">
        <f t="shared" si="15"/>
        <v>44433</v>
      </c>
      <c r="L1450" s="205" t="str">
        <f ca="1">IFERROR(__xludf.DUMMYFUNCTION("JOIN("""", G1450:H1450)"),"")</f>
        <v/>
      </c>
      <c r="M1450" s="11" t="e">
        <f t="shared" ca="1" si="14"/>
        <v>#NAME?</v>
      </c>
    </row>
    <row r="1451" spans="1:13" ht="12.75">
      <c r="A1451" s="15"/>
      <c r="B1451" s="13"/>
      <c r="C1451" s="13"/>
      <c r="D1451" s="13"/>
      <c r="E1451" s="13"/>
      <c r="F1451" s="13"/>
      <c r="G1451" s="205"/>
      <c r="H1451" s="15"/>
      <c r="I1451" s="13"/>
      <c r="J1451" s="204">
        <v>44432</v>
      </c>
      <c r="K1451" s="204">
        <f t="shared" si="15"/>
        <v>44433</v>
      </c>
      <c r="L1451" s="205" t="str">
        <f ca="1">IFERROR(__xludf.DUMMYFUNCTION("JOIN("""", G1451:H1451)"),"")</f>
        <v/>
      </c>
      <c r="M1451" s="11" t="e">
        <f t="shared" ca="1" si="14"/>
        <v>#NAME?</v>
      </c>
    </row>
    <row r="1452" spans="1:13" ht="12.75">
      <c r="A1452" s="15"/>
      <c r="B1452" s="13"/>
      <c r="C1452" s="13"/>
      <c r="D1452" s="13"/>
      <c r="E1452" s="13"/>
      <c r="F1452" s="13"/>
      <c r="G1452" s="205"/>
      <c r="H1452" s="15"/>
      <c r="I1452" s="13"/>
      <c r="J1452" s="204">
        <v>44421</v>
      </c>
      <c r="K1452" s="204">
        <f t="shared" si="15"/>
        <v>44422</v>
      </c>
      <c r="L1452" s="205" t="str">
        <f ca="1">IFERROR(__xludf.DUMMYFUNCTION("JOIN("""", G1452:H1452)"),"")</f>
        <v/>
      </c>
      <c r="M1452" s="11" t="e">
        <f t="shared" ca="1" si="14"/>
        <v>#NAME?</v>
      </c>
    </row>
    <row r="1453" spans="1:13" ht="12.75">
      <c r="A1453" s="15"/>
      <c r="B1453" s="13"/>
      <c r="C1453" s="13"/>
      <c r="D1453" s="13"/>
      <c r="E1453" s="13"/>
      <c r="F1453" s="13"/>
      <c r="G1453" s="205"/>
      <c r="H1453" s="15"/>
      <c r="I1453" s="13"/>
      <c r="J1453" s="204">
        <v>44424</v>
      </c>
      <c r="K1453" s="204">
        <f t="shared" si="15"/>
        <v>44425</v>
      </c>
      <c r="L1453" s="205" t="str">
        <f ca="1">IFERROR(__xludf.DUMMYFUNCTION("JOIN("""", G1453:H1453)"),"")</f>
        <v/>
      </c>
      <c r="M1453" s="11" t="e">
        <f t="shared" ca="1" si="14"/>
        <v>#NAME?</v>
      </c>
    </row>
    <row r="1454" spans="1:13" ht="12.75">
      <c r="A1454" s="15"/>
      <c r="B1454" s="13"/>
      <c r="C1454" s="13"/>
      <c r="D1454" s="13"/>
      <c r="E1454" s="13"/>
      <c r="F1454" s="13"/>
      <c r="G1454" s="205"/>
      <c r="H1454" s="15"/>
      <c r="I1454" s="13"/>
      <c r="J1454" s="204">
        <v>44424</v>
      </c>
      <c r="K1454" s="204">
        <f t="shared" si="15"/>
        <v>44425</v>
      </c>
      <c r="L1454" s="205" t="str">
        <f ca="1">IFERROR(__xludf.DUMMYFUNCTION("JOIN("""", G1454:H1454)"),"")</f>
        <v/>
      </c>
      <c r="M1454" s="11" t="e">
        <f t="shared" ca="1" si="14"/>
        <v>#NAME?</v>
      </c>
    </row>
    <row r="1455" spans="1:13" ht="12.75">
      <c r="A1455" s="15"/>
      <c r="B1455" s="13"/>
      <c r="C1455" s="13"/>
      <c r="D1455" s="13"/>
      <c r="E1455" s="13"/>
      <c r="F1455" s="13"/>
      <c r="G1455" s="205"/>
      <c r="H1455" s="15"/>
      <c r="I1455" s="13"/>
      <c r="J1455" s="204">
        <v>44427</v>
      </c>
      <c r="K1455" s="204">
        <f t="shared" si="15"/>
        <v>44428</v>
      </c>
      <c r="L1455" s="205" t="str">
        <f ca="1">IFERROR(__xludf.DUMMYFUNCTION("JOIN("""", G1455:H1455)"),"")</f>
        <v/>
      </c>
      <c r="M1455" s="11" t="e">
        <f t="shared" ca="1" si="14"/>
        <v>#NAME?</v>
      </c>
    </row>
    <row r="1456" spans="1:13" ht="12.75">
      <c r="A1456" s="15"/>
      <c r="B1456" s="13"/>
      <c r="C1456" s="13"/>
      <c r="D1456" s="13"/>
      <c r="E1456" s="13"/>
      <c r="F1456" s="13"/>
      <c r="G1456" s="205"/>
      <c r="H1456" s="15"/>
      <c r="I1456" s="13"/>
      <c r="J1456" s="204">
        <v>44424</v>
      </c>
      <c r="K1456" s="204">
        <f t="shared" si="15"/>
        <v>44425</v>
      </c>
      <c r="L1456" s="205" t="str">
        <f ca="1">IFERROR(__xludf.DUMMYFUNCTION("JOIN("""", G1456:H1456)"),"")</f>
        <v/>
      </c>
      <c r="M1456" s="11" t="e">
        <f t="shared" ca="1" si="14"/>
        <v>#NAME?</v>
      </c>
    </row>
    <row r="1457" spans="1:13" ht="12.75">
      <c r="A1457" s="15"/>
      <c r="B1457" s="13"/>
      <c r="C1457" s="13"/>
      <c r="D1457" s="13"/>
      <c r="E1457" s="13"/>
      <c r="F1457" s="13"/>
      <c r="G1457" s="205"/>
      <c r="H1457" s="15"/>
      <c r="I1457" s="13"/>
      <c r="J1457" s="204">
        <v>44424</v>
      </c>
      <c r="K1457" s="204">
        <f t="shared" si="15"/>
        <v>44425</v>
      </c>
      <c r="L1457" s="205" t="str">
        <f ca="1">IFERROR(__xludf.DUMMYFUNCTION("JOIN("""", G1457:H1457)"),"")</f>
        <v/>
      </c>
      <c r="M1457" s="11" t="e">
        <f t="shared" ca="1" si="14"/>
        <v>#NAME?</v>
      </c>
    </row>
    <row r="1458" spans="1:13" ht="12.75">
      <c r="A1458" s="15"/>
      <c r="B1458" s="13"/>
      <c r="C1458" s="13"/>
      <c r="D1458" s="13"/>
      <c r="E1458" s="13"/>
      <c r="F1458" s="13"/>
      <c r="G1458" s="205"/>
      <c r="H1458" s="13"/>
      <c r="I1458" s="13"/>
      <c r="J1458" s="204">
        <v>44425</v>
      </c>
      <c r="K1458" s="204">
        <f t="shared" si="15"/>
        <v>44426</v>
      </c>
      <c r="L1458" s="205" t="str">
        <f ca="1">IFERROR(__xludf.DUMMYFUNCTION("JOIN("""", G1458:H1458)"),"")</f>
        <v/>
      </c>
      <c r="M1458" s="11" t="e">
        <f t="shared" ca="1" si="14"/>
        <v>#NAME?</v>
      </c>
    </row>
    <row r="1459" spans="1:13" ht="12.75">
      <c r="A1459" s="15"/>
      <c r="B1459" s="13"/>
      <c r="C1459" s="13"/>
      <c r="D1459" s="13"/>
      <c r="E1459" s="13"/>
      <c r="F1459" s="13"/>
      <c r="G1459" s="205"/>
      <c r="H1459" s="15"/>
      <c r="I1459" s="13"/>
      <c r="J1459" s="204">
        <v>44425</v>
      </c>
      <c r="K1459" s="204">
        <f t="shared" si="15"/>
        <v>44426</v>
      </c>
      <c r="L1459" s="205" t="str">
        <f ca="1">IFERROR(__xludf.DUMMYFUNCTION("JOIN("""", G1459:H1459)"),"")</f>
        <v/>
      </c>
      <c r="M1459" s="11" t="e">
        <f t="shared" ca="1" si="14"/>
        <v>#NAME?</v>
      </c>
    </row>
    <row r="1460" spans="1:13" ht="12.75">
      <c r="A1460" s="15"/>
      <c r="B1460" s="13"/>
      <c r="C1460" s="13"/>
      <c r="D1460" s="13"/>
      <c r="E1460" s="13"/>
      <c r="F1460" s="13"/>
      <c r="G1460" s="205"/>
      <c r="H1460" s="15"/>
      <c r="I1460" s="13"/>
      <c r="J1460" s="204">
        <v>44426</v>
      </c>
      <c r="K1460" s="204">
        <f t="shared" si="15"/>
        <v>44427</v>
      </c>
      <c r="L1460" s="205" t="str">
        <f ca="1">IFERROR(__xludf.DUMMYFUNCTION("JOIN("""", G1460:H1460)"),"")</f>
        <v/>
      </c>
      <c r="M1460" s="11" t="e">
        <f t="shared" ca="1" si="14"/>
        <v>#NAME?</v>
      </c>
    </row>
    <row r="1461" spans="1:13" ht="12.75">
      <c r="A1461" s="15"/>
      <c r="B1461" s="13"/>
      <c r="C1461" s="13"/>
      <c r="D1461" s="13"/>
      <c r="E1461" s="13"/>
      <c r="F1461" s="13"/>
      <c r="G1461" s="205"/>
      <c r="H1461" s="15"/>
      <c r="I1461" s="13"/>
      <c r="J1461" s="204">
        <v>44426</v>
      </c>
      <c r="K1461" s="204">
        <f t="shared" si="15"/>
        <v>44427</v>
      </c>
      <c r="L1461" s="205" t="str">
        <f ca="1">IFERROR(__xludf.DUMMYFUNCTION("JOIN("""", G1461:H1461)"),"")</f>
        <v/>
      </c>
      <c r="M1461" s="11" t="e">
        <f t="shared" ca="1" si="14"/>
        <v>#NAME?</v>
      </c>
    </row>
    <row r="1462" spans="1:13" ht="12.75">
      <c r="A1462" s="15"/>
      <c r="B1462" s="13"/>
      <c r="C1462" s="13"/>
      <c r="D1462" s="13"/>
      <c r="E1462" s="13"/>
      <c r="F1462" s="13"/>
      <c r="G1462" s="205"/>
      <c r="H1462" s="15"/>
      <c r="I1462" s="13"/>
      <c r="J1462" s="204">
        <v>44426</v>
      </c>
      <c r="K1462" s="204">
        <f t="shared" si="15"/>
        <v>44427</v>
      </c>
      <c r="L1462" s="205" t="str">
        <f ca="1">IFERROR(__xludf.DUMMYFUNCTION("JOIN("""", G1462:H1462)"),"")</f>
        <v/>
      </c>
      <c r="M1462" s="11" t="e">
        <f t="shared" ca="1" si="14"/>
        <v>#NAME?</v>
      </c>
    </row>
    <row r="1463" spans="1:13" ht="12.75">
      <c r="A1463" s="15"/>
      <c r="B1463" s="13"/>
      <c r="C1463" s="13"/>
      <c r="D1463" s="13"/>
      <c r="E1463" s="13"/>
      <c r="F1463" s="13"/>
      <c r="G1463" s="205"/>
      <c r="H1463" s="15"/>
      <c r="I1463" s="13"/>
      <c r="J1463" s="204">
        <v>44436</v>
      </c>
      <c r="K1463" s="204">
        <f t="shared" si="15"/>
        <v>44437</v>
      </c>
      <c r="L1463" s="205" t="str">
        <f ca="1">IFERROR(__xludf.DUMMYFUNCTION("JOIN("""", G1463:H1463)"),"")</f>
        <v/>
      </c>
      <c r="M1463" s="11" t="e">
        <f t="shared" ca="1" si="14"/>
        <v>#NAME?</v>
      </c>
    </row>
    <row r="1464" spans="1:13" ht="12.75">
      <c r="A1464" s="15"/>
      <c r="B1464" s="13"/>
      <c r="C1464" s="13"/>
      <c r="D1464" s="13"/>
      <c r="E1464" s="13"/>
      <c r="F1464" s="13"/>
      <c r="G1464" s="205"/>
      <c r="H1464" s="15"/>
      <c r="I1464" s="13"/>
      <c r="J1464" s="204">
        <v>44427</v>
      </c>
      <c r="K1464" s="204">
        <f t="shared" si="15"/>
        <v>44428</v>
      </c>
      <c r="L1464" s="205" t="str">
        <f ca="1">IFERROR(__xludf.DUMMYFUNCTION("JOIN("""", G1464:H1464)"),"")</f>
        <v/>
      </c>
      <c r="M1464" s="11" t="e">
        <f t="shared" ca="1" si="14"/>
        <v>#NAME?</v>
      </c>
    </row>
    <row r="1465" spans="1:13" ht="12.75">
      <c r="A1465" s="15"/>
      <c r="B1465" s="13"/>
      <c r="C1465" s="13"/>
      <c r="D1465" s="13"/>
      <c r="E1465" s="13"/>
      <c r="F1465" s="13"/>
      <c r="G1465" s="205"/>
      <c r="H1465" s="15"/>
      <c r="I1465" s="13"/>
      <c r="J1465" s="204">
        <v>44427</v>
      </c>
      <c r="K1465" s="204">
        <f t="shared" si="15"/>
        <v>44428</v>
      </c>
      <c r="L1465" s="205" t="str">
        <f ca="1">IFERROR(__xludf.DUMMYFUNCTION("JOIN("""", G1465:H1465)"),"")</f>
        <v/>
      </c>
      <c r="M1465" s="11" t="e">
        <f t="shared" ca="1" si="14"/>
        <v>#NAME?</v>
      </c>
    </row>
    <row r="1466" spans="1:13" ht="12.75">
      <c r="A1466" s="15"/>
      <c r="B1466" s="13"/>
      <c r="C1466" s="13"/>
      <c r="D1466" s="13"/>
      <c r="E1466" s="13"/>
      <c r="F1466" s="13"/>
      <c r="G1466" s="205"/>
      <c r="H1466" s="15"/>
      <c r="I1466" s="13"/>
      <c r="J1466" s="204">
        <v>44427</v>
      </c>
      <c r="K1466" s="204">
        <f t="shared" si="15"/>
        <v>44428</v>
      </c>
      <c r="L1466" s="205" t="str">
        <f ca="1">IFERROR(__xludf.DUMMYFUNCTION("JOIN("""", G1466:H1466)"),"")</f>
        <v/>
      </c>
      <c r="M1466" s="11" t="e">
        <f t="shared" ca="1" si="14"/>
        <v>#NAME?</v>
      </c>
    </row>
    <row r="1467" spans="1:13" ht="12.75">
      <c r="A1467" s="15"/>
      <c r="B1467" s="13"/>
      <c r="C1467" s="13"/>
      <c r="D1467" s="13"/>
      <c r="E1467" s="13"/>
      <c r="F1467" s="13"/>
      <c r="G1467" s="205"/>
      <c r="H1467" s="15"/>
      <c r="I1467" s="13"/>
      <c r="J1467" s="204">
        <v>44427</v>
      </c>
      <c r="K1467" s="204">
        <f t="shared" si="15"/>
        <v>44428</v>
      </c>
      <c r="L1467" s="205" t="str">
        <f ca="1">IFERROR(__xludf.DUMMYFUNCTION("JOIN("""", G1467:H1467)"),"")</f>
        <v/>
      </c>
      <c r="M1467" s="11" t="e">
        <f t="shared" ca="1" si="14"/>
        <v>#NAME?</v>
      </c>
    </row>
    <row r="1468" spans="1:13" ht="12.75">
      <c r="A1468" s="15"/>
      <c r="B1468" s="13"/>
      <c r="C1468" s="13"/>
      <c r="D1468" s="13"/>
      <c r="E1468" s="13"/>
      <c r="F1468" s="13"/>
      <c r="G1468" s="205"/>
      <c r="H1468" s="15"/>
      <c r="I1468" s="13"/>
      <c r="J1468" s="204">
        <v>44427</v>
      </c>
      <c r="K1468" s="204">
        <f t="shared" si="15"/>
        <v>44428</v>
      </c>
      <c r="L1468" s="205" t="str">
        <f ca="1">IFERROR(__xludf.DUMMYFUNCTION("JOIN("""", G1468:H1468)"),"")</f>
        <v/>
      </c>
      <c r="M1468" s="11" t="e">
        <f t="shared" ca="1" si="14"/>
        <v>#NAME?</v>
      </c>
    </row>
    <row r="1469" spans="1:13" ht="12.75">
      <c r="A1469" s="15"/>
      <c r="B1469" s="13"/>
      <c r="C1469" s="13"/>
      <c r="D1469" s="13"/>
      <c r="E1469" s="13"/>
      <c r="F1469" s="13"/>
      <c r="G1469" s="205"/>
      <c r="H1469" s="15"/>
      <c r="I1469" s="13"/>
      <c r="J1469" s="204">
        <v>44427</v>
      </c>
      <c r="K1469" s="204">
        <f t="shared" si="15"/>
        <v>44428</v>
      </c>
      <c r="L1469" s="205" t="str">
        <f ca="1">IFERROR(__xludf.DUMMYFUNCTION("JOIN("""", G1469:H1469)"),"")</f>
        <v/>
      </c>
      <c r="M1469" s="11" t="e">
        <f t="shared" ca="1" si="14"/>
        <v>#NAME?</v>
      </c>
    </row>
    <row r="1470" spans="1:13" ht="12.75">
      <c r="A1470" s="15"/>
      <c r="B1470" s="13"/>
      <c r="C1470" s="13"/>
      <c r="D1470" s="13"/>
      <c r="E1470" s="13"/>
      <c r="F1470" s="13"/>
      <c r="G1470" s="205"/>
      <c r="H1470" s="15"/>
      <c r="I1470" s="13"/>
      <c r="J1470" s="204">
        <v>44428</v>
      </c>
      <c r="K1470" s="204">
        <f t="shared" si="15"/>
        <v>44429</v>
      </c>
      <c r="L1470" s="205" t="str">
        <f ca="1">IFERROR(__xludf.DUMMYFUNCTION("JOIN("""", G1470:H1470)"),"")</f>
        <v/>
      </c>
      <c r="M1470" s="11" t="e">
        <f t="shared" ca="1" si="14"/>
        <v>#NAME?</v>
      </c>
    </row>
    <row r="1471" spans="1:13" ht="12.75">
      <c r="A1471" s="15"/>
      <c r="B1471" s="13"/>
      <c r="C1471" s="13"/>
      <c r="D1471" s="13"/>
      <c r="E1471" s="13"/>
      <c r="F1471" s="13"/>
      <c r="G1471" s="205"/>
      <c r="H1471" s="15"/>
      <c r="I1471" s="13"/>
      <c r="J1471" s="204">
        <v>44448</v>
      </c>
      <c r="K1471" s="204">
        <f t="shared" si="15"/>
        <v>44449</v>
      </c>
      <c r="L1471" s="205" t="str">
        <f ca="1">IFERROR(__xludf.DUMMYFUNCTION("JOIN("""", G1471:H1471)"),"")</f>
        <v/>
      </c>
      <c r="M1471" s="11" t="e">
        <f t="shared" ca="1" si="14"/>
        <v>#NAME?</v>
      </c>
    </row>
    <row r="1472" spans="1:13" ht="12.75">
      <c r="A1472" s="15"/>
      <c r="B1472" s="13"/>
      <c r="C1472" s="13"/>
      <c r="D1472" s="13"/>
      <c r="E1472" s="13"/>
      <c r="F1472" s="13"/>
      <c r="G1472" s="205"/>
      <c r="H1472" s="15"/>
      <c r="I1472" s="13"/>
      <c r="J1472" s="204">
        <v>44428</v>
      </c>
      <c r="K1472" s="204">
        <f t="shared" si="15"/>
        <v>44429</v>
      </c>
      <c r="L1472" s="205" t="str">
        <f ca="1">IFERROR(__xludf.DUMMYFUNCTION("JOIN("""", G1472:H1472)"),"")</f>
        <v/>
      </c>
      <c r="M1472" s="11" t="e">
        <f t="shared" ca="1" si="14"/>
        <v>#NAME?</v>
      </c>
    </row>
    <row r="1473" spans="1:13" ht="12.75">
      <c r="A1473" s="15"/>
      <c r="B1473" s="13"/>
      <c r="C1473" s="13"/>
      <c r="D1473" s="13"/>
      <c r="E1473" s="13"/>
      <c r="F1473" s="13"/>
      <c r="G1473" s="205"/>
      <c r="H1473" s="15"/>
      <c r="I1473" s="13"/>
      <c r="J1473" s="204">
        <v>44428</v>
      </c>
      <c r="K1473" s="204">
        <f t="shared" si="15"/>
        <v>44429</v>
      </c>
      <c r="L1473" s="205" t="str">
        <f ca="1">IFERROR(__xludf.DUMMYFUNCTION("JOIN("""", G1473:H1473)"),"")</f>
        <v/>
      </c>
      <c r="M1473" s="11" t="e">
        <f t="shared" ca="1" si="14"/>
        <v>#NAME?</v>
      </c>
    </row>
    <row r="1474" spans="1:13" ht="12.75">
      <c r="A1474" s="15"/>
      <c r="B1474" s="13"/>
      <c r="C1474" s="13"/>
      <c r="D1474" s="13"/>
      <c r="E1474" s="13"/>
      <c r="F1474" s="13"/>
      <c r="G1474" s="205"/>
      <c r="H1474" s="15"/>
      <c r="I1474" s="13"/>
      <c r="J1474" s="204">
        <v>44428</v>
      </c>
      <c r="K1474" s="204">
        <f t="shared" si="15"/>
        <v>44429</v>
      </c>
      <c r="L1474" s="205" t="str">
        <f ca="1">IFERROR(__xludf.DUMMYFUNCTION("JOIN("""", G1474:H1474)"),"")</f>
        <v/>
      </c>
      <c r="M1474" s="11" t="e">
        <f t="shared" ca="1" si="14"/>
        <v>#NAME?</v>
      </c>
    </row>
    <row r="1475" spans="1:13" ht="12.75">
      <c r="A1475" s="15"/>
      <c r="B1475" s="13"/>
      <c r="C1475" s="13"/>
      <c r="D1475" s="13"/>
      <c r="E1475" s="13"/>
      <c r="F1475" s="13"/>
      <c r="G1475" s="205"/>
      <c r="H1475" s="15"/>
      <c r="I1475" s="13"/>
      <c r="J1475" s="204">
        <v>44431</v>
      </c>
      <c r="K1475" s="204">
        <f t="shared" si="15"/>
        <v>44432</v>
      </c>
      <c r="L1475" s="205" t="str">
        <f ca="1">IFERROR(__xludf.DUMMYFUNCTION("JOIN("""", G1475:H1475)"),"")</f>
        <v/>
      </c>
      <c r="M1475" s="11" t="e">
        <f t="shared" ca="1" si="14"/>
        <v>#NAME?</v>
      </c>
    </row>
    <row r="1476" spans="1:13" ht="12.75">
      <c r="A1476" s="15"/>
      <c r="B1476" s="13"/>
      <c r="C1476" s="13"/>
      <c r="D1476" s="13"/>
      <c r="E1476" s="13"/>
      <c r="F1476" s="13"/>
      <c r="G1476" s="205"/>
      <c r="H1476" s="15"/>
      <c r="I1476" s="13"/>
      <c r="J1476" s="204">
        <v>44428</v>
      </c>
      <c r="K1476" s="204">
        <f t="shared" si="15"/>
        <v>44429</v>
      </c>
      <c r="L1476" s="205" t="str">
        <f ca="1">IFERROR(__xludf.DUMMYFUNCTION("JOIN("""", G1476:H1476)"),"")</f>
        <v/>
      </c>
      <c r="M1476" s="11" t="e">
        <f t="shared" ca="1" si="14"/>
        <v>#NAME?</v>
      </c>
    </row>
    <row r="1477" spans="1:13" ht="12.75">
      <c r="A1477" s="15"/>
      <c r="B1477" s="13"/>
      <c r="C1477" s="13"/>
      <c r="D1477" s="13"/>
      <c r="E1477" s="13"/>
      <c r="F1477" s="13"/>
      <c r="G1477" s="205"/>
      <c r="H1477" s="15"/>
      <c r="I1477" s="13"/>
      <c r="J1477" s="204">
        <v>44439</v>
      </c>
      <c r="K1477" s="204">
        <f t="shared" si="15"/>
        <v>44440</v>
      </c>
      <c r="L1477" s="205" t="str">
        <f ca="1">IFERROR(__xludf.DUMMYFUNCTION("JOIN("""", G1477:H1477)"),"")</f>
        <v/>
      </c>
      <c r="M1477" s="11" t="e">
        <f t="shared" ca="1" si="14"/>
        <v>#NAME?</v>
      </c>
    </row>
    <row r="1478" spans="1:13" ht="12.75">
      <c r="A1478" s="15"/>
      <c r="B1478" s="13"/>
      <c r="C1478" s="13"/>
      <c r="D1478" s="13"/>
      <c r="E1478" s="13"/>
      <c r="F1478" s="13"/>
      <c r="G1478" s="205"/>
      <c r="H1478" s="15"/>
      <c r="I1478" s="13"/>
      <c r="J1478" s="204">
        <v>44431</v>
      </c>
      <c r="K1478" s="204">
        <f t="shared" si="15"/>
        <v>44432</v>
      </c>
      <c r="L1478" s="205" t="str">
        <f ca="1">IFERROR(__xludf.DUMMYFUNCTION("JOIN("""", G1478:H1478)"),"")</f>
        <v/>
      </c>
      <c r="M1478" s="11" t="e">
        <f t="shared" ca="1" si="14"/>
        <v>#NAME?</v>
      </c>
    </row>
    <row r="1479" spans="1:13" ht="12.75">
      <c r="A1479" s="15"/>
      <c r="B1479" s="13"/>
      <c r="C1479" s="13"/>
      <c r="D1479" s="13"/>
      <c r="E1479" s="13"/>
      <c r="F1479" s="13"/>
      <c r="G1479" s="205"/>
      <c r="H1479" s="15"/>
      <c r="I1479" s="13"/>
      <c r="J1479" s="204">
        <v>44431</v>
      </c>
      <c r="K1479" s="204">
        <f t="shared" si="15"/>
        <v>44432</v>
      </c>
      <c r="L1479" s="205" t="str">
        <f ca="1">IFERROR(__xludf.DUMMYFUNCTION("JOIN("""", G1479:H1479)"),"")</f>
        <v/>
      </c>
      <c r="M1479" s="11" t="e">
        <f t="shared" ca="1" si="14"/>
        <v>#NAME?</v>
      </c>
    </row>
    <row r="1480" spans="1:13" ht="12.75">
      <c r="A1480" s="15"/>
      <c r="B1480" s="13"/>
      <c r="C1480" s="13"/>
      <c r="D1480" s="13"/>
      <c r="E1480" s="13"/>
      <c r="F1480" s="13"/>
      <c r="G1480" s="205"/>
      <c r="H1480" s="15"/>
      <c r="I1480" s="13"/>
      <c r="J1480" s="204">
        <v>44431</v>
      </c>
      <c r="K1480" s="204">
        <f t="shared" si="15"/>
        <v>44432</v>
      </c>
      <c r="L1480" s="205" t="str">
        <f ca="1">IFERROR(__xludf.DUMMYFUNCTION("JOIN("""", G1480:H1480)"),"")</f>
        <v/>
      </c>
      <c r="M1480" s="11" t="e">
        <f t="shared" ca="1" si="14"/>
        <v>#NAME?</v>
      </c>
    </row>
    <row r="1481" spans="1:13" ht="12.75">
      <c r="A1481" s="15"/>
      <c r="B1481" s="13"/>
      <c r="C1481" s="13"/>
      <c r="D1481" s="13"/>
      <c r="E1481" s="13"/>
      <c r="F1481" s="13"/>
      <c r="G1481" s="205"/>
      <c r="H1481" s="15"/>
      <c r="I1481" s="13"/>
      <c r="J1481" s="204">
        <v>44431</v>
      </c>
      <c r="K1481" s="204">
        <f t="shared" si="15"/>
        <v>44432</v>
      </c>
      <c r="L1481" s="205" t="str">
        <f ca="1">IFERROR(__xludf.DUMMYFUNCTION("JOIN("""", G1481:H1481)"),"")</f>
        <v/>
      </c>
      <c r="M1481" s="11" t="e">
        <f t="shared" ca="1" si="14"/>
        <v>#NAME?</v>
      </c>
    </row>
    <row r="1482" spans="1:13" ht="12.75">
      <c r="A1482" s="15"/>
      <c r="B1482" s="13"/>
      <c r="C1482" s="13"/>
      <c r="D1482" s="13"/>
      <c r="E1482" s="13"/>
      <c r="F1482" s="13"/>
      <c r="G1482" s="205"/>
      <c r="H1482" s="15"/>
      <c r="I1482" s="13"/>
      <c r="J1482" s="204">
        <v>44431</v>
      </c>
      <c r="K1482" s="204">
        <f t="shared" si="15"/>
        <v>44432</v>
      </c>
      <c r="L1482" s="205" t="str">
        <f ca="1">IFERROR(__xludf.DUMMYFUNCTION("JOIN("""", G1482:H1482)"),"")</f>
        <v/>
      </c>
      <c r="M1482" s="11" t="e">
        <f t="shared" ca="1" si="14"/>
        <v>#NAME?</v>
      </c>
    </row>
    <row r="1483" spans="1:13" ht="12.75">
      <c r="A1483" s="15"/>
      <c r="B1483" s="13"/>
      <c r="C1483" s="13"/>
      <c r="D1483" s="13"/>
      <c r="E1483" s="13"/>
      <c r="F1483" s="13"/>
      <c r="G1483" s="205"/>
      <c r="H1483" s="15"/>
      <c r="I1483" s="13"/>
      <c r="J1483" s="204">
        <v>44431</v>
      </c>
      <c r="K1483" s="204">
        <f t="shared" si="15"/>
        <v>44432</v>
      </c>
      <c r="L1483" s="205" t="str">
        <f ca="1">IFERROR(__xludf.DUMMYFUNCTION("JOIN("""", G1483:H1483)"),"")</f>
        <v/>
      </c>
      <c r="M1483" s="11" t="e">
        <f t="shared" ca="1" si="14"/>
        <v>#NAME?</v>
      </c>
    </row>
    <row r="1484" spans="1:13" ht="12.75">
      <c r="A1484" s="15"/>
      <c r="B1484" s="13"/>
      <c r="C1484" s="13"/>
      <c r="D1484" s="13"/>
      <c r="E1484" s="13"/>
      <c r="F1484" s="13"/>
      <c r="G1484" s="205"/>
      <c r="H1484" s="15"/>
      <c r="I1484" s="13"/>
      <c r="J1484" s="204">
        <v>44431</v>
      </c>
      <c r="K1484" s="204">
        <f t="shared" si="15"/>
        <v>44432</v>
      </c>
      <c r="L1484" s="205" t="str">
        <f ca="1">IFERROR(__xludf.DUMMYFUNCTION("JOIN("""", G1484:H1484)"),"")</f>
        <v/>
      </c>
      <c r="M1484" s="11" t="e">
        <f t="shared" ca="1" si="14"/>
        <v>#NAME?</v>
      </c>
    </row>
    <row r="1485" spans="1:13" ht="12.75">
      <c r="A1485" s="15"/>
      <c r="B1485" s="13"/>
      <c r="C1485" s="13"/>
      <c r="D1485" s="13"/>
      <c r="E1485" s="13"/>
      <c r="F1485" s="13"/>
      <c r="G1485" s="205"/>
      <c r="H1485" s="15"/>
      <c r="I1485" s="13"/>
      <c r="J1485" s="204">
        <v>44431</v>
      </c>
      <c r="K1485" s="204">
        <f t="shared" si="15"/>
        <v>44432</v>
      </c>
      <c r="L1485" s="205" t="str">
        <f ca="1">IFERROR(__xludf.DUMMYFUNCTION("JOIN("""", G1485:H1485)"),"")</f>
        <v/>
      </c>
      <c r="M1485" s="11" t="e">
        <f t="shared" ca="1" si="14"/>
        <v>#NAME?</v>
      </c>
    </row>
    <row r="1486" spans="1:13" ht="12.75">
      <c r="A1486" s="15"/>
      <c r="B1486" s="13"/>
      <c r="C1486" s="13"/>
      <c r="D1486" s="13"/>
      <c r="E1486" s="13"/>
      <c r="F1486" s="13"/>
      <c r="G1486" s="205"/>
      <c r="H1486" s="15"/>
      <c r="I1486" s="13"/>
      <c r="J1486" s="204">
        <v>44431</v>
      </c>
      <c r="K1486" s="204">
        <f t="shared" si="15"/>
        <v>44432</v>
      </c>
      <c r="L1486" s="205" t="str">
        <f ca="1">IFERROR(__xludf.DUMMYFUNCTION("JOIN("""", G1486:H1486)"),"")</f>
        <v/>
      </c>
      <c r="M1486" s="11" t="e">
        <f t="shared" ca="1" si="14"/>
        <v>#NAME?</v>
      </c>
    </row>
    <row r="1487" spans="1:13" ht="12.75">
      <c r="A1487" s="15"/>
      <c r="B1487" s="13"/>
      <c r="C1487" s="13"/>
      <c r="D1487" s="13"/>
      <c r="E1487" s="13"/>
      <c r="F1487" s="13"/>
      <c r="G1487" s="205"/>
      <c r="H1487" s="15"/>
      <c r="I1487" s="13"/>
      <c r="J1487" s="204">
        <v>44431</v>
      </c>
      <c r="K1487" s="204">
        <f t="shared" si="15"/>
        <v>44432</v>
      </c>
      <c r="L1487" s="205" t="str">
        <f ca="1">IFERROR(__xludf.DUMMYFUNCTION("JOIN("""", G1487:H1487)"),"")</f>
        <v/>
      </c>
      <c r="M1487" s="11" t="e">
        <f t="shared" ca="1" si="14"/>
        <v>#NAME?</v>
      </c>
    </row>
    <row r="1488" spans="1:13" ht="12.75">
      <c r="A1488" s="15"/>
      <c r="B1488" s="13"/>
      <c r="C1488" s="13"/>
      <c r="D1488" s="13"/>
      <c r="E1488" s="13"/>
      <c r="F1488" s="13"/>
      <c r="G1488" s="205"/>
      <c r="H1488" s="15"/>
      <c r="I1488" s="13"/>
      <c r="J1488" s="204">
        <v>44431</v>
      </c>
      <c r="K1488" s="204">
        <f t="shared" si="15"/>
        <v>44432</v>
      </c>
      <c r="L1488" s="205" t="str">
        <f ca="1">IFERROR(__xludf.DUMMYFUNCTION("JOIN("""", G1488:H1488)"),"")</f>
        <v/>
      </c>
      <c r="M1488" s="11" t="e">
        <f t="shared" ca="1" si="14"/>
        <v>#NAME?</v>
      </c>
    </row>
    <row r="1489" spans="1:13" ht="12.75">
      <c r="A1489" s="15"/>
      <c r="B1489" s="13"/>
      <c r="C1489" s="13"/>
      <c r="D1489" s="13"/>
      <c r="E1489" s="13"/>
      <c r="F1489" s="13"/>
      <c r="G1489" s="205"/>
      <c r="H1489" s="15"/>
      <c r="I1489" s="13"/>
      <c r="J1489" s="204">
        <v>44431</v>
      </c>
      <c r="K1489" s="204">
        <f t="shared" si="15"/>
        <v>44432</v>
      </c>
      <c r="L1489" s="205" t="str">
        <f ca="1">IFERROR(__xludf.DUMMYFUNCTION("JOIN("""", G1489:H1489)"),"")</f>
        <v/>
      </c>
      <c r="M1489" s="11" t="e">
        <f t="shared" ca="1" si="14"/>
        <v>#NAME?</v>
      </c>
    </row>
    <row r="1490" spans="1:13" ht="12.75">
      <c r="A1490" s="15"/>
      <c r="B1490" s="13"/>
      <c r="C1490" s="13"/>
      <c r="D1490" s="13"/>
      <c r="E1490" s="13"/>
      <c r="F1490" s="13"/>
      <c r="G1490" s="205"/>
      <c r="H1490" s="15"/>
      <c r="I1490" s="13"/>
      <c r="J1490" s="204">
        <v>44431</v>
      </c>
      <c r="K1490" s="204">
        <f t="shared" si="15"/>
        <v>44432</v>
      </c>
      <c r="L1490" s="205" t="str">
        <f ca="1">IFERROR(__xludf.DUMMYFUNCTION("JOIN("""", G1490:H1490)"),"")</f>
        <v/>
      </c>
      <c r="M1490" s="11" t="e">
        <f t="shared" ca="1" si="14"/>
        <v>#NAME?</v>
      </c>
    </row>
    <row r="1491" spans="1:13" ht="12.75">
      <c r="A1491" s="15"/>
      <c r="B1491" s="13"/>
      <c r="C1491" s="13"/>
      <c r="D1491" s="13"/>
      <c r="E1491" s="13"/>
      <c r="F1491" s="13"/>
      <c r="G1491" s="205"/>
      <c r="H1491" s="15"/>
      <c r="I1491" s="13"/>
      <c r="J1491" s="204">
        <v>44431</v>
      </c>
      <c r="K1491" s="204">
        <f t="shared" si="15"/>
        <v>44432</v>
      </c>
      <c r="L1491" s="205" t="str">
        <f ca="1">IFERROR(__xludf.DUMMYFUNCTION("JOIN("""", G1491:H1491)"),"")</f>
        <v/>
      </c>
      <c r="M1491" s="11" t="e">
        <f t="shared" ca="1" si="14"/>
        <v>#NAME?</v>
      </c>
    </row>
    <row r="1492" spans="1:13" ht="12.75">
      <c r="A1492" s="15"/>
      <c r="B1492" s="13"/>
      <c r="C1492" s="13"/>
      <c r="D1492" s="13"/>
      <c r="E1492" s="13"/>
      <c r="F1492" s="13"/>
      <c r="G1492" s="205"/>
      <c r="H1492" s="15"/>
      <c r="I1492" s="13"/>
      <c r="J1492" s="204">
        <v>44431</v>
      </c>
      <c r="K1492" s="204">
        <f t="shared" si="15"/>
        <v>44432</v>
      </c>
      <c r="L1492" s="205" t="str">
        <f ca="1">IFERROR(__xludf.DUMMYFUNCTION("JOIN("""", G1492:H1492)"),"")</f>
        <v/>
      </c>
      <c r="M1492" s="11" t="e">
        <f t="shared" ca="1" si="14"/>
        <v>#NAME?</v>
      </c>
    </row>
    <row r="1493" spans="1:13" ht="12.75">
      <c r="A1493" s="15"/>
      <c r="B1493" s="13"/>
      <c r="C1493" s="13"/>
      <c r="D1493" s="13"/>
      <c r="E1493" s="13"/>
      <c r="F1493" s="13"/>
      <c r="G1493" s="205"/>
      <c r="H1493" s="15"/>
      <c r="I1493" s="13"/>
      <c r="J1493" s="204">
        <v>44431</v>
      </c>
      <c r="K1493" s="204">
        <f t="shared" si="15"/>
        <v>44432</v>
      </c>
      <c r="L1493" s="205" t="str">
        <f ca="1">IFERROR(__xludf.DUMMYFUNCTION("JOIN("""", G1493:H1493)"),"")</f>
        <v/>
      </c>
      <c r="M1493" s="11" t="e">
        <f t="shared" ca="1" si="14"/>
        <v>#NAME?</v>
      </c>
    </row>
    <row r="1494" spans="1:13" ht="12.75">
      <c r="A1494" s="15"/>
      <c r="B1494" s="13"/>
      <c r="C1494" s="13"/>
      <c r="D1494" s="13"/>
      <c r="E1494" s="13"/>
      <c r="F1494" s="13"/>
      <c r="G1494" s="205"/>
      <c r="H1494" s="15"/>
      <c r="I1494" s="13"/>
      <c r="J1494" s="204">
        <v>44431</v>
      </c>
      <c r="K1494" s="204">
        <f t="shared" si="15"/>
        <v>44432</v>
      </c>
      <c r="L1494" s="205" t="str">
        <f ca="1">IFERROR(__xludf.DUMMYFUNCTION("JOIN("""", G1494:H1494)"),"")</f>
        <v/>
      </c>
      <c r="M1494" s="11" t="e">
        <f t="shared" ca="1" si="14"/>
        <v>#NAME?</v>
      </c>
    </row>
    <row r="1495" spans="1:13" ht="12.75">
      <c r="A1495" s="15"/>
      <c r="B1495" s="13"/>
      <c r="C1495" s="13"/>
      <c r="D1495" s="13"/>
      <c r="E1495" s="13"/>
      <c r="F1495" s="13"/>
      <c r="G1495" s="205"/>
      <c r="H1495" s="15"/>
      <c r="I1495" s="13"/>
      <c r="J1495" s="204">
        <v>44431</v>
      </c>
      <c r="K1495" s="204">
        <f t="shared" si="15"/>
        <v>44432</v>
      </c>
      <c r="L1495" s="205" t="str">
        <f ca="1">IFERROR(__xludf.DUMMYFUNCTION("JOIN("""", G1495:H1495)"),"")</f>
        <v/>
      </c>
      <c r="M1495" s="11" t="e">
        <f t="shared" ca="1" si="14"/>
        <v>#NAME?</v>
      </c>
    </row>
    <row r="1496" spans="1:13" ht="12.75">
      <c r="A1496" s="15"/>
      <c r="B1496" s="13"/>
      <c r="C1496" s="13"/>
      <c r="D1496" s="13"/>
      <c r="E1496" s="13"/>
      <c r="F1496" s="13"/>
      <c r="G1496" s="205"/>
      <c r="H1496" s="15"/>
      <c r="I1496" s="13"/>
      <c r="J1496" s="204">
        <v>44431</v>
      </c>
      <c r="K1496" s="204">
        <f t="shared" si="15"/>
        <v>44432</v>
      </c>
      <c r="L1496" s="205" t="str">
        <f ca="1">IFERROR(__xludf.DUMMYFUNCTION("JOIN("""", G1496:H1496)"),"")</f>
        <v/>
      </c>
      <c r="M1496" s="11" t="e">
        <f t="shared" ca="1" si="14"/>
        <v>#NAME?</v>
      </c>
    </row>
    <row r="1497" spans="1:13" ht="12.75">
      <c r="A1497" s="15"/>
      <c r="B1497" s="13"/>
      <c r="C1497" s="13"/>
      <c r="D1497" s="13"/>
      <c r="E1497" s="13"/>
      <c r="F1497" s="13"/>
      <c r="G1497" s="205"/>
      <c r="H1497" s="15"/>
      <c r="I1497" s="13"/>
      <c r="J1497" s="204">
        <v>44432</v>
      </c>
      <c r="K1497" s="204">
        <f t="shared" si="15"/>
        <v>44433</v>
      </c>
      <c r="L1497" s="205" t="str">
        <f ca="1">IFERROR(__xludf.DUMMYFUNCTION("JOIN("""", G1497:H1497)"),"")</f>
        <v/>
      </c>
      <c r="M1497" s="11" t="e">
        <f t="shared" ca="1" si="14"/>
        <v>#NAME?</v>
      </c>
    </row>
    <row r="1498" spans="1:13" ht="12.75">
      <c r="A1498" s="15"/>
      <c r="B1498" s="13"/>
      <c r="C1498" s="13"/>
      <c r="D1498" s="13"/>
      <c r="E1498" s="13"/>
      <c r="F1498" s="13"/>
      <c r="G1498" s="205"/>
      <c r="H1498" s="15"/>
      <c r="I1498" s="13"/>
      <c r="J1498" s="204">
        <v>44432</v>
      </c>
      <c r="K1498" s="204">
        <f t="shared" si="15"/>
        <v>44433</v>
      </c>
      <c r="L1498" s="205" t="str">
        <f ca="1">IFERROR(__xludf.DUMMYFUNCTION("JOIN("""", G1498:H1498)"),"")</f>
        <v/>
      </c>
      <c r="M1498" s="11" t="e">
        <f t="shared" ca="1" si="14"/>
        <v>#NAME?</v>
      </c>
    </row>
    <row r="1499" spans="1:13" ht="12.75">
      <c r="A1499" s="15"/>
      <c r="B1499" s="13"/>
      <c r="C1499" s="13"/>
      <c r="D1499" s="13"/>
      <c r="E1499" s="13"/>
      <c r="F1499" s="13"/>
      <c r="G1499" s="205"/>
      <c r="H1499" s="15"/>
      <c r="I1499" s="13"/>
      <c r="J1499" s="204">
        <v>44432</v>
      </c>
      <c r="K1499" s="204">
        <f t="shared" si="15"/>
        <v>44433</v>
      </c>
      <c r="L1499" s="205" t="str">
        <f ca="1">IFERROR(__xludf.DUMMYFUNCTION("JOIN("""", G1499:H1499)"),"")</f>
        <v/>
      </c>
      <c r="M1499" s="11" t="e">
        <f t="shared" ca="1" si="14"/>
        <v>#NAME?</v>
      </c>
    </row>
    <row r="1500" spans="1:13" ht="12.75">
      <c r="A1500" s="15"/>
      <c r="B1500" s="13"/>
      <c r="C1500" s="13"/>
      <c r="D1500" s="13"/>
      <c r="E1500" s="13"/>
      <c r="F1500" s="13"/>
      <c r="G1500" s="205"/>
      <c r="H1500" s="15"/>
      <c r="I1500" s="13"/>
      <c r="J1500" s="204">
        <v>44432</v>
      </c>
      <c r="K1500" s="204">
        <f t="shared" si="15"/>
        <v>44433</v>
      </c>
      <c r="L1500" s="205" t="str">
        <f ca="1">IFERROR(__xludf.DUMMYFUNCTION("JOIN("""", G1500:H1500)"),"")</f>
        <v/>
      </c>
      <c r="M1500" s="11" t="e">
        <f t="shared" ca="1" si="14"/>
        <v>#NAME?</v>
      </c>
    </row>
    <row r="1501" spans="1:13" ht="12.75">
      <c r="A1501" s="15"/>
      <c r="B1501" s="13"/>
      <c r="C1501" s="13"/>
      <c r="D1501" s="13"/>
      <c r="E1501" s="13"/>
      <c r="F1501" s="13"/>
      <c r="G1501" s="205"/>
      <c r="H1501" s="15"/>
      <c r="I1501" s="13"/>
      <c r="J1501" s="204">
        <v>44432</v>
      </c>
      <c r="K1501" s="204">
        <f t="shared" si="15"/>
        <v>44433</v>
      </c>
      <c r="L1501" s="205" t="str">
        <f ca="1">IFERROR(__xludf.DUMMYFUNCTION("JOIN("""", G1501:H1501)"),"")</f>
        <v/>
      </c>
      <c r="M1501" s="11" t="e">
        <f t="shared" ca="1" si="14"/>
        <v>#NAME?</v>
      </c>
    </row>
    <row r="1502" spans="1:13" ht="12.75">
      <c r="A1502" s="15"/>
      <c r="B1502" s="13"/>
      <c r="C1502" s="13"/>
      <c r="D1502" s="13"/>
      <c r="E1502" s="13"/>
      <c r="F1502" s="13"/>
      <c r="G1502" s="205"/>
      <c r="H1502" s="15"/>
      <c r="I1502" s="13"/>
      <c r="J1502" s="204">
        <v>44432</v>
      </c>
      <c r="K1502" s="204">
        <f t="shared" si="15"/>
        <v>44433</v>
      </c>
      <c r="L1502" s="205" t="str">
        <f ca="1">IFERROR(__xludf.DUMMYFUNCTION("JOIN("""", G1502:H1502)"),"")</f>
        <v/>
      </c>
      <c r="M1502" s="11" t="e">
        <f t="shared" ca="1" si="14"/>
        <v>#NAME?</v>
      </c>
    </row>
    <row r="1503" spans="1:13" ht="12.75">
      <c r="A1503" s="15"/>
      <c r="B1503" s="13"/>
      <c r="C1503" s="13"/>
      <c r="D1503" s="13"/>
      <c r="E1503" s="13"/>
      <c r="F1503" s="13"/>
      <c r="G1503" s="205"/>
      <c r="H1503" s="15"/>
      <c r="I1503" s="13"/>
      <c r="J1503" s="204">
        <v>44432</v>
      </c>
      <c r="K1503" s="204">
        <f t="shared" si="15"/>
        <v>44433</v>
      </c>
      <c r="L1503" s="205" t="str">
        <f ca="1">IFERROR(__xludf.DUMMYFUNCTION("JOIN("""", G1503:H1503)"),"")</f>
        <v/>
      </c>
      <c r="M1503" s="11" t="e">
        <f t="shared" ca="1" si="14"/>
        <v>#NAME?</v>
      </c>
    </row>
    <row r="1504" spans="1:13" ht="12.75">
      <c r="A1504" s="15"/>
      <c r="B1504" s="13"/>
      <c r="C1504" s="13"/>
      <c r="D1504" s="13"/>
      <c r="E1504" s="13"/>
      <c r="F1504" s="13"/>
      <c r="G1504" s="205"/>
      <c r="H1504" s="15"/>
      <c r="I1504" s="13"/>
      <c r="J1504" s="204">
        <v>44432</v>
      </c>
      <c r="K1504" s="204">
        <f t="shared" si="15"/>
        <v>44433</v>
      </c>
      <c r="L1504" s="205" t="str">
        <f ca="1">IFERROR(__xludf.DUMMYFUNCTION("JOIN("""", G1504:H1504)"),"")</f>
        <v/>
      </c>
      <c r="M1504" s="11" t="e">
        <f t="shared" ca="1" si="14"/>
        <v>#NAME?</v>
      </c>
    </row>
    <row r="1505" spans="1:13" ht="12.75">
      <c r="A1505" s="15"/>
      <c r="B1505" s="13"/>
      <c r="C1505" s="13"/>
      <c r="D1505" s="13"/>
      <c r="E1505" s="13"/>
      <c r="F1505" s="13"/>
      <c r="G1505" s="205"/>
      <c r="H1505" s="15"/>
      <c r="I1505" s="13"/>
      <c r="J1505" s="204">
        <v>44432</v>
      </c>
      <c r="K1505" s="204">
        <f t="shared" si="15"/>
        <v>44433</v>
      </c>
      <c r="L1505" s="205" t="str">
        <f ca="1">IFERROR(__xludf.DUMMYFUNCTION("JOIN("""", G1505:H1505)"),"")</f>
        <v/>
      </c>
      <c r="M1505" s="11" t="e">
        <f t="shared" ca="1" si="14"/>
        <v>#NAME?</v>
      </c>
    </row>
    <row r="1506" spans="1:13" ht="12.75">
      <c r="A1506" s="15"/>
      <c r="B1506" s="13"/>
      <c r="C1506" s="13"/>
      <c r="D1506" s="13"/>
      <c r="E1506" s="13"/>
      <c r="F1506" s="13"/>
      <c r="G1506" s="205"/>
      <c r="H1506" s="15"/>
      <c r="I1506" s="13"/>
      <c r="J1506" s="204">
        <v>44432</v>
      </c>
      <c r="K1506" s="204">
        <f t="shared" si="15"/>
        <v>44433</v>
      </c>
      <c r="L1506" s="205" t="str">
        <f ca="1">IFERROR(__xludf.DUMMYFUNCTION("JOIN("""", G1506:H1506)"),"")</f>
        <v/>
      </c>
      <c r="M1506" s="11" t="e">
        <f t="shared" ca="1" si="14"/>
        <v>#NAME?</v>
      </c>
    </row>
    <row r="1507" spans="1:13" ht="12.75">
      <c r="A1507" s="15"/>
      <c r="B1507" s="13"/>
      <c r="C1507" s="13"/>
      <c r="D1507" s="13"/>
      <c r="E1507" s="13"/>
      <c r="F1507" s="13"/>
      <c r="G1507" s="205"/>
      <c r="H1507" s="15"/>
      <c r="I1507" s="13"/>
      <c r="J1507" s="204">
        <v>44432</v>
      </c>
      <c r="K1507" s="204">
        <f t="shared" si="15"/>
        <v>44433</v>
      </c>
      <c r="L1507" s="205" t="str">
        <f ca="1">IFERROR(__xludf.DUMMYFUNCTION("JOIN("""", G1507:H1507)"),"")</f>
        <v/>
      </c>
      <c r="M1507" s="11" t="e">
        <f t="shared" ca="1" si="14"/>
        <v>#NAME?</v>
      </c>
    </row>
    <row r="1508" spans="1:13" ht="12.75">
      <c r="A1508" s="15"/>
      <c r="B1508" s="13"/>
      <c r="C1508" s="13"/>
      <c r="D1508" s="13"/>
      <c r="E1508" s="13"/>
      <c r="F1508" s="13"/>
      <c r="G1508" s="205"/>
      <c r="H1508" s="15"/>
      <c r="I1508" s="13"/>
      <c r="J1508" s="204">
        <v>44434</v>
      </c>
      <c r="K1508" s="204">
        <f t="shared" si="15"/>
        <v>44435</v>
      </c>
      <c r="L1508" s="205" t="str">
        <f ca="1">IFERROR(__xludf.DUMMYFUNCTION("JOIN("""", G1508:H1508)"),"")</f>
        <v/>
      </c>
      <c r="M1508" s="11" t="e">
        <f t="shared" ca="1" si="14"/>
        <v>#NAME?</v>
      </c>
    </row>
    <row r="1509" spans="1:13" ht="12.75">
      <c r="A1509" s="15"/>
      <c r="B1509" s="13"/>
      <c r="C1509" s="13"/>
      <c r="D1509" s="13"/>
      <c r="E1509" s="13"/>
      <c r="F1509" s="13"/>
      <c r="G1509" s="205"/>
      <c r="H1509" s="15"/>
      <c r="I1509" s="13"/>
      <c r="J1509" s="204">
        <v>44434</v>
      </c>
      <c r="K1509" s="204">
        <f t="shared" si="15"/>
        <v>44435</v>
      </c>
      <c r="L1509" s="205" t="str">
        <f ca="1">IFERROR(__xludf.DUMMYFUNCTION("JOIN("""", G1509:H1509)"),"")</f>
        <v/>
      </c>
      <c r="M1509" s="11" t="e">
        <f t="shared" ca="1" si="14"/>
        <v>#NAME?</v>
      </c>
    </row>
    <row r="1510" spans="1:13" ht="12.75">
      <c r="A1510" s="15"/>
      <c r="B1510" s="13"/>
      <c r="C1510" s="13"/>
      <c r="D1510" s="13"/>
      <c r="E1510" s="13"/>
      <c r="F1510" s="13"/>
      <c r="G1510" s="205"/>
      <c r="H1510" s="15"/>
      <c r="I1510" s="13"/>
      <c r="J1510" s="204">
        <v>44434</v>
      </c>
      <c r="K1510" s="204">
        <f t="shared" si="15"/>
        <v>44435</v>
      </c>
      <c r="L1510" s="205" t="str">
        <f ca="1">IFERROR(__xludf.DUMMYFUNCTION("JOIN("""", G1510:H1510)"),"")</f>
        <v/>
      </c>
      <c r="M1510" s="11" t="e">
        <f t="shared" ca="1" si="14"/>
        <v>#NAME?</v>
      </c>
    </row>
    <row r="1511" spans="1:13" ht="12.75">
      <c r="A1511" s="15"/>
      <c r="B1511" s="13"/>
      <c r="C1511" s="13"/>
      <c r="D1511" s="13"/>
      <c r="E1511" s="13"/>
      <c r="F1511" s="13"/>
      <c r="G1511" s="205"/>
      <c r="H1511" s="15"/>
      <c r="I1511" s="13"/>
      <c r="J1511" s="204">
        <v>44434</v>
      </c>
      <c r="K1511" s="204">
        <f t="shared" si="15"/>
        <v>44435</v>
      </c>
      <c r="L1511" s="205" t="str">
        <f ca="1">IFERROR(__xludf.DUMMYFUNCTION("JOIN("""", G1511:H1511)"),"")</f>
        <v/>
      </c>
      <c r="M1511" s="11" t="e">
        <f t="shared" ca="1" si="14"/>
        <v>#NAME?</v>
      </c>
    </row>
    <row r="1512" spans="1:13" ht="12.75">
      <c r="A1512" s="15"/>
      <c r="B1512" s="13"/>
      <c r="C1512" s="13"/>
      <c r="D1512" s="13"/>
      <c r="E1512" s="13"/>
      <c r="F1512" s="13"/>
      <c r="G1512" s="205"/>
      <c r="H1512" s="15"/>
      <c r="I1512" s="13"/>
      <c r="J1512" s="204">
        <v>44434</v>
      </c>
      <c r="K1512" s="204">
        <f t="shared" si="15"/>
        <v>44435</v>
      </c>
      <c r="L1512" s="205" t="str">
        <f ca="1">IFERROR(__xludf.DUMMYFUNCTION("JOIN("""", G1512:H1512)"),"")</f>
        <v/>
      </c>
      <c r="M1512" s="11" t="e">
        <f t="shared" ca="1" si="14"/>
        <v>#NAME?</v>
      </c>
    </row>
    <row r="1513" spans="1:13" ht="12.75">
      <c r="A1513" s="15"/>
      <c r="B1513" s="13"/>
      <c r="C1513" s="13"/>
      <c r="D1513" s="13"/>
      <c r="E1513" s="13"/>
      <c r="F1513" s="13"/>
      <c r="G1513" s="205"/>
      <c r="H1513" s="15"/>
      <c r="I1513" s="13"/>
      <c r="J1513" s="204">
        <v>44434</v>
      </c>
      <c r="K1513" s="204">
        <f t="shared" si="15"/>
        <v>44435</v>
      </c>
      <c r="L1513" s="205" t="str">
        <f ca="1">IFERROR(__xludf.DUMMYFUNCTION("JOIN("""", G1513:H1513)"),"")</f>
        <v/>
      </c>
      <c r="M1513" s="11" t="e">
        <f t="shared" ca="1" si="14"/>
        <v>#NAME?</v>
      </c>
    </row>
    <row r="1514" spans="1:13" ht="12.75">
      <c r="A1514" s="15"/>
      <c r="B1514" s="13"/>
      <c r="C1514" s="13"/>
      <c r="D1514" s="13"/>
      <c r="E1514" s="13"/>
      <c r="F1514" s="13"/>
      <c r="G1514" s="205"/>
      <c r="H1514" s="15"/>
      <c r="I1514" s="13"/>
      <c r="J1514" s="204">
        <v>44434</v>
      </c>
      <c r="K1514" s="204">
        <f t="shared" si="15"/>
        <v>44435</v>
      </c>
      <c r="L1514" s="205" t="str">
        <f ca="1">IFERROR(__xludf.DUMMYFUNCTION("JOIN("""", G1514:H1514)"),"")</f>
        <v/>
      </c>
      <c r="M1514" s="11" t="e">
        <f t="shared" ca="1" si="14"/>
        <v>#NAME?</v>
      </c>
    </row>
    <row r="1515" spans="1:13" ht="12.75">
      <c r="A1515" s="15"/>
      <c r="B1515" s="13"/>
      <c r="C1515" s="13"/>
      <c r="D1515" s="13"/>
      <c r="E1515" s="13"/>
      <c r="F1515" s="13"/>
      <c r="G1515" s="205"/>
      <c r="H1515" s="15"/>
      <c r="I1515" s="13"/>
      <c r="J1515" s="204">
        <v>44434</v>
      </c>
      <c r="K1515" s="204">
        <f t="shared" si="15"/>
        <v>44435</v>
      </c>
      <c r="L1515" s="205" t="str">
        <f ca="1">IFERROR(__xludf.DUMMYFUNCTION("JOIN("""", G1515:H1515)"),"")</f>
        <v/>
      </c>
      <c r="M1515" s="11" t="e">
        <f t="shared" ca="1" si="14"/>
        <v>#NAME?</v>
      </c>
    </row>
    <row r="1516" spans="1:13" ht="12.75">
      <c r="A1516" s="15"/>
      <c r="B1516" s="13"/>
      <c r="C1516" s="13"/>
      <c r="D1516" s="13"/>
      <c r="E1516" s="13"/>
      <c r="F1516" s="13"/>
      <c r="G1516" s="205"/>
      <c r="H1516" s="15"/>
      <c r="I1516" s="13"/>
      <c r="J1516" s="204">
        <v>44434</v>
      </c>
      <c r="K1516" s="204">
        <f t="shared" si="15"/>
        <v>44435</v>
      </c>
      <c r="L1516" s="205" t="str">
        <f ca="1">IFERROR(__xludf.DUMMYFUNCTION("JOIN("""", G1516:H1516)"),"")</f>
        <v/>
      </c>
      <c r="M1516" s="11" t="e">
        <f t="shared" ca="1" si="14"/>
        <v>#NAME?</v>
      </c>
    </row>
    <row r="1517" spans="1:13" ht="12.75">
      <c r="A1517" s="15"/>
      <c r="B1517" s="13"/>
      <c r="C1517" s="13"/>
      <c r="D1517" s="13"/>
      <c r="E1517" s="13"/>
      <c r="F1517" s="13"/>
      <c r="G1517" s="205"/>
      <c r="H1517" s="15"/>
      <c r="I1517" s="13"/>
      <c r="J1517" s="204">
        <v>44434</v>
      </c>
      <c r="K1517" s="204">
        <f t="shared" si="15"/>
        <v>44435</v>
      </c>
      <c r="L1517" s="205" t="str">
        <f ca="1">IFERROR(__xludf.DUMMYFUNCTION("JOIN("""", G1517:H1517)"),"")</f>
        <v/>
      </c>
      <c r="M1517" s="11" t="e">
        <f t="shared" ca="1" si="14"/>
        <v>#NAME?</v>
      </c>
    </row>
    <row r="1518" spans="1:13" ht="12.75">
      <c r="A1518" s="15"/>
      <c r="B1518" s="13"/>
      <c r="C1518" s="13"/>
      <c r="D1518" s="13"/>
      <c r="E1518" s="13"/>
      <c r="F1518" s="13"/>
      <c r="G1518" s="205"/>
      <c r="H1518" s="15"/>
      <c r="I1518" s="13"/>
      <c r="J1518" s="204">
        <v>44434</v>
      </c>
      <c r="K1518" s="204">
        <f t="shared" si="15"/>
        <v>44435</v>
      </c>
      <c r="L1518" s="205" t="str">
        <f ca="1">IFERROR(__xludf.DUMMYFUNCTION("JOIN("""", G1518:H1518)"),"")</f>
        <v/>
      </c>
      <c r="M1518" s="11" t="e">
        <f t="shared" ca="1" si="14"/>
        <v>#NAME?</v>
      </c>
    </row>
    <row r="1519" spans="1:13" ht="12.75">
      <c r="A1519" s="15"/>
      <c r="B1519" s="13"/>
      <c r="C1519" s="13"/>
      <c r="D1519" s="13"/>
      <c r="E1519" s="13"/>
      <c r="F1519" s="13"/>
      <c r="G1519" s="205"/>
      <c r="H1519" s="15"/>
      <c r="I1519" s="13"/>
      <c r="J1519" s="204">
        <v>44434</v>
      </c>
      <c r="K1519" s="204">
        <f t="shared" si="15"/>
        <v>44435</v>
      </c>
      <c r="L1519" s="205" t="str">
        <f ca="1">IFERROR(__xludf.DUMMYFUNCTION("JOIN("""", G1519:H1519)"),"")</f>
        <v/>
      </c>
      <c r="M1519" s="11" t="e">
        <f t="shared" ca="1" si="14"/>
        <v>#NAME?</v>
      </c>
    </row>
    <row r="1520" spans="1:13" ht="12.75">
      <c r="A1520" s="15"/>
      <c r="B1520" s="13"/>
      <c r="C1520" s="13"/>
      <c r="D1520" s="13"/>
      <c r="E1520" s="13"/>
      <c r="F1520" s="13"/>
      <c r="G1520" s="205"/>
      <c r="H1520" s="15"/>
      <c r="I1520" s="13"/>
      <c r="J1520" s="204">
        <v>44434</v>
      </c>
      <c r="K1520" s="204">
        <f t="shared" si="15"/>
        <v>44435</v>
      </c>
      <c r="L1520" s="205" t="str">
        <f ca="1">IFERROR(__xludf.DUMMYFUNCTION("JOIN("""", G1520:H1520)"),"")</f>
        <v/>
      </c>
      <c r="M1520" s="11" t="e">
        <f t="shared" ca="1" si="14"/>
        <v>#NAME?</v>
      </c>
    </row>
    <row r="1521" spans="1:13" ht="12.75">
      <c r="A1521" s="15"/>
      <c r="B1521" s="13"/>
      <c r="C1521" s="13"/>
      <c r="D1521" s="13"/>
      <c r="E1521" s="13"/>
      <c r="F1521" s="13"/>
      <c r="G1521" s="205"/>
      <c r="H1521" s="15"/>
      <c r="I1521" s="13"/>
      <c r="J1521" s="204">
        <v>44436</v>
      </c>
      <c r="K1521" s="204">
        <f t="shared" si="15"/>
        <v>44437</v>
      </c>
      <c r="L1521" s="205" t="str">
        <f ca="1">IFERROR(__xludf.DUMMYFUNCTION("JOIN("""", G1521:H1521)"),"")</f>
        <v/>
      </c>
      <c r="M1521" s="11" t="e">
        <f t="shared" ca="1" si="14"/>
        <v>#NAME?</v>
      </c>
    </row>
    <row r="1522" spans="1:13" ht="12.75">
      <c r="A1522" s="15"/>
      <c r="B1522" s="13"/>
      <c r="C1522" s="13"/>
      <c r="D1522" s="13"/>
      <c r="E1522" s="13"/>
      <c r="F1522" s="13"/>
      <c r="G1522" s="205"/>
      <c r="H1522" s="15"/>
      <c r="I1522" s="13"/>
      <c r="J1522" s="204">
        <v>44434</v>
      </c>
      <c r="K1522" s="204">
        <f t="shared" si="15"/>
        <v>44435</v>
      </c>
      <c r="L1522" s="205" t="str">
        <f ca="1">IFERROR(__xludf.DUMMYFUNCTION("JOIN("""", G1522:H1522)"),"")</f>
        <v/>
      </c>
      <c r="M1522" s="11" t="e">
        <f t="shared" ca="1" si="14"/>
        <v>#NAME?</v>
      </c>
    </row>
    <row r="1523" spans="1:13" ht="12.75">
      <c r="A1523" s="15"/>
      <c r="B1523" s="13"/>
      <c r="C1523" s="13"/>
      <c r="D1523" s="13"/>
      <c r="E1523" s="13"/>
      <c r="F1523" s="13"/>
      <c r="G1523" s="205"/>
      <c r="H1523" s="15"/>
      <c r="I1523" s="13"/>
      <c r="J1523" s="204">
        <v>44434</v>
      </c>
      <c r="K1523" s="204">
        <f t="shared" si="15"/>
        <v>44435</v>
      </c>
      <c r="L1523" s="205" t="str">
        <f ca="1">IFERROR(__xludf.DUMMYFUNCTION("JOIN("""", G1523:H1523)"),"")</f>
        <v/>
      </c>
      <c r="M1523" s="11" t="e">
        <f t="shared" ca="1" si="14"/>
        <v>#NAME?</v>
      </c>
    </row>
    <row r="1524" spans="1:13" ht="12.75">
      <c r="A1524" s="15"/>
      <c r="B1524" s="13"/>
      <c r="C1524" s="13"/>
      <c r="D1524" s="13"/>
      <c r="E1524" s="13"/>
      <c r="F1524" s="13"/>
      <c r="G1524" s="205"/>
      <c r="H1524" s="15"/>
      <c r="I1524" s="13"/>
      <c r="J1524" s="204">
        <v>44435</v>
      </c>
      <c r="K1524" s="204">
        <f t="shared" si="15"/>
        <v>44436</v>
      </c>
      <c r="L1524" s="205" t="str">
        <f ca="1">IFERROR(__xludf.DUMMYFUNCTION("JOIN("""", G1524:H1524)"),"")</f>
        <v/>
      </c>
      <c r="M1524" s="11" t="e">
        <f t="shared" ca="1" si="14"/>
        <v>#NAME?</v>
      </c>
    </row>
    <row r="1525" spans="1:13" ht="12.75">
      <c r="A1525" s="15"/>
      <c r="B1525" s="13"/>
      <c r="C1525" s="13"/>
      <c r="D1525" s="13"/>
      <c r="E1525" s="13"/>
      <c r="F1525" s="13"/>
      <c r="G1525" s="205"/>
      <c r="H1525" s="15"/>
      <c r="I1525" s="13"/>
      <c r="J1525" s="204">
        <v>44435</v>
      </c>
      <c r="K1525" s="204">
        <f t="shared" si="15"/>
        <v>44436</v>
      </c>
      <c r="L1525" s="205" t="str">
        <f ca="1">IFERROR(__xludf.DUMMYFUNCTION("JOIN("""", G1525:H1525)"),"")</f>
        <v/>
      </c>
      <c r="M1525" s="11" t="e">
        <f t="shared" ca="1" si="14"/>
        <v>#NAME?</v>
      </c>
    </row>
    <row r="1526" spans="1:13" ht="12.75">
      <c r="A1526" s="15"/>
      <c r="B1526" s="13"/>
      <c r="C1526" s="13"/>
      <c r="D1526" s="13"/>
      <c r="E1526" s="13"/>
      <c r="F1526" s="13"/>
      <c r="G1526" s="205"/>
      <c r="H1526" s="15"/>
      <c r="I1526" s="13"/>
      <c r="J1526" s="204">
        <v>44435</v>
      </c>
      <c r="K1526" s="204">
        <f t="shared" si="15"/>
        <v>44436</v>
      </c>
      <c r="L1526" s="205" t="str">
        <f ca="1">IFERROR(__xludf.DUMMYFUNCTION("JOIN("""", G1526:H1526)"),"")</f>
        <v/>
      </c>
      <c r="M1526" s="11" t="e">
        <f t="shared" ca="1" si="14"/>
        <v>#NAME?</v>
      </c>
    </row>
    <row r="1527" spans="1:13" ht="12.75">
      <c r="A1527" s="15"/>
      <c r="B1527" s="13"/>
      <c r="C1527" s="13"/>
      <c r="D1527" s="13"/>
      <c r="E1527" s="13"/>
      <c r="F1527" s="13"/>
      <c r="G1527" s="205"/>
      <c r="H1527" s="15"/>
      <c r="I1527" s="13"/>
      <c r="J1527" s="204">
        <v>44435</v>
      </c>
      <c r="K1527" s="204">
        <f t="shared" si="15"/>
        <v>44436</v>
      </c>
      <c r="L1527" s="205" t="str">
        <f ca="1">IFERROR(__xludf.DUMMYFUNCTION("JOIN("""", G1527:H1527)"),"")</f>
        <v/>
      </c>
      <c r="M1527" s="11" t="e">
        <f t="shared" ca="1" si="14"/>
        <v>#NAME?</v>
      </c>
    </row>
    <row r="1528" spans="1:13" ht="12.75">
      <c r="A1528" s="15"/>
      <c r="B1528" s="13"/>
      <c r="C1528" s="13"/>
      <c r="D1528" s="13"/>
      <c r="E1528" s="13"/>
      <c r="F1528" s="13"/>
      <c r="G1528" s="205"/>
      <c r="H1528" s="15"/>
      <c r="I1528" s="13"/>
      <c r="J1528" s="204">
        <v>44435</v>
      </c>
      <c r="K1528" s="204">
        <f t="shared" si="15"/>
        <v>44436</v>
      </c>
      <c r="L1528" s="205" t="str">
        <f ca="1">IFERROR(__xludf.DUMMYFUNCTION("JOIN("""", G1528:H1528)"),"")</f>
        <v/>
      </c>
      <c r="M1528" s="11" t="e">
        <f t="shared" ca="1" si="14"/>
        <v>#NAME?</v>
      </c>
    </row>
    <row r="1529" spans="1:13" ht="12.75">
      <c r="A1529" s="15"/>
      <c r="B1529" s="13"/>
      <c r="C1529" s="13"/>
      <c r="D1529" s="13"/>
      <c r="E1529" s="13"/>
      <c r="F1529" s="13"/>
      <c r="G1529" s="205"/>
      <c r="H1529" s="15"/>
      <c r="I1529" s="13"/>
      <c r="J1529" s="204">
        <v>44435</v>
      </c>
      <c r="K1529" s="204">
        <f t="shared" si="15"/>
        <v>44436</v>
      </c>
      <c r="L1529" s="205" t="str">
        <f ca="1">IFERROR(__xludf.DUMMYFUNCTION("JOIN("""", G1529:H1529)"),"")</f>
        <v/>
      </c>
      <c r="M1529" s="11" t="e">
        <f t="shared" ca="1" si="14"/>
        <v>#NAME?</v>
      </c>
    </row>
    <row r="1530" spans="1:13" ht="12.75">
      <c r="A1530" s="15"/>
      <c r="B1530" s="13"/>
      <c r="C1530" s="13"/>
      <c r="D1530" s="13"/>
      <c r="E1530" s="13"/>
      <c r="F1530" s="13"/>
      <c r="G1530" s="205"/>
      <c r="H1530" s="15"/>
      <c r="I1530" s="13"/>
      <c r="J1530" s="204">
        <v>44442</v>
      </c>
      <c r="K1530" s="204">
        <f t="shared" si="15"/>
        <v>44443</v>
      </c>
      <c r="L1530" s="205" t="str">
        <f ca="1">IFERROR(__xludf.DUMMYFUNCTION("JOIN("""", G1530:H1530)"),"")</f>
        <v/>
      </c>
      <c r="M1530" s="11" t="e">
        <f t="shared" ca="1" si="14"/>
        <v>#NAME?</v>
      </c>
    </row>
    <row r="1531" spans="1:13" ht="12.75">
      <c r="A1531" s="15"/>
      <c r="B1531" s="13"/>
      <c r="C1531" s="13"/>
      <c r="D1531" s="13"/>
      <c r="E1531" s="13"/>
      <c r="F1531" s="13"/>
      <c r="G1531" s="205"/>
      <c r="H1531" s="15"/>
      <c r="I1531" s="13"/>
      <c r="J1531" s="204">
        <v>44436</v>
      </c>
      <c r="K1531" s="204">
        <f t="shared" si="15"/>
        <v>44437</v>
      </c>
      <c r="L1531" s="205" t="str">
        <f ca="1">IFERROR(__xludf.DUMMYFUNCTION("JOIN("""", G1531:H1531)"),"")</f>
        <v/>
      </c>
      <c r="M1531" s="11" t="e">
        <f t="shared" ca="1" si="14"/>
        <v>#NAME?</v>
      </c>
    </row>
    <row r="1532" spans="1:13" ht="12.75">
      <c r="A1532" s="15"/>
      <c r="B1532" s="13"/>
      <c r="C1532" s="13"/>
      <c r="D1532" s="13"/>
      <c r="E1532" s="13"/>
      <c r="F1532" s="13"/>
      <c r="G1532" s="205"/>
      <c r="H1532" s="15"/>
      <c r="I1532" s="13"/>
      <c r="J1532" s="204">
        <v>44436</v>
      </c>
      <c r="K1532" s="204">
        <f t="shared" si="15"/>
        <v>44437</v>
      </c>
      <c r="L1532" s="205" t="str">
        <f ca="1">IFERROR(__xludf.DUMMYFUNCTION("JOIN("""", G1532:H1532)"),"")</f>
        <v/>
      </c>
      <c r="M1532" s="11" t="e">
        <f t="shared" ref="M1532:M1786" ca="1" si="16">HYPERLINK(L1532, Image("http://iopl.co/whatsapp.jpg"))</f>
        <v>#NAME?</v>
      </c>
    </row>
    <row r="1533" spans="1:13" ht="12.75">
      <c r="A1533" s="15"/>
      <c r="B1533" s="13"/>
      <c r="C1533" s="13"/>
      <c r="D1533" s="13"/>
      <c r="E1533" s="13"/>
      <c r="F1533" s="13"/>
      <c r="G1533" s="205"/>
      <c r="H1533" s="15"/>
      <c r="I1533" s="13"/>
      <c r="J1533" s="204">
        <v>44436</v>
      </c>
      <c r="K1533" s="204">
        <f t="shared" si="15"/>
        <v>44437</v>
      </c>
      <c r="L1533" s="205" t="str">
        <f ca="1">IFERROR(__xludf.DUMMYFUNCTION("JOIN("""", G1533:H1533)"),"")</f>
        <v/>
      </c>
      <c r="M1533" s="11" t="e">
        <f t="shared" ca="1" si="16"/>
        <v>#NAME?</v>
      </c>
    </row>
    <row r="1534" spans="1:13" ht="12.75">
      <c r="A1534" s="15"/>
      <c r="B1534" s="13"/>
      <c r="C1534" s="13"/>
      <c r="D1534" s="13"/>
      <c r="E1534" s="13"/>
      <c r="F1534" s="13"/>
      <c r="G1534" s="205"/>
      <c r="H1534" s="15"/>
      <c r="I1534" s="13"/>
      <c r="J1534" s="204">
        <v>44436</v>
      </c>
      <c r="K1534" s="204">
        <f t="shared" si="15"/>
        <v>44437</v>
      </c>
      <c r="L1534" s="205" t="str">
        <f ca="1">IFERROR(__xludf.DUMMYFUNCTION("JOIN("""", G1534:H1534)"),"")</f>
        <v/>
      </c>
      <c r="M1534" s="11" t="e">
        <f t="shared" ca="1" si="16"/>
        <v>#NAME?</v>
      </c>
    </row>
    <row r="1535" spans="1:13" ht="12.75">
      <c r="A1535" s="15"/>
      <c r="B1535" s="13"/>
      <c r="C1535" s="13"/>
      <c r="D1535" s="13"/>
      <c r="E1535" s="13"/>
      <c r="F1535" s="13"/>
      <c r="G1535" s="205"/>
      <c r="H1535" s="15"/>
      <c r="I1535" s="13"/>
      <c r="J1535" s="204">
        <v>44436</v>
      </c>
      <c r="K1535" s="204">
        <f t="shared" si="15"/>
        <v>44437</v>
      </c>
      <c r="L1535" s="205" t="str">
        <f ca="1">IFERROR(__xludf.DUMMYFUNCTION("JOIN("""", G1535:H1535)"),"")</f>
        <v/>
      </c>
      <c r="M1535" s="11" t="e">
        <f t="shared" ca="1" si="16"/>
        <v>#NAME?</v>
      </c>
    </row>
    <row r="1536" spans="1:13" ht="12.75">
      <c r="A1536" s="15"/>
      <c r="B1536" s="13"/>
      <c r="C1536" s="13"/>
      <c r="D1536" s="13"/>
      <c r="E1536" s="13"/>
      <c r="F1536" s="13"/>
      <c r="G1536" s="205"/>
      <c r="H1536" s="15"/>
      <c r="I1536" s="13"/>
      <c r="J1536" s="204">
        <v>44436</v>
      </c>
      <c r="K1536" s="204">
        <f t="shared" si="15"/>
        <v>44437</v>
      </c>
      <c r="L1536" s="205" t="str">
        <f ca="1">IFERROR(__xludf.DUMMYFUNCTION("JOIN("""", G1536:H1536)"),"")</f>
        <v/>
      </c>
      <c r="M1536" s="11" t="e">
        <f t="shared" ca="1" si="16"/>
        <v>#NAME?</v>
      </c>
    </row>
    <row r="1537" spans="1:13" ht="12.75">
      <c r="A1537" s="15"/>
      <c r="B1537" s="13"/>
      <c r="C1537" s="13"/>
      <c r="D1537" s="13"/>
      <c r="E1537" s="13"/>
      <c r="F1537" s="13"/>
      <c r="G1537" s="205"/>
      <c r="H1537" s="15"/>
      <c r="I1537" s="13"/>
      <c r="J1537" s="204">
        <v>44436</v>
      </c>
      <c r="K1537" s="204">
        <f t="shared" si="15"/>
        <v>44437</v>
      </c>
      <c r="L1537" s="205" t="str">
        <f ca="1">IFERROR(__xludf.DUMMYFUNCTION("JOIN("""", G1537:H1537)"),"")</f>
        <v/>
      </c>
      <c r="M1537" s="11" t="e">
        <f t="shared" ca="1" si="16"/>
        <v>#NAME?</v>
      </c>
    </row>
    <row r="1538" spans="1:13" ht="12.75">
      <c r="A1538" s="15"/>
      <c r="B1538" s="13"/>
      <c r="C1538" s="13"/>
      <c r="D1538" s="13"/>
      <c r="E1538" s="13"/>
      <c r="F1538" s="13"/>
      <c r="G1538" s="205"/>
      <c r="H1538" s="15"/>
      <c r="I1538" s="13"/>
      <c r="J1538" s="204">
        <v>44436</v>
      </c>
      <c r="K1538" s="204">
        <f t="shared" si="15"/>
        <v>44437</v>
      </c>
      <c r="L1538" s="205" t="str">
        <f ca="1">IFERROR(__xludf.DUMMYFUNCTION("JOIN("""", G1538:H1538)"),"")</f>
        <v/>
      </c>
      <c r="M1538" s="11" t="e">
        <f t="shared" ca="1" si="16"/>
        <v>#NAME?</v>
      </c>
    </row>
    <row r="1539" spans="1:13" ht="12.75">
      <c r="A1539" s="15"/>
      <c r="B1539" s="13"/>
      <c r="C1539" s="13"/>
      <c r="D1539" s="13"/>
      <c r="E1539" s="13"/>
      <c r="F1539" s="13"/>
      <c r="G1539" s="205"/>
      <c r="H1539" s="15"/>
      <c r="I1539" s="13"/>
      <c r="J1539" s="204">
        <v>44437</v>
      </c>
      <c r="K1539" s="204">
        <f t="shared" si="15"/>
        <v>44438</v>
      </c>
      <c r="L1539" s="205" t="str">
        <f ca="1">IFERROR(__xludf.DUMMYFUNCTION("JOIN("""", G1539:H1539)"),"")</f>
        <v/>
      </c>
      <c r="M1539" s="11" t="e">
        <f t="shared" ca="1" si="16"/>
        <v>#NAME?</v>
      </c>
    </row>
    <row r="1540" spans="1:13" ht="12.75">
      <c r="A1540" s="15"/>
      <c r="B1540" s="13"/>
      <c r="C1540" s="13"/>
      <c r="D1540" s="13"/>
      <c r="E1540" s="13"/>
      <c r="F1540" s="13"/>
      <c r="G1540" s="205"/>
      <c r="H1540" s="15"/>
      <c r="I1540" s="13"/>
      <c r="J1540" s="204">
        <v>44437</v>
      </c>
      <c r="K1540" s="204">
        <f t="shared" si="15"/>
        <v>44438</v>
      </c>
      <c r="L1540" s="205" t="str">
        <f ca="1">IFERROR(__xludf.DUMMYFUNCTION("JOIN("""", G1540:H1540)"),"")</f>
        <v/>
      </c>
      <c r="M1540" s="11" t="e">
        <f t="shared" ca="1" si="16"/>
        <v>#NAME?</v>
      </c>
    </row>
    <row r="1541" spans="1:13" ht="12.75">
      <c r="A1541" s="15"/>
      <c r="B1541" s="13"/>
      <c r="C1541" s="13"/>
      <c r="D1541" s="13"/>
      <c r="E1541" s="13"/>
      <c r="F1541" s="13"/>
      <c r="G1541" s="205"/>
      <c r="H1541" s="15"/>
      <c r="I1541" s="13"/>
      <c r="J1541" s="204">
        <v>44437</v>
      </c>
      <c r="K1541" s="204">
        <f t="shared" si="15"/>
        <v>44438</v>
      </c>
      <c r="L1541" s="205" t="str">
        <f ca="1">IFERROR(__xludf.DUMMYFUNCTION("JOIN("""", G1541:H1541)"),"")</f>
        <v/>
      </c>
      <c r="M1541" s="11" t="e">
        <f t="shared" ca="1" si="16"/>
        <v>#NAME?</v>
      </c>
    </row>
    <row r="1542" spans="1:13" ht="12.75">
      <c r="A1542" s="15"/>
      <c r="B1542" s="13"/>
      <c r="C1542" s="13"/>
      <c r="D1542" s="13"/>
      <c r="E1542" s="13"/>
      <c r="F1542" s="13"/>
      <c r="G1542" s="205"/>
      <c r="H1542" s="15"/>
      <c r="I1542" s="13"/>
      <c r="J1542" s="204">
        <v>44437</v>
      </c>
      <c r="K1542" s="204">
        <f t="shared" si="15"/>
        <v>44438</v>
      </c>
      <c r="L1542" s="205" t="str">
        <f ca="1">IFERROR(__xludf.DUMMYFUNCTION("JOIN("""", G1542:H1542)"),"")</f>
        <v/>
      </c>
      <c r="M1542" s="11" t="e">
        <f t="shared" ca="1" si="16"/>
        <v>#NAME?</v>
      </c>
    </row>
    <row r="1543" spans="1:13" ht="12.75">
      <c r="A1543" s="15"/>
      <c r="B1543" s="13"/>
      <c r="C1543" s="13"/>
      <c r="D1543" s="13"/>
      <c r="E1543" s="13"/>
      <c r="F1543" s="13"/>
      <c r="G1543" s="205"/>
      <c r="H1543" s="15"/>
      <c r="I1543" s="13"/>
      <c r="J1543" s="204">
        <v>44438</v>
      </c>
      <c r="K1543" s="204">
        <f t="shared" si="15"/>
        <v>44439</v>
      </c>
      <c r="L1543" s="205" t="str">
        <f ca="1">IFERROR(__xludf.DUMMYFUNCTION("JOIN("""", G1543:H1543)"),"")</f>
        <v/>
      </c>
      <c r="M1543" s="11" t="e">
        <f t="shared" ca="1" si="16"/>
        <v>#NAME?</v>
      </c>
    </row>
    <row r="1544" spans="1:13" ht="12.75">
      <c r="A1544" s="15"/>
      <c r="B1544" s="13"/>
      <c r="C1544" s="13"/>
      <c r="D1544" s="13"/>
      <c r="E1544" s="13"/>
      <c r="F1544" s="13"/>
      <c r="G1544" s="205"/>
      <c r="H1544" s="15"/>
      <c r="I1544" s="13"/>
      <c r="J1544" s="204">
        <v>44438</v>
      </c>
      <c r="K1544" s="204">
        <f t="shared" si="15"/>
        <v>44439</v>
      </c>
      <c r="L1544" s="205" t="str">
        <f ca="1">IFERROR(__xludf.DUMMYFUNCTION("JOIN("""", G1544:H1544)"),"")</f>
        <v/>
      </c>
      <c r="M1544" s="11" t="e">
        <f t="shared" ca="1" si="16"/>
        <v>#NAME?</v>
      </c>
    </row>
    <row r="1545" spans="1:13" ht="12.75">
      <c r="A1545" s="15"/>
      <c r="B1545" s="13"/>
      <c r="C1545" s="13"/>
      <c r="D1545" s="13"/>
      <c r="E1545" s="13"/>
      <c r="F1545" s="13"/>
      <c r="G1545" s="205"/>
      <c r="H1545" s="15"/>
      <c r="I1545" s="13"/>
      <c r="J1545" s="204">
        <v>44438</v>
      </c>
      <c r="K1545" s="204">
        <f t="shared" si="15"/>
        <v>44439</v>
      </c>
      <c r="L1545" s="205" t="str">
        <f ca="1">IFERROR(__xludf.DUMMYFUNCTION("JOIN("""", G1545:H1545)"),"")</f>
        <v/>
      </c>
      <c r="M1545" s="11" t="e">
        <f t="shared" ca="1" si="16"/>
        <v>#NAME?</v>
      </c>
    </row>
    <row r="1546" spans="1:13" ht="12.75">
      <c r="A1546" s="15"/>
      <c r="B1546" s="13"/>
      <c r="C1546" s="13"/>
      <c r="D1546" s="13"/>
      <c r="E1546" s="13"/>
      <c r="F1546" s="13"/>
      <c r="G1546" s="205"/>
      <c r="H1546" s="15"/>
      <c r="I1546" s="13"/>
      <c r="J1546" s="204">
        <v>44438</v>
      </c>
      <c r="K1546" s="204">
        <f t="shared" si="15"/>
        <v>44439</v>
      </c>
      <c r="L1546" s="205" t="str">
        <f ca="1">IFERROR(__xludf.DUMMYFUNCTION("JOIN("""", G1546:H1546)"),"")</f>
        <v/>
      </c>
      <c r="M1546" s="11" t="e">
        <f t="shared" ca="1" si="16"/>
        <v>#NAME?</v>
      </c>
    </row>
    <row r="1547" spans="1:13" ht="12.75">
      <c r="A1547" s="15"/>
      <c r="B1547" s="13"/>
      <c r="C1547" s="13"/>
      <c r="D1547" s="13"/>
      <c r="E1547" s="13"/>
      <c r="F1547" s="13"/>
      <c r="G1547" s="205"/>
      <c r="H1547" s="15"/>
      <c r="I1547" s="13"/>
      <c r="J1547" s="204">
        <v>44438</v>
      </c>
      <c r="K1547" s="204">
        <f t="shared" si="15"/>
        <v>44439</v>
      </c>
      <c r="L1547" s="205" t="str">
        <f ca="1">IFERROR(__xludf.DUMMYFUNCTION("JOIN("""", G1547:H1547)"),"")</f>
        <v/>
      </c>
      <c r="M1547" s="11" t="e">
        <f t="shared" ca="1" si="16"/>
        <v>#NAME?</v>
      </c>
    </row>
    <row r="1548" spans="1:13" ht="12.75">
      <c r="A1548" s="15"/>
      <c r="B1548" s="13"/>
      <c r="C1548" s="13"/>
      <c r="D1548" s="13"/>
      <c r="E1548" s="13"/>
      <c r="F1548" s="13"/>
      <c r="G1548" s="205"/>
      <c r="H1548" s="15"/>
      <c r="I1548" s="13"/>
      <c r="J1548" s="204">
        <v>44439</v>
      </c>
      <c r="K1548" s="204">
        <f t="shared" si="15"/>
        <v>44440</v>
      </c>
      <c r="L1548" s="205" t="str">
        <f ca="1">IFERROR(__xludf.DUMMYFUNCTION("JOIN("""", G1548:H1548)"),"")</f>
        <v/>
      </c>
      <c r="M1548" s="11" t="e">
        <f t="shared" ca="1" si="16"/>
        <v>#NAME?</v>
      </c>
    </row>
    <row r="1549" spans="1:13" ht="12.75">
      <c r="A1549" s="15"/>
      <c r="B1549" s="13"/>
      <c r="C1549" s="13"/>
      <c r="D1549" s="13"/>
      <c r="E1549" s="13"/>
      <c r="F1549" s="13"/>
      <c r="G1549" s="205"/>
      <c r="H1549" s="15"/>
      <c r="I1549" s="13"/>
      <c r="J1549" s="204">
        <v>44439</v>
      </c>
      <c r="K1549" s="204">
        <f t="shared" si="15"/>
        <v>44440</v>
      </c>
      <c r="L1549" s="205" t="str">
        <f ca="1">IFERROR(__xludf.DUMMYFUNCTION("JOIN("""", G1549:H1549)"),"")</f>
        <v/>
      </c>
      <c r="M1549" s="11" t="e">
        <f t="shared" ca="1" si="16"/>
        <v>#NAME?</v>
      </c>
    </row>
    <row r="1550" spans="1:13" ht="12.75">
      <c r="A1550" s="15"/>
      <c r="B1550" s="13"/>
      <c r="C1550" s="13"/>
      <c r="D1550" s="13"/>
      <c r="E1550" s="13"/>
      <c r="F1550" s="13"/>
      <c r="G1550" s="205"/>
      <c r="H1550" s="15"/>
      <c r="I1550" s="13"/>
      <c r="J1550" s="204">
        <v>44439</v>
      </c>
      <c r="K1550" s="204">
        <f t="shared" si="15"/>
        <v>44440</v>
      </c>
      <c r="L1550" s="205" t="str">
        <f ca="1">IFERROR(__xludf.DUMMYFUNCTION("JOIN("""", G1550:H1550)"),"")</f>
        <v/>
      </c>
      <c r="M1550" s="11" t="e">
        <f t="shared" ca="1" si="16"/>
        <v>#NAME?</v>
      </c>
    </row>
    <row r="1551" spans="1:13" ht="12.75">
      <c r="A1551" s="15"/>
      <c r="B1551" s="13"/>
      <c r="C1551" s="13"/>
      <c r="D1551" s="13"/>
      <c r="E1551" s="13"/>
      <c r="F1551" s="13"/>
      <c r="G1551" s="205"/>
      <c r="H1551" s="15"/>
      <c r="I1551" s="13"/>
      <c r="J1551" s="204">
        <v>44439</v>
      </c>
      <c r="K1551" s="204">
        <f t="shared" si="15"/>
        <v>44440</v>
      </c>
      <c r="L1551" s="205" t="str">
        <f ca="1">IFERROR(__xludf.DUMMYFUNCTION("JOIN("""", G1551:H1551)"),"")</f>
        <v/>
      </c>
      <c r="M1551" s="11" t="e">
        <f t="shared" ca="1" si="16"/>
        <v>#NAME?</v>
      </c>
    </row>
    <row r="1552" spans="1:13" ht="12.75">
      <c r="A1552" s="15"/>
      <c r="B1552" s="13"/>
      <c r="C1552" s="13"/>
      <c r="D1552" s="13"/>
      <c r="E1552" s="13"/>
      <c r="F1552" s="13"/>
      <c r="G1552" s="205"/>
      <c r="H1552" s="15"/>
      <c r="I1552" s="13"/>
      <c r="J1552" s="204">
        <v>44439</v>
      </c>
      <c r="K1552" s="204">
        <f t="shared" si="15"/>
        <v>44440</v>
      </c>
      <c r="L1552" s="205" t="str">
        <f ca="1">IFERROR(__xludf.DUMMYFUNCTION("JOIN("""", G1552:H1552)"),"")</f>
        <v/>
      </c>
      <c r="M1552" s="11" t="e">
        <f t="shared" ca="1" si="16"/>
        <v>#NAME?</v>
      </c>
    </row>
    <row r="1553" spans="1:13" ht="12.75">
      <c r="A1553" s="15"/>
      <c r="B1553" s="13"/>
      <c r="C1553" s="13"/>
      <c r="D1553" s="13"/>
      <c r="E1553" s="13"/>
      <c r="F1553" s="13"/>
      <c r="G1553" s="205"/>
      <c r="H1553" s="15"/>
      <c r="I1553" s="13"/>
      <c r="J1553" s="204">
        <v>44439</v>
      </c>
      <c r="K1553" s="204">
        <f t="shared" si="15"/>
        <v>44440</v>
      </c>
      <c r="L1553" s="205" t="str">
        <f ca="1">IFERROR(__xludf.DUMMYFUNCTION("JOIN("""", G1553:H1553)"),"")</f>
        <v/>
      </c>
      <c r="M1553" s="11" t="e">
        <f t="shared" ca="1" si="16"/>
        <v>#NAME?</v>
      </c>
    </row>
    <row r="1554" spans="1:13" ht="12.75">
      <c r="A1554" s="15"/>
      <c r="B1554" s="13"/>
      <c r="C1554" s="13"/>
      <c r="D1554" s="13"/>
      <c r="E1554" s="13"/>
      <c r="F1554" s="13"/>
      <c r="G1554" s="205"/>
      <c r="H1554" s="15"/>
      <c r="I1554" s="13"/>
      <c r="J1554" s="204">
        <v>44440</v>
      </c>
      <c r="K1554" s="204">
        <f t="shared" si="15"/>
        <v>44441</v>
      </c>
      <c r="L1554" s="205" t="str">
        <f ca="1">IFERROR(__xludf.DUMMYFUNCTION("JOIN("""", G1554:H1554)"),"")</f>
        <v/>
      </c>
      <c r="M1554" s="11" t="e">
        <f t="shared" ca="1" si="16"/>
        <v>#NAME?</v>
      </c>
    </row>
    <row r="1555" spans="1:13" ht="12.75">
      <c r="A1555" s="15"/>
      <c r="B1555" s="13"/>
      <c r="C1555" s="13"/>
      <c r="D1555" s="13"/>
      <c r="E1555" s="13"/>
      <c r="F1555" s="13"/>
      <c r="G1555" s="205"/>
      <c r="H1555" s="15"/>
      <c r="I1555" s="13"/>
      <c r="J1555" s="204">
        <v>44439</v>
      </c>
      <c r="K1555" s="204">
        <f t="shared" si="15"/>
        <v>44440</v>
      </c>
      <c r="L1555" s="205" t="str">
        <f ca="1">IFERROR(__xludf.DUMMYFUNCTION("JOIN("""", G1555:H1555)"),"")</f>
        <v/>
      </c>
      <c r="M1555" s="11" t="e">
        <f t="shared" ca="1" si="16"/>
        <v>#NAME?</v>
      </c>
    </row>
    <row r="1556" spans="1:13" ht="12.75">
      <c r="A1556" s="15"/>
      <c r="B1556" s="13"/>
      <c r="C1556" s="13"/>
      <c r="D1556" s="13"/>
      <c r="E1556" s="13"/>
      <c r="F1556" s="13"/>
      <c r="G1556" s="205"/>
      <c r="H1556" s="15"/>
      <c r="I1556" s="13"/>
      <c r="J1556" s="204">
        <v>44439</v>
      </c>
      <c r="K1556" s="204">
        <f t="shared" si="15"/>
        <v>44440</v>
      </c>
      <c r="L1556" s="205" t="str">
        <f ca="1">IFERROR(__xludf.DUMMYFUNCTION("JOIN("""", G1556:H1556)"),"")</f>
        <v/>
      </c>
      <c r="M1556" s="11" t="e">
        <f t="shared" ca="1" si="16"/>
        <v>#NAME?</v>
      </c>
    </row>
    <row r="1557" spans="1:13" ht="12.75">
      <c r="A1557" s="15"/>
      <c r="B1557" s="13"/>
      <c r="C1557" s="13"/>
      <c r="D1557" s="13"/>
      <c r="E1557" s="13"/>
      <c r="F1557" s="13"/>
      <c r="G1557" s="205"/>
      <c r="H1557" s="15"/>
      <c r="I1557" s="13"/>
      <c r="J1557" s="204">
        <v>44439</v>
      </c>
      <c r="K1557" s="204">
        <f t="shared" si="15"/>
        <v>44440</v>
      </c>
      <c r="L1557" s="205" t="str">
        <f ca="1">IFERROR(__xludf.DUMMYFUNCTION("JOIN("""", G1557:H1557)"),"")</f>
        <v/>
      </c>
      <c r="M1557" s="11" t="e">
        <f t="shared" ca="1" si="16"/>
        <v>#NAME?</v>
      </c>
    </row>
    <row r="1558" spans="1:13" ht="12.75">
      <c r="A1558" s="15"/>
      <c r="B1558" s="13"/>
      <c r="C1558" s="13"/>
      <c r="D1558" s="13"/>
      <c r="E1558" s="13"/>
      <c r="F1558" s="13"/>
      <c r="G1558" s="205"/>
      <c r="H1558" s="15"/>
      <c r="I1558" s="13"/>
      <c r="J1558" s="214">
        <v>44440</v>
      </c>
      <c r="K1558" s="204">
        <f t="shared" si="15"/>
        <v>44441</v>
      </c>
      <c r="L1558" s="205" t="str">
        <f ca="1">IFERROR(__xludf.DUMMYFUNCTION("JOIN("""", G1558:H1558)"),"")</f>
        <v/>
      </c>
      <c r="M1558" s="11" t="e">
        <f t="shared" ca="1" si="16"/>
        <v>#NAME?</v>
      </c>
    </row>
    <row r="1559" spans="1:13" ht="12.75">
      <c r="A1559" s="15"/>
      <c r="B1559" s="13"/>
      <c r="C1559" s="13"/>
      <c r="D1559" s="13"/>
      <c r="E1559" s="13"/>
      <c r="F1559" s="13"/>
      <c r="G1559" s="205"/>
      <c r="H1559" s="15"/>
      <c r="I1559" s="13"/>
      <c r="J1559" s="204">
        <v>44450</v>
      </c>
      <c r="K1559" s="204">
        <f t="shared" si="15"/>
        <v>44451</v>
      </c>
      <c r="L1559" s="205" t="str">
        <f ca="1">IFERROR(__xludf.DUMMYFUNCTION("JOIN("""", G1559:H1559)"),"")</f>
        <v/>
      </c>
      <c r="M1559" s="11" t="e">
        <f t="shared" ca="1" si="16"/>
        <v>#NAME?</v>
      </c>
    </row>
    <row r="1560" spans="1:13" ht="12.75">
      <c r="A1560" s="15"/>
      <c r="B1560" s="13"/>
      <c r="C1560" s="13"/>
      <c r="D1560" s="13"/>
      <c r="E1560" s="13"/>
      <c r="F1560" s="13"/>
      <c r="G1560" s="205"/>
      <c r="H1560" s="15"/>
      <c r="I1560" s="13"/>
      <c r="J1560" s="204">
        <v>44441</v>
      </c>
      <c r="K1560" s="204">
        <f t="shared" si="15"/>
        <v>44442</v>
      </c>
      <c r="L1560" s="205" t="str">
        <f ca="1">IFERROR(__xludf.DUMMYFUNCTION("JOIN("""", G1560:H1560)"),"")</f>
        <v/>
      </c>
      <c r="M1560" s="11" t="e">
        <f t="shared" ca="1" si="16"/>
        <v>#NAME?</v>
      </c>
    </row>
    <row r="1561" spans="1:13" ht="12.75">
      <c r="A1561" s="15"/>
      <c r="B1561" s="13"/>
      <c r="C1561" s="13"/>
      <c r="D1561" s="13"/>
      <c r="E1561" s="13"/>
      <c r="F1561" s="13"/>
      <c r="G1561" s="205"/>
      <c r="H1561" s="15"/>
      <c r="I1561" s="13"/>
      <c r="J1561" s="204">
        <v>44441</v>
      </c>
      <c r="K1561" s="204">
        <f t="shared" si="15"/>
        <v>44442</v>
      </c>
      <c r="L1561" s="205" t="str">
        <f ca="1">IFERROR(__xludf.DUMMYFUNCTION("JOIN("""", G1561:H1561)"),"")</f>
        <v/>
      </c>
      <c r="M1561" s="11" t="e">
        <f t="shared" ca="1" si="16"/>
        <v>#NAME?</v>
      </c>
    </row>
    <row r="1562" spans="1:13" ht="12.75">
      <c r="A1562" s="15"/>
      <c r="B1562" s="13"/>
      <c r="C1562" s="13"/>
      <c r="D1562" s="13"/>
      <c r="E1562" s="13"/>
      <c r="F1562" s="13"/>
      <c r="G1562" s="205"/>
      <c r="H1562" s="15"/>
      <c r="I1562" s="13"/>
      <c r="J1562" s="204">
        <v>44441</v>
      </c>
      <c r="K1562" s="204">
        <f t="shared" si="15"/>
        <v>44442</v>
      </c>
      <c r="L1562" s="205" t="str">
        <f ca="1">IFERROR(__xludf.DUMMYFUNCTION("JOIN("""", G1562:H1562)"),"")</f>
        <v/>
      </c>
      <c r="M1562" s="11" t="e">
        <f t="shared" ca="1" si="16"/>
        <v>#NAME?</v>
      </c>
    </row>
    <row r="1563" spans="1:13" ht="12.75">
      <c r="A1563" s="15"/>
      <c r="B1563" s="13"/>
      <c r="C1563" s="13"/>
      <c r="D1563" s="13"/>
      <c r="E1563" s="13"/>
      <c r="F1563" s="13"/>
      <c r="G1563" s="205"/>
      <c r="H1563" s="15"/>
      <c r="I1563" s="13"/>
      <c r="J1563" s="204">
        <v>44441</v>
      </c>
      <c r="K1563" s="204">
        <f t="shared" si="15"/>
        <v>44442</v>
      </c>
      <c r="L1563" s="205" t="str">
        <f ca="1">IFERROR(__xludf.DUMMYFUNCTION("JOIN("""", G1563:H1563)"),"")</f>
        <v/>
      </c>
      <c r="M1563" s="11" t="e">
        <f t="shared" ca="1" si="16"/>
        <v>#NAME?</v>
      </c>
    </row>
    <row r="1564" spans="1:13" ht="12.75">
      <c r="A1564" s="15"/>
      <c r="B1564" s="13"/>
      <c r="C1564" s="13"/>
      <c r="D1564" s="13"/>
      <c r="E1564" s="13"/>
      <c r="F1564" s="13"/>
      <c r="G1564" s="205"/>
      <c r="H1564" s="15"/>
      <c r="I1564" s="13"/>
      <c r="J1564" s="204">
        <v>44447</v>
      </c>
      <c r="K1564" s="204">
        <f t="shared" si="15"/>
        <v>44448</v>
      </c>
      <c r="L1564" s="205" t="str">
        <f ca="1">IFERROR(__xludf.DUMMYFUNCTION("JOIN("""", G1564:H1564)"),"")</f>
        <v/>
      </c>
      <c r="M1564" s="11" t="e">
        <f t="shared" ca="1" si="16"/>
        <v>#NAME?</v>
      </c>
    </row>
    <row r="1565" spans="1:13" ht="12.75">
      <c r="A1565" s="15"/>
      <c r="B1565" s="13"/>
      <c r="C1565" s="13"/>
      <c r="D1565" s="13"/>
      <c r="E1565" s="13"/>
      <c r="F1565" s="13"/>
      <c r="G1565" s="205"/>
      <c r="H1565" s="15"/>
      <c r="I1565" s="13"/>
      <c r="J1565" s="204">
        <v>44441</v>
      </c>
      <c r="K1565" s="204">
        <f t="shared" si="15"/>
        <v>44442</v>
      </c>
      <c r="L1565" s="205" t="str">
        <f ca="1">IFERROR(__xludf.DUMMYFUNCTION("JOIN("""", G1565:H1565)"),"")</f>
        <v/>
      </c>
      <c r="M1565" s="11" t="e">
        <f t="shared" ca="1" si="16"/>
        <v>#NAME?</v>
      </c>
    </row>
    <row r="1566" spans="1:13" ht="12.75">
      <c r="A1566" s="15"/>
      <c r="B1566" s="13"/>
      <c r="C1566" s="13"/>
      <c r="D1566" s="13"/>
      <c r="E1566" s="13"/>
      <c r="F1566" s="13"/>
      <c r="G1566" s="205"/>
      <c r="H1566" s="15"/>
      <c r="I1566" s="13"/>
      <c r="J1566" s="204">
        <v>44441</v>
      </c>
      <c r="K1566" s="204">
        <f t="shared" si="15"/>
        <v>44442</v>
      </c>
      <c r="L1566" s="205" t="str">
        <f ca="1">IFERROR(__xludf.DUMMYFUNCTION("JOIN("""", G1566:H1566)"),"")</f>
        <v/>
      </c>
      <c r="M1566" s="11" t="e">
        <f t="shared" ca="1" si="16"/>
        <v>#NAME?</v>
      </c>
    </row>
    <row r="1567" spans="1:13" ht="12.75">
      <c r="A1567" s="15"/>
      <c r="B1567" s="13"/>
      <c r="C1567" s="13"/>
      <c r="D1567" s="13"/>
      <c r="E1567" s="13"/>
      <c r="F1567" s="13"/>
      <c r="G1567" s="205"/>
      <c r="H1567" s="15"/>
      <c r="I1567" s="13"/>
      <c r="J1567" s="204">
        <v>44441</v>
      </c>
      <c r="K1567" s="204">
        <f t="shared" si="15"/>
        <v>44442</v>
      </c>
      <c r="L1567" s="205" t="str">
        <f ca="1">IFERROR(__xludf.DUMMYFUNCTION("JOIN("""", G1567:H1567)"),"")</f>
        <v/>
      </c>
      <c r="M1567" s="11" t="e">
        <f t="shared" ca="1" si="16"/>
        <v>#NAME?</v>
      </c>
    </row>
    <row r="1568" spans="1:13" ht="12.75">
      <c r="A1568" s="15"/>
      <c r="B1568" s="13"/>
      <c r="C1568" s="82"/>
      <c r="D1568" s="13"/>
      <c r="E1568" s="13"/>
      <c r="F1568" s="13"/>
      <c r="G1568" s="205"/>
      <c r="H1568" s="15"/>
      <c r="I1568" s="13"/>
      <c r="J1568" s="204">
        <v>44441</v>
      </c>
      <c r="K1568" s="204">
        <f t="shared" si="15"/>
        <v>44442</v>
      </c>
      <c r="L1568" s="205" t="str">
        <f ca="1">IFERROR(__xludf.DUMMYFUNCTION("JOIN("""", G1568:H1568)"),"")</f>
        <v/>
      </c>
      <c r="M1568" s="11" t="e">
        <f t="shared" ca="1" si="16"/>
        <v>#NAME?</v>
      </c>
    </row>
    <row r="1569" spans="1:13" ht="12.75">
      <c r="A1569" s="15"/>
      <c r="B1569" s="82"/>
      <c r="C1569" s="82"/>
      <c r="D1569" s="13"/>
      <c r="E1569" s="13"/>
      <c r="F1569" s="13"/>
      <c r="G1569" s="205"/>
      <c r="H1569" s="15"/>
      <c r="I1569" s="13"/>
      <c r="J1569" s="204">
        <v>44441</v>
      </c>
      <c r="K1569" s="204">
        <f t="shared" si="15"/>
        <v>44442</v>
      </c>
      <c r="L1569" s="205" t="str">
        <f ca="1">IFERROR(__xludf.DUMMYFUNCTION("JOIN("""", G1569:H1569)"),"")</f>
        <v/>
      </c>
      <c r="M1569" s="11" t="e">
        <f t="shared" ca="1" si="16"/>
        <v>#NAME?</v>
      </c>
    </row>
    <row r="1570" spans="1:13" ht="12.75">
      <c r="A1570" s="83"/>
      <c r="B1570" s="82"/>
      <c r="C1570" s="82"/>
      <c r="D1570" s="13"/>
      <c r="E1570" s="13"/>
      <c r="F1570" s="13"/>
      <c r="G1570" s="205"/>
      <c r="H1570" s="15"/>
      <c r="I1570" s="13"/>
      <c r="J1570" s="204">
        <v>44441</v>
      </c>
      <c r="K1570" s="204">
        <f t="shared" si="15"/>
        <v>44442</v>
      </c>
      <c r="L1570" s="205" t="str">
        <f ca="1">IFERROR(__xludf.DUMMYFUNCTION("JOIN("""", G1570:H1570)"),"")</f>
        <v/>
      </c>
      <c r="M1570" s="11" t="e">
        <f t="shared" ca="1" si="16"/>
        <v>#NAME?</v>
      </c>
    </row>
    <row r="1571" spans="1:13" ht="12.75">
      <c r="A1571" s="83"/>
      <c r="B1571" s="82"/>
      <c r="C1571" s="82"/>
      <c r="D1571" s="13"/>
      <c r="E1571" s="13"/>
      <c r="F1571" s="13"/>
      <c r="G1571" s="205"/>
      <c r="H1571" s="15"/>
      <c r="I1571" s="13"/>
      <c r="J1571" s="204">
        <v>44455</v>
      </c>
      <c r="K1571" s="204">
        <f t="shared" si="15"/>
        <v>44456</v>
      </c>
      <c r="L1571" s="205" t="str">
        <f ca="1">IFERROR(__xludf.DUMMYFUNCTION("JOIN("""", G1571:H1571)"),"")</f>
        <v/>
      </c>
      <c r="M1571" s="11" t="e">
        <f t="shared" ca="1" si="16"/>
        <v>#NAME?</v>
      </c>
    </row>
    <row r="1572" spans="1:13" ht="12.75">
      <c r="A1572" s="15"/>
      <c r="B1572" s="13"/>
      <c r="C1572" s="13"/>
      <c r="D1572" s="13"/>
      <c r="E1572" s="13"/>
      <c r="F1572" s="13"/>
      <c r="G1572" s="205"/>
      <c r="H1572" s="15"/>
      <c r="I1572" s="13"/>
      <c r="J1572" s="204">
        <v>44442</v>
      </c>
      <c r="K1572" s="204">
        <f t="shared" si="15"/>
        <v>44443</v>
      </c>
      <c r="L1572" s="205" t="str">
        <f ca="1">IFERROR(__xludf.DUMMYFUNCTION("JOIN("""", G1572:H1572)"),"")</f>
        <v/>
      </c>
      <c r="M1572" s="11" t="e">
        <f t="shared" ca="1" si="16"/>
        <v>#NAME?</v>
      </c>
    </row>
    <row r="1573" spans="1:13" ht="12.75">
      <c r="A1573" s="15"/>
      <c r="B1573" s="13"/>
      <c r="C1573" s="13"/>
      <c r="D1573" s="13"/>
      <c r="E1573" s="13"/>
      <c r="F1573" s="13"/>
      <c r="G1573" s="205"/>
      <c r="H1573" s="15"/>
      <c r="I1573" s="13"/>
      <c r="J1573" s="204">
        <v>44442</v>
      </c>
      <c r="K1573" s="204">
        <f t="shared" si="15"/>
        <v>44443</v>
      </c>
      <c r="L1573" s="205" t="str">
        <f ca="1">IFERROR(__xludf.DUMMYFUNCTION("JOIN("""", G1573:H1573)"),"")</f>
        <v/>
      </c>
      <c r="M1573" s="11" t="e">
        <f t="shared" ca="1" si="16"/>
        <v>#NAME?</v>
      </c>
    </row>
    <row r="1574" spans="1:13" ht="12.75">
      <c r="A1574" s="15"/>
      <c r="B1574" s="13"/>
      <c r="C1574" s="13"/>
      <c r="D1574" s="13"/>
      <c r="E1574" s="13"/>
      <c r="F1574" s="13"/>
      <c r="G1574" s="205"/>
      <c r="H1574" s="15"/>
      <c r="I1574" s="13"/>
      <c r="J1574" s="204">
        <v>44445</v>
      </c>
      <c r="K1574" s="204">
        <f t="shared" si="15"/>
        <v>44446</v>
      </c>
      <c r="L1574" s="205" t="str">
        <f ca="1">IFERROR(__xludf.DUMMYFUNCTION("JOIN("""", G1574:H1574)"),"")</f>
        <v/>
      </c>
      <c r="M1574" s="11" t="e">
        <f t="shared" ca="1" si="16"/>
        <v>#NAME?</v>
      </c>
    </row>
    <row r="1575" spans="1:13" ht="12.75">
      <c r="A1575" s="15"/>
      <c r="B1575" s="13"/>
      <c r="C1575" s="13"/>
      <c r="D1575" s="13"/>
      <c r="E1575" s="13"/>
      <c r="F1575" s="13"/>
      <c r="G1575" s="205"/>
      <c r="H1575" s="15"/>
      <c r="I1575" s="13"/>
      <c r="J1575" s="204">
        <v>44443</v>
      </c>
      <c r="K1575" s="204">
        <f t="shared" si="15"/>
        <v>44444</v>
      </c>
      <c r="L1575" s="205" t="str">
        <f ca="1">IFERROR(__xludf.DUMMYFUNCTION("JOIN("""", G1575:H1575)"),"")</f>
        <v/>
      </c>
      <c r="M1575" s="11" t="e">
        <f t="shared" ca="1" si="16"/>
        <v>#NAME?</v>
      </c>
    </row>
    <row r="1576" spans="1:13" ht="12.75">
      <c r="A1576" s="15"/>
      <c r="B1576" s="13"/>
      <c r="C1576" s="13"/>
      <c r="D1576" s="13"/>
      <c r="E1576" s="13"/>
      <c r="F1576" s="13"/>
      <c r="G1576" s="205"/>
      <c r="H1576" s="15"/>
      <c r="I1576" s="13"/>
      <c r="J1576" s="204">
        <v>44443</v>
      </c>
      <c r="K1576" s="204">
        <f t="shared" si="15"/>
        <v>44444</v>
      </c>
      <c r="L1576" s="205" t="str">
        <f ca="1">IFERROR(__xludf.DUMMYFUNCTION("JOIN("""", G1576:H1576)"),"")</f>
        <v/>
      </c>
      <c r="M1576" s="11" t="e">
        <f t="shared" ca="1" si="16"/>
        <v>#NAME?</v>
      </c>
    </row>
    <row r="1577" spans="1:13" ht="12.75">
      <c r="A1577" s="15"/>
      <c r="B1577" s="13"/>
      <c r="C1577" s="13"/>
      <c r="D1577" s="13"/>
      <c r="E1577" s="13"/>
      <c r="F1577" s="13"/>
      <c r="G1577" s="205"/>
      <c r="H1577" s="15"/>
      <c r="I1577" s="13"/>
      <c r="J1577" s="204">
        <v>44468</v>
      </c>
      <c r="K1577" s="204">
        <f t="shared" si="15"/>
        <v>44469</v>
      </c>
      <c r="L1577" s="205" t="str">
        <f ca="1">IFERROR(__xludf.DUMMYFUNCTION("JOIN("""", G1577:H1577)"),"")</f>
        <v/>
      </c>
      <c r="M1577" s="11" t="e">
        <f t="shared" ca="1" si="16"/>
        <v>#NAME?</v>
      </c>
    </row>
    <row r="1578" spans="1:13" ht="12.75">
      <c r="A1578" s="15"/>
      <c r="B1578" s="13"/>
      <c r="C1578" s="13"/>
      <c r="D1578" s="13"/>
      <c r="E1578" s="13"/>
      <c r="F1578" s="13"/>
      <c r="G1578" s="205"/>
      <c r="H1578" s="15"/>
      <c r="I1578" s="13"/>
      <c r="J1578" s="204">
        <v>44452</v>
      </c>
      <c r="K1578" s="204">
        <f t="shared" si="15"/>
        <v>44453</v>
      </c>
      <c r="L1578" s="205" t="str">
        <f ca="1">IFERROR(__xludf.DUMMYFUNCTION("JOIN("""", G1578:H1578)"),"")</f>
        <v/>
      </c>
      <c r="M1578" s="11" t="e">
        <f t="shared" ca="1" si="16"/>
        <v>#NAME?</v>
      </c>
    </row>
    <row r="1579" spans="1:13" ht="12.75">
      <c r="A1579" s="15"/>
      <c r="B1579" s="13"/>
      <c r="C1579" s="13"/>
      <c r="D1579" s="13"/>
      <c r="E1579" s="13"/>
      <c r="F1579" s="13"/>
      <c r="G1579" s="205"/>
      <c r="H1579" s="15"/>
      <c r="I1579" s="13"/>
      <c r="J1579" s="204">
        <v>44443</v>
      </c>
      <c r="K1579" s="204">
        <f t="shared" si="15"/>
        <v>44444</v>
      </c>
      <c r="L1579" s="205" t="str">
        <f ca="1">IFERROR(__xludf.DUMMYFUNCTION("JOIN("""", G1579:H1579)"),"")</f>
        <v/>
      </c>
      <c r="M1579" s="11" t="e">
        <f t="shared" ca="1" si="16"/>
        <v>#NAME?</v>
      </c>
    </row>
    <row r="1580" spans="1:13" ht="12.75">
      <c r="A1580" s="15"/>
      <c r="B1580" s="13"/>
      <c r="C1580" s="13"/>
      <c r="D1580" s="13"/>
      <c r="E1580" s="13"/>
      <c r="F1580" s="13"/>
      <c r="G1580" s="205"/>
      <c r="H1580" s="15"/>
      <c r="I1580" s="13"/>
      <c r="J1580" s="204">
        <v>44443</v>
      </c>
      <c r="K1580" s="204">
        <f t="shared" si="15"/>
        <v>44444</v>
      </c>
      <c r="L1580" s="205" t="str">
        <f ca="1">IFERROR(__xludf.DUMMYFUNCTION("JOIN("""", G1580:H1580)"),"")</f>
        <v/>
      </c>
      <c r="M1580" s="11" t="e">
        <f t="shared" ca="1" si="16"/>
        <v>#NAME?</v>
      </c>
    </row>
    <row r="1581" spans="1:13" ht="12.75">
      <c r="A1581" s="15"/>
      <c r="B1581" s="13"/>
      <c r="C1581" s="13"/>
      <c r="D1581" s="13"/>
      <c r="E1581" s="13"/>
      <c r="F1581" s="13"/>
      <c r="G1581" s="205"/>
      <c r="H1581" s="15"/>
      <c r="I1581" s="13"/>
      <c r="J1581" s="204">
        <v>44457</v>
      </c>
      <c r="K1581" s="204">
        <f t="shared" si="15"/>
        <v>44458</v>
      </c>
      <c r="L1581" s="205" t="str">
        <f ca="1">IFERROR(__xludf.DUMMYFUNCTION("JOIN("""", G1581:H1581)"),"")</f>
        <v/>
      </c>
      <c r="M1581" s="11" t="e">
        <f t="shared" ca="1" si="16"/>
        <v>#NAME?</v>
      </c>
    </row>
    <row r="1582" spans="1:13" ht="12.75">
      <c r="A1582" s="15"/>
      <c r="B1582" s="13"/>
      <c r="C1582" s="13"/>
      <c r="D1582" s="13"/>
      <c r="E1582" s="13"/>
      <c r="F1582" s="13"/>
      <c r="G1582" s="205"/>
      <c r="H1582" s="15"/>
      <c r="I1582" s="13"/>
      <c r="J1582" s="204">
        <v>44445</v>
      </c>
      <c r="K1582" s="204">
        <f t="shared" si="15"/>
        <v>44446</v>
      </c>
      <c r="L1582" s="205" t="str">
        <f ca="1">IFERROR(__xludf.DUMMYFUNCTION("JOIN("""", G1582:H1582)"),"")</f>
        <v/>
      </c>
      <c r="M1582" s="11" t="e">
        <f t="shared" ca="1" si="16"/>
        <v>#NAME?</v>
      </c>
    </row>
    <row r="1583" spans="1:13" ht="12.75">
      <c r="A1583" s="15"/>
      <c r="B1583" s="13"/>
      <c r="C1583" s="13"/>
      <c r="D1583" s="13"/>
      <c r="E1583" s="13"/>
      <c r="F1583" s="13"/>
      <c r="G1583" s="205"/>
      <c r="H1583" s="15"/>
      <c r="I1583" s="13"/>
      <c r="J1583" s="204">
        <v>44445</v>
      </c>
      <c r="K1583" s="204">
        <f t="shared" si="15"/>
        <v>44446</v>
      </c>
      <c r="L1583" s="205" t="str">
        <f ca="1">IFERROR(__xludf.DUMMYFUNCTION("JOIN("""", G1583:H1583)"),"")</f>
        <v/>
      </c>
      <c r="M1583" s="11" t="e">
        <f t="shared" ca="1" si="16"/>
        <v>#NAME?</v>
      </c>
    </row>
    <row r="1584" spans="1:13" ht="12.75">
      <c r="A1584" s="15"/>
      <c r="B1584" s="13"/>
      <c r="C1584" s="13"/>
      <c r="D1584" s="13"/>
      <c r="E1584" s="13"/>
      <c r="F1584" s="13"/>
      <c r="G1584" s="205"/>
      <c r="H1584" s="15"/>
      <c r="I1584" s="13"/>
      <c r="J1584" s="204">
        <v>44445</v>
      </c>
      <c r="K1584" s="204">
        <f t="shared" si="15"/>
        <v>44446</v>
      </c>
      <c r="L1584" s="205" t="str">
        <f ca="1">IFERROR(__xludf.DUMMYFUNCTION("JOIN("""", G1584:H1584)"),"")</f>
        <v/>
      </c>
      <c r="M1584" s="11" t="e">
        <f t="shared" ca="1" si="16"/>
        <v>#NAME?</v>
      </c>
    </row>
    <row r="1585" spans="1:13" ht="12.75">
      <c r="A1585" s="15"/>
      <c r="B1585" s="13"/>
      <c r="C1585" s="13"/>
      <c r="D1585" s="13"/>
      <c r="E1585" s="13"/>
      <c r="F1585" s="13"/>
      <c r="G1585" s="205"/>
      <c r="H1585" s="15"/>
      <c r="I1585" s="13"/>
      <c r="J1585" s="204">
        <v>44445</v>
      </c>
      <c r="K1585" s="204">
        <f t="shared" si="15"/>
        <v>44446</v>
      </c>
      <c r="L1585" s="205" t="str">
        <f ca="1">IFERROR(__xludf.DUMMYFUNCTION("JOIN("""", G1585:H1585)"),"")</f>
        <v/>
      </c>
      <c r="M1585" s="11" t="e">
        <f t="shared" ca="1" si="16"/>
        <v>#NAME?</v>
      </c>
    </row>
    <row r="1586" spans="1:13" ht="12.75">
      <c r="A1586" s="15"/>
      <c r="B1586" s="13"/>
      <c r="C1586" s="13"/>
      <c r="D1586" s="13"/>
      <c r="E1586" s="13"/>
      <c r="F1586" s="13"/>
      <c r="G1586" s="205"/>
      <c r="H1586" s="15"/>
      <c r="I1586" s="13"/>
      <c r="J1586" s="204">
        <v>44445</v>
      </c>
      <c r="K1586" s="204">
        <f t="shared" si="15"/>
        <v>44446</v>
      </c>
      <c r="L1586" s="205" t="str">
        <f ca="1">IFERROR(__xludf.DUMMYFUNCTION("JOIN("""", G1586:H1586)"),"")</f>
        <v/>
      </c>
      <c r="M1586" s="11" t="e">
        <f t="shared" ca="1" si="16"/>
        <v>#NAME?</v>
      </c>
    </row>
    <row r="1587" spans="1:13" ht="12.75">
      <c r="A1587" s="15"/>
      <c r="B1587" s="13"/>
      <c r="C1587" s="13"/>
      <c r="D1587" s="13"/>
      <c r="E1587" s="13"/>
      <c r="F1587" s="13"/>
      <c r="G1587" s="205"/>
      <c r="H1587" s="15"/>
      <c r="I1587" s="13"/>
      <c r="J1587" s="204">
        <v>44445</v>
      </c>
      <c r="K1587" s="204">
        <f t="shared" si="15"/>
        <v>44446</v>
      </c>
      <c r="L1587" s="205" t="str">
        <f ca="1">IFERROR(__xludf.DUMMYFUNCTION("JOIN("""", G1587:H1587)"),"")</f>
        <v/>
      </c>
      <c r="M1587" s="11" t="e">
        <f t="shared" ca="1" si="16"/>
        <v>#NAME?</v>
      </c>
    </row>
    <row r="1588" spans="1:13" ht="12.75">
      <c r="A1588" s="15"/>
      <c r="B1588" s="13"/>
      <c r="C1588" s="13"/>
      <c r="D1588" s="13"/>
      <c r="E1588" s="13"/>
      <c r="F1588" s="13"/>
      <c r="G1588" s="205"/>
      <c r="H1588" s="15"/>
      <c r="I1588" s="13"/>
      <c r="J1588" s="204">
        <v>44445</v>
      </c>
      <c r="K1588" s="204">
        <f t="shared" si="15"/>
        <v>44446</v>
      </c>
      <c r="L1588" s="205" t="str">
        <f ca="1">IFERROR(__xludf.DUMMYFUNCTION("JOIN("""", G1588:H1588)"),"")</f>
        <v/>
      </c>
      <c r="M1588" s="11" t="e">
        <f t="shared" ca="1" si="16"/>
        <v>#NAME?</v>
      </c>
    </row>
    <row r="1589" spans="1:13" ht="12.75">
      <c r="A1589" s="15"/>
      <c r="B1589" s="13"/>
      <c r="C1589" s="13"/>
      <c r="D1589" s="13"/>
      <c r="E1589" s="13"/>
      <c r="F1589" s="13"/>
      <c r="G1589" s="205"/>
      <c r="H1589" s="15"/>
      <c r="I1589" s="13"/>
      <c r="J1589" s="204">
        <v>44445</v>
      </c>
      <c r="K1589" s="204">
        <f t="shared" ref="K1589:K1843" si="17">J1589+1</f>
        <v>44446</v>
      </c>
      <c r="L1589" s="205" t="str">
        <f ca="1">IFERROR(__xludf.DUMMYFUNCTION("JOIN("""", G1589:H1589)"),"")</f>
        <v/>
      </c>
      <c r="M1589" s="11" t="e">
        <f t="shared" ca="1" si="16"/>
        <v>#NAME?</v>
      </c>
    </row>
    <row r="1590" spans="1:13" ht="12.75">
      <c r="A1590" s="15"/>
      <c r="B1590" s="13"/>
      <c r="C1590" s="13"/>
      <c r="D1590" s="13"/>
      <c r="E1590" s="13"/>
      <c r="F1590" s="13"/>
      <c r="G1590" s="205"/>
      <c r="H1590" s="15"/>
      <c r="I1590" s="13"/>
      <c r="J1590" s="204">
        <v>44448</v>
      </c>
      <c r="K1590" s="204">
        <f t="shared" si="17"/>
        <v>44449</v>
      </c>
      <c r="L1590" s="205" t="str">
        <f ca="1">IFERROR(__xludf.DUMMYFUNCTION("JOIN("""", G1590:H1590)"),"")</f>
        <v/>
      </c>
      <c r="M1590" s="11" t="e">
        <f t="shared" ca="1" si="16"/>
        <v>#NAME?</v>
      </c>
    </row>
    <row r="1591" spans="1:13" ht="12.75">
      <c r="A1591" s="15"/>
      <c r="B1591" s="13"/>
      <c r="C1591" s="13"/>
      <c r="D1591" s="13"/>
      <c r="E1591" s="13"/>
      <c r="F1591" s="13"/>
      <c r="G1591" s="205"/>
      <c r="H1591" s="15"/>
      <c r="I1591" s="13"/>
      <c r="J1591" s="204">
        <v>44446</v>
      </c>
      <c r="K1591" s="204">
        <f t="shared" si="17"/>
        <v>44447</v>
      </c>
      <c r="L1591" s="205" t="str">
        <f ca="1">IFERROR(__xludf.DUMMYFUNCTION("JOIN("""", G1591:H1591)"),"")</f>
        <v/>
      </c>
      <c r="M1591" s="11" t="e">
        <f t="shared" ca="1" si="16"/>
        <v>#NAME?</v>
      </c>
    </row>
    <row r="1592" spans="1:13" ht="12.75">
      <c r="A1592" s="15"/>
      <c r="B1592" s="13"/>
      <c r="C1592" s="13"/>
      <c r="D1592" s="13"/>
      <c r="E1592" s="13"/>
      <c r="F1592" s="13"/>
      <c r="G1592" s="205"/>
      <c r="H1592" s="15"/>
      <c r="I1592" s="13"/>
      <c r="J1592" s="204">
        <v>44446</v>
      </c>
      <c r="K1592" s="204">
        <f t="shared" si="17"/>
        <v>44447</v>
      </c>
      <c r="L1592" s="205" t="str">
        <f ca="1">IFERROR(__xludf.DUMMYFUNCTION("JOIN("""", G1592:H1592)"),"")</f>
        <v/>
      </c>
      <c r="M1592" s="11" t="e">
        <f t="shared" ca="1" si="16"/>
        <v>#NAME?</v>
      </c>
    </row>
    <row r="1593" spans="1:13" ht="12.75">
      <c r="A1593" s="15"/>
      <c r="B1593" s="13"/>
      <c r="C1593" s="13"/>
      <c r="D1593" s="13"/>
      <c r="E1593" s="13"/>
      <c r="F1593" s="13"/>
      <c r="G1593" s="205"/>
      <c r="H1593" s="15"/>
      <c r="I1593" s="13"/>
      <c r="J1593" s="204">
        <v>44446</v>
      </c>
      <c r="K1593" s="204">
        <f t="shared" si="17"/>
        <v>44447</v>
      </c>
      <c r="L1593" s="205" t="str">
        <f ca="1">IFERROR(__xludf.DUMMYFUNCTION("JOIN("""", G1593:H1593)"),"")</f>
        <v/>
      </c>
      <c r="M1593" s="11" t="e">
        <f t="shared" ca="1" si="16"/>
        <v>#NAME?</v>
      </c>
    </row>
    <row r="1594" spans="1:13" ht="12.75">
      <c r="A1594" s="15"/>
      <c r="B1594" s="13"/>
      <c r="C1594" s="13"/>
      <c r="D1594" s="13"/>
      <c r="E1594" s="13"/>
      <c r="F1594" s="13"/>
      <c r="G1594" s="205"/>
      <c r="H1594" s="15"/>
      <c r="I1594" s="13"/>
      <c r="J1594" s="204">
        <v>44448</v>
      </c>
      <c r="K1594" s="204">
        <f t="shared" si="17"/>
        <v>44449</v>
      </c>
      <c r="L1594" s="205" t="str">
        <f ca="1">IFERROR(__xludf.DUMMYFUNCTION("JOIN("""", G1594:H1594)"),"")</f>
        <v/>
      </c>
      <c r="M1594" s="11" t="e">
        <f t="shared" ca="1" si="16"/>
        <v>#NAME?</v>
      </c>
    </row>
    <row r="1595" spans="1:13" ht="12.75">
      <c r="A1595" s="15"/>
      <c r="B1595" s="13"/>
      <c r="C1595" s="13"/>
      <c r="D1595" s="13"/>
      <c r="E1595" s="13"/>
      <c r="F1595" s="13"/>
      <c r="G1595" s="205"/>
      <c r="H1595" s="15"/>
      <c r="I1595" s="13"/>
      <c r="J1595" s="204">
        <v>44450</v>
      </c>
      <c r="K1595" s="204">
        <f t="shared" si="17"/>
        <v>44451</v>
      </c>
      <c r="L1595" s="205" t="str">
        <f ca="1">IFERROR(__xludf.DUMMYFUNCTION("JOIN("""", G1595:H1595)"),"")</f>
        <v/>
      </c>
      <c r="M1595" s="11" t="e">
        <f t="shared" ca="1" si="16"/>
        <v>#NAME?</v>
      </c>
    </row>
    <row r="1596" spans="1:13" ht="12.75">
      <c r="A1596" s="15"/>
      <c r="B1596" s="13"/>
      <c r="C1596" s="13"/>
      <c r="D1596" s="13"/>
      <c r="E1596" s="13"/>
      <c r="F1596" s="13"/>
      <c r="G1596" s="205"/>
      <c r="H1596" s="15"/>
      <c r="I1596" s="13"/>
      <c r="J1596" s="204">
        <v>44448</v>
      </c>
      <c r="K1596" s="204">
        <f t="shared" si="17"/>
        <v>44449</v>
      </c>
      <c r="L1596" s="205" t="str">
        <f ca="1">IFERROR(__xludf.DUMMYFUNCTION("JOIN("""", G1596:H1596)"),"")</f>
        <v/>
      </c>
      <c r="M1596" s="11" t="e">
        <f t="shared" ca="1" si="16"/>
        <v>#NAME?</v>
      </c>
    </row>
    <row r="1597" spans="1:13" ht="12.75">
      <c r="A1597" s="15"/>
      <c r="B1597" s="13"/>
      <c r="C1597" s="13"/>
      <c r="D1597" s="13"/>
      <c r="E1597" s="13"/>
      <c r="F1597" s="13"/>
      <c r="G1597" s="205"/>
      <c r="H1597" s="15"/>
      <c r="I1597" s="13"/>
      <c r="J1597" s="204">
        <v>44448</v>
      </c>
      <c r="K1597" s="204">
        <f t="shared" si="17"/>
        <v>44449</v>
      </c>
      <c r="L1597" s="205" t="str">
        <f ca="1">IFERROR(__xludf.DUMMYFUNCTION("JOIN("""", G1597:H1597)"),"")</f>
        <v/>
      </c>
      <c r="M1597" s="11" t="e">
        <f t="shared" ca="1" si="16"/>
        <v>#NAME?</v>
      </c>
    </row>
    <row r="1598" spans="1:13" ht="12.75">
      <c r="A1598" s="15"/>
      <c r="B1598" s="13"/>
      <c r="C1598" s="13"/>
      <c r="D1598" s="13"/>
      <c r="E1598" s="13"/>
      <c r="F1598" s="13"/>
      <c r="G1598" s="205"/>
      <c r="H1598" s="15"/>
      <c r="I1598" s="13"/>
      <c r="J1598" s="204">
        <v>44462</v>
      </c>
      <c r="K1598" s="204">
        <f t="shared" si="17"/>
        <v>44463</v>
      </c>
      <c r="L1598" s="205" t="str">
        <f ca="1">IFERROR(__xludf.DUMMYFUNCTION("JOIN("""", G1598:H1598)"),"")</f>
        <v/>
      </c>
      <c r="M1598" s="11" t="e">
        <f t="shared" ca="1" si="16"/>
        <v>#NAME?</v>
      </c>
    </row>
    <row r="1599" spans="1:13" ht="12.75">
      <c r="A1599" s="15"/>
      <c r="B1599" s="13"/>
      <c r="C1599" s="13"/>
      <c r="D1599" s="13"/>
      <c r="E1599" s="13"/>
      <c r="F1599" s="13"/>
      <c r="G1599" s="205"/>
      <c r="H1599" s="15"/>
      <c r="I1599" s="13"/>
      <c r="J1599" s="204">
        <v>44449</v>
      </c>
      <c r="K1599" s="204">
        <f t="shared" si="17"/>
        <v>44450</v>
      </c>
      <c r="L1599" s="205" t="str">
        <f ca="1">IFERROR(__xludf.DUMMYFUNCTION("JOIN("""", G1599:H1599)"),"")</f>
        <v/>
      </c>
      <c r="M1599" s="11" t="e">
        <f t="shared" ca="1" si="16"/>
        <v>#NAME?</v>
      </c>
    </row>
    <row r="1600" spans="1:13" ht="12.75">
      <c r="A1600" s="15"/>
      <c r="B1600" s="13"/>
      <c r="C1600" s="13"/>
      <c r="D1600" s="13"/>
      <c r="E1600" s="13"/>
      <c r="F1600" s="13"/>
      <c r="G1600" s="205"/>
      <c r="H1600" s="15"/>
      <c r="I1600" s="13"/>
      <c r="J1600" s="204">
        <v>44449</v>
      </c>
      <c r="K1600" s="204">
        <f t="shared" si="17"/>
        <v>44450</v>
      </c>
      <c r="L1600" s="205" t="str">
        <f ca="1">IFERROR(__xludf.DUMMYFUNCTION("JOIN("""", G1600:H1600)"),"")</f>
        <v/>
      </c>
      <c r="M1600" s="11" t="e">
        <f t="shared" ca="1" si="16"/>
        <v>#NAME?</v>
      </c>
    </row>
    <row r="1601" spans="1:13" ht="12.75">
      <c r="A1601" s="15"/>
      <c r="B1601" s="13"/>
      <c r="C1601" s="13"/>
      <c r="D1601" s="13"/>
      <c r="E1601" s="13"/>
      <c r="F1601" s="13"/>
      <c r="G1601" s="205"/>
      <c r="H1601" s="15"/>
      <c r="I1601" s="13"/>
      <c r="J1601" s="204">
        <v>44449</v>
      </c>
      <c r="K1601" s="204">
        <f t="shared" si="17"/>
        <v>44450</v>
      </c>
      <c r="L1601" s="205" t="str">
        <f ca="1">IFERROR(__xludf.DUMMYFUNCTION("JOIN("""", G1601:H1601)"),"")</f>
        <v/>
      </c>
      <c r="M1601" s="11" t="e">
        <f t="shared" ca="1" si="16"/>
        <v>#NAME?</v>
      </c>
    </row>
    <row r="1602" spans="1:13" ht="12.75">
      <c r="A1602" s="15"/>
      <c r="B1602" s="13"/>
      <c r="C1602" s="13"/>
      <c r="D1602" s="13"/>
      <c r="E1602" s="13"/>
      <c r="F1602" s="13"/>
      <c r="G1602" s="205"/>
      <c r="H1602" s="15"/>
      <c r="I1602" s="13"/>
      <c r="J1602" s="204">
        <v>44449</v>
      </c>
      <c r="K1602" s="204">
        <f t="shared" si="17"/>
        <v>44450</v>
      </c>
      <c r="L1602" s="205" t="str">
        <f ca="1">IFERROR(__xludf.DUMMYFUNCTION("JOIN("""", G1602:H1602)"),"")</f>
        <v/>
      </c>
      <c r="M1602" s="11" t="e">
        <f t="shared" ca="1" si="16"/>
        <v>#NAME?</v>
      </c>
    </row>
    <row r="1603" spans="1:13" ht="12.75">
      <c r="A1603" s="15"/>
      <c r="B1603" s="13"/>
      <c r="C1603" s="13"/>
      <c r="D1603" s="13"/>
      <c r="E1603" s="13"/>
      <c r="F1603" s="13"/>
      <c r="G1603" s="205"/>
      <c r="H1603" s="15"/>
      <c r="I1603" s="13"/>
      <c r="J1603" s="204">
        <v>44450</v>
      </c>
      <c r="K1603" s="204">
        <f t="shared" si="17"/>
        <v>44451</v>
      </c>
      <c r="L1603" s="205" t="str">
        <f ca="1">IFERROR(__xludf.DUMMYFUNCTION("JOIN("""", G1603:H1603)"),"")</f>
        <v/>
      </c>
      <c r="M1603" s="11" t="e">
        <f t="shared" ca="1" si="16"/>
        <v>#NAME?</v>
      </c>
    </row>
    <row r="1604" spans="1:13" ht="12.75">
      <c r="A1604" s="15"/>
      <c r="B1604" s="13"/>
      <c r="C1604" s="13"/>
      <c r="D1604" s="13"/>
      <c r="E1604" s="13"/>
      <c r="F1604" s="13"/>
      <c r="G1604" s="205"/>
      <c r="H1604" s="15"/>
      <c r="I1604" s="13"/>
      <c r="J1604" s="204">
        <v>44450</v>
      </c>
      <c r="K1604" s="204">
        <f t="shared" si="17"/>
        <v>44451</v>
      </c>
      <c r="L1604" s="205" t="str">
        <f ca="1">IFERROR(__xludf.DUMMYFUNCTION("JOIN("""", G1604:H1604)"),"")</f>
        <v/>
      </c>
      <c r="M1604" s="11" t="e">
        <f t="shared" ca="1" si="16"/>
        <v>#NAME?</v>
      </c>
    </row>
    <row r="1605" spans="1:13" ht="12.75">
      <c r="A1605" s="15"/>
      <c r="B1605" s="13"/>
      <c r="C1605" s="13"/>
      <c r="D1605" s="13"/>
      <c r="E1605" s="13"/>
      <c r="F1605" s="13"/>
      <c r="G1605" s="205"/>
      <c r="H1605" s="15"/>
      <c r="I1605" s="13"/>
      <c r="J1605" s="204">
        <v>44450</v>
      </c>
      <c r="K1605" s="204">
        <f t="shared" si="17"/>
        <v>44451</v>
      </c>
      <c r="L1605" s="205" t="str">
        <f ca="1">IFERROR(__xludf.DUMMYFUNCTION("JOIN("""", G1605:H1605)"),"")</f>
        <v/>
      </c>
      <c r="M1605" s="11" t="e">
        <f t="shared" ca="1" si="16"/>
        <v>#NAME?</v>
      </c>
    </row>
    <row r="1606" spans="1:13" ht="12.75">
      <c r="A1606" s="15"/>
      <c r="B1606" s="13"/>
      <c r="C1606" s="13"/>
      <c r="D1606" s="13"/>
      <c r="E1606" s="13"/>
      <c r="F1606" s="13"/>
      <c r="G1606" s="205"/>
      <c r="H1606" s="15"/>
      <c r="I1606" s="13"/>
      <c r="J1606" s="204">
        <v>44450</v>
      </c>
      <c r="K1606" s="204">
        <f t="shared" si="17"/>
        <v>44451</v>
      </c>
      <c r="L1606" s="205" t="str">
        <f ca="1">IFERROR(__xludf.DUMMYFUNCTION("JOIN("""", G1606:H1606)"),"")</f>
        <v/>
      </c>
      <c r="M1606" s="11" t="e">
        <f t="shared" ca="1" si="16"/>
        <v>#NAME?</v>
      </c>
    </row>
    <row r="1607" spans="1:13" ht="12.75">
      <c r="A1607" s="15"/>
      <c r="B1607" s="13"/>
      <c r="C1607" s="13"/>
      <c r="D1607" s="13"/>
      <c r="E1607" s="13"/>
      <c r="F1607" s="13"/>
      <c r="G1607" s="205"/>
      <c r="H1607" s="15"/>
      <c r="I1607" s="13"/>
      <c r="J1607" s="204">
        <v>44450</v>
      </c>
      <c r="K1607" s="204">
        <f t="shared" si="17"/>
        <v>44451</v>
      </c>
      <c r="L1607" s="205" t="str">
        <f ca="1">IFERROR(__xludf.DUMMYFUNCTION("JOIN("""", G1607:H1607)"),"")</f>
        <v/>
      </c>
      <c r="M1607" s="11" t="e">
        <f t="shared" ca="1" si="16"/>
        <v>#NAME?</v>
      </c>
    </row>
    <row r="1608" spans="1:13" ht="12.75">
      <c r="A1608" s="15"/>
      <c r="B1608" s="13"/>
      <c r="C1608" s="13"/>
      <c r="D1608" s="13"/>
      <c r="E1608" s="13"/>
      <c r="F1608" s="13"/>
      <c r="G1608" s="205"/>
      <c r="H1608" s="15"/>
      <c r="I1608" s="13"/>
      <c r="J1608" s="213">
        <v>44450</v>
      </c>
      <c r="K1608" s="204">
        <f t="shared" si="17"/>
        <v>44451</v>
      </c>
      <c r="L1608" s="205" t="str">
        <f ca="1">IFERROR(__xludf.DUMMYFUNCTION("JOIN("""", G1608:H1608)"),"")</f>
        <v/>
      </c>
      <c r="M1608" s="11" t="e">
        <f t="shared" ca="1" si="16"/>
        <v>#NAME?</v>
      </c>
    </row>
    <row r="1609" spans="1:13" ht="12.75">
      <c r="A1609" s="15"/>
      <c r="B1609" s="13"/>
      <c r="C1609" s="13"/>
      <c r="D1609" s="13"/>
      <c r="E1609" s="13"/>
      <c r="F1609" s="13"/>
      <c r="G1609" s="205"/>
      <c r="H1609" s="15"/>
      <c r="I1609" s="13"/>
      <c r="J1609" s="204">
        <v>44452</v>
      </c>
      <c r="K1609" s="204">
        <f t="shared" si="17"/>
        <v>44453</v>
      </c>
      <c r="L1609" s="205" t="str">
        <f ca="1">IFERROR(__xludf.DUMMYFUNCTION("JOIN("""", G1609:H1609)"),"")</f>
        <v/>
      </c>
      <c r="M1609" s="11" t="e">
        <f t="shared" ca="1" si="16"/>
        <v>#NAME?</v>
      </c>
    </row>
    <row r="1610" spans="1:13" ht="12.75">
      <c r="A1610" s="15"/>
      <c r="B1610" s="13"/>
      <c r="C1610" s="13"/>
      <c r="D1610" s="13"/>
      <c r="E1610" s="13"/>
      <c r="F1610" s="13"/>
      <c r="G1610" s="205"/>
      <c r="H1610" s="15"/>
      <c r="I1610" s="13"/>
      <c r="J1610" s="204">
        <v>44452</v>
      </c>
      <c r="K1610" s="204">
        <f t="shared" si="17"/>
        <v>44453</v>
      </c>
      <c r="L1610" s="205" t="str">
        <f ca="1">IFERROR(__xludf.DUMMYFUNCTION("JOIN("""", G1610:H1610)"),"")</f>
        <v/>
      </c>
      <c r="M1610" s="11" t="e">
        <f t="shared" ca="1" si="16"/>
        <v>#NAME?</v>
      </c>
    </row>
    <row r="1611" spans="1:13" ht="12.75">
      <c r="A1611" s="15"/>
      <c r="B1611" s="13"/>
      <c r="C1611" s="13"/>
      <c r="D1611" s="13"/>
      <c r="E1611" s="13"/>
      <c r="F1611" s="13"/>
      <c r="G1611" s="205"/>
      <c r="H1611" s="15"/>
      <c r="I1611" s="13"/>
      <c r="J1611" s="204">
        <v>44452</v>
      </c>
      <c r="K1611" s="204">
        <f t="shared" si="17"/>
        <v>44453</v>
      </c>
      <c r="L1611" s="205" t="str">
        <f ca="1">IFERROR(__xludf.DUMMYFUNCTION("JOIN("""", G1611:H1611)"),"")</f>
        <v/>
      </c>
      <c r="M1611" s="11" t="e">
        <f t="shared" ca="1" si="16"/>
        <v>#NAME?</v>
      </c>
    </row>
    <row r="1612" spans="1:13" ht="12.75">
      <c r="A1612" s="15"/>
      <c r="B1612" s="13"/>
      <c r="C1612" s="13"/>
      <c r="D1612" s="13"/>
      <c r="E1612" s="13"/>
      <c r="F1612" s="13"/>
      <c r="G1612" s="205"/>
      <c r="H1612" s="15"/>
      <c r="I1612" s="13"/>
      <c r="J1612" s="204">
        <v>44452</v>
      </c>
      <c r="K1612" s="204">
        <f t="shared" si="17"/>
        <v>44453</v>
      </c>
      <c r="L1612" s="205" t="str">
        <f ca="1">IFERROR(__xludf.DUMMYFUNCTION("JOIN("""", G1612:H1612)"),"")</f>
        <v/>
      </c>
      <c r="M1612" s="11" t="e">
        <f t="shared" ca="1" si="16"/>
        <v>#NAME?</v>
      </c>
    </row>
    <row r="1613" spans="1:13" ht="12.75">
      <c r="A1613" s="15"/>
      <c r="B1613" s="13"/>
      <c r="C1613" s="13"/>
      <c r="D1613" s="13"/>
      <c r="E1613" s="13"/>
      <c r="F1613" s="13"/>
      <c r="G1613" s="205"/>
      <c r="H1613" s="15"/>
      <c r="I1613" s="13"/>
      <c r="J1613" s="204">
        <v>44452</v>
      </c>
      <c r="K1613" s="204">
        <f t="shared" si="17"/>
        <v>44453</v>
      </c>
      <c r="L1613" s="205" t="str">
        <f ca="1">IFERROR(__xludf.DUMMYFUNCTION("JOIN("""", G1613:H1613)"),"")</f>
        <v/>
      </c>
      <c r="M1613" s="11" t="e">
        <f t="shared" ca="1" si="16"/>
        <v>#NAME?</v>
      </c>
    </row>
    <row r="1614" spans="1:13" ht="12.75">
      <c r="A1614" s="15"/>
      <c r="B1614" s="13"/>
      <c r="C1614" s="13"/>
      <c r="D1614" s="13"/>
      <c r="E1614" s="13"/>
      <c r="F1614" s="13"/>
      <c r="G1614" s="205"/>
      <c r="H1614" s="15"/>
      <c r="I1614" s="13"/>
      <c r="J1614" s="204">
        <v>44452</v>
      </c>
      <c r="K1614" s="204">
        <f t="shared" si="17"/>
        <v>44453</v>
      </c>
      <c r="L1614" s="205" t="str">
        <f ca="1">IFERROR(__xludf.DUMMYFUNCTION("JOIN("""", G1614:H1614)"),"")</f>
        <v/>
      </c>
      <c r="M1614" s="11" t="e">
        <f t="shared" ca="1" si="16"/>
        <v>#NAME?</v>
      </c>
    </row>
    <row r="1615" spans="1:13" ht="12.75">
      <c r="A1615" s="15"/>
      <c r="B1615" s="13"/>
      <c r="C1615" s="13"/>
      <c r="D1615" s="13"/>
      <c r="E1615" s="13"/>
      <c r="F1615" s="13"/>
      <c r="G1615" s="205"/>
      <c r="H1615" s="15"/>
      <c r="I1615" s="13"/>
      <c r="J1615" s="204">
        <v>44452</v>
      </c>
      <c r="K1615" s="204">
        <f t="shared" si="17"/>
        <v>44453</v>
      </c>
      <c r="L1615" s="205" t="str">
        <f ca="1">IFERROR(__xludf.DUMMYFUNCTION("JOIN("""", G1615:H1615)"),"")</f>
        <v/>
      </c>
      <c r="M1615" s="11" t="e">
        <f t="shared" ca="1" si="16"/>
        <v>#NAME?</v>
      </c>
    </row>
    <row r="1616" spans="1:13" ht="12.75">
      <c r="A1616" s="15"/>
      <c r="B1616" s="13"/>
      <c r="C1616" s="13"/>
      <c r="D1616" s="13"/>
      <c r="E1616" s="13"/>
      <c r="F1616" s="13"/>
      <c r="G1616" s="205"/>
      <c r="H1616" s="15"/>
      <c r="I1616" s="13"/>
      <c r="J1616" s="204">
        <v>44475</v>
      </c>
      <c r="K1616" s="204">
        <f t="shared" si="17"/>
        <v>44476</v>
      </c>
      <c r="L1616" s="205" t="str">
        <f ca="1">IFERROR(__xludf.DUMMYFUNCTION("JOIN("""", G1616:H1616)"),"")</f>
        <v/>
      </c>
      <c r="M1616" s="11" t="e">
        <f t="shared" ca="1" si="16"/>
        <v>#NAME?</v>
      </c>
    </row>
    <row r="1617" spans="1:13" ht="12.75">
      <c r="A1617" s="15"/>
      <c r="B1617" s="13"/>
      <c r="C1617" s="13"/>
      <c r="D1617" s="13"/>
      <c r="E1617" s="13"/>
      <c r="F1617" s="13"/>
      <c r="G1617" s="205"/>
      <c r="H1617" s="15"/>
      <c r="I1617" s="13"/>
      <c r="J1617" s="204">
        <v>44452</v>
      </c>
      <c r="K1617" s="204">
        <f t="shared" si="17"/>
        <v>44453</v>
      </c>
      <c r="L1617" s="205" t="str">
        <f ca="1">IFERROR(__xludf.DUMMYFUNCTION("JOIN("""", G1617:H1617)"),"")</f>
        <v/>
      </c>
      <c r="M1617" s="11" t="e">
        <f t="shared" ca="1" si="16"/>
        <v>#NAME?</v>
      </c>
    </row>
    <row r="1618" spans="1:13" ht="12.75">
      <c r="A1618" s="15"/>
      <c r="B1618" s="13"/>
      <c r="C1618" s="13"/>
      <c r="D1618" s="13"/>
      <c r="E1618" s="13"/>
      <c r="F1618" s="13"/>
      <c r="G1618" s="205"/>
      <c r="H1618" s="15"/>
      <c r="I1618" s="13"/>
      <c r="J1618" s="204">
        <v>44453</v>
      </c>
      <c r="K1618" s="204">
        <f t="shared" si="17"/>
        <v>44454</v>
      </c>
      <c r="L1618" s="205" t="str">
        <f ca="1">IFERROR(__xludf.DUMMYFUNCTION("JOIN("""", G1618:H1618)"),"")</f>
        <v/>
      </c>
      <c r="M1618" s="11" t="e">
        <f t="shared" ca="1" si="16"/>
        <v>#NAME?</v>
      </c>
    </row>
    <row r="1619" spans="1:13" ht="12.75">
      <c r="A1619" s="15"/>
      <c r="B1619" s="13"/>
      <c r="C1619" s="13"/>
      <c r="D1619" s="13"/>
      <c r="E1619" s="13"/>
      <c r="F1619" s="13"/>
      <c r="G1619" s="205"/>
      <c r="H1619" s="15"/>
      <c r="I1619" s="13"/>
      <c r="J1619" s="204">
        <v>44453</v>
      </c>
      <c r="K1619" s="204">
        <f t="shared" si="17"/>
        <v>44454</v>
      </c>
      <c r="L1619" s="205" t="str">
        <f ca="1">IFERROR(__xludf.DUMMYFUNCTION("JOIN("""", G1619:H1619)"),"")</f>
        <v/>
      </c>
      <c r="M1619" s="11" t="e">
        <f t="shared" ca="1" si="16"/>
        <v>#NAME?</v>
      </c>
    </row>
    <row r="1620" spans="1:13" ht="12.75">
      <c r="A1620" s="15"/>
      <c r="B1620" s="13"/>
      <c r="C1620" s="13"/>
      <c r="D1620" s="13"/>
      <c r="E1620" s="13"/>
      <c r="F1620" s="13"/>
      <c r="G1620" s="205"/>
      <c r="H1620" s="13"/>
      <c r="I1620" s="13"/>
      <c r="J1620" s="204">
        <v>44453</v>
      </c>
      <c r="K1620" s="204">
        <f t="shared" si="17"/>
        <v>44454</v>
      </c>
      <c r="L1620" s="205" t="str">
        <f ca="1">IFERROR(__xludf.DUMMYFUNCTION("JOIN("""", G1620:H1620)"),"")</f>
        <v/>
      </c>
      <c r="M1620" s="11" t="e">
        <f t="shared" ca="1" si="16"/>
        <v>#NAME?</v>
      </c>
    </row>
    <row r="1621" spans="1:13" ht="12.75">
      <c r="A1621" s="15"/>
      <c r="B1621" s="13"/>
      <c r="C1621" s="13"/>
      <c r="D1621" s="13"/>
      <c r="E1621" s="13"/>
      <c r="F1621" s="13"/>
      <c r="G1621" s="205"/>
      <c r="H1621" s="15"/>
      <c r="I1621" s="13"/>
      <c r="J1621" s="204">
        <v>44453</v>
      </c>
      <c r="K1621" s="204">
        <f t="shared" si="17"/>
        <v>44454</v>
      </c>
      <c r="L1621" s="205" t="str">
        <f ca="1">IFERROR(__xludf.DUMMYFUNCTION("JOIN("""", G1621:H1621)"),"")</f>
        <v/>
      </c>
      <c r="M1621" s="11" t="e">
        <f t="shared" ca="1" si="16"/>
        <v>#NAME?</v>
      </c>
    </row>
    <row r="1622" spans="1:13" ht="12.75">
      <c r="A1622" s="15"/>
      <c r="B1622" s="13"/>
      <c r="C1622" s="13"/>
      <c r="D1622" s="13"/>
      <c r="E1622" s="13"/>
      <c r="F1622" s="13"/>
      <c r="G1622" s="205"/>
      <c r="H1622" s="15"/>
      <c r="I1622" s="13"/>
      <c r="J1622" s="204">
        <v>44453</v>
      </c>
      <c r="K1622" s="204">
        <f t="shared" si="17"/>
        <v>44454</v>
      </c>
      <c r="L1622" s="205" t="str">
        <f ca="1">IFERROR(__xludf.DUMMYFUNCTION("JOIN("""", G1622:H1622)"),"")</f>
        <v/>
      </c>
      <c r="M1622" s="11" t="e">
        <f t="shared" ca="1" si="16"/>
        <v>#NAME?</v>
      </c>
    </row>
    <row r="1623" spans="1:13" ht="12.75">
      <c r="A1623" s="15"/>
      <c r="B1623" s="13"/>
      <c r="C1623" s="13"/>
      <c r="D1623" s="13"/>
      <c r="E1623" s="13"/>
      <c r="F1623" s="13"/>
      <c r="G1623" s="205"/>
      <c r="H1623" s="15"/>
      <c r="I1623" s="13"/>
      <c r="J1623" s="204">
        <v>44453</v>
      </c>
      <c r="K1623" s="204">
        <f t="shared" si="17"/>
        <v>44454</v>
      </c>
      <c r="L1623" s="205" t="str">
        <f ca="1">IFERROR(__xludf.DUMMYFUNCTION("JOIN("""", G1623:H1623)"),"")</f>
        <v/>
      </c>
      <c r="M1623" s="11" t="e">
        <f t="shared" ca="1" si="16"/>
        <v>#NAME?</v>
      </c>
    </row>
    <row r="1624" spans="1:13" ht="12.75">
      <c r="A1624" s="15"/>
      <c r="B1624" s="13"/>
      <c r="C1624" s="13"/>
      <c r="D1624" s="13"/>
      <c r="E1624" s="13"/>
      <c r="F1624" s="13"/>
      <c r="G1624" s="205"/>
      <c r="H1624" s="15"/>
      <c r="I1624" s="13"/>
      <c r="J1624" s="204">
        <v>44453</v>
      </c>
      <c r="K1624" s="204">
        <f t="shared" si="17"/>
        <v>44454</v>
      </c>
      <c r="L1624" s="205" t="str">
        <f ca="1">IFERROR(__xludf.DUMMYFUNCTION("JOIN("""", G1624:H1624)"),"")</f>
        <v/>
      </c>
      <c r="M1624" s="11" t="e">
        <f t="shared" ca="1" si="16"/>
        <v>#NAME?</v>
      </c>
    </row>
    <row r="1625" spans="1:13" ht="12.75">
      <c r="A1625" s="15"/>
      <c r="B1625" s="13"/>
      <c r="C1625" s="13"/>
      <c r="D1625" s="13"/>
      <c r="E1625" s="13"/>
      <c r="F1625" s="13"/>
      <c r="G1625" s="205"/>
      <c r="H1625" s="15"/>
      <c r="I1625" s="13"/>
      <c r="J1625" s="204">
        <v>44454</v>
      </c>
      <c r="K1625" s="204">
        <f t="shared" si="17"/>
        <v>44455</v>
      </c>
      <c r="L1625" s="205" t="str">
        <f ca="1">IFERROR(__xludf.DUMMYFUNCTION("JOIN("""", G1625:H1625)"),"")</f>
        <v/>
      </c>
      <c r="M1625" s="11" t="e">
        <f t="shared" ca="1" si="16"/>
        <v>#NAME?</v>
      </c>
    </row>
    <row r="1626" spans="1:13" ht="12.75">
      <c r="A1626" s="15"/>
      <c r="B1626" s="13"/>
      <c r="C1626" s="13"/>
      <c r="D1626" s="13"/>
      <c r="E1626" s="13"/>
      <c r="F1626" s="13"/>
      <c r="G1626" s="205"/>
      <c r="H1626" s="15"/>
      <c r="I1626" s="13"/>
      <c r="J1626" s="204">
        <v>44455</v>
      </c>
      <c r="K1626" s="204">
        <f t="shared" si="17"/>
        <v>44456</v>
      </c>
      <c r="L1626" s="205" t="str">
        <f ca="1">IFERROR(__xludf.DUMMYFUNCTION("JOIN("""", G1626:H1626)"),"")</f>
        <v/>
      </c>
      <c r="M1626" s="11" t="e">
        <f t="shared" ca="1" si="16"/>
        <v>#NAME?</v>
      </c>
    </row>
    <row r="1627" spans="1:13" ht="12.75">
      <c r="A1627" s="15"/>
      <c r="B1627" s="13"/>
      <c r="C1627" s="13"/>
      <c r="D1627" s="13"/>
      <c r="E1627" s="13"/>
      <c r="F1627" s="13"/>
      <c r="G1627" s="205"/>
      <c r="H1627" s="15"/>
      <c r="I1627" s="13"/>
      <c r="J1627" s="204">
        <v>44455</v>
      </c>
      <c r="K1627" s="204">
        <f t="shared" si="17"/>
        <v>44456</v>
      </c>
      <c r="L1627" s="205" t="str">
        <f ca="1">IFERROR(__xludf.DUMMYFUNCTION("JOIN("""", G1627:H1627)"),"")</f>
        <v/>
      </c>
      <c r="M1627" s="11" t="e">
        <f t="shared" ca="1" si="16"/>
        <v>#NAME?</v>
      </c>
    </row>
    <row r="1628" spans="1:13" ht="12.75">
      <c r="A1628" s="15"/>
      <c r="B1628" s="13"/>
      <c r="C1628" s="13"/>
      <c r="D1628" s="13"/>
      <c r="E1628" s="13"/>
      <c r="F1628" s="13"/>
      <c r="G1628" s="205"/>
      <c r="H1628" s="15"/>
      <c r="I1628" s="13"/>
      <c r="J1628" s="204">
        <v>44455</v>
      </c>
      <c r="K1628" s="204">
        <f t="shared" si="17"/>
        <v>44456</v>
      </c>
      <c r="L1628" s="205" t="str">
        <f ca="1">IFERROR(__xludf.DUMMYFUNCTION("JOIN("""", G1628:H1628)"),"")</f>
        <v/>
      </c>
      <c r="M1628" s="11" t="e">
        <f t="shared" ca="1" si="16"/>
        <v>#NAME?</v>
      </c>
    </row>
    <row r="1629" spans="1:13" ht="12.75">
      <c r="A1629" s="15"/>
      <c r="B1629" s="13"/>
      <c r="C1629" s="13"/>
      <c r="D1629" s="13"/>
      <c r="E1629" s="13"/>
      <c r="F1629" s="13"/>
      <c r="G1629" s="205"/>
      <c r="H1629" s="15"/>
      <c r="I1629" s="13"/>
      <c r="J1629" s="204">
        <v>44455</v>
      </c>
      <c r="K1629" s="204">
        <f t="shared" si="17"/>
        <v>44456</v>
      </c>
      <c r="L1629" s="205" t="str">
        <f ca="1">IFERROR(__xludf.DUMMYFUNCTION("JOIN("""", G1629:H1629)"),"")</f>
        <v/>
      </c>
      <c r="M1629" s="11" t="e">
        <f t="shared" ca="1" si="16"/>
        <v>#NAME?</v>
      </c>
    </row>
    <row r="1630" spans="1:13" ht="12.75">
      <c r="A1630" s="15"/>
      <c r="B1630" s="13"/>
      <c r="C1630" s="13"/>
      <c r="D1630" s="13"/>
      <c r="E1630" s="13"/>
      <c r="F1630" s="13"/>
      <c r="G1630" s="205"/>
      <c r="H1630" s="15"/>
      <c r="I1630" s="13"/>
      <c r="J1630" s="204">
        <v>44455</v>
      </c>
      <c r="K1630" s="204">
        <f t="shared" si="17"/>
        <v>44456</v>
      </c>
      <c r="L1630" s="205" t="str">
        <f ca="1">IFERROR(__xludf.DUMMYFUNCTION("JOIN("""", G1630:H1630)"),"")</f>
        <v/>
      </c>
      <c r="M1630" s="11" t="e">
        <f t="shared" ca="1" si="16"/>
        <v>#NAME?</v>
      </c>
    </row>
    <row r="1631" spans="1:13" ht="12.75">
      <c r="A1631" s="15"/>
      <c r="B1631" s="13"/>
      <c r="C1631" s="13"/>
      <c r="D1631" s="13"/>
      <c r="E1631" s="13"/>
      <c r="F1631" s="13"/>
      <c r="G1631" s="205"/>
      <c r="H1631" s="15"/>
      <c r="I1631" s="13"/>
      <c r="J1631" s="204">
        <v>44455</v>
      </c>
      <c r="K1631" s="204">
        <f t="shared" si="17"/>
        <v>44456</v>
      </c>
      <c r="L1631" s="205" t="str">
        <f ca="1">IFERROR(__xludf.DUMMYFUNCTION("JOIN("""", G1631:H1631)"),"")</f>
        <v/>
      </c>
      <c r="M1631" s="11" t="e">
        <f t="shared" ca="1" si="16"/>
        <v>#NAME?</v>
      </c>
    </row>
    <row r="1632" spans="1:13" ht="12.75">
      <c r="A1632" s="15"/>
      <c r="B1632" s="13"/>
      <c r="C1632" s="13"/>
      <c r="D1632" s="13"/>
      <c r="E1632" s="13"/>
      <c r="F1632" s="13"/>
      <c r="G1632" s="205"/>
      <c r="H1632" s="15"/>
      <c r="I1632" s="13"/>
      <c r="J1632" s="204">
        <v>44456</v>
      </c>
      <c r="K1632" s="204">
        <f t="shared" si="17"/>
        <v>44457</v>
      </c>
      <c r="L1632" s="205" t="str">
        <f ca="1">IFERROR(__xludf.DUMMYFUNCTION("JOIN("""", G1632:H1632)"),"")</f>
        <v/>
      </c>
      <c r="M1632" s="11" t="e">
        <f t="shared" ca="1" si="16"/>
        <v>#NAME?</v>
      </c>
    </row>
    <row r="1633" spans="1:13" ht="12.75">
      <c r="A1633" s="15"/>
      <c r="B1633" s="13"/>
      <c r="C1633" s="13"/>
      <c r="D1633" s="13"/>
      <c r="E1633" s="13"/>
      <c r="F1633" s="13"/>
      <c r="G1633" s="205"/>
      <c r="H1633" s="15"/>
      <c r="I1633" s="13"/>
      <c r="J1633" s="204">
        <v>44456</v>
      </c>
      <c r="K1633" s="204">
        <f t="shared" si="17"/>
        <v>44457</v>
      </c>
      <c r="L1633" s="205" t="str">
        <f ca="1">IFERROR(__xludf.DUMMYFUNCTION("JOIN("""", G1633:H1633)"),"")</f>
        <v/>
      </c>
      <c r="M1633" s="11" t="e">
        <f t="shared" ca="1" si="16"/>
        <v>#NAME?</v>
      </c>
    </row>
    <row r="1634" spans="1:13" ht="12.75">
      <c r="A1634" s="15"/>
      <c r="B1634" s="13"/>
      <c r="C1634" s="13"/>
      <c r="D1634" s="13"/>
      <c r="E1634" s="13"/>
      <c r="F1634" s="13"/>
      <c r="G1634" s="205"/>
      <c r="H1634" s="15"/>
      <c r="I1634" s="13"/>
      <c r="J1634" s="213">
        <v>44461</v>
      </c>
      <c r="K1634" s="204">
        <f t="shared" si="17"/>
        <v>44462</v>
      </c>
      <c r="L1634" s="205" t="str">
        <f ca="1">IFERROR(__xludf.DUMMYFUNCTION("JOIN("""", G1634:H1634)"),"")</f>
        <v/>
      </c>
      <c r="M1634" s="11" t="e">
        <f t="shared" ca="1" si="16"/>
        <v>#NAME?</v>
      </c>
    </row>
    <row r="1635" spans="1:13" ht="12.75">
      <c r="A1635" s="15"/>
      <c r="B1635" s="13"/>
      <c r="C1635" s="13"/>
      <c r="D1635" s="13"/>
      <c r="E1635" s="13"/>
      <c r="F1635" s="13"/>
      <c r="G1635" s="205"/>
      <c r="H1635" s="15"/>
      <c r="I1635" s="13"/>
      <c r="J1635" s="204">
        <v>44456</v>
      </c>
      <c r="K1635" s="204">
        <f t="shared" si="17"/>
        <v>44457</v>
      </c>
      <c r="L1635" s="205" t="str">
        <f ca="1">IFERROR(__xludf.DUMMYFUNCTION("JOIN("""", G1635:H1635)"),"")</f>
        <v/>
      </c>
      <c r="M1635" s="11" t="e">
        <f t="shared" ca="1" si="16"/>
        <v>#NAME?</v>
      </c>
    </row>
    <row r="1636" spans="1:13" ht="12.75">
      <c r="A1636" s="15"/>
      <c r="B1636" s="13"/>
      <c r="C1636" s="13"/>
      <c r="D1636" s="13"/>
      <c r="E1636" s="13"/>
      <c r="F1636" s="13"/>
      <c r="G1636" s="205"/>
      <c r="H1636" s="15"/>
      <c r="I1636" s="13"/>
      <c r="J1636" s="204">
        <v>44456</v>
      </c>
      <c r="K1636" s="204">
        <f t="shared" si="17"/>
        <v>44457</v>
      </c>
      <c r="L1636" s="205" t="str">
        <f ca="1">IFERROR(__xludf.DUMMYFUNCTION("JOIN("""", G1636:H1636)"),"")</f>
        <v/>
      </c>
      <c r="M1636" s="11" t="e">
        <f t="shared" ca="1" si="16"/>
        <v>#NAME?</v>
      </c>
    </row>
    <row r="1637" spans="1:13" ht="12.75">
      <c r="A1637" s="15"/>
      <c r="B1637" s="13"/>
      <c r="C1637" s="13"/>
      <c r="D1637" s="13"/>
      <c r="E1637" s="13"/>
      <c r="F1637" s="13"/>
      <c r="G1637" s="205"/>
      <c r="H1637" s="15"/>
      <c r="I1637" s="13"/>
      <c r="J1637" s="204">
        <v>44457</v>
      </c>
      <c r="K1637" s="204">
        <f t="shared" si="17"/>
        <v>44458</v>
      </c>
      <c r="L1637" s="205" t="str">
        <f ca="1">IFERROR(__xludf.DUMMYFUNCTION("JOIN("""", G1637:H1637)"),"")</f>
        <v/>
      </c>
      <c r="M1637" s="11" t="e">
        <f t="shared" ca="1" si="16"/>
        <v>#NAME?</v>
      </c>
    </row>
    <row r="1638" spans="1:13" ht="12.75">
      <c r="A1638" s="15"/>
      <c r="B1638" s="13"/>
      <c r="C1638" s="13"/>
      <c r="D1638" s="13"/>
      <c r="E1638" s="13"/>
      <c r="F1638" s="13"/>
      <c r="G1638" s="205"/>
      <c r="H1638" s="15"/>
      <c r="I1638" s="13"/>
      <c r="J1638" s="204">
        <v>44457</v>
      </c>
      <c r="K1638" s="204">
        <f t="shared" si="17"/>
        <v>44458</v>
      </c>
      <c r="L1638" s="205" t="str">
        <f ca="1">IFERROR(__xludf.DUMMYFUNCTION("JOIN("""", G1638:H1638)"),"")</f>
        <v/>
      </c>
      <c r="M1638" s="11" t="e">
        <f t="shared" ca="1" si="16"/>
        <v>#NAME?</v>
      </c>
    </row>
    <row r="1639" spans="1:13" ht="12.75">
      <c r="A1639" s="15"/>
      <c r="B1639" s="13"/>
      <c r="C1639" s="13"/>
      <c r="D1639" s="13"/>
      <c r="E1639" s="13"/>
      <c r="F1639" s="13"/>
      <c r="G1639" s="205"/>
      <c r="H1639" s="15"/>
      <c r="I1639" s="13"/>
      <c r="J1639" s="204">
        <v>44457</v>
      </c>
      <c r="K1639" s="204">
        <f t="shared" si="17"/>
        <v>44458</v>
      </c>
      <c r="L1639" s="205" t="str">
        <f ca="1">IFERROR(__xludf.DUMMYFUNCTION("JOIN("""", G1639:H1639)"),"")</f>
        <v/>
      </c>
      <c r="M1639" s="11" t="e">
        <f t="shared" ca="1" si="16"/>
        <v>#NAME?</v>
      </c>
    </row>
    <row r="1640" spans="1:13" ht="12.75">
      <c r="A1640" s="15"/>
      <c r="B1640" s="13"/>
      <c r="C1640" s="13"/>
      <c r="D1640" s="13"/>
      <c r="E1640" s="13"/>
      <c r="F1640" s="13"/>
      <c r="G1640" s="205"/>
      <c r="H1640" s="15"/>
      <c r="I1640" s="13"/>
      <c r="J1640" s="204">
        <v>44457</v>
      </c>
      <c r="K1640" s="204">
        <f t="shared" si="17"/>
        <v>44458</v>
      </c>
      <c r="L1640" s="205" t="str">
        <f ca="1">IFERROR(__xludf.DUMMYFUNCTION("JOIN("""", G1640:H1640)"),"")</f>
        <v/>
      </c>
      <c r="M1640" s="11" t="e">
        <f t="shared" ca="1" si="16"/>
        <v>#NAME?</v>
      </c>
    </row>
    <row r="1641" spans="1:13" ht="12.75">
      <c r="A1641" s="15"/>
      <c r="B1641" s="13"/>
      <c r="C1641" s="13"/>
      <c r="D1641" s="13"/>
      <c r="E1641" s="13"/>
      <c r="F1641" s="13"/>
      <c r="G1641" s="205"/>
      <c r="H1641" s="15"/>
      <c r="I1641" s="13"/>
      <c r="J1641" s="204">
        <v>44459</v>
      </c>
      <c r="K1641" s="204">
        <f t="shared" si="17"/>
        <v>44460</v>
      </c>
      <c r="L1641" s="205" t="str">
        <f ca="1">IFERROR(__xludf.DUMMYFUNCTION("JOIN("""", G1641:H1641)"),"")</f>
        <v/>
      </c>
      <c r="M1641" s="11" t="e">
        <f t="shared" ca="1" si="16"/>
        <v>#NAME?</v>
      </c>
    </row>
    <row r="1642" spans="1:13" ht="12.75">
      <c r="A1642" s="15"/>
      <c r="B1642" s="13"/>
      <c r="C1642" s="13"/>
      <c r="D1642" s="13"/>
      <c r="E1642" s="13"/>
      <c r="F1642" s="13"/>
      <c r="G1642" s="205"/>
      <c r="H1642" s="15"/>
      <c r="I1642" s="13"/>
      <c r="J1642" s="204">
        <v>44460</v>
      </c>
      <c r="K1642" s="204">
        <f t="shared" si="17"/>
        <v>44461</v>
      </c>
      <c r="L1642" s="205" t="str">
        <f ca="1">IFERROR(__xludf.DUMMYFUNCTION("JOIN("""", G1642:H1642)"),"")</f>
        <v/>
      </c>
      <c r="M1642" s="11" t="e">
        <f t="shared" ca="1" si="16"/>
        <v>#NAME?</v>
      </c>
    </row>
    <row r="1643" spans="1:13" ht="12.75">
      <c r="A1643" s="15"/>
      <c r="B1643" s="13"/>
      <c r="C1643" s="13"/>
      <c r="D1643" s="13"/>
      <c r="E1643" s="13"/>
      <c r="F1643" s="13"/>
      <c r="G1643" s="205"/>
      <c r="H1643" s="15"/>
      <c r="I1643" s="13"/>
      <c r="J1643" s="204">
        <v>44459</v>
      </c>
      <c r="K1643" s="204">
        <f t="shared" si="17"/>
        <v>44460</v>
      </c>
      <c r="L1643" s="205" t="str">
        <f ca="1">IFERROR(__xludf.DUMMYFUNCTION("JOIN("""", G1643:H1643)"),"")</f>
        <v/>
      </c>
      <c r="M1643" s="11" t="e">
        <f t="shared" ca="1" si="16"/>
        <v>#NAME?</v>
      </c>
    </row>
    <row r="1644" spans="1:13" ht="12.75">
      <c r="A1644" s="15"/>
      <c r="B1644" s="13"/>
      <c r="C1644" s="13"/>
      <c r="D1644" s="13"/>
      <c r="E1644" s="13"/>
      <c r="F1644" s="13"/>
      <c r="G1644" s="205"/>
      <c r="H1644" s="15"/>
      <c r="I1644" s="13"/>
      <c r="J1644" s="204">
        <v>44459</v>
      </c>
      <c r="K1644" s="204">
        <f t="shared" si="17"/>
        <v>44460</v>
      </c>
      <c r="L1644" s="205" t="str">
        <f ca="1">IFERROR(__xludf.DUMMYFUNCTION("JOIN("""", G1644:H1644)"),"")</f>
        <v/>
      </c>
      <c r="M1644" s="11" t="e">
        <f t="shared" ca="1" si="16"/>
        <v>#NAME?</v>
      </c>
    </row>
    <row r="1645" spans="1:13" ht="12.75">
      <c r="A1645" s="15"/>
      <c r="B1645" s="13"/>
      <c r="C1645" s="13"/>
      <c r="D1645" s="13"/>
      <c r="E1645" s="13"/>
      <c r="F1645" s="13"/>
      <c r="G1645" s="205"/>
      <c r="H1645" s="15"/>
      <c r="I1645" s="13"/>
      <c r="J1645" s="204">
        <v>44459</v>
      </c>
      <c r="K1645" s="204">
        <f t="shared" si="17"/>
        <v>44460</v>
      </c>
      <c r="L1645" s="205" t="str">
        <f ca="1">IFERROR(__xludf.DUMMYFUNCTION("JOIN("""", G1645:H1645)"),"")</f>
        <v/>
      </c>
      <c r="M1645" s="11" t="e">
        <f t="shared" ca="1" si="16"/>
        <v>#NAME?</v>
      </c>
    </row>
    <row r="1646" spans="1:13" ht="12.75">
      <c r="A1646" s="15"/>
      <c r="B1646" s="13"/>
      <c r="C1646" s="13"/>
      <c r="D1646" s="13"/>
      <c r="E1646" s="13"/>
      <c r="F1646" s="13"/>
      <c r="G1646" s="205"/>
      <c r="H1646" s="15"/>
      <c r="I1646" s="13"/>
      <c r="J1646" s="204">
        <v>44459</v>
      </c>
      <c r="K1646" s="204">
        <f t="shared" si="17"/>
        <v>44460</v>
      </c>
      <c r="L1646" s="205" t="str">
        <f ca="1">IFERROR(__xludf.DUMMYFUNCTION("JOIN("""", G1646:H1646)"),"")</f>
        <v/>
      </c>
      <c r="M1646" s="11" t="e">
        <f t="shared" ca="1" si="16"/>
        <v>#NAME?</v>
      </c>
    </row>
    <row r="1647" spans="1:13" ht="12.75">
      <c r="A1647" s="15"/>
      <c r="B1647" s="13"/>
      <c r="C1647" s="13"/>
      <c r="D1647" s="13"/>
      <c r="E1647" s="13"/>
      <c r="F1647" s="13"/>
      <c r="G1647" s="205"/>
      <c r="H1647" s="15"/>
      <c r="I1647" s="13"/>
      <c r="J1647" s="204">
        <v>44459</v>
      </c>
      <c r="K1647" s="204">
        <f t="shared" si="17"/>
        <v>44460</v>
      </c>
      <c r="L1647" s="205" t="str">
        <f ca="1">IFERROR(__xludf.DUMMYFUNCTION("JOIN("""", G1647:H1647)"),"")</f>
        <v/>
      </c>
      <c r="M1647" s="11" t="e">
        <f t="shared" ca="1" si="16"/>
        <v>#NAME?</v>
      </c>
    </row>
    <row r="1648" spans="1:13" ht="12.75">
      <c r="A1648" s="15"/>
      <c r="B1648" s="13"/>
      <c r="C1648" s="13"/>
      <c r="D1648" s="13"/>
      <c r="E1648" s="13"/>
      <c r="F1648" s="13"/>
      <c r="G1648" s="205"/>
      <c r="H1648" s="15"/>
      <c r="I1648" s="13"/>
      <c r="J1648" s="204">
        <v>44459</v>
      </c>
      <c r="K1648" s="204">
        <f t="shared" si="17"/>
        <v>44460</v>
      </c>
      <c r="L1648" s="205" t="str">
        <f ca="1">IFERROR(__xludf.DUMMYFUNCTION("JOIN("""", G1648:H1648)"),"")</f>
        <v/>
      </c>
      <c r="M1648" s="11" t="e">
        <f t="shared" ca="1" si="16"/>
        <v>#NAME?</v>
      </c>
    </row>
    <row r="1649" spans="1:13" ht="12.75">
      <c r="A1649" s="15"/>
      <c r="B1649" s="13"/>
      <c r="C1649" s="13"/>
      <c r="D1649" s="13"/>
      <c r="E1649" s="13"/>
      <c r="F1649" s="13"/>
      <c r="G1649" s="205"/>
      <c r="H1649" s="15"/>
      <c r="I1649" s="13"/>
      <c r="J1649" s="204">
        <v>44459</v>
      </c>
      <c r="K1649" s="204">
        <f t="shared" si="17"/>
        <v>44460</v>
      </c>
      <c r="L1649" s="205" t="str">
        <f ca="1">IFERROR(__xludf.DUMMYFUNCTION("JOIN("""", G1649:H1649)"),"")</f>
        <v/>
      </c>
      <c r="M1649" s="11" t="e">
        <f t="shared" ca="1" si="16"/>
        <v>#NAME?</v>
      </c>
    </row>
    <row r="1650" spans="1:13" ht="12.75">
      <c r="A1650" s="15"/>
      <c r="B1650" s="13"/>
      <c r="C1650" s="13"/>
      <c r="D1650" s="13"/>
      <c r="E1650" s="13"/>
      <c r="F1650" s="13"/>
      <c r="G1650" s="205"/>
      <c r="H1650" s="15"/>
      <c r="I1650" s="13"/>
      <c r="J1650" s="204">
        <v>44459</v>
      </c>
      <c r="K1650" s="204">
        <f t="shared" si="17"/>
        <v>44460</v>
      </c>
      <c r="L1650" s="205" t="str">
        <f ca="1">IFERROR(__xludf.DUMMYFUNCTION("JOIN("""", G1650:H1650)"),"")</f>
        <v/>
      </c>
      <c r="M1650" s="11" t="e">
        <f t="shared" ca="1" si="16"/>
        <v>#NAME?</v>
      </c>
    </row>
    <row r="1651" spans="1:13" ht="12.75">
      <c r="A1651" s="15"/>
      <c r="B1651" s="13"/>
      <c r="C1651" s="13"/>
      <c r="D1651" s="13"/>
      <c r="E1651" s="13"/>
      <c r="F1651" s="13"/>
      <c r="G1651" s="205"/>
      <c r="H1651" s="15"/>
      <c r="I1651" s="13"/>
      <c r="J1651" s="204">
        <v>44459</v>
      </c>
      <c r="K1651" s="204">
        <f t="shared" si="17"/>
        <v>44460</v>
      </c>
      <c r="L1651" s="205" t="str">
        <f ca="1">IFERROR(__xludf.DUMMYFUNCTION("JOIN("""", G1651:H1651)"),"")</f>
        <v/>
      </c>
      <c r="M1651" s="11" t="e">
        <f t="shared" ca="1" si="16"/>
        <v>#NAME?</v>
      </c>
    </row>
    <row r="1652" spans="1:13" ht="12.75">
      <c r="A1652" s="15"/>
      <c r="B1652" s="13"/>
      <c r="C1652" s="13"/>
      <c r="D1652" s="13"/>
      <c r="E1652" s="13"/>
      <c r="F1652" s="13"/>
      <c r="G1652" s="205"/>
      <c r="H1652" s="15"/>
      <c r="I1652" s="13"/>
      <c r="J1652" s="204">
        <v>44459</v>
      </c>
      <c r="K1652" s="204">
        <f t="shared" si="17"/>
        <v>44460</v>
      </c>
      <c r="L1652" s="205" t="str">
        <f ca="1">IFERROR(__xludf.DUMMYFUNCTION("JOIN("""", G1652:H1652)"),"")</f>
        <v/>
      </c>
      <c r="M1652" s="11" t="e">
        <f t="shared" ca="1" si="16"/>
        <v>#NAME?</v>
      </c>
    </row>
    <row r="1653" spans="1:13" ht="12.75">
      <c r="A1653" s="15"/>
      <c r="B1653" s="13"/>
      <c r="C1653" s="13"/>
      <c r="D1653" s="13"/>
      <c r="E1653" s="13"/>
      <c r="F1653" s="13"/>
      <c r="G1653" s="205"/>
      <c r="H1653" s="15"/>
      <c r="I1653" s="13"/>
      <c r="J1653" s="204">
        <v>44460</v>
      </c>
      <c r="K1653" s="204">
        <f t="shared" si="17"/>
        <v>44461</v>
      </c>
      <c r="L1653" s="205" t="str">
        <f ca="1">IFERROR(__xludf.DUMMYFUNCTION("JOIN("""", G1653:H1653)"),"")</f>
        <v/>
      </c>
      <c r="M1653" s="11" t="e">
        <f t="shared" ca="1" si="16"/>
        <v>#NAME?</v>
      </c>
    </row>
    <row r="1654" spans="1:13" ht="12.75">
      <c r="A1654" s="15"/>
      <c r="B1654" s="13"/>
      <c r="C1654" s="13"/>
      <c r="D1654" s="13"/>
      <c r="E1654" s="13"/>
      <c r="F1654" s="13"/>
      <c r="G1654" s="205"/>
      <c r="H1654" s="15"/>
      <c r="I1654" s="13"/>
      <c r="J1654" s="204">
        <v>44460</v>
      </c>
      <c r="K1654" s="204">
        <f t="shared" si="17"/>
        <v>44461</v>
      </c>
      <c r="L1654" s="205" t="str">
        <f ca="1">IFERROR(__xludf.DUMMYFUNCTION("JOIN("""", G1654:H1654)"),"")</f>
        <v/>
      </c>
      <c r="M1654" s="11" t="e">
        <f t="shared" ca="1" si="16"/>
        <v>#NAME?</v>
      </c>
    </row>
    <row r="1655" spans="1:13" ht="12.75">
      <c r="A1655" s="15"/>
      <c r="B1655" s="13"/>
      <c r="C1655" s="13"/>
      <c r="D1655" s="13"/>
      <c r="E1655" s="13"/>
      <c r="F1655" s="13"/>
      <c r="G1655" s="205"/>
      <c r="H1655" s="15"/>
      <c r="I1655" s="13"/>
      <c r="J1655" s="204">
        <v>44460</v>
      </c>
      <c r="K1655" s="204">
        <f t="shared" si="17"/>
        <v>44461</v>
      </c>
      <c r="L1655" s="205" t="str">
        <f ca="1">IFERROR(__xludf.DUMMYFUNCTION("JOIN("""", G1655:H1655)"),"")</f>
        <v/>
      </c>
      <c r="M1655" s="11" t="e">
        <f t="shared" ca="1" si="16"/>
        <v>#NAME?</v>
      </c>
    </row>
    <row r="1656" spans="1:13" ht="12.75">
      <c r="A1656" s="15"/>
      <c r="B1656" s="13"/>
      <c r="C1656" s="13"/>
      <c r="D1656" s="13"/>
      <c r="E1656" s="13"/>
      <c r="F1656" s="13"/>
      <c r="G1656" s="205"/>
      <c r="H1656" s="15"/>
      <c r="I1656" s="13"/>
      <c r="J1656" s="204">
        <v>44460</v>
      </c>
      <c r="K1656" s="204">
        <f t="shared" si="17"/>
        <v>44461</v>
      </c>
      <c r="L1656" s="205" t="str">
        <f ca="1">IFERROR(__xludf.DUMMYFUNCTION("JOIN("""", G1656:H1656)"),"")</f>
        <v/>
      </c>
      <c r="M1656" s="11" t="e">
        <f t="shared" ca="1" si="16"/>
        <v>#NAME?</v>
      </c>
    </row>
    <row r="1657" spans="1:13" ht="12.75">
      <c r="A1657" s="15"/>
      <c r="B1657" s="13"/>
      <c r="C1657" s="13"/>
      <c r="D1657" s="13"/>
      <c r="E1657" s="13"/>
      <c r="F1657" s="13"/>
      <c r="G1657" s="205"/>
      <c r="H1657" s="15"/>
      <c r="I1657" s="13"/>
      <c r="J1657" s="204">
        <v>44460</v>
      </c>
      <c r="K1657" s="204">
        <f t="shared" si="17"/>
        <v>44461</v>
      </c>
      <c r="L1657" s="205" t="str">
        <f ca="1">IFERROR(__xludf.DUMMYFUNCTION("JOIN("""", G1657:H1657)"),"")</f>
        <v/>
      </c>
      <c r="M1657" s="11" t="e">
        <f t="shared" ca="1" si="16"/>
        <v>#NAME?</v>
      </c>
    </row>
    <row r="1658" spans="1:13" ht="12.75">
      <c r="A1658" s="15"/>
      <c r="B1658" s="13"/>
      <c r="C1658" s="13"/>
      <c r="D1658" s="13"/>
      <c r="E1658" s="13"/>
      <c r="F1658" s="13"/>
      <c r="G1658" s="205"/>
      <c r="H1658" s="15"/>
      <c r="I1658" s="13"/>
      <c r="J1658" s="204">
        <v>44460</v>
      </c>
      <c r="K1658" s="204">
        <f t="shared" si="17"/>
        <v>44461</v>
      </c>
      <c r="L1658" s="205" t="str">
        <f ca="1">IFERROR(__xludf.DUMMYFUNCTION("JOIN("""", G1658:H1658)"),"")</f>
        <v/>
      </c>
      <c r="M1658" s="11" t="e">
        <f t="shared" ca="1" si="16"/>
        <v>#NAME?</v>
      </c>
    </row>
    <row r="1659" spans="1:13" ht="12.75">
      <c r="A1659" s="15"/>
      <c r="B1659" s="13"/>
      <c r="C1659" s="13"/>
      <c r="D1659" s="13"/>
      <c r="E1659" s="13"/>
      <c r="F1659" s="13"/>
      <c r="G1659" s="205"/>
      <c r="H1659" s="15"/>
      <c r="I1659" s="13"/>
      <c r="J1659" s="204">
        <v>44460</v>
      </c>
      <c r="K1659" s="204">
        <f t="shared" si="17"/>
        <v>44461</v>
      </c>
      <c r="L1659" s="205" t="str">
        <f ca="1">IFERROR(__xludf.DUMMYFUNCTION("JOIN("""", G1659:H1659)"),"")</f>
        <v/>
      </c>
      <c r="M1659" s="11" t="e">
        <f t="shared" ca="1" si="16"/>
        <v>#NAME?</v>
      </c>
    </row>
    <row r="1660" spans="1:13" ht="12.75">
      <c r="A1660" s="15"/>
      <c r="B1660" s="13"/>
      <c r="C1660" s="13"/>
      <c r="D1660" s="13"/>
      <c r="E1660" s="13"/>
      <c r="F1660" s="13"/>
      <c r="G1660" s="205"/>
      <c r="H1660" s="15"/>
      <c r="I1660" s="13"/>
      <c r="J1660" s="204">
        <v>44460</v>
      </c>
      <c r="K1660" s="204">
        <f t="shared" si="17"/>
        <v>44461</v>
      </c>
      <c r="L1660" s="205" t="str">
        <f ca="1">IFERROR(__xludf.DUMMYFUNCTION("JOIN("""", G1660:H1660)"),"")</f>
        <v/>
      </c>
      <c r="M1660" s="11" t="e">
        <f t="shared" ca="1" si="16"/>
        <v>#NAME?</v>
      </c>
    </row>
    <row r="1661" spans="1:13" ht="12.75">
      <c r="A1661" s="15"/>
      <c r="B1661" s="13"/>
      <c r="C1661" s="13"/>
      <c r="D1661" s="13"/>
      <c r="E1661" s="13"/>
      <c r="F1661" s="13"/>
      <c r="G1661" s="205"/>
      <c r="H1661" s="15"/>
      <c r="I1661" s="13"/>
      <c r="J1661" s="204">
        <v>44460</v>
      </c>
      <c r="K1661" s="204">
        <f t="shared" si="17"/>
        <v>44461</v>
      </c>
      <c r="L1661" s="205" t="str">
        <f ca="1">IFERROR(__xludf.DUMMYFUNCTION("JOIN("""", G1661:H1661)"),"")</f>
        <v/>
      </c>
      <c r="M1661" s="11" t="e">
        <f t="shared" ca="1" si="16"/>
        <v>#NAME?</v>
      </c>
    </row>
    <row r="1662" spans="1:13" ht="12.75">
      <c r="A1662" s="15"/>
      <c r="B1662" s="13"/>
      <c r="C1662" s="13"/>
      <c r="D1662" s="13"/>
      <c r="E1662" s="13"/>
      <c r="F1662" s="13"/>
      <c r="G1662" s="205"/>
      <c r="H1662" s="15"/>
      <c r="I1662" s="13"/>
      <c r="J1662" s="204">
        <v>44461</v>
      </c>
      <c r="K1662" s="204">
        <f t="shared" si="17"/>
        <v>44462</v>
      </c>
      <c r="L1662" s="205" t="str">
        <f ca="1">IFERROR(__xludf.DUMMYFUNCTION("JOIN("""", G1662:H1662)"),"")</f>
        <v/>
      </c>
      <c r="M1662" s="11" t="e">
        <f t="shared" ca="1" si="16"/>
        <v>#NAME?</v>
      </c>
    </row>
    <row r="1663" spans="1:13" ht="12.75">
      <c r="A1663" s="15"/>
      <c r="B1663" s="13"/>
      <c r="C1663" s="13"/>
      <c r="D1663" s="13"/>
      <c r="E1663" s="13"/>
      <c r="F1663" s="13"/>
      <c r="G1663" s="205"/>
      <c r="H1663" s="15"/>
      <c r="I1663" s="13"/>
      <c r="J1663" s="204">
        <v>44461</v>
      </c>
      <c r="K1663" s="204">
        <f t="shared" si="17"/>
        <v>44462</v>
      </c>
      <c r="L1663" s="205" t="str">
        <f ca="1">IFERROR(__xludf.DUMMYFUNCTION("JOIN("""", G1663:H1663)"),"")</f>
        <v/>
      </c>
      <c r="M1663" s="11" t="e">
        <f t="shared" ca="1" si="16"/>
        <v>#NAME?</v>
      </c>
    </row>
    <row r="1664" spans="1:13" ht="12.75">
      <c r="A1664" s="15"/>
      <c r="B1664" s="13"/>
      <c r="C1664" s="13"/>
      <c r="D1664" s="13"/>
      <c r="E1664" s="13"/>
      <c r="F1664" s="13"/>
      <c r="G1664" s="205"/>
      <c r="H1664" s="15"/>
      <c r="I1664" s="13"/>
      <c r="J1664" s="204">
        <v>44468</v>
      </c>
      <c r="K1664" s="204">
        <f t="shared" si="17"/>
        <v>44469</v>
      </c>
      <c r="L1664" s="205" t="str">
        <f ca="1">IFERROR(__xludf.DUMMYFUNCTION("JOIN("""", G1664:H1664)"),"")</f>
        <v/>
      </c>
      <c r="M1664" s="11" t="e">
        <f t="shared" ca="1" si="16"/>
        <v>#NAME?</v>
      </c>
    </row>
    <row r="1665" spans="1:13" ht="12.75">
      <c r="A1665" s="15"/>
      <c r="B1665" s="13"/>
      <c r="C1665" s="13"/>
      <c r="D1665" s="13"/>
      <c r="E1665" s="13"/>
      <c r="F1665" s="13"/>
      <c r="G1665" s="205"/>
      <c r="H1665" s="15"/>
      <c r="I1665" s="13"/>
      <c r="J1665" s="204">
        <v>44461</v>
      </c>
      <c r="K1665" s="204">
        <f t="shared" si="17"/>
        <v>44462</v>
      </c>
      <c r="L1665" s="205" t="str">
        <f ca="1">IFERROR(__xludf.DUMMYFUNCTION("JOIN("""", G1665:H1665)"),"")</f>
        <v/>
      </c>
      <c r="M1665" s="11" t="e">
        <f t="shared" ca="1" si="16"/>
        <v>#NAME?</v>
      </c>
    </row>
    <row r="1666" spans="1:13" ht="12.75">
      <c r="A1666" s="15"/>
      <c r="B1666" s="13"/>
      <c r="C1666" s="13"/>
      <c r="D1666" s="13"/>
      <c r="E1666" s="13"/>
      <c r="F1666" s="13"/>
      <c r="G1666" s="205"/>
      <c r="H1666" s="15"/>
      <c r="I1666" s="13"/>
      <c r="J1666" s="204">
        <v>44462</v>
      </c>
      <c r="K1666" s="204">
        <f t="shared" si="17"/>
        <v>44463</v>
      </c>
      <c r="L1666" s="205" t="str">
        <f ca="1">IFERROR(__xludf.DUMMYFUNCTION("JOIN("""", G1666:H1666)"),"")</f>
        <v/>
      </c>
      <c r="M1666" s="11" t="e">
        <f t="shared" ca="1" si="16"/>
        <v>#NAME?</v>
      </c>
    </row>
    <row r="1667" spans="1:13" ht="12.75">
      <c r="A1667" s="15"/>
      <c r="B1667" s="13"/>
      <c r="C1667" s="13"/>
      <c r="D1667" s="13"/>
      <c r="E1667" s="13"/>
      <c r="F1667" s="13"/>
      <c r="G1667" s="205"/>
      <c r="H1667" s="15"/>
      <c r="I1667" s="13"/>
      <c r="J1667" s="204">
        <v>44462</v>
      </c>
      <c r="K1667" s="204">
        <f t="shared" si="17"/>
        <v>44463</v>
      </c>
      <c r="L1667" s="205" t="str">
        <f ca="1">IFERROR(__xludf.DUMMYFUNCTION("JOIN("""", G1667:H1667)"),"")</f>
        <v/>
      </c>
      <c r="M1667" s="11" t="e">
        <f t="shared" ca="1" si="16"/>
        <v>#NAME?</v>
      </c>
    </row>
    <row r="1668" spans="1:13" ht="12.75">
      <c r="A1668" s="15"/>
      <c r="B1668" s="13"/>
      <c r="C1668" s="13"/>
      <c r="D1668" s="13"/>
      <c r="E1668" s="13"/>
      <c r="F1668" s="13"/>
      <c r="G1668" s="205"/>
      <c r="H1668" s="15"/>
      <c r="I1668" s="13"/>
      <c r="J1668" s="204">
        <v>44462</v>
      </c>
      <c r="K1668" s="204">
        <f t="shared" si="17"/>
        <v>44463</v>
      </c>
      <c r="L1668" s="205" t="str">
        <f ca="1">IFERROR(__xludf.DUMMYFUNCTION("JOIN("""", G1668:H1668)"),"")</f>
        <v/>
      </c>
      <c r="M1668" s="11" t="e">
        <f t="shared" ca="1" si="16"/>
        <v>#NAME?</v>
      </c>
    </row>
    <row r="1669" spans="1:13" ht="12.75">
      <c r="A1669" s="15"/>
      <c r="B1669" s="13"/>
      <c r="C1669" s="13"/>
      <c r="D1669" s="13"/>
      <c r="E1669" s="13"/>
      <c r="F1669" s="13"/>
      <c r="G1669" s="205"/>
      <c r="H1669" s="15"/>
      <c r="I1669" s="13"/>
      <c r="J1669" s="204">
        <v>44462</v>
      </c>
      <c r="K1669" s="204">
        <f t="shared" si="17"/>
        <v>44463</v>
      </c>
      <c r="L1669" s="205" t="str">
        <f ca="1">IFERROR(__xludf.DUMMYFUNCTION("JOIN("""", G1669:H1669)"),"")</f>
        <v/>
      </c>
      <c r="M1669" s="11" t="e">
        <f t="shared" ca="1" si="16"/>
        <v>#NAME?</v>
      </c>
    </row>
    <row r="1670" spans="1:13" ht="12.75">
      <c r="A1670" s="15"/>
      <c r="B1670" s="13"/>
      <c r="C1670" s="13"/>
      <c r="D1670" s="13"/>
      <c r="E1670" s="13"/>
      <c r="F1670" s="13"/>
      <c r="G1670" s="205"/>
      <c r="H1670" s="15"/>
      <c r="I1670" s="13"/>
      <c r="J1670" s="204">
        <v>44462</v>
      </c>
      <c r="K1670" s="204">
        <f t="shared" si="17"/>
        <v>44463</v>
      </c>
      <c r="L1670" s="205" t="str">
        <f ca="1">IFERROR(__xludf.DUMMYFUNCTION("JOIN("""", G1670:H1670)"),"")</f>
        <v/>
      </c>
      <c r="M1670" s="11" t="e">
        <f t="shared" ca="1" si="16"/>
        <v>#NAME?</v>
      </c>
    </row>
    <row r="1671" spans="1:13" ht="12.75">
      <c r="A1671" s="15"/>
      <c r="B1671" s="13"/>
      <c r="C1671" s="13"/>
      <c r="D1671" s="13"/>
      <c r="E1671" s="13"/>
      <c r="F1671" s="13"/>
      <c r="G1671" s="205"/>
      <c r="H1671" s="15"/>
      <c r="I1671" s="13"/>
      <c r="J1671" s="204">
        <v>44462</v>
      </c>
      <c r="K1671" s="204">
        <f t="shared" si="17"/>
        <v>44463</v>
      </c>
      <c r="L1671" s="205" t="str">
        <f ca="1">IFERROR(__xludf.DUMMYFUNCTION("JOIN("""", G1671:H1671)"),"")</f>
        <v/>
      </c>
      <c r="M1671" s="11" t="e">
        <f t="shared" ca="1" si="16"/>
        <v>#NAME?</v>
      </c>
    </row>
    <row r="1672" spans="1:13" ht="12.75">
      <c r="A1672" s="15"/>
      <c r="B1672" s="13"/>
      <c r="C1672" s="13"/>
      <c r="D1672" s="13"/>
      <c r="E1672" s="13"/>
      <c r="F1672" s="13"/>
      <c r="G1672" s="205"/>
      <c r="H1672" s="15"/>
      <c r="I1672" s="13"/>
      <c r="J1672" s="204">
        <v>44463</v>
      </c>
      <c r="K1672" s="204">
        <f t="shared" si="17"/>
        <v>44464</v>
      </c>
      <c r="L1672" s="205" t="str">
        <f ca="1">IFERROR(__xludf.DUMMYFUNCTION("JOIN("""", G1672:H1672)"),"")</f>
        <v/>
      </c>
      <c r="M1672" s="11" t="e">
        <f t="shared" ca="1" si="16"/>
        <v>#NAME?</v>
      </c>
    </row>
    <row r="1673" spans="1:13" ht="12.75">
      <c r="A1673" s="15"/>
      <c r="B1673" s="13"/>
      <c r="C1673" s="13"/>
      <c r="D1673" s="13"/>
      <c r="E1673" s="13"/>
      <c r="F1673" s="13"/>
      <c r="G1673" s="205"/>
      <c r="H1673" s="15"/>
      <c r="I1673" s="13"/>
      <c r="J1673" s="204">
        <v>44463</v>
      </c>
      <c r="K1673" s="204">
        <f t="shared" si="17"/>
        <v>44464</v>
      </c>
      <c r="L1673" s="205" t="str">
        <f ca="1">IFERROR(__xludf.DUMMYFUNCTION("JOIN("""", G1673:H1673)"),"")</f>
        <v/>
      </c>
      <c r="M1673" s="11" t="e">
        <f t="shared" ca="1" si="16"/>
        <v>#NAME?</v>
      </c>
    </row>
    <row r="1674" spans="1:13" ht="12.75">
      <c r="A1674" s="15"/>
      <c r="B1674" s="13"/>
      <c r="C1674" s="13"/>
      <c r="D1674" s="13"/>
      <c r="E1674" s="13"/>
      <c r="F1674" s="13"/>
      <c r="G1674" s="205"/>
      <c r="H1674" s="15"/>
      <c r="I1674" s="13"/>
      <c r="J1674" s="204">
        <v>44463</v>
      </c>
      <c r="K1674" s="204">
        <f t="shared" si="17"/>
        <v>44464</v>
      </c>
      <c r="L1674" s="205" t="str">
        <f ca="1">IFERROR(__xludf.DUMMYFUNCTION("JOIN("""", G1674:H1674)"),"")</f>
        <v/>
      </c>
      <c r="M1674" s="11" t="e">
        <f t="shared" ca="1" si="16"/>
        <v>#NAME?</v>
      </c>
    </row>
    <row r="1675" spans="1:13" ht="12.75">
      <c r="A1675" s="15"/>
      <c r="B1675" s="13"/>
      <c r="C1675" s="13"/>
      <c r="D1675" s="13"/>
      <c r="E1675" s="13"/>
      <c r="F1675" s="13"/>
      <c r="G1675" s="205"/>
      <c r="H1675" s="15"/>
      <c r="I1675" s="13"/>
      <c r="J1675" s="204">
        <v>44464</v>
      </c>
      <c r="K1675" s="204">
        <f t="shared" si="17"/>
        <v>44465</v>
      </c>
      <c r="L1675" s="205" t="str">
        <f ca="1">IFERROR(__xludf.DUMMYFUNCTION("JOIN("""", G1675:H1675)"),"")</f>
        <v/>
      </c>
      <c r="M1675" s="11" t="e">
        <f t="shared" ca="1" si="16"/>
        <v>#NAME?</v>
      </c>
    </row>
    <row r="1676" spans="1:13" ht="12.75">
      <c r="A1676" s="15"/>
      <c r="B1676" s="13"/>
      <c r="C1676" s="13"/>
      <c r="D1676" s="13"/>
      <c r="E1676" s="13"/>
      <c r="F1676" s="13"/>
      <c r="G1676" s="205"/>
      <c r="H1676" s="15"/>
      <c r="I1676" s="13"/>
      <c r="J1676" s="204">
        <v>44464</v>
      </c>
      <c r="K1676" s="204">
        <f t="shared" si="17"/>
        <v>44465</v>
      </c>
      <c r="L1676" s="205" t="str">
        <f ca="1">IFERROR(__xludf.DUMMYFUNCTION("JOIN("""", G1676:H1676)"),"")</f>
        <v/>
      </c>
      <c r="M1676" s="11" t="e">
        <f t="shared" ca="1" si="16"/>
        <v>#NAME?</v>
      </c>
    </row>
    <row r="1677" spans="1:13" ht="12.75">
      <c r="A1677" s="15"/>
      <c r="B1677" s="13"/>
      <c r="C1677" s="13"/>
      <c r="D1677" s="13"/>
      <c r="E1677" s="13"/>
      <c r="F1677" s="13"/>
      <c r="G1677" s="205"/>
      <c r="H1677" s="15"/>
      <c r="I1677" s="13"/>
      <c r="J1677" s="204">
        <v>44464</v>
      </c>
      <c r="K1677" s="204">
        <f t="shared" si="17"/>
        <v>44465</v>
      </c>
      <c r="L1677" s="205" t="str">
        <f ca="1">IFERROR(__xludf.DUMMYFUNCTION("JOIN("""", G1677:H1677)"),"")</f>
        <v/>
      </c>
      <c r="M1677" s="11" t="e">
        <f t="shared" ca="1" si="16"/>
        <v>#NAME?</v>
      </c>
    </row>
    <row r="1678" spans="1:13" ht="12.75">
      <c r="A1678" s="15"/>
      <c r="B1678" s="13"/>
      <c r="C1678" s="13"/>
      <c r="D1678" s="13"/>
      <c r="E1678" s="13"/>
      <c r="F1678" s="13"/>
      <c r="G1678" s="205"/>
      <c r="H1678" s="15"/>
      <c r="I1678" s="13"/>
      <c r="J1678" s="209">
        <v>44465</v>
      </c>
      <c r="K1678" s="204">
        <f t="shared" si="17"/>
        <v>44466</v>
      </c>
      <c r="L1678" s="205" t="str">
        <f ca="1">IFERROR(__xludf.DUMMYFUNCTION("JOIN("""", G1678:H1678)"),"")</f>
        <v/>
      </c>
      <c r="M1678" s="11" t="e">
        <f t="shared" ca="1" si="16"/>
        <v>#NAME?</v>
      </c>
    </row>
    <row r="1679" spans="1:13" ht="12.75">
      <c r="A1679" s="15"/>
      <c r="B1679" s="13"/>
      <c r="C1679" s="13"/>
      <c r="D1679" s="13"/>
      <c r="E1679" s="13"/>
      <c r="F1679" s="13"/>
      <c r="G1679" s="205"/>
      <c r="H1679" s="15"/>
      <c r="I1679" s="13"/>
      <c r="J1679" s="204">
        <v>44465</v>
      </c>
      <c r="K1679" s="204">
        <f t="shared" si="17"/>
        <v>44466</v>
      </c>
      <c r="L1679" s="205" t="str">
        <f ca="1">IFERROR(__xludf.DUMMYFUNCTION("JOIN("""", G1679:H1679)"),"")</f>
        <v/>
      </c>
      <c r="M1679" s="11" t="e">
        <f t="shared" ca="1" si="16"/>
        <v>#NAME?</v>
      </c>
    </row>
    <row r="1680" spans="1:13" ht="12.75">
      <c r="A1680" s="15"/>
      <c r="B1680" s="13"/>
      <c r="C1680" s="13"/>
      <c r="D1680" s="13"/>
      <c r="E1680" s="13"/>
      <c r="F1680" s="13"/>
      <c r="G1680" s="205"/>
      <c r="H1680" s="15"/>
      <c r="I1680" s="13"/>
      <c r="J1680" s="204">
        <v>44466</v>
      </c>
      <c r="K1680" s="204">
        <f t="shared" si="17"/>
        <v>44467</v>
      </c>
      <c r="L1680" s="205" t="str">
        <f ca="1">IFERROR(__xludf.DUMMYFUNCTION("JOIN("""", G1680:H1680)"),"")</f>
        <v/>
      </c>
      <c r="M1680" s="11" t="e">
        <f t="shared" ca="1" si="16"/>
        <v>#NAME?</v>
      </c>
    </row>
    <row r="1681" spans="1:13" ht="12.75">
      <c r="A1681" s="15"/>
      <c r="B1681" s="13"/>
      <c r="C1681" s="13"/>
      <c r="D1681" s="13"/>
      <c r="E1681" s="13"/>
      <c r="F1681" s="13"/>
      <c r="G1681" s="205"/>
      <c r="H1681" s="15"/>
      <c r="I1681" s="13"/>
      <c r="J1681" s="204">
        <v>44465</v>
      </c>
      <c r="K1681" s="204">
        <f t="shared" si="17"/>
        <v>44466</v>
      </c>
      <c r="L1681" s="205" t="str">
        <f ca="1">IFERROR(__xludf.DUMMYFUNCTION("JOIN("""", G1681:H1681)"),"")</f>
        <v/>
      </c>
      <c r="M1681" s="11" t="e">
        <f t="shared" ca="1" si="16"/>
        <v>#NAME?</v>
      </c>
    </row>
    <row r="1682" spans="1:13" ht="12.75">
      <c r="A1682" s="15"/>
      <c r="B1682" s="13"/>
      <c r="C1682" s="13"/>
      <c r="D1682" s="13"/>
      <c r="E1682" s="13"/>
      <c r="F1682" s="13"/>
      <c r="G1682" s="205"/>
      <c r="H1682" s="15"/>
      <c r="I1682" s="13"/>
      <c r="J1682" s="204">
        <v>44466</v>
      </c>
      <c r="K1682" s="204">
        <f t="shared" si="17"/>
        <v>44467</v>
      </c>
      <c r="L1682" s="205" t="str">
        <f ca="1">IFERROR(__xludf.DUMMYFUNCTION("JOIN("""", G1682:H1682)"),"")</f>
        <v/>
      </c>
      <c r="M1682" s="11" t="e">
        <f t="shared" ca="1" si="16"/>
        <v>#NAME?</v>
      </c>
    </row>
    <row r="1683" spans="1:13" ht="12.75">
      <c r="A1683" s="15"/>
      <c r="B1683" s="13"/>
      <c r="C1683" s="13"/>
      <c r="D1683" s="13"/>
      <c r="E1683" s="13"/>
      <c r="F1683" s="13"/>
      <c r="G1683" s="205"/>
      <c r="H1683" s="15"/>
      <c r="I1683" s="13"/>
      <c r="J1683" s="204">
        <v>44466</v>
      </c>
      <c r="K1683" s="204">
        <f t="shared" si="17"/>
        <v>44467</v>
      </c>
      <c r="L1683" s="205" t="str">
        <f ca="1">IFERROR(__xludf.DUMMYFUNCTION("JOIN("""", G1683:H1683)"),"")</f>
        <v/>
      </c>
      <c r="M1683" s="11" t="e">
        <f t="shared" ca="1" si="16"/>
        <v>#NAME?</v>
      </c>
    </row>
    <row r="1684" spans="1:13" ht="12.75">
      <c r="A1684" s="15"/>
      <c r="B1684" s="13"/>
      <c r="C1684" s="13"/>
      <c r="D1684" s="13"/>
      <c r="E1684" s="13"/>
      <c r="F1684" s="13"/>
      <c r="G1684" s="205"/>
      <c r="H1684" s="15"/>
      <c r="I1684" s="13"/>
      <c r="J1684" s="204">
        <v>44466</v>
      </c>
      <c r="K1684" s="204">
        <f t="shared" si="17"/>
        <v>44467</v>
      </c>
      <c r="L1684" s="205" t="str">
        <f ca="1">IFERROR(__xludf.DUMMYFUNCTION("JOIN("""", G1684:H1684)"),"")</f>
        <v/>
      </c>
      <c r="M1684" s="11" t="e">
        <f t="shared" ca="1" si="16"/>
        <v>#NAME?</v>
      </c>
    </row>
    <row r="1685" spans="1:13" ht="12.75">
      <c r="A1685" s="15"/>
      <c r="B1685" s="13"/>
      <c r="C1685" s="13"/>
      <c r="D1685" s="13"/>
      <c r="E1685" s="13"/>
      <c r="F1685" s="13"/>
      <c r="G1685" s="205"/>
      <c r="H1685" s="15"/>
      <c r="I1685" s="13"/>
      <c r="J1685" s="204">
        <v>44466</v>
      </c>
      <c r="K1685" s="204">
        <f t="shared" si="17"/>
        <v>44467</v>
      </c>
      <c r="L1685" s="205" t="str">
        <f ca="1">IFERROR(__xludf.DUMMYFUNCTION("JOIN("""", G1685:H1685)"),"")</f>
        <v/>
      </c>
      <c r="M1685" s="11" t="e">
        <f t="shared" ca="1" si="16"/>
        <v>#NAME?</v>
      </c>
    </row>
    <row r="1686" spans="1:13" ht="12.75">
      <c r="A1686" s="15"/>
      <c r="B1686" s="13"/>
      <c r="C1686" s="13"/>
      <c r="D1686" s="13"/>
      <c r="E1686" s="13"/>
      <c r="F1686" s="13"/>
      <c r="G1686" s="205"/>
      <c r="H1686" s="15"/>
      <c r="I1686" s="13"/>
      <c r="J1686" s="204">
        <v>44468</v>
      </c>
      <c r="K1686" s="204">
        <f t="shared" si="17"/>
        <v>44469</v>
      </c>
      <c r="L1686" s="205" t="str">
        <f ca="1">IFERROR(__xludf.DUMMYFUNCTION("JOIN("""", G1686:H1686)"),"")</f>
        <v/>
      </c>
      <c r="M1686" s="11" t="e">
        <f t="shared" ca="1" si="16"/>
        <v>#NAME?</v>
      </c>
    </row>
    <row r="1687" spans="1:13" ht="12.75">
      <c r="A1687" s="15"/>
      <c r="B1687" s="13"/>
      <c r="C1687" s="13"/>
      <c r="D1687" s="13"/>
      <c r="E1687" s="13"/>
      <c r="F1687" s="13"/>
      <c r="G1687" s="205"/>
      <c r="H1687" s="15"/>
      <c r="I1687" s="13"/>
      <c r="J1687" s="204">
        <v>44468</v>
      </c>
      <c r="K1687" s="204">
        <f t="shared" si="17"/>
        <v>44469</v>
      </c>
      <c r="L1687" s="205" t="str">
        <f ca="1">IFERROR(__xludf.DUMMYFUNCTION("JOIN("""", G1687:H1687)"),"")</f>
        <v/>
      </c>
      <c r="M1687" s="11" t="e">
        <f t="shared" ca="1" si="16"/>
        <v>#NAME?</v>
      </c>
    </row>
    <row r="1688" spans="1:13" ht="12.75">
      <c r="A1688" s="15"/>
      <c r="B1688" s="13"/>
      <c r="C1688" s="13"/>
      <c r="D1688" s="13"/>
      <c r="E1688" s="13"/>
      <c r="F1688" s="13"/>
      <c r="G1688" s="205"/>
      <c r="H1688" s="15"/>
      <c r="I1688" s="13"/>
      <c r="J1688" s="204">
        <v>44468</v>
      </c>
      <c r="K1688" s="204">
        <f t="shared" si="17"/>
        <v>44469</v>
      </c>
      <c r="L1688" s="205" t="str">
        <f ca="1">IFERROR(__xludf.DUMMYFUNCTION("JOIN("""", G1688:H1688)"),"")</f>
        <v/>
      </c>
      <c r="M1688" s="11" t="e">
        <f t="shared" ca="1" si="16"/>
        <v>#NAME?</v>
      </c>
    </row>
    <row r="1689" spans="1:13" ht="12.75">
      <c r="A1689" s="15"/>
      <c r="B1689" s="13"/>
      <c r="C1689" s="13"/>
      <c r="D1689" s="13"/>
      <c r="E1689" s="13"/>
      <c r="F1689" s="13"/>
      <c r="G1689" s="205"/>
      <c r="H1689" s="15"/>
      <c r="I1689" s="13"/>
      <c r="J1689" s="204">
        <v>44469</v>
      </c>
      <c r="K1689" s="204">
        <f t="shared" si="17"/>
        <v>44470</v>
      </c>
      <c r="L1689" s="205" t="str">
        <f ca="1">IFERROR(__xludf.DUMMYFUNCTION("JOIN("""", G1689:H1689)"),"")</f>
        <v/>
      </c>
      <c r="M1689" s="11" t="e">
        <f t="shared" ca="1" si="16"/>
        <v>#NAME?</v>
      </c>
    </row>
    <row r="1690" spans="1:13" ht="12.75">
      <c r="A1690" s="15"/>
      <c r="B1690" s="13"/>
      <c r="C1690" s="13"/>
      <c r="D1690" s="13"/>
      <c r="E1690" s="13"/>
      <c r="F1690" s="13"/>
      <c r="G1690" s="205"/>
      <c r="H1690" s="15"/>
      <c r="I1690" s="13"/>
      <c r="J1690" s="204">
        <v>44475</v>
      </c>
      <c r="K1690" s="204">
        <f t="shared" si="17"/>
        <v>44476</v>
      </c>
      <c r="L1690" s="205" t="str">
        <f ca="1">IFERROR(__xludf.DUMMYFUNCTION("JOIN("""", G1690:H1690)"),"")</f>
        <v/>
      </c>
      <c r="M1690" s="11" t="e">
        <f t="shared" ca="1" si="16"/>
        <v>#NAME?</v>
      </c>
    </row>
    <row r="1691" spans="1:13" ht="12.75">
      <c r="A1691" s="15"/>
      <c r="B1691" s="13"/>
      <c r="C1691" s="13"/>
      <c r="D1691" s="13"/>
      <c r="E1691" s="13"/>
      <c r="F1691" s="13"/>
      <c r="G1691" s="205"/>
      <c r="H1691" s="15"/>
      <c r="I1691" s="13"/>
      <c r="J1691" s="204">
        <v>44469</v>
      </c>
      <c r="K1691" s="204">
        <f t="shared" si="17"/>
        <v>44470</v>
      </c>
      <c r="L1691" s="205" t="str">
        <f ca="1">IFERROR(__xludf.DUMMYFUNCTION("JOIN("""", G1691:H1691)"),"")</f>
        <v/>
      </c>
      <c r="M1691" s="11" t="e">
        <f t="shared" ca="1" si="16"/>
        <v>#NAME?</v>
      </c>
    </row>
    <row r="1692" spans="1:13" ht="12.75">
      <c r="A1692" s="15"/>
      <c r="B1692" s="13"/>
      <c r="C1692" s="13"/>
      <c r="D1692" s="13"/>
      <c r="E1692" s="13"/>
      <c r="F1692" s="13"/>
      <c r="G1692" s="205"/>
      <c r="H1692" s="13"/>
      <c r="I1692" s="13"/>
      <c r="J1692" s="204">
        <v>44469</v>
      </c>
      <c r="K1692" s="204">
        <f t="shared" si="17"/>
        <v>44470</v>
      </c>
      <c r="L1692" s="205" t="str">
        <f ca="1">IFERROR(__xludf.DUMMYFUNCTION("JOIN("""", G1692:H1692)"),"")</f>
        <v/>
      </c>
      <c r="M1692" s="11" t="e">
        <f t="shared" ca="1" si="16"/>
        <v>#NAME?</v>
      </c>
    </row>
    <row r="1693" spans="1:13" ht="12.75">
      <c r="A1693" s="15"/>
      <c r="B1693" s="13"/>
      <c r="C1693" s="13"/>
      <c r="D1693" s="13"/>
      <c r="E1693" s="13"/>
      <c r="F1693" s="13"/>
      <c r="G1693" s="205"/>
      <c r="H1693" s="15"/>
      <c r="I1693" s="13"/>
      <c r="J1693" s="204">
        <v>44469</v>
      </c>
      <c r="K1693" s="204">
        <f t="shared" si="17"/>
        <v>44470</v>
      </c>
      <c r="L1693" s="205" t="str">
        <f ca="1">IFERROR(__xludf.DUMMYFUNCTION("JOIN("""", G1693:H1693)"),"")</f>
        <v/>
      </c>
      <c r="M1693" s="11" t="e">
        <f t="shared" ca="1" si="16"/>
        <v>#NAME?</v>
      </c>
    </row>
    <row r="1694" spans="1:13" ht="12.75">
      <c r="A1694" s="15"/>
      <c r="B1694" s="13"/>
      <c r="C1694" s="13"/>
      <c r="D1694" s="13"/>
      <c r="E1694" s="13"/>
      <c r="F1694" s="13"/>
      <c r="G1694" s="205"/>
      <c r="H1694" s="15"/>
      <c r="I1694" s="13"/>
      <c r="J1694" s="204">
        <v>44469</v>
      </c>
      <c r="K1694" s="204">
        <f t="shared" si="17"/>
        <v>44470</v>
      </c>
      <c r="L1694" s="205" t="str">
        <f ca="1">IFERROR(__xludf.DUMMYFUNCTION("JOIN("""", G1694:H1694)"),"")</f>
        <v/>
      </c>
      <c r="M1694" s="11" t="e">
        <f t="shared" ca="1" si="16"/>
        <v>#NAME?</v>
      </c>
    </row>
    <row r="1695" spans="1:13" ht="12.75">
      <c r="A1695" s="15"/>
      <c r="B1695" s="13"/>
      <c r="C1695" s="13"/>
      <c r="D1695" s="13"/>
      <c r="E1695" s="13"/>
      <c r="F1695" s="13"/>
      <c r="G1695" s="205"/>
      <c r="H1695" s="15"/>
      <c r="I1695" s="13"/>
      <c r="J1695" s="204">
        <v>44469</v>
      </c>
      <c r="K1695" s="204">
        <f t="shared" si="17"/>
        <v>44470</v>
      </c>
      <c r="L1695" s="205" t="str">
        <f ca="1">IFERROR(__xludf.DUMMYFUNCTION("JOIN("""", G1695:H1695)"),"")</f>
        <v/>
      </c>
      <c r="M1695" s="11" t="e">
        <f t="shared" ca="1" si="16"/>
        <v>#NAME?</v>
      </c>
    </row>
    <row r="1696" spans="1:13" ht="12.75">
      <c r="A1696" s="15"/>
      <c r="B1696" s="13"/>
      <c r="C1696" s="13"/>
      <c r="D1696" s="13"/>
      <c r="E1696" s="13"/>
      <c r="F1696" s="13"/>
      <c r="G1696" s="205"/>
      <c r="H1696" s="15"/>
      <c r="I1696" s="13"/>
      <c r="J1696" s="204">
        <v>44469</v>
      </c>
      <c r="K1696" s="204">
        <f t="shared" si="17"/>
        <v>44470</v>
      </c>
      <c r="L1696" s="205" t="str">
        <f ca="1">IFERROR(__xludf.DUMMYFUNCTION("JOIN("""", G1696:H1696)"),"")</f>
        <v/>
      </c>
      <c r="M1696" s="11" t="e">
        <f t="shared" ca="1" si="16"/>
        <v>#NAME?</v>
      </c>
    </row>
    <row r="1697" spans="1:13" ht="12.75">
      <c r="A1697" s="15"/>
      <c r="B1697" s="13"/>
      <c r="C1697" s="13"/>
      <c r="D1697" s="13"/>
      <c r="E1697" s="13"/>
      <c r="F1697" s="13"/>
      <c r="G1697" s="205"/>
      <c r="H1697" s="15"/>
      <c r="I1697" s="13"/>
      <c r="J1697" s="204">
        <v>44469</v>
      </c>
      <c r="K1697" s="204">
        <f t="shared" si="17"/>
        <v>44470</v>
      </c>
      <c r="L1697" s="205" t="str">
        <f ca="1">IFERROR(__xludf.DUMMYFUNCTION("JOIN("""", G1697:H1697)"),"")</f>
        <v/>
      </c>
      <c r="M1697" s="11" t="e">
        <f t="shared" ca="1" si="16"/>
        <v>#NAME?</v>
      </c>
    </row>
    <row r="1698" spans="1:13" ht="12.75">
      <c r="A1698" s="15"/>
      <c r="B1698" s="13"/>
      <c r="C1698" s="13"/>
      <c r="D1698" s="13"/>
      <c r="E1698" s="13"/>
      <c r="F1698" s="13"/>
      <c r="G1698" s="205"/>
      <c r="H1698" s="15"/>
      <c r="I1698" s="13"/>
      <c r="J1698" s="204">
        <v>44471</v>
      </c>
      <c r="K1698" s="204">
        <f t="shared" si="17"/>
        <v>44472</v>
      </c>
      <c r="L1698" s="205" t="str">
        <f ca="1">IFERROR(__xludf.DUMMYFUNCTION("JOIN("""", G1698:H1698)"),"")</f>
        <v/>
      </c>
      <c r="M1698" s="11" t="e">
        <f t="shared" ca="1" si="16"/>
        <v>#NAME?</v>
      </c>
    </row>
    <row r="1699" spans="1:13" ht="12.75">
      <c r="A1699" s="15"/>
      <c r="B1699" s="13"/>
      <c r="C1699" s="13"/>
      <c r="D1699" s="13"/>
      <c r="E1699" s="13"/>
      <c r="F1699" s="13"/>
      <c r="G1699" s="205"/>
      <c r="H1699" s="15"/>
      <c r="I1699" s="13"/>
      <c r="J1699" s="204">
        <v>44471</v>
      </c>
      <c r="K1699" s="204">
        <f t="shared" si="17"/>
        <v>44472</v>
      </c>
      <c r="L1699" s="205" t="str">
        <f ca="1">IFERROR(__xludf.DUMMYFUNCTION("JOIN("""", G1699:H1699)"),"")</f>
        <v/>
      </c>
      <c r="M1699" s="11" t="e">
        <f t="shared" ca="1" si="16"/>
        <v>#NAME?</v>
      </c>
    </row>
    <row r="1700" spans="1:13" ht="12.75">
      <c r="A1700" s="15"/>
      <c r="B1700" s="13"/>
      <c r="C1700" s="13"/>
      <c r="D1700" s="13"/>
      <c r="E1700" s="13"/>
      <c r="F1700" s="13"/>
      <c r="G1700" s="205"/>
      <c r="H1700" s="15"/>
      <c r="I1700" s="13"/>
      <c r="J1700" s="204">
        <v>44471</v>
      </c>
      <c r="K1700" s="204">
        <f t="shared" si="17"/>
        <v>44472</v>
      </c>
      <c r="L1700" s="205" t="str">
        <f ca="1">IFERROR(__xludf.DUMMYFUNCTION("JOIN("""", G1700:H1700)"),"")</f>
        <v/>
      </c>
      <c r="M1700" s="11" t="e">
        <f t="shared" ca="1" si="16"/>
        <v>#NAME?</v>
      </c>
    </row>
    <row r="1701" spans="1:13" ht="12.75">
      <c r="A1701" s="15"/>
      <c r="B1701" s="13"/>
      <c r="C1701" s="13"/>
      <c r="D1701" s="13"/>
      <c r="E1701" s="13"/>
      <c r="F1701" s="13"/>
      <c r="G1701" s="205"/>
      <c r="H1701" s="15"/>
      <c r="I1701" s="13"/>
      <c r="J1701" s="204">
        <v>44471</v>
      </c>
      <c r="K1701" s="204">
        <f t="shared" si="17"/>
        <v>44472</v>
      </c>
      <c r="L1701" s="205" t="str">
        <f ca="1">IFERROR(__xludf.DUMMYFUNCTION("JOIN("""", G1701:H1701)"),"")</f>
        <v/>
      </c>
      <c r="M1701" s="11" t="e">
        <f t="shared" ca="1" si="16"/>
        <v>#NAME?</v>
      </c>
    </row>
    <row r="1702" spans="1:13" ht="12.75">
      <c r="A1702" s="15"/>
      <c r="B1702" s="13"/>
      <c r="C1702" s="13"/>
      <c r="D1702" s="13"/>
      <c r="E1702" s="13"/>
      <c r="F1702" s="13"/>
      <c r="G1702" s="205"/>
      <c r="H1702" s="15"/>
      <c r="I1702" s="13"/>
      <c r="J1702" s="204">
        <v>44471</v>
      </c>
      <c r="K1702" s="204">
        <f t="shared" si="17"/>
        <v>44472</v>
      </c>
      <c r="L1702" s="205" t="str">
        <f ca="1">IFERROR(__xludf.DUMMYFUNCTION("JOIN("""", G1702:H1702)"),"")</f>
        <v/>
      </c>
      <c r="M1702" s="11" t="e">
        <f t="shared" ca="1" si="16"/>
        <v>#NAME?</v>
      </c>
    </row>
    <row r="1703" spans="1:13" ht="12.75">
      <c r="A1703" s="15"/>
      <c r="B1703" s="13"/>
      <c r="C1703" s="13"/>
      <c r="D1703" s="13"/>
      <c r="E1703" s="13"/>
      <c r="F1703" s="13"/>
      <c r="G1703" s="205"/>
      <c r="H1703" s="15"/>
      <c r="I1703" s="13"/>
      <c r="J1703" s="204">
        <v>44471</v>
      </c>
      <c r="K1703" s="204">
        <f t="shared" si="17"/>
        <v>44472</v>
      </c>
      <c r="L1703" s="205" t="str">
        <f ca="1">IFERROR(__xludf.DUMMYFUNCTION("JOIN("""", G1703:H1703)"),"")</f>
        <v/>
      </c>
      <c r="M1703" s="11" t="e">
        <f t="shared" ca="1" si="16"/>
        <v>#NAME?</v>
      </c>
    </row>
    <row r="1704" spans="1:13" ht="12.75">
      <c r="A1704" s="15"/>
      <c r="B1704" s="13"/>
      <c r="C1704" s="13"/>
      <c r="D1704" s="13"/>
      <c r="E1704" s="13"/>
      <c r="F1704" s="13"/>
      <c r="G1704" s="205"/>
      <c r="H1704" s="15"/>
      <c r="I1704" s="13"/>
      <c r="J1704" s="204">
        <v>44471</v>
      </c>
      <c r="K1704" s="204">
        <f t="shared" si="17"/>
        <v>44472</v>
      </c>
      <c r="L1704" s="205" t="str">
        <f ca="1">IFERROR(__xludf.DUMMYFUNCTION("JOIN("""", G1704:H1704)"),"")</f>
        <v/>
      </c>
      <c r="M1704" s="11" t="e">
        <f t="shared" ca="1" si="16"/>
        <v>#NAME?</v>
      </c>
    </row>
    <row r="1705" spans="1:13" ht="12.75">
      <c r="A1705" s="15"/>
      <c r="B1705" s="13"/>
      <c r="C1705" s="13"/>
      <c r="D1705" s="13"/>
      <c r="E1705" s="13"/>
      <c r="F1705" s="13"/>
      <c r="G1705" s="205"/>
      <c r="H1705" s="13"/>
      <c r="I1705" s="13"/>
      <c r="J1705" s="204">
        <v>44472</v>
      </c>
      <c r="K1705" s="204">
        <f t="shared" si="17"/>
        <v>44473</v>
      </c>
      <c r="L1705" s="205" t="str">
        <f ca="1">IFERROR(__xludf.DUMMYFUNCTION("JOIN("""", G1705:H1705)"),"")</f>
        <v/>
      </c>
      <c r="M1705" s="11" t="e">
        <f t="shared" ca="1" si="16"/>
        <v>#NAME?</v>
      </c>
    </row>
    <row r="1706" spans="1:13" ht="12.75">
      <c r="A1706" s="15"/>
      <c r="B1706" s="13"/>
      <c r="C1706" s="13"/>
      <c r="D1706" s="13"/>
      <c r="E1706" s="13"/>
      <c r="F1706" s="13"/>
      <c r="G1706" s="205"/>
      <c r="H1706" s="15"/>
      <c r="I1706" s="13"/>
      <c r="J1706" s="204">
        <v>44472</v>
      </c>
      <c r="K1706" s="204">
        <f t="shared" si="17"/>
        <v>44473</v>
      </c>
      <c r="L1706" s="205" t="str">
        <f ca="1">IFERROR(__xludf.DUMMYFUNCTION("JOIN("""", G1706:H1706)"),"")</f>
        <v/>
      </c>
      <c r="M1706" s="11" t="e">
        <f t="shared" ca="1" si="16"/>
        <v>#NAME?</v>
      </c>
    </row>
    <row r="1707" spans="1:13" ht="12.75">
      <c r="A1707" s="15"/>
      <c r="B1707" s="13"/>
      <c r="C1707" s="13"/>
      <c r="D1707" s="13"/>
      <c r="E1707" s="13"/>
      <c r="F1707" s="13"/>
      <c r="G1707" s="205"/>
      <c r="H1707" s="15"/>
      <c r="I1707" s="13"/>
      <c r="J1707" s="204">
        <v>44472</v>
      </c>
      <c r="K1707" s="204">
        <f t="shared" si="17"/>
        <v>44473</v>
      </c>
      <c r="L1707" s="205" t="str">
        <f ca="1">IFERROR(__xludf.DUMMYFUNCTION("JOIN("""", G1707:H1707)"),"")</f>
        <v/>
      </c>
      <c r="M1707" s="11" t="e">
        <f t="shared" ca="1" si="16"/>
        <v>#NAME?</v>
      </c>
    </row>
    <row r="1708" spans="1:13" ht="12.75">
      <c r="A1708" s="15"/>
      <c r="B1708" s="13"/>
      <c r="C1708" s="13"/>
      <c r="D1708" s="13"/>
      <c r="E1708" s="13"/>
      <c r="F1708" s="13"/>
      <c r="G1708" s="205"/>
      <c r="H1708" s="15"/>
      <c r="I1708" s="13"/>
      <c r="J1708" s="204">
        <v>44472</v>
      </c>
      <c r="K1708" s="204">
        <f t="shared" si="17"/>
        <v>44473</v>
      </c>
      <c r="L1708" s="205" t="str">
        <f ca="1">IFERROR(__xludf.DUMMYFUNCTION("JOIN("""", G1708:H1708)"),"")</f>
        <v/>
      </c>
      <c r="M1708" s="11" t="e">
        <f t="shared" ca="1" si="16"/>
        <v>#NAME?</v>
      </c>
    </row>
    <row r="1709" spans="1:13" ht="12.75">
      <c r="A1709" s="15"/>
      <c r="B1709" s="13"/>
      <c r="C1709" s="13"/>
      <c r="D1709" s="13"/>
      <c r="E1709" s="13"/>
      <c r="F1709" s="13"/>
      <c r="G1709" s="205"/>
      <c r="H1709" s="15"/>
      <c r="I1709" s="13"/>
      <c r="J1709" s="204">
        <v>44472</v>
      </c>
      <c r="K1709" s="204">
        <f t="shared" si="17"/>
        <v>44473</v>
      </c>
      <c r="L1709" s="205" t="str">
        <f ca="1">IFERROR(__xludf.DUMMYFUNCTION("JOIN("""", G1709:H1709)"),"")</f>
        <v/>
      </c>
      <c r="M1709" s="11" t="e">
        <f t="shared" ca="1" si="16"/>
        <v>#NAME?</v>
      </c>
    </row>
    <row r="1710" spans="1:13" ht="12.75">
      <c r="A1710" s="15"/>
      <c r="B1710" s="13"/>
      <c r="C1710" s="13"/>
      <c r="D1710" s="13"/>
      <c r="E1710" s="13"/>
      <c r="F1710" s="13"/>
      <c r="G1710" s="205"/>
      <c r="H1710" s="15"/>
      <c r="I1710" s="13"/>
      <c r="J1710" s="204">
        <v>44472</v>
      </c>
      <c r="K1710" s="204">
        <f t="shared" si="17"/>
        <v>44473</v>
      </c>
      <c r="L1710" s="205" t="str">
        <f ca="1">IFERROR(__xludf.DUMMYFUNCTION("JOIN("""", G1710:H1710)"),"")</f>
        <v/>
      </c>
      <c r="M1710" s="11" t="e">
        <f t="shared" ca="1" si="16"/>
        <v>#NAME?</v>
      </c>
    </row>
    <row r="1711" spans="1:13" ht="12.75">
      <c r="A1711" s="15"/>
      <c r="B1711" s="13"/>
      <c r="C1711" s="13"/>
      <c r="D1711" s="13"/>
      <c r="E1711" s="13"/>
      <c r="F1711" s="13"/>
      <c r="G1711" s="205"/>
      <c r="H1711" s="15"/>
      <c r="I1711" s="13"/>
      <c r="J1711" s="204">
        <v>44472</v>
      </c>
      <c r="K1711" s="204">
        <f t="shared" si="17"/>
        <v>44473</v>
      </c>
      <c r="L1711" s="205" t="str">
        <f ca="1">IFERROR(__xludf.DUMMYFUNCTION("JOIN("""", G1711:H1711)"),"")</f>
        <v/>
      </c>
      <c r="M1711" s="11" t="e">
        <f t="shared" ca="1" si="16"/>
        <v>#NAME?</v>
      </c>
    </row>
    <row r="1712" spans="1:13" ht="12.75">
      <c r="A1712" s="15"/>
      <c r="B1712" s="13"/>
      <c r="C1712" s="13"/>
      <c r="D1712" s="13"/>
      <c r="E1712" s="13"/>
      <c r="F1712" s="13"/>
      <c r="G1712" s="205"/>
      <c r="H1712" s="15"/>
      <c r="I1712" s="13"/>
      <c r="J1712" s="204">
        <v>44472</v>
      </c>
      <c r="K1712" s="204">
        <f t="shared" si="17"/>
        <v>44473</v>
      </c>
      <c r="L1712" s="205" t="str">
        <f ca="1">IFERROR(__xludf.DUMMYFUNCTION("JOIN("""", G1712:H1712)"),"")</f>
        <v/>
      </c>
      <c r="M1712" s="11" t="e">
        <f t="shared" ca="1" si="16"/>
        <v>#NAME?</v>
      </c>
    </row>
    <row r="1713" spans="1:13" ht="12.75">
      <c r="A1713" s="15"/>
      <c r="B1713" s="13"/>
      <c r="C1713" s="13"/>
      <c r="D1713" s="13"/>
      <c r="E1713" s="13"/>
      <c r="F1713" s="13"/>
      <c r="G1713" s="205"/>
      <c r="H1713" s="15"/>
      <c r="I1713" s="13"/>
      <c r="J1713" s="204">
        <v>44472</v>
      </c>
      <c r="K1713" s="204">
        <f t="shared" si="17"/>
        <v>44473</v>
      </c>
      <c r="L1713" s="205" t="str">
        <f ca="1">IFERROR(__xludf.DUMMYFUNCTION("JOIN("""", G1713:H1713)"),"")</f>
        <v/>
      </c>
      <c r="M1713" s="11" t="e">
        <f t="shared" ca="1" si="16"/>
        <v>#NAME?</v>
      </c>
    </row>
    <row r="1714" spans="1:13" ht="12.75">
      <c r="A1714" s="15"/>
      <c r="B1714" s="13"/>
      <c r="C1714" s="13"/>
      <c r="D1714" s="13"/>
      <c r="E1714" s="13"/>
      <c r="F1714" s="13"/>
      <c r="G1714" s="205"/>
      <c r="H1714" s="15"/>
      <c r="I1714" s="13"/>
      <c r="J1714" s="204">
        <v>44474</v>
      </c>
      <c r="K1714" s="204">
        <f t="shared" si="17"/>
        <v>44475</v>
      </c>
      <c r="L1714" s="205" t="str">
        <f ca="1">IFERROR(__xludf.DUMMYFUNCTION("JOIN("""", G1714:H1714)"),"")</f>
        <v/>
      </c>
      <c r="M1714" s="11" t="e">
        <f t="shared" ca="1" si="16"/>
        <v>#NAME?</v>
      </c>
    </row>
    <row r="1715" spans="1:13" ht="12.75">
      <c r="A1715" s="15"/>
      <c r="B1715" s="13"/>
      <c r="C1715" s="13"/>
      <c r="D1715" s="13"/>
      <c r="E1715" s="13"/>
      <c r="F1715" s="13"/>
      <c r="G1715" s="205"/>
      <c r="H1715" s="15"/>
      <c r="I1715" s="13"/>
      <c r="J1715" s="204">
        <v>44472</v>
      </c>
      <c r="K1715" s="204">
        <f t="shared" si="17"/>
        <v>44473</v>
      </c>
      <c r="L1715" s="205" t="str">
        <f ca="1">IFERROR(__xludf.DUMMYFUNCTION("JOIN("""", G1715:H1715)"),"")</f>
        <v/>
      </c>
      <c r="M1715" s="11" t="e">
        <f t="shared" ca="1" si="16"/>
        <v>#NAME?</v>
      </c>
    </row>
    <row r="1716" spans="1:13" ht="12.75">
      <c r="A1716" s="15"/>
      <c r="B1716" s="13"/>
      <c r="C1716" s="13"/>
      <c r="D1716" s="13"/>
      <c r="E1716" s="13"/>
      <c r="F1716" s="13"/>
      <c r="G1716" s="205"/>
      <c r="H1716" s="15"/>
      <c r="I1716" s="13"/>
      <c r="J1716" s="204">
        <v>44472</v>
      </c>
      <c r="K1716" s="204">
        <f t="shared" si="17"/>
        <v>44473</v>
      </c>
      <c r="L1716" s="205" t="str">
        <f ca="1">IFERROR(__xludf.DUMMYFUNCTION("JOIN("""", G1716:H1716)"),"")</f>
        <v/>
      </c>
      <c r="M1716" s="11" t="e">
        <f t="shared" ca="1" si="16"/>
        <v>#NAME?</v>
      </c>
    </row>
    <row r="1717" spans="1:13" ht="12.75">
      <c r="A1717" s="15"/>
      <c r="B1717" s="13"/>
      <c r="C1717" s="13"/>
      <c r="D1717" s="13"/>
      <c r="E1717" s="13"/>
      <c r="F1717" s="13"/>
      <c r="G1717" s="205"/>
      <c r="H1717" s="15"/>
      <c r="I1717" s="13"/>
      <c r="J1717" s="204">
        <v>44473</v>
      </c>
      <c r="K1717" s="204">
        <f t="shared" si="17"/>
        <v>44474</v>
      </c>
      <c r="L1717" s="205" t="str">
        <f ca="1">IFERROR(__xludf.DUMMYFUNCTION("JOIN("""", G1717:H1717)"),"")</f>
        <v/>
      </c>
      <c r="M1717" s="11" t="e">
        <f t="shared" ca="1" si="16"/>
        <v>#NAME?</v>
      </c>
    </row>
    <row r="1718" spans="1:13" ht="12.75">
      <c r="A1718" s="15"/>
      <c r="B1718" s="13"/>
      <c r="C1718" s="13"/>
      <c r="D1718" s="13"/>
      <c r="E1718" s="13"/>
      <c r="F1718" s="13"/>
      <c r="G1718" s="205"/>
      <c r="H1718" s="15"/>
      <c r="I1718" s="13"/>
      <c r="J1718" s="204">
        <v>44473</v>
      </c>
      <c r="K1718" s="204">
        <f t="shared" si="17"/>
        <v>44474</v>
      </c>
      <c r="L1718" s="205" t="str">
        <f ca="1">IFERROR(__xludf.DUMMYFUNCTION("JOIN("""", G1718:H1718)"),"")</f>
        <v/>
      </c>
      <c r="M1718" s="11" t="e">
        <f t="shared" ca="1" si="16"/>
        <v>#NAME?</v>
      </c>
    </row>
    <row r="1719" spans="1:13" ht="12.75">
      <c r="A1719" s="15"/>
      <c r="B1719" s="13"/>
      <c r="C1719" s="13"/>
      <c r="D1719" s="13"/>
      <c r="E1719" s="13"/>
      <c r="F1719" s="13"/>
      <c r="G1719" s="205"/>
      <c r="H1719" s="15"/>
      <c r="I1719" s="13"/>
      <c r="J1719" s="204">
        <v>44473</v>
      </c>
      <c r="K1719" s="204">
        <f t="shared" si="17"/>
        <v>44474</v>
      </c>
      <c r="L1719" s="205" t="str">
        <f ca="1">IFERROR(__xludf.DUMMYFUNCTION("JOIN("""", G1719:H1719)"),"")</f>
        <v/>
      </c>
      <c r="M1719" s="11" t="e">
        <f t="shared" ca="1" si="16"/>
        <v>#NAME?</v>
      </c>
    </row>
    <row r="1720" spans="1:13" ht="12.75">
      <c r="A1720" s="15"/>
      <c r="B1720" s="13"/>
      <c r="C1720" s="13"/>
      <c r="D1720" s="13"/>
      <c r="E1720" s="13"/>
      <c r="F1720" s="13"/>
      <c r="G1720" s="205"/>
      <c r="H1720" s="15"/>
      <c r="I1720" s="13"/>
      <c r="J1720" s="204">
        <v>44474</v>
      </c>
      <c r="K1720" s="204">
        <f t="shared" si="17"/>
        <v>44475</v>
      </c>
      <c r="L1720" s="205" t="str">
        <f ca="1">IFERROR(__xludf.DUMMYFUNCTION("JOIN("""", G1720:H1720)"),"")</f>
        <v/>
      </c>
      <c r="M1720" s="11" t="e">
        <f t="shared" ca="1" si="16"/>
        <v>#NAME?</v>
      </c>
    </row>
    <row r="1721" spans="1:13" ht="12.75">
      <c r="A1721" s="15"/>
      <c r="B1721" s="13"/>
      <c r="C1721" s="13"/>
      <c r="D1721" s="13"/>
      <c r="E1721" s="13"/>
      <c r="F1721" s="13"/>
      <c r="G1721" s="205"/>
      <c r="H1721" s="15"/>
      <c r="I1721" s="13"/>
      <c r="J1721" s="204">
        <v>44474</v>
      </c>
      <c r="K1721" s="204">
        <f t="shared" si="17"/>
        <v>44475</v>
      </c>
      <c r="L1721" s="205" t="str">
        <f ca="1">IFERROR(__xludf.DUMMYFUNCTION("JOIN("""", G1721:H1721)"),"")</f>
        <v/>
      </c>
      <c r="M1721" s="11" t="e">
        <f t="shared" ca="1" si="16"/>
        <v>#NAME?</v>
      </c>
    </row>
    <row r="1722" spans="1:13" ht="12.75">
      <c r="A1722" s="15"/>
      <c r="B1722" s="13"/>
      <c r="C1722" s="13"/>
      <c r="D1722" s="13"/>
      <c r="E1722" s="13"/>
      <c r="F1722" s="13"/>
      <c r="G1722" s="205"/>
      <c r="H1722" s="15"/>
      <c r="I1722" s="13"/>
      <c r="J1722" s="204">
        <v>44474</v>
      </c>
      <c r="K1722" s="204">
        <f t="shared" si="17"/>
        <v>44475</v>
      </c>
      <c r="L1722" s="205" t="str">
        <f ca="1">IFERROR(__xludf.DUMMYFUNCTION("JOIN("""", G1722:H1722)"),"")</f>
        <v/>
      </c>
      <c r="M1722" s="11" t="e">
        <f t="shared" ca="1" si="16"/>
        <v>#NAME?</v>
      </c>
    </row>
    <row r="1723" spans="1:13" ht="12.75">
      <c r="A1723" s="15"/>
      <c r="B1723" s="13"/>
      <c r="C1723" s="13"/>
      <c r="D1723" s="13"/>
      <c r="E1723" s="13"/>
      <c r="F1723" s="13"/>
      <c r="G1723" s="205"/>
      <c r="H1723" s="15"/>
      <c r="I1723" s="13"/>
      <c r="J1723" s="204">
        <v>44474</v>
      </c>
      <c r="K1723" s="204">
        <f t="shared" si="17"/>
        <v>44475</v>
      </c>
      <c r="L1723" s="205" t="str">
        <f ca="1">IFERROR(__xludf.DUMMYFUNCTION("JOIN("""", G1723:H1723)"),"")</f>
        <v/>
      </c>
      <c r="M1723" s="11" t="e">
        <f t="shared" ca="1" si="16"/>
        <v>#NAME?</v>
      </c>
    </row>
    <row r="1724" spans="1:13" ht="12.75">
      <c r="A1724" s="15"/>
      <c r="B1724" s="13"/>
      <c r="C1724" s="13"/>
      <c r="D1724" s="13"/>
      <c r="E1724" s="13"/>
      <c r="F1724" s="13"/>
      <c r="G1724" s="205"/>
      <c r="H1724" s="15"/>
      <c r="I1724" s="13"/>
      <c r="J1724" s="204">
        <v>44474</v>
      </c>
      <c r="K1724" s="204">
        <f t="shared" si="17"/>
        <v>44475</v>
      </c>
      <c r="L1724" s="205" t="str">
        <f ca="1">IFERROR(__xludf.DUMMYFUNCTION("JOIN("""", G1724:H1724)"),"")</f>
        <v/>
      </c>
      <c r="M1724" s="11" t="e">
        <f t="shared" ca="1" si="16"/>
        <v>#NAME?</v>
      </c>
    </row>
    <row r="1725" spans="1:13" ht="12.75">
      <c r="A1725" s="15"/>
      <c r="B1725" s="13"/>
      <c r="C1725" s="13"/>
      <c r="D1725" s="13"/>
      <c r="E1725" s="13"/>
      <c r="F1725" s="13"/>
      <c r="G1725" s="205"/>
      <c r="H1725" s="15"/>
      <c r="I1725" s="13"/>
      <c r="J1725" s="204">
        <v>44474</v>
      </c>
      <c r="K1725" s="204">
        <f t="shared" si="17"/>
        <v>44475</v>
      </c>
      <c r="L1725" s="205" t="str">
        <f ca="1">IFERROR(__xludf.DUMMYFUNCTION("JOIN("""", G1725:H1725)"),"")</f>
        <v/>
      </c>
      <c r="M1725" s="11" t="e">
        <f t="shared" ca="1" si="16"/>
        <v>#NAME?</v>
      </c>
    </row>
    <row r="1726" spans="1:13" ht="12.75">
      <c r="A1726" s="15"/>
      <c r="B1726" s="13"/>
      <c r="C1726" s="13"/>
      <c r="D1726" s="13"/>
      <c r="E1726" s="13"/>
      <c r="F1726" s="13"/>
      <c r="G1726" s="205"/>
      <c r="H1726" s="15"/>
      <c r="I1726" s="13"/>
      <c r="J1726" s="204">
        <v>44474</v>
      </c>
      <c r="K1726" s="204">
        <f t="shared" si="17"/>
        <v>44475</v>
      </c>
      <c r="L1726" s="205" t="str">
        <f ca="1">IFERROR(__xludf.DUMMYFUNCTION("JOIN("""", G1726:H1726)"),"")</f>
        <v/>
      </c>
      <c r="M1726" s="11" t="e">
        <f t="shared" ca="1" si="16"/>
        <v>#NAME?</v>
      </c>
    </row>
    <row r="1727" spans="1:13" ht="12.75">
      <c r="A1727" s="15"/>
      <c r="B1727" s="13"/>
      <c r="C1727" s="13"/>
      <c r="D1727" s="13"/>
      <c r="E1727" s="13"/>
      <c r="F1727" s="13"/>
      <c r="G1727" s="205"/>
      <c r="H1727" s="15"/>
      <c r="I1727" s="13"/>
      <c r="J1727" s="204">
        <v>44474</v>
      </c>
      <c r="K1727" s="204">
        <f t="shared" si="17"/>
        <v>44475</v>
      </c>
      <c r="L1727" s="205" t="str">
        <f ca="1">IFERROR(__xludf.DUMMYFUNCTION("JOIN("""", G1727:H1727)"),"")</f>
        <v/>
      </c>
      <c r="M1727" s="11" t="e">
        <f t="shared" ca="1" si="16"/>
        <v>#NAME?</v>
      </c>
    </row>
    <row r="1728" spans="1:13" ht="12.75">
      <c r="A1728" s="15"/>
      <c r="B1728" s="13"/>
      <c r="C1728" s="13"/>
      <c r="D1728" s="13"/>
      <c r="E1728" s="13"/>
      <c r="F1728" s="13"/>
      <c r="G1728" s="205"/>
      <c r="H1728" s="15"/>
      <c r="I1728" s="13"/>
      <c r="J1728" s="204">
        <v>44474</v>
      </c>
      <c r="K1728" s="204">
        <f t="shared" si="17"/>
        <v>44475</v>
      </c>
      <c r="L1728" s="205" t="str">
        <f ca="1">IFERROR(__xludf.DUMMYFUNCTION("JOIN("""", G1728:H1728)"),"")</f>
        <v/>
      </c>
      <c r="M1728" s="11" t="e">
        <f t="shared" ca="1" si="16"/>
        <v>#NAME?</v>
      </c>
    </row>
    <row r="1729" spans="1:13" ht="12.75">
      <c r="A1729" s="15"/>
      <c r="B1729" s="13"/>
      <c r="C1729" s="13"/>
      <c r="D1729" s="13"/>
      <c r="E1729" s="13"/>
      <c r="F1729" s="13"/>
      <c r="G1729" s="205"/>
      <c r="H1729" s="15"/>
      <c r="I1729" s="13"/>
      <c r="J1729" s="204">
        <v>44474</v>
      </c>
      <c r="K1729" s="204">
        <f t="shared" si="17"/>
        <v>44475</v>
      </c>
      <c r="L1729" s="205" t="str">
        <f ca="1">IFERROR(__xludf.DUMMYFUNCTION("JOIN("""", G1729:H1729)"),"")</f>
        <v/>
      </c>
      <c r="M1729" s="11" t="e">
        <f t="shared" ca="1" si="16"/>
        <v>#NAME?</v>
      </c>
    </row>
    <row r="1730" spans="1:13" ht="12.75">
      <c r="A1730" s="15"/>
      <c r="B1730" s="13"/>
      <c r="C1730" s="13"/>
      <c r="D1730" s="13"/>
      <c r="E1730" s="13"/>
      <c r="F1730" s="13"/>
      <c r="G1730" s="205"/>
      <c r="H1730" s="15"/>
      <c r="I1730" s="13"/>
      <c r="J1730" s="204">
        <v>44474</v>
      </c>
      <c r="K1730" s="204">
        <f t="shared" si="17"/>
        <v>44475</v>
      </c>
      <c r="L1730" s="205" t="str">
        <f ca="1">IFERROR(__xludf.DUMMYFUNCTION("JOIN("""", G1730:H1730)"),"")</f>
        <v/>
      </c>
      <c r="M1730" s="11" t="e">
        <f t="shared" ca="1" si="16"/>
        <v>#NAME?</v>
      </c>
    </row>
    <row r="1731" spans="1:13" ht="12.75">
      <c r="A1731" s="15"/>
      <c r="B1731" s="13"/>
      <c r="C1731" s="13"/>
      <c r="D1731" s="13"/>
      <c r="E1731" s="13"/>
      <c r="F1731" s="13"/>
      <c r="G1731" s="205"/>
      <c r="H1731" s="15"/>
      <c r="I1731" s="13"/>
      <c r="J1731" s="204">
        <v>44474</v>
      </c>
      <c r="K1731" s="204">
        <f t="shared" si="17"/>
        <v>44475</v>
      </c>
      <c r="L1731" s="205" t="str">
        <f ca="1">IFERROR(__xludf.DUMMYFUNCTION("JOIN("""", G1731:H1731)"),"")</f>
        <v/>
      </c>
      <c r="M1731" s="11" t="e">
        <f t="shared" ca="1" si="16"/>
        <v>#NAME?</v>
      </c>
    </row>
    <row r="1732" spans="1:13" ht="12.75">
      <c r="A1732" s="15"/>
      <c r="B1732" s="13"/>
      <c r="C1732" s="13"/>
      <c r="D1732" s="13"/>
      <c r="E1732" s="13"/>
      <c r="F1732" s="13"/>
      <c r="G1732" s="205"/>
      <c r="H1732" s="15"/>
      <c r="I1732" s="13"/>
      <c r="J1732" s="204">
        <v>44474</v>
      </c>
      <c r="K1732" s="204">
        <f t="shared" si="17"/>
        <v>44475</v>
      </c>
      <c r="L1732" s="205" t="str">
        <f ca="1">IFERROR(__xludf.DUMMYFUNCTION("JOIN("""", G1732:H1732)"),"")</f>
        <v/>
      </c>
      <c r="M1732" s="11" t="e">
        <f t="shared" ca="1" si="16"/>
        <v>#NAME?</v>
      </c>
    </row>
    <row r="1733" spans="1:13" ht="12.75">
      <c r="A1733" s="15"/>
      <c r="B1733" s="13"/>
      <c r="C1733" s="13"/>
      <c r="D1733" s="13"/>
      <c r="E1733" s="13"/>
      <c r="F1733" s="13"/>
      <c r="G1733" s="205"/>
      <c r="H1733" s="15"/>
      <c r="I1733" s="13"/>
      <c r="J1733" s="204">
        <v>44474</v>
      </c>
      <c r="K1733" s="204">
        <f t="shared" si="17"/>
        <v>44475</v>
      </c>
      <c r="L1733" s="205" t="str">
        <f ca="1">IFERROR(__xludf.DUMMYFUNCTION("JOIN("""", G1733:H1733)"),"")</f>
        <v/>
      </c>
      <c r="M1733" s="11" t="e">
        <f t="shared" ca="1" si="16"/>
        <v>#NAME?</v>
      </c>
    </row>
    <row r="1734" spans="1:13" ht="12.75">
      <c r="A1734" s="15"/>
      <c r="B1734" s="13"/>
      <c r="C1734" s="13"/>
      <c r="D1734" s="13"/>
      <c r="E1734" s="13"/>
      <c r="F1734" s="13"/>
      <c r="G1734" s="205"/>
      <c r="H1734" s="15"/>
      <c r="I1734" s="13"/>
      <c r="J1734" s="204">
        <v>44474</v>
      </c>
      <c r="K1734" s="204">
        <f t="shared" si="17"/>
        <v>44475</v>
      </c>
      <c r="L1734" s="205" t="str">
        <f ca="1">IFERROR(__xludf.DUMMYFUNCTION("JOIN("""", G1734:H1734)"),"")</f>
        <v/>
      </c>
      <c r="M1734" s="11" t="e">
        <f t="shared" ca="1" si="16"/>
        <v>#NAME?</v>
      </c>
    </row>
    <row r="1735" spans="1:13" ht="12.75">
      <c r="A1735" s="15"/>
      <c r="B1735" s="13"/>
      <c r="C1735" s="13"/>
      <c r="D1735" s="13"/>
      <c r="E1735" s="13"/>
      <c r="F1735" s="13"/>
      <c r="G1735" s="205"/>
      <c r="H1735" s="15"/>
      <c r="I1735" s="13"/>
      <c r="J1735" s="204">
        <v>44474</v>
      </c>
      <c r="K1735" s="204">
        <f t="shared" si="17"/>
        <v>44475</v>
      </c>
      <c r="L1735" s="205" t="str">
        <f ca="1">IFERROR(__xludf.DUMMYFUNCTION("JOIN("""", G1735:H1735)"),"")</f>
        <v/>
      </c>
      <c r="M1735" s="11" t="e">
        <f t="shared" ca="1" si="16"/>
        <v>#NAME?</v>
      </c>
    </row>
    <row r="1736" spans="1:13" ht="12.75">
      <c r="A1736" s="15"/>
      <c r="B1736" s="13"/>
      <c r="C1736" s="13"/>
      <c r="D1736" s="13"/>
      <c r="E1736" s="13"/>
      <c r="F1736" s="13"/>
      <c r="G1736" s="205"/>
      <c r="H1736" s="15"/>
      <c r="I1736" s="13"/>
      <c r="J1736" s="204">
        <v>44474</v>
      </c>
      <c r="K1736" s="204">
        <f t="shared" si="17"/>
        <v>44475</v>
      </c>
      <c r="L1736" s="205" t="str">
        <f ca="1">IFERROR(__xludf.DUMMYFUNCTION("JOIN("""", G1736:H1736)"),"")</f>
        <v/>
      </c>
      <c r="M1736" s="11" t="e">
        <f t="shared" ca="1" si="16"/>
        <v>#NAME?</v>
      </c>
    </row>
    <row r="1737" spans="1:13" ht="12.75">
      <c r="A1737" s="15"/>
      <c r="B1737" s="13"/>
      <c r="C1737" s="13"/>
      <c r="D1737" s="13"/>
      <c r="E1737" s="13"/>
      <c r="F1737" s="13"/>
      <c r="G1737" s="205"/>
      <c r="H1737" s="15"/>
      <c r="I1737" s="13"/>
      <c r="J1737" s="204">
        <v>44474</v>
      </c>
      <c r="K1737" s="204">
        <f t="shared" si="17"/>
        <v>44475</v>
      </c>
      <c r="L1737" s="205" t="str">
        <f ca="1">IFERROR(__xludf.DUMMYFUNCTION("JOIN("""", G1737:H1737)"),"")</f>
        <v/>
      </c>
      <c r="M1737" s="11" t="e">
        <f t="shared" ca="1" si="16"/>
        <v>#NAME?</v>
      </c>
    </row>
    <row r="1738" spans="1:13" ht="12.75">
      <c r="A1738" s="15"/>
      <c r="B1738" s="13"/>
      <c r="C1738" s="13"/>
      <c r="D1738" s="13"/>
      <c r="E1738" s="13"/>
      <c r="F1738" s="13"/>
      <c r="G1738" s="205"/>
      <c r="H1738" s="15"/>
      <c r="I1738" s="13"/>
      <c r="J1738" s="204">
        <v>44475</v>
      </c>
      <c r="K1738" s="204">
        <f t="shared" si="17"/>
        <v>44476</v>
      </c>
      <c r="L1738" s="205" t="str">
        <f ca="1">IFERROR(__xludf.DUMMYFUNCTION("JOIN("""", G1738:H1738)"),"")</f>
        <v/>
      </c>
      <c r="M1738" s="11" t="e">
        <f t="shared" ca="1" si="16"/>
        <v>#NAME?</v>
      </c>
    </row>
    <row r="1739" spans="1:13" ht="12.75">
      <c r="A1739" s="15"/>
      <c r="B1739" s="13"/>
      <c r="C1739" s="13"/>
      <c r="D1739" s="13"/>
      <c r="E1739" s="13"/>
      <c r="F1739" s="13"/>
      <c r="G1739" s="205"/>
      <c r="H1739" s="15"/>
      <c r="I1739" s="13"/>
      <c r="J1739" s="204">
        <v>44475</v>
      </c>
      <c r="K1739" s="204">
        <f t="shared" si="17"/>
        <v>44476</v>
      </c>
      <c r="L1739" s="205" t="str">
        <f ca="1">IFERROR(__xludf.DUMMYFUNCTION("JOIN("""", G1739:H1739)"),"")</f>
        <v/>
      </c>
      <c r="M1739" s="11" t="e">
        <f t="shared" ca="1" si="16"/>
        <v>#NAME?</v>
      </c>
    </row>
    <row r="1740" spans="1:13" ht="12.75">
      <c r="A1740" s="15"/>
      <c r="B1740" s="13"/>
      <c r="C1740" s="13"/>
      <c r="D1740" s="13"/>
      <c r="E1740" s="13"/>
      <c r="F1740" s="13"/>
      <c r="G1740" s="205"/>
      <c r="H1740" s="15"/>
      <c r="I1740" s="13"/>
      <c r="J1740" s="204">
        <v>44475</v>
      </c>
      <c r="K1740" s="204">
        <f t="shared" si="17"/>
        <v>44476</v>
      </c>
      <c r="L1740" s="205" t="str">
        <f ca="1">IFERROR(__xludf.DUMMYFUNCTION("JOIN("""", G1740:H1740)"),"")</f>
        <v/>
      </c>
      <c r="M1740" s="11" t="e">
        <f t="shared" ca="1" si="16"/>
        <v>#NAME?</v>
      </c>
    </row>
    <row r="1741" spans="1:13" ht="12.75">
      <c r="A1741" s="15"/>
      <c r="B1741" s="13"/>
      <c r="C1741" s="13"/>
      <c r="D1741" s="13"/>
      <c r="E1741" s="13"/>
      <c r="F1741" s="13"/>
      <c r="G1741" s="205"/>
      <c r="H1741" s="15"/>
      <c r="I1741" s="13"/>
      <c r="J1741" s="204">
        <v>44476</v>
      </c>
      <c r="K1741" s="204">
        <f t="shared" si="17"/>
        <v>44477</v>
      </c>
      <c r="L1741" s="205" t="str">
        <f ca="1">IFERROR(__xludf.DUMMYFUNCTION("JOIN("""", G1741:H1741)"),"")</f>
        <v/>
      </c>
      <c r="M1741" s="11" t="e">
        <f t="shared" ca="1" si="16"/>
        <v>#NAME?</v>
      </c>
    </row>
    <row r="1742" spans="1:13" ht="12.75">
      <c r="A1742" s="15"/>
      <c r="B1742" s="13"/>
      <c r="C1742" s="13"/>
      <c r="D1742" s="13"/>
      <c r="E1742" s="13"/>
      <c r="F1742" s="13"/>
      <c r="G1742" s="205"/>
      <c r="H1742" s="15"/>
      <c r="I1742" s="13"/>
      <c r="J1742" s="204">
        <v>44476</v>
      </c>
      <c r="K1742" s="204">
        <f t="shared" si="17"/>
        <v>44477</v>
      </c>
      <c r="L1742" s="205" t="str">
        <f ca="1">IFERROR(__xludf.DUMMYFUNCTION("JOIN("""", G1742:H1742)"),"")</f>
        <v/>
      </c>
      <c r="M1742" s="11" t="e">
        <f t="shared" ca="1" si="16"/>
        <v>#NAME?</v>
      </c>
    </row>
    <row r="1743" spans="1:13" ht="12.75">
      <c r="A1743" s="15"/>
      <c r="B1743" s="13"/>
      <c r="C1743" s="13"/>
      <c r="D1743" s="13"/>
      <c r="E1743" s="13"/>
      <c r="F1743" s="13"/>
      <c r="G1743" s="205"/>
      <c r="H1743" s="15"/>
      <c r="I1743" s="13"/>
      <c r="J1743" s="204">
        <v>44476</v>
      </c>
      <c r="K1743" s="204">
        <f t="shared" si="17"/>
        <v>44477</v>
      </c>
      <c r="L1743" s="205" t="str">
        <f ca="1">IFERROR(__xludf.DUMMYFUNCTION("JOIN("""", G1743:H1743)"),"")</f>
        <v/>
      </c>
      <c r="M1743" s="11" t="e">
        <f t="shared" ca="1" si="16"/>
        <v>#NAME?</v>
      </c>
    </row>
    <row r="1744" spans="1:13" ht="12.75">
      <c r="A1744" s="15"/>
      <c r="B1744" s="13"/>
      <c r="C1744" s="13"/>
      <c r="D1744" s="13"/>
      <c r="E1744" s="13"/>
      <c r="F1744" s="13"/>
      <c r="G1744" s="205"/>
      <c r="H1744" s="15"/>
      <c r="I1744" s="13"/>
      <c r="J1744" s="204">
        <v>44476</v>
      </c>
      <c r="K1744" s="204">
        <f t="shared" si="17"/>
        <v>44477</v>
      </c>
      <c r="L1744" s="205" t="str">
        <f ca="1">IFERROR(__xludf.DUMMYFUNCTION("JOIN("""", G1744:H1744)"),"")</f>
        <v/>
      </c>
      <c r="M1744" s="11" t="e">
        <f t="shared" ca="1" si="16"/>
        <v>#NAME?</v>
      </c>
    </row>
    <row r="1745" spans="1:13" ht="12.75">
      <c r="A1745" s="15"/>
      <c r="B1745" s="13"/>
      <c r="C1745" s="13"/>
      <c r="D1745" s="13"/>
      <c r="E1745" s="13"/>
      <c r="F1745" s="13"/>
      <c r="G1745" s="205"/>
      <c r="H1745" s="15"/>
      <c r="I1745" s="13"/>
      <c r="J1745" s="204">
        <v>44476</v>
      </c>
      <c r="K1745" s="204">
        <f t="shared" si="17"/>
        <v>44477</v>
      </c>
      <c r="L1745" s="205" t="str">
        <f ca="1">IFERROR(__xludf.DUMMYFUNCTION("JOIN("""", G1745:H1745)"),"")</f>
        <v/>
      </c>
      <c r="M1745" s="11" t="e">
        <f t="shared" ca="1" si="16"/>
        <v>#NAME?</v>
      </c>
    </row>
    <row r="1746" spans="1:13" ht="12.75">
      <c r="A1746" s="15"/>
      <c r="B1746" s="13"/>
      <c r="C1746" s="13"/>
      <c r="D1746" s="13"/>
      <c r="E1746" s="13"/>
      <c r="F1746" s="13"/>
      <c r="G1746" s="205"/>
      <c r="H1746" s="15"/>
      <c r="I1746" s="13"/>
      <c r="J1746" s="204">
        <v>44476</v>
      </c>
      <c r="K1746" s="204">
        <f t="shared" si="17"/>
        <v>44477</v>
      </c>
      <c r="L1746" s="205" t="str">
        <f ca="1">IFERROR(__xludf.DUMMYFUNCTION("JOIN("""", G1746:H1746)"),"")</f>
        <v/>
      </c>
      <c r="M1746" s="11" t="e">
        <f t="shared" ca="1" si="16"/>
        <v>#NAME?</v>
      </c>
    </row>
    <row r="1747" spans="1:13" ht="12.75">
      <c r="A1747" s="15"/>
      <c r="B1747" s="13"/>
      <c r="C1747" s="13"/>
      <c r="D1747" s="13"/>
      <c r="E1747" s="13"/>
      <c r="F1747" s="13"/>
      <c r="G1747" s="205"/>
      <c r="H1747" s="15"/>
      <c r="I1747" s="13"/>
      <c r="J1747" s="204">
        <v>44481</v>
      </c>
      <c r="K1747" s="204">
        <f t="shared" si="17"/>
        <v>44482</v>
      </c>
      <c r="L1747" s="205" t="str">
        <f ca="1">IFERROR(__xludf.DUMMYFUNCTION("JOIN("""", G1747:H1747)"),"")</f>
        <v/>
      </c>
      <c r="M1747" s="11" t="e">
        <f t="shared" ca="1" si="16"/>
        <v>#NAME?</v>
      </c>
    </row>
    <row r="1748" spans="1:13" ht="12.75">
      <c r="A1748" s="15"/>
      <c r="B1748" s="13"/>
      <c r="C1748" s="13"/>
      <c r="D1748" s="13"/>
      <c r="E1748" s="13"/>
      <c r="F1748" s="13"/>
      <c r="G1748" s="205"/>
      <c r="H1748" s="15"/>
      <c r="I1748" s="13"/>
      <c r="J1748" s="204">
        <v>44478</v>
      </c>
      <c r="K1748" s="204">
        <f t="shared" si="17"/>
        <v>44479</v>
      </c>
      <c r="L1748" s="205" t="str">
        <f ca="1">IFERROR(__xludf.DUMMYFUNCTION("JOIN("""", G1748:H1748)"),"")</f>
        <v/>
      </c>
      <c r="M1748" s="11" t="e">
        <f t="shared" ca="1" si="16"/>
        <v>#NAME?</v>
      </c>
    </row>
    <row r="1749" spans="1:13" ht="12.75">
      <c r="A1749" s="15"/>
      <c r="B1749" s="13"/>
      <c r="C1749" s="13"/>
      <c r="D1749" s="13"/>
      <c r="E1749" s="13"/>
      <c r="F1749" s="13"/>
      <c r="G1749" s="205"/>
      <c r="H1749" s="15"/>
      <c r="I1749" s="13"/>
      <c r="J1749" s="204">
        <v>44478</v>
      </c>
      <c r="K1749" s="204">
        <f t="shared" si="17"/>
        <v>44479</v>
      </c>
      <c r="L1749" s="205" t="str">
        <f ca="1">IFERROR(__xludf.DUMMYFUNCTION("JOIN("""", G1749:H1749)"),"")</f>
        <v/>
      </c>
      <c r="M1749" s="11" t="e">
        <f t="shared" ca="1" si="16"/>
        <v>#NAME?</v>
      </c>
    </row>
    <row r="1750" spans="1:13" ht="12.75">
      <c r="A1750" s="15"/>
      <c r="B1750" s="13"/>
      <c r="C1750" s="13"/>
      <c r="D1750" s="13"/>
      <c r="E1750" s="13"/>
      <c r="F1750" s="13"/>
      <c r="G1750" s="205"/>
      <c r="H1750" s="15"/>
      <c r="I1750" s="13"/>
      <c r="J1750" s="204">
        <v>44478</v>
      </c>
      <c r="K1750" s="204">
        <f t="shared" si="17"/>
        <v>44479</v>
      </c>
      <c r="L1750" s="205" t="str">
        <f ca="1">IFERROR(__xludf.DUMMYFUNCTION("JOIN("""", G1750:H1750)"),"")</f>
        <v/>
      </c>
      <c r="M1750" s="11" t="e">
        <f t="shared" ca="1" si="16"/>
        <v>#NAME?</v>
      </c>
    </row>
    <row r="1751" spans="1:13" ht="12.75">
      <c r="A1751" s="15"/>
      <c r="B1751" s="13"/>
      <c r="C1751" s="13"/>
      <c r="D1751" s="13"/>
      <c r="E1751" s="13"/>
      <c r="F1751" s="13"/>
      <c r="G1751" s="205"/>
      <c r="H1751" s="15"/>
      <c r="I1751" s="13"/>
      <c r="J1751" s="204">
        <v>44478</v>
      </c>
      <c r="K1751" s="204">
        <f t="shared" si="17"/>
        <v>44479</v>
      </c>
      <c r="L1751" s="205" t="str">
        <f ca="1">IFERROR(__xludf.DUMMYFUNCTION("JOIN("""", G1751:H1751)"),"")</f>
        <v/>
      </c>
      <c r="M1751" s="11" t="e">
        <f t="shared" ca="1" si="16"/>
        <v>#NAME?</v>
      </c>
    </row>
    <row r="1752" spans="1:13" ht="12.75">
      <c r="A1752" s="15"/>
      <c r="B1752" s="13"/>
      <c r="C1752" s="13"/>
      <c r="D1752" s="13"/>
      <c r="E1752" s="13"/>
      <c r="F1752" s="13"/>
      <c r="G1752" s="205"/>
      <c r="H1752" s="15"/>
      <c r="I1752" s="13"/>
      <c r="J1752" s="204">
        <v>44480</v>
      </c>
      <c r="K1752" s="204">
        <f t="shared" si="17"/>
        <v>44481</v>
      </c>
      <c r="L1752" s="205" t="str">
        <f ca="1">IFERROR(__xludf.DUMMYFUNCTION("JOIN("""", G1752:H1752)"),"")</f>
        <v/>
      </c>
      <c r="M1752" s="11" t="e">
        <f t="shared" ca="1" si="16"/>
        <v>#NAME?</v>
      </c>
    </row>
    <row r="1753" spans="1:13" ht="12.75">
      <c r="A1753" s="15"/>
      <c r="B1753" s="13"/>
      <c r="C1753" s="13"/>
      <c r="D1753" s="13"/>
      <c r="E1753" s="13"/>
      <c r="F1753" s="13"/>
      <c r="G1753" s="205"/>
      <c r="H1753" s="15"/>
      <c r="I1753" s="13"/>
      <c r="J1753" s="204">
        <v>44480</v>
      </c>
      <c r="K1753" s="204">
        <f t="shared" si="17"/>
        <v>44481</v>
      </c>
      <c r="L1753" s="205" t="str">
        <f ca="1">IFERROR(__xludf.DUMMYFUNCTION("JOIN("""", G1753:H1753)"),"")</f>
        <v/>
      </c>
      <c r="M1753" s="11" t="e">
        <f t="shared" ca="1" si="16"/>
        <v>#NAME?</v>
      </c>
    </row>
    <row r="1754" spans="1:13" ht="12.75">
      <c r="A1754" s="15"/>
      <c r="B1754" s="13"/>
      <c r="C1754" s="13"/>
      <c r="D1754" s="13"/>
      <c r="E1754" s="13"/>
      <c r="F1754" s="13"/>
      <c r="G1754" s="205"/>
      <c r="H1754" s="15"/>
      <c r="I1754" s="13"/>
      <c r="J1754" s="204">
        <v>44480</v>
      </c>
      <c r="K1754" s="204">
        <f t="shared" si="17"/>
        <v>44481</v>
      </c>
      <c r="L1754" s="205" t="str">
        <f ca="1">IFERROR(__xludf.DUMMYFUNCTION("JOIN("""", G1754:H1754)"),"")</f>
        <v/>
      </c>
      <c r="M1754" s="11" t="e">
        <f t="shared" ca="1" si="16"/>
        <v>#NAME?</v>
      </c>
    </row>
    <row r="1755" spans="1:13" ht="12.75">
      <c r="A1755" s="15"/>
      <c r="B1755" s="13"/>
      <c r="C1755" s="13"/>
      <c r="D1755" s="13"/>
      <c r="E1755" s="13"/>
      <c r="F1755" s="13"/>
      <c r="G1755" s="205"/>
      <c r="H1755" s="15"/>
      <c r="I1755" s="13"/>
      <c r="J1755" s="204">
        <v>44480</v>
      </c>
      <c r="K1755" s="204">
        <f t="shared" si="17"/>
        <v>44481</v>
      </c>
      <c r="L1755" s="205" t="str">
        <f ca="1">IFERROR(__xludf.DUMMYFUNCTION("JOIN("""", G1755:H1755)"),"")</f>
        <v/>
      </c>
      <c r="M1755" s="11" t="e">
        <f t="shared" ca="1" si="16"/>
        <v>#NAME?</v>
      </c>
    </row>
    <row r="1756" spans="1:13" ht="12.75">
      <c r="A1756" s="15"/>
      <c r="B1756" s="13"/>
      <c r="C1756" s="13"/>
      <c r="D1756" s="13"/>
      <c r="E1756" s="13"/>
      <c r="F1756" s="13"/>
      <c r="G1756" s="205"/>
      <c r="H1756" s="15"/>
      <c r="I1756" s="13"/>
      <c r="J1756" s="204">
        <v>44480</v>
      </c>
      <c r="K1756" s="204">
        <f t="shared" si="17"/>
        <v>44481</v>
      </c>
      <c r="L1756" s="205" t="str">
        <f ca="1">IFERROR(__xludf.DUMMYFUNCTION("JOIN("""", G1756:H1756)"),"")</f>
        <v/>
      </c>
      <c r="M1756" s="11" t="e">
        <f t="shared" ca="1" si="16"/>
        <v>#NAME?</v>
      </c>
    </row>
    <row r="1757" spans="1:13" ht="12.75">
      <c r="A1757" s="15"/>
      <c r="B1757" s="13"/>
      <c r="C1757" s="13"/>
      <c r="D1757" s="13"/>
      <c r="E1757" s="13"/>
      <c r="F1757" s="13"/>
      <c r="G1757" s="205"/>
      <c r="H1757" s="15"/>
      <c r="I1757" s="13"/>
      <c r="J1757" s="204">
        <v>44494</v>
      </c>
      <c r="K1757" s="204">
        <f t="shared" si="17"/>
        <v>44495</v>
      </c>
      <c r="L1757" s="205" t="str">
        <f ca="1">IFERROR(__xludf.DUMMYFUNCTION("JOIN("""", G1757:H1757)"),"")</f>
        <v/>
      </c>
      <c r="M1757" s="11" t="e">
        <f t="shared" ca="1" si="16"/>
        <v>#NAME?</v>
      </c>
    </row>
    <row r="1758" spans="1:13" ht="12.75">
      <c r="A1758" s="15"/>
      <c r="B1758" s="13"/>
      <c r="C1758" s="13"/>
      <c r="D1758" s="13"/>
      <c r="E1758" s="13"/>
      <c r="F1758" s="13"/>
      <c r="G1758" s="205"/>
      <c r="H1758" s="15"/>
      <c r="I1758" s="13"/>
      <c r="J1758" s="204">
        <v>44481</v>
      </c>
      <c r="K1758" s="204">
        <f t="shared" si="17"/>
        <v>44482</v>
      </c>
      <c r="L1758" s="205" t="str">
        <f ca="1">IFERROR(__xludf.DUMMYFUNCTION("JOIN("""", G1758:H1758)"),"")</f>
        <v/>
      </c>
      <c r="M1758" s="11" t="e">
        <f t="shared" ca="1" si="16"/>
        <v>#NAME?</v>
      </c>
    </row>
    <row r="1759" spans="1:13" ht="12.75">
      <c r="A1759" s="15"/>
      <c r="B1759" s="13"/>
      <c r="C1759" s="13"/>
      <c r="D1759" s="13"/>
      <c r="E1759" s="13"/>
      <c r="F1759" s="13"/>
      <c r="G1759" s="205"/>
      <c r="H1759" s="15"/>
      <c r="I1759" s="13"/>
      <c r="J1759" s="204">
        <v>44481</v>
      </c>
      <c r="K1759" s="204">
        <f t="shared" si="17"/>
        <v>44482</v>
      </c>
      <c r="L1759" s="205" t="str">
        <f ca="1">IFERROR(__xludf.DUMMYFUNCTION("JOIN("""", G1759:H1759)"),"")</f>
        <v/>
      </c>
      <c r="M1759" s="11" t="e">
        <f t="shared" ca="1" si="16"/>
        <v>#NAME?</v>
      </c>
    </row>
    <row r="1760" spans="1:13" ht="12.75">
      <c r="A1760" s="15"/>
      <c r="B1760" s="13"/>
      <c r="C1760" s="13"/>
      <c r="D1760" s="13"/>
      <c r="E1760" s="13"/>
      <c r="F1760" s="13"/>
      <c r="G1760" s="205"/>
      <c r="H1760" s="15"/>
      <c r="I1760" s="13"/>
      <c r="J1760" s="204">
        <v>44481</v>
      </c>
      <c r="K1760" s="204">
        <f t="shared" si="17"/>
        <v>44482</v>
      </c>
      <c r="L1760" s="205" t="str">
        <f ca="1">IFERROR(__xludf.DUMMYFUNCTION("JOIN("""", G1760:H1760)"),"")</f>
        <v/>
      </c>
      <c r="M1760" s="11" t="e">
        <f t="shared" ca="1" si="16"/>
        <v>#NAME?</v>
      </c>
    </row>
    <row r="1761" spans="1:13" ht="12.75">
      <c r="A1761" s="15"/>
      <c r="B1761" s="13"/>
      <c r="C1761" s="13"/>
      <c r="D1761" s="13"/>
      <c r="E1761" s="13"/>
      <c r="F1761" s="13"/>
      <c r="G1761" s="205"/>
      <c r="H1761" s="15"/>
      <c r="I1761" s="13"/>
      <c r="J1761" s="204">
        <v>44483</v>
      </c>
      <c r="K1761" s="204">
        <f t="shared" si="17"/>
        <v>44484</v>
      </c>
      <c r="L1761" s="205" t="str">
        <f ca="1">IFERROR(__xludf.DUMMYFUNCTION("JOIN("""", G1761:H1761)"),"")</f>
        <v/>
      </c>
      <c r="M1761" s="11" t="e">
        <f t="shared" ca="1" si="16"/>
        <v>#NAME?</v>
      </c>
    </row>
    <row r="1762" spans="1:13" ht="12.75">
      <c r="A1762" s="15"/>
      <c r="B1762" s="13"/>
      <c r="C1762" s="13"/>
      <c r="D1762" s="13"/>
      <c r="E1762" s="13"/>
      <c r="F1762" s="13"/>
      <c r="G1762" s="205"/>
      <c r="H1762" s="15"/>
      <c r="I1762" s="13"/>
      <c r="J1762" s="204">
        <v>44494</v>
      </c>
      <c r="K1762" s="204">
        <f t="shared" si="17"/>
        <v>44495</v>
      </c>
      <c r="L1762" s="205" t="str">
        <f ca="1">IFERROR(__xludf.DUMMYFUNCTION("JOIN("""", G1762:H1762)"),"")</f>
        <v/>
      </c>
      <c r="M1762" s="11" t="e">
        <f t="shared" ca="1" si="16"/>
        <v>#NAME?</v>
      </c>
    </row>
    <row r="1763" spans="1:13" ht="12.75">
      <c r="A1763" s="15"/>
      <c r="B1763" s="13"/>
      <c r="C1763" s="13"/>
      <c r="D1763" s="13"/>
      <c r="E1763" s="13"/>
      <c r="F1763" s="13"/>
      <c r="G1763" s="205"/>
      <c r="H1763" s="15"/>
      <c r="I1763" s="13"/>
      <c r="J1763" s="204">
        <v>44485</v>
      </c>
      <c r="K1763" s="204">
        <f t="shared" si="17"/>
        <v>44486</v>
      </c>
      <c r="L1763" s="205" t="str">
        <f ca="1">IFERROR(__xludf.DUMMYFUNCTION("JOIN("""", G1763:H1763)"),"")</f>
        <v/>
      </c>
      <c r="M1763" s="11" t="e">
        <f t="shared" ca="1" si="16"/>
        <v>#NAME?</v>
      </c>
    </row>
    <row r="1764" spans="1:13" ht="12.75">
      <c r="A1764" s="15"/>
      <c r="B1764" s="13"/>
      <c r="C1764" s="13"/>
      <c r="D1764" s="13"/>
      <c r="E1764" s="13"/>
      <c r="F1764" s="13"/>
      <c r="G1764" s="205"/>
      <c r="H1764" s="15"/>
      <c r="I1764" s="13"/>
      <c r="J1764" s="204">
        <v>44485</v>
      </c>
      <c r="K1764" s="204">
        <f t="shared" si="17"/>
        <v>44486</v>
      </c>
      <c r="L1764" s="205" t="str">
        <f ca="1">IFERROR(__xludf.DUMMYFUNCTION("JOIN("""", G1764:H1764)"),"")</f>
        <v/>
      </c>
      <c r="M1764" s="11" t="e">
        <f t="shared" ca="1" si="16"/>
        <v>#NAME?</v>
      </c>
    </row>
    <row r="1765" spans="1:13" ht="12.75">
      <c r="A1765" s="15"/>
      <c r="B1765" s="13"/>
      <c r="C1765" s="13"/>
      <c r="D1765" s="13"/>
      <c r="E1765" s="13"/>
      <c r="F1765" s="13"/>
      <c r="G1765" s="205"/>
      <c r="H1765" s="15"/>
      <c r="I1765" s="13"/>
      <c r="J1765" s="204">
        <v>44485</v>
      </c>
      <c r="K1765" s="204">
        <f t="shared" si="17"/>
        <v>44486</v>
      </c>
      <c r="L1765" s="205" t="str">
        <f ca="1">IFERROR(__xludf.DUMMYFUNCTION("JOIN("""", G1765:H1765)"),"")</f>
        <v/>
      </c>
      <c r="M1765" s="11" t="e">
        <f t="shared" ca="1" si="16"/>
        <v>#NAME?</v>
      </c>
    </row>
    <row r="1766" spans="1:13" ht="12.75">
      <c r="A1766" s="15"/>
      <c r="B1766" s="13"/>
      <c r="C1766" s="13"/>
      <c r="D1766" s="13"/>
      <c r="E1766" s="13"/>
      <c r="F1766" s="13"/>
      <c r="G1766" s="205"/>
      <c r="H1766" s="15"/>
      <c r="I1766" s="13"/>
      <c r="J1766" s="204">
        <v>44485</v>
      </c>
      <c r="K1766" s="204">
        <f t="shared" si="17"/>
        <v>44486</v>
      </c>
      <c r="L1766" s="205" t="str">
        <f ca="1">IFERROR(__xludf.DUMMYFUNCTION("JOIN("""", G1766:H1766)"),"")</f>
        <v/>
      </c>
      <c r="M1766" s="11" t="e">
        <f t="shared" ca="1" si="16"/>
        <v>#NAME?</v>
      </c>
    </row>
    <row r="1767" spans="1:13" ht="12.75">
      <c r="A1767" s="15"/>
      <c r="B1767" s="13"/>
      <c r="C1767" s="13"/>
      <c r="D1767" s="13"/>
      <c r="E1767" s="13"/>
      <c r="F1767" s="13"/>
      <c r="G1767" s="205"/>
      <c r="H1767" s="15"/>
      <c r="I1767" s="13"/>
      <c r="J1767" s="204">
        <v>44485</v>
      </c>
      <c r="K1767" s="204">
        <f t="shared" si="17"/>
        <v>44486</v>
      </c>
      <c r="L1767" s="205" t="str">
        <f ca="1">IFERROR(__xludf.DUMMYFUNCTION("JOIN("""", G1767:H1767)"),"")</f>
        <v/>
      </c>
      <c r="M1767" s="11" t="e">
        <f t="shared" ca="1" si="16"/>
        <v>#NAME?</v>
      </c>
    </row>
    <row r="1768" spans="1:13" ht="12.75">
      <c r="A1768" s="15"/>
      <c r="B1768" s="13"/>
      <c r="C1768" s="13"/>
      <c r="D1768" s="13"/>
      <c r="E1768" s="13"/>
      <c r="F1768" s="13"/>
      <c r="G1768" s="205"/>
      <c r="H1768" s="15"/>
      <c r="I1768" s="13"/>
      <c r="J1768" s="204">
        <v>44485</v>
      </c>
      <c r="K1768" s="204">
        <f t="shared" si="17"/>
        <v>44486</v>
      </c>
      <c r="L1768" s="205" t="str">
        <f ca="1">IFERROR(__xludf.DUMMYFUNCTION("JOIN("""", G1768:H1768)"),"")</f>
        <v/>
      </c>
      <c r="M1768" s="11" t="e">
        <f t="shared" ca="1" si="16"/>
        <v>#NAME?</v>
      </c>
    </row>
    <row r="1769" spans="1:13" ht="12.75">
      <c r="A1769" s="15"/>
      <c r="B1769" s="13"/>
      <c r="C1769" s="82"/>
      <c r="D1769" s="13"/>
      <c r="E1769" s="13"/>
      <c r="F1769" s="13"/>
      <c r="G1769" s="205"/>
      <c r="H1769" s="15"/>
      <c r="I1769" s="13"/>
      <c r="J1769" s="204">
        <v>44485</v>
      </c>
      <c r="K1769" s="204">
        <f t="shared" si="17"/>
        <v>44486</v>
      </c>
      <c r="L1769" s="205" t="str">
        <f ca="1">IFERROR(__xludf.DUMMYFUNCTION("JOIN("""", G1769:H1769)"),"")</f>
        <v/>
      </c>
      <c r="M1769" s="11" t="e">
        <f t="shared" ca="1" si="16"/>
        <v>#NAME?</v>
      </c>
    </row>
    <row r="1770" spans="1:13" ht="12.75">
      <c r="A1770" s="15"/>
      <c r="B1770" s="13"/>
      <c r="C1770" s="13"/>
      <c r="D1770" s="13"/>
      <c r="E1770" s="13"/>
      <c r="F1770" s="13"/>
      <c r="G1770" s="205"/>
      <c r="H1770" s="15"/>
      <c r="I1770" s="13"/>
      <c r="J1770" s="204">
        <v>44486</v>
      </c>
      <c r="K1770" s="204">
        <f t="shared" si="17"/>
        <v>44487</v>
      </c>
      <c r="L1770" s="205" t="str">
        <f ca="1">IFERROR(__xludf.DUMMYFUNCTION("JOIN("""", G1770:H1770)"),"")</f>
        <v/>
      </c>
      <c r="M1770" s="11" t="e">
        <f t="shared" ca="1" si="16"/>
        <v>#NAME?</v>
      </c>
    </row>
    <row r="1771" spans="1:13" ht="12.75">
      <c r="A1771" s="15"/>
      <c r="B1771" s="13"/>
      <c r="C1771" s="13"/>
      <c r="D1771" s="13"/>
      <c r="E1771" s="13"/>
      <c r="F1771" s="13"/>
      <c r="G1771" s="205"/>
      <c r="H1771" s="15"/>
      <c r="I1771" s="13"/>
      <c r="J1771" s="204">
        <v>44486</v>
      </c>
      <c r="K1771" s="204">
        <f t="shared" si="17"/>
        <v>44487</v>
      </c>
      <c r="L1771" s="205" t="str">
        <f ca="1">IFERROR(__xludf.DUMMYFUNCTION("JOIN("""", G1771:H1771)"),"")</f>
        <v/>
      </c>
      <c r="M1771" s="11" t="e">
        <f t="shared" ca="1" si="16"/>
        <v>#NAME?</v>
      </c>
    </row>
    <row r="1772" spans="1:13" ht="12.75">
      <c r="A1772" s="15"/>
      <c r="B1772" s="13"/>
      <c r="C1772" s="13"/>
      <c r="D1772" s="13"/>
      <c r="E1772" s="13"/>
      <c r="F1772" s="13"/>
      <c r="G1772" s="205"/>
      <c r="H1772" s="15"/>
      <c r="I1772" s="13"/>
      <c r="J1772" s="204">
        <v>44510</v>
      </c>
      <c r="K1772" s="204">
        <f t="shared" si="17"/>
        <v>44511</v>
      </c>
      <c r="L1772" s="205" t="str">
        <f ca="1">IFERROR(__xludf.DUMMYFUNCTION("JOIN("""", G1772:H1772)"),"")</f>
        <v/>
      </c>
      <c r="M1772" s="11" t="e">
        <f t="shared" ca="1" si="16"/>
        <v>#NAME?</v>
      </c>
    </row>
    <row r="1773" spans="1:13" ht="12.75">
      <c r="A1773" s="15"/>
      <c r="B1773" s="13"/>
      <c r="C1773" s="13"/>
      <c r="D1773" s="13"/>
      <c r="E1773" s="13"/>
      <c r="F1773" s="13"/>
      <c r="G1773" s="205"/>
      <c r="H1773" s="15"/>
      <c r="I1773" s="13"/>
      <c r="J1773" s="204">
        <v>44487</v>
      </c>
      <c r="K1773" s="204">
        <f t="shared" si="17"/>
        <v>44488</v>
      </c>
      <c r="L1773" s="205" t="str">
        <f ca="1">IFERROR(__xludf.DUMMYFUNCTION("JOIN("""", G1773:H1773)"),"")</f>
        <v/>
      </c>
      <c r="M1773" s="11" t="e">
        <f t="shared" ca="1" si="16"/>
        <v>#NAME?</v>
      </c>
    </row>
    <row r="1774" spans="1:13" ht="12.75">
      <c r="A1774" s="15"/>
      <c r="B1774" s="13"/>
      <c r="C1774" s="13"/>
      <c r="D1774" s="13"/>
      <c r="E1774" s="13"/>
      <c r="F1774" s="13"/>
      <c r="G1774" s="205"/>
      <c r="H1774" s="15"/>
      <c r="I1774" s="13"/>
      <c r="J1774" s="204">
        <v>44487</v>
      </c>
      <c r="K1774" s="204">
        <f t="shared" si="17"/>
        <v>44488</v>
      </c>
      <c r="L1774" s="205" t="str">
        <f ca="1">IFERROR(__xludf.DUMMYFUNCTION("JOIN("""", G1774:H1774)"),"")</f>
        <v/>
      </c>
      <c r="M1774" s="11" t="e">
        <f t="shared" ca="1" si="16"/>
        <v>#NAME?</v>
      </c>
    </row>
    <row r="1775" spans="1:13" ht="12.75">
      <c r="A1775" s="15"/>
      <c r="B1775" s="13"/>
      <c r="C1775" s="13"/>
      <c r="D1775" s="13"/>
      <c r="E1775" s="13"/>
      <c r="F1775" s="13"/>
      <c r="G1775" s="205"/>
      <c r="H1775" s="15"/>
      <c r="I1775" s="13"/>
      <c r="J1775" s="204">
        <v>44487</v>
      </c>
      <c r="K1775" s="204">
        <f t="shared" si="17"/>
        <v>44488</v>
      </c>
      <c r="L1775" s="205" t="str">
        <f ca="1">IFERROR(__xludf.DUMMYFUNCTION("JOIN("""", G1775:H1775)"),"")</f>
        <v/>
      </c>
      <c r="M1775" s="11" t="e">
        <f t="shared" ca="1" si="16"/>
        <v>#NAME?</v>
      </c>
    </row>
    <row r="1776" spans="1:13" ht="12.75">
      <c r="A1776" s="15"/>
      <c r="B1776" s="13"/>
      <c r="C1776" s="13"/>
      <c r="D1776" s="13"/>
      <c r="E1776" s="13"/>
      <c r="F1776" s="13"/>
      <c r="G1776" s="205"/>
      <c r="H1776" s="15"/>
      <c r="I1776" s="13"/>
      <c r="J1776" s="204">
        <v>44494</v>
      </c>
      <c r="K1776" s="204">
        <f t="shared" si="17"/>
        <v>44495</v>
      </c>
      <c r="L1776" s="205" t="str">
        <f ca="1">IFERROR(__xludf.DUMMYFUNCTION("JOIN("""", G1776:H1776)"),"")</f>
        <v/>
      </c>
      <c r="M1776" s="11" t="e">
        <f t="shared" ca="1" si="16"/>
        <v>#NAME?</v>
      </c>
    </row>
    <row r="1777" spans="1:13" ht="12.75">
      <c r="A1777" s="15"/>
      <c r="B1777" s="13"/>
      <c r="C1777" s="13"/>
      <c r="D1777" s="13"/>
      <c r="E1777" s="13"/>
      <c r="F1777" s="13"/>
      <c r="G1777" s="205"/>
      <c r="H1777" s="15"/>
      <c r="I1777" s="13"/>
      <c r="J1777" s="204">
        <v>44487</v>
      </c>
      <c r="K1777" s="204">
        <f t="shared" si="17"/>
        <v>44488</v>
      </c>
      <c r="L1777" s="205" t="str">
        <f ca="1">IFERROR(__xludf.DUMMYFUNCTION("JOIN("""", G1777:H1777)"),"")</f>
        <v/>
      </c>
      <c r="M1777" s="11" t="e">
        <f t="shared" ca="1" si="16"/>
        <v>#NAME?</v>
      </c>
    </row>
    <row r="1778" spans="1:13" ht="12.75">
      <c r="A1778" s="15"/>
      <c r="B1778" s="13"/>
      <c r="C1778" s="13"/>
      <c r="D1778" s="13"/>
      <c r="E1778" s="13"/>
      <c r="F1778" s="13"/>
      <c r="G1778" s="205"/>
      <c r="H1778" s="15"/>
      <c r="I1778" s="13"/>
      <c r="J1778" s="204">
        <v>44487</v>
      </c>
      <c r="K1778" s="204">
        <f t="shared" si="17"/>
        <v>44488</v>
      </c>
      <c r="L1778" s="205" t="str">
        <f ca="1">IFERROR(__xludf.DUMMYFUNCTION("JOIN("""", G1778:H1778)"),"")</f>
        <v/>
      </c>
      <c r="M1778" s="11" t="e">
        <f t="shared" ca="1" si="16"/>
        <v>#NAME?</v>
      </c>
    </row>
    <row r="1779" spans="1:13" ht="12.75">
      <c r="A1779" s="15"/>
      <c r="B1779" s="13"/>
      <c r="C1779" s="13"/>
      <c r="D1779" s="13"/>
      <c r="E1779" s="13"/>
      <c r="F1779" s="13"/>
      <c r="G1779" s="205"/>
      <c r="H1779" s="15"/>
      <c r="I1779" s="13"/>
      <c r="J1779" s="204">
        <v>44532</v>
      </c>
      <c r="K1779" s="204">
        <f t="shared" si="17"/>
        <v>44533</v>
      </c>
      <c r="L1779" s="205" t="str">
        <f ca="1">IFERROR(__xludf.DUMMYFUNCTION("JOIN("""", G1779:H1779)"),"")</f>
        <v/>
      </c>
      <c r="M1779" s="11" t="e">
        <f t="shared" ca="1" si="16"/>
        <v>#NAME?</v>
      </c>
    </row>
    <row r="1780" spans="1:13" ht="12.75">
      <c r="A1780" s="15"/>
      <c r="B1780" s="13"/>
      <c r="C1780" s="13"/>
      <c r="D1780" s="13"/>
      <c r="E1780" s="13"/>
      <c r="F1780" s="13"/>
      <c r="G1780" s="205"/>
      <c r="H1780" s="15"/>
      <c r="I1780" s="13"/>
      <c r="J1780" s="204">
        <v>44487</v>
      </c>
      <c r="K1780" s="204">
        <f t="shared" si="17"/>
        <v>44488</v>
      </c>
      <c r="L1780" s="205" t="str">
        <f ca="1">IFERROR(__xludf.DUMMYFUNCTION("JOIN("""", G1780:H1780)"),"")</f>
        <v/>
      </c>
      <c r="M1780" s="11" t="e">
        <f t="shared" ca="1" si="16"/>
        <v>#NAME?</v>
      </c>
    </row>
    <row r="1781" spans="1:13" ht="12.75">
      <c r="A1781" s="15"/>
      <c r="B1781" s="13"/>
      <c r="C1781" s="13"/>
      <c r="D1781" s="13"/>
      <c r="E1781" s="13"/>
      <c r="F1781" s="13"/>
      <c r="G1781" s="205"/>
      <c r="H1781" s="15"/>
      <c r="I1781" s="13"/>
      <c r="J1781" s="204">
        <v>44488</v>
      </c>
      <c r="K1781" s="204">
        <f t="shared" si="17"/>
        <v>44489</v>
      </c>
      <c r="L1781" s="205" t="str">
        <f ca="1">IFERROR(__xludf.DUMMYFUNCTION("JOIN("""", G1781:H1781)"),"")</f>
        <v/>
      </c>
      <c r="M1781" s="11" t="e">
        <f t="shared" ca="1" si="16"/>
        <v>#NAME?</v>
      </c>
    </row>
    <row r="1782" spans="1:13" ht="12.75">
      <c r="A1782" s="15"/>
      <c r="B1782" s="13"/>
      <c r="C1782" s="13"/>
      <c r="D1782" s="13"/>
      <c r="E1782" s="13"/>
      <c r="F1782" s="13"/>
      <c r="G1782" s="205"/>
      <c r="H1782" s="15"/>
      <c r="I1782" s="13"/>
      <c r="J1782" s="204">
        <v>44488</v>
      </c>
      <c r="K1782" s="204">
        <f t="shared" si="17"/>
        <v>44489</v>
      </c>
      <c r="L1782" s="205" t="str">
        <f ca="1">IFERROR(__xludf.DUMMYFUNCTION("JOIN("""", G1782:H1782)"),"")</f>
        <v/>
      </c>
      <c r="M1782" s="11" t="e">
        <f t="shared" ca="1" si="16"/>
        <v>#NAME?</v>
      </c>
    </row>
    <row r="1783" spans="1:13" ht="12.75">
      <c r="A1783" s="15"/>
      <c r="B1783" s="13"/>
      <c r="C1783" s="13"/>
      <c r="D1783" s="13"/>
      <c r="E1783" s="13"/>
      <c r="F1783" s="13"/>
      <c r="G1783" s="205"/>
      <c r="H1783" s="15"/>
      <c r="I1783" s="13"/>
      <c r="J1783" s="204">
        <v>44488</v>
      </c>
      <c r="K1783" s="204">
        <f t="shared" si="17"/>
        <v>44489</v>
      </c>
      <c r="L1783" s="205" t="str">
        <f ca="1">IFERROR(__xludf.DUMMYFUNCTION("JOIN("""", G1783:H1783)"),"")</f>
        <v/>
      </c>
      <c r="M1783" s="11" t="e">
        <f t="shared" ca="1" si="16"/>
        <v>#NAME?</v>
      </c>
    </row>
    <row r="1784" spans="1:13" ht="12.75">
      <c r="A1784" s="15"/>
      <c r="B1784" s="13"/>
      <c r="C1784" s="13"/>
      <c r="D1784" s="13"/>
      <c r="E1784" s="13"/>
      <c r="F1784" s="13"/>
      <c r="G1784" s="205"/>
      <c r="H1784" s="15"/>
      <c r="I1784" s="13"/>
      <c r="J1784" s="204">
        <v>44488</v>
      </c>
      <c r="K1784" s="204">
        <f t="shared" si="17"/>
        <v>44489</v>
      </c>
      <c r="L1784" s="205" t="str">
        <f ca="1">IFERROR(__xludf.DUMMYFUNCTION("JOIN("""", G1784:H1784)"),"")</f>
        <v/>
      </c>
      <c r="M1784" s="11" t="e">
        <f t="shared" ca="1" si="16"/>
        <v>#NAME?</v>
      </c>
    </row>
    <row r="1785" spans="1:13" ht="12.75">
      <c r="A1785" s="15"/>
      <c r="B1785" s="13"/>
      <c r="C1785" s="13"/>
      <c r="D1785" s="13"/>
      <c r="E1785" s="13"/>
      <c r="F1785" s="13"/>
      <c r="G1785" s="205"/>
      <c r="H1785" s="15"/>
      <c r="I1785" s="13"/>
      <c r="J1785" s="204">
        <v>44488</v>
      </c>
      <c r="K1785" s="204">
        <f t="shared" si="17"/>
        <v>44489</v>
      </c>
      <c r="L1785" s="205" t="str">
        <f ca="1">IFERROR(__xludf.DUMMYFUNCTION("JOIN("""", G1785:H1785)"),"")</f>
        <v/>
      </c>
      <c r="M1785" s="11" t="e">
        <f t="shared" ca="1" si="16"/>
        <v>#NAME?</v>
      </c>
    </row>
    <row r="1786" spans="1:13" ht="12.75">
      <c r="A1786" s="15"/>
      <c r="B1786" s="13"/>
      <c r="C1786" s="13"/>
      <c r="D1786" s="13"/>
      <c r="E1786" s="13"/>
      <c r="F1786" s="13"/>
      <c r="G1786" s="205"/>
      <c r="H1786" s="15"/>
      <c r="I1786" s="13"/>
      <c r="J1786" s="204">
        <v>44492</v>
      </c>
      <c r="K1786" s="204">
        <f t="shared" si="17"/>
        <v>44493</v>
      </c>
      <c r="L1786" s="205" t="str">
        <f ca="1">IFERROR(__xludf.DUMMYFUNCTION("JOIN("""", G1786:H1786)"),"")</f>
        <v/>
      </c>
      <c r="M1786" s="11" t="e">
        <f t="shared" ca="1" si="16"/>
        <v>#NAME?</v>
      </c>
    </row>
    <row r="1787" spans="1:13" ht="12.75">
      <c r="A1787" s="15"/>
      <c r="B1787" s="13"/>
      <c r="C1787" s="13"/>
      <c r="D1787" s="13"/>
      <c r="E1787" s="13"/>
      <c r="F1787" s="13"/>
      <c r="G1787" s="205"/>
      <c r="H1787" s="15"/>
      <c r="I1787" s="13"/>
      <c r="J1787" s="204">
        <v>44489</v>
      </c>
      <c r="K1787" s="204">
        <f t="shared" si="17"/>
        <v>44490</v>
      </c>
      <c r="L1787" s="205" t="str">
        <f ca="1">IFERROR(__xludf.DUMMYFUNCTION("JOIN("""", G1787:H1787)"),"")</f>
        <v/>
      </c>
      <c r="M1787" s="11" t="e">
        <f t="shared" ref="M1787:M2041" ca="1" si="18">HYPERLINK(L1787, Image("http://iopl.co/whatsapp.jpg"))</f>
        <v>#NAME?</v>
      </c>
    </row>
    <row r="1788" spans="1:13" ht="12.75">
      <c r="A1788" s="15"/>
      <c r="B1788" s="13"/>
      <c r="C1788" s="13"/>
      <c r="D1788" s="13"/>
      <c r="E1788" s="13"/>
      <c r="F1788" s="13"/>
      <c r="G1788" s="205"/>
      <c r="H1788" s="15"/>
      <c r="I1788" s="13"/>
      <c r="J1788" s="204">
        <v>44489</v>
      </c>
      <c r="K1788" s="204">
        <f t="shared" si="17"/>
        <v>44490</v>
      </c>
      <c r="L1788" s="205" t="str">
        <f ca="1">IFERROR(__xludf.DUMMYFUNCTION("JOIN("""", G1788:H1788)"),"")</f>
        <v/>
      </c>
      <c r="M1788" s="11" t="e">
        <f t="shared" ca="1" si="18"/>
        <v>#NAME?</v>
      </c>
    </row>
    <row r="1789" spans="1:13" ht="12.75">
      <c r="A1789" s="15"/>
      <c r="B1789" s="13"/>
      <c r="C1789" s="13"/>
      <c r="D1789" s="13"/>
      <c r="E1789" s="13"/>
      <c r="F1789" s="13"/>
      <c r="G1789" s="205"/>
      <c r="H1789" s="15"/>
      <c r="I1789" s="13"/>
      <c r="J1789" s="204">
        <v>44489</v>
      </c>
      <c r="K1789" s="204">
        <f t="shared" si="17"/>
        <v>44490</v>
      </c>
      <c r="L1789" s="205" t="str">
        <f ca="1">IFERROR(__xludf.DUMMYFUNCTION("JOIN("""", G1789:H1789)"),"")</f>
        <v/>
      </c>
      <c r="M1789" s="11" t="e">
        <f t="shared" ca="1" si="18"/>
        <v>#NAME?</v>
      </c>
    </row>
    <row r="1790" spans="1:13" ht="12.75">
      <c r="A1790" s="15"/>
      <c r="B1790" s="13"/>
      <c r="C1790" s="13"/>
      <c r="D1790" s="13"/>
      <c r="E1790" s="13"/>
      <c r="F1790" s="13"/>
      <c r="G1790" s="205"/>
      <c r="H1790" s="15"/>
      <c r="I1790" s="13"/>
      <c r="J1790" s="204">
        <v>44489</v>
      </c>
      <c r="K1790" s="204">
        <f t="shared" si="17"/>
        <v>44490</v>
      </c>
      <c r="L1790" s="205" t="str">
        <f ca="1">IFERROR(__xludf.DUMMYFUNCTION("JOIN("""", G1790:H1790)"),"")</f>
        <v/>
      </c>
      <c r="M1790" s="11" t="e">
        <f t="shared" ca="1" si="18"/>
        <v>#NAME?</v>
      </c>
    </row>
    <row r="1791" spans="1:13" ht="12.75">
      <c r="A1791" s="15"/>
      <c r="B1791" s="13"/>
      <c r="C1791" s="13"/>
      <c r="D1791" s="13"/>
      <c r="E1791" s="13"/>
      <c r="F1791" s="13"/>
      <c r="G1791" s="205"/>
      <c r="H1791" s="15"/>
      <c r="I1791" s="13"/>
      <c r="J1791" s="204">
        <v>44489</v>
      </c>
      <c r="K1791" s="204">
        <f t="shared" si="17"/>
        <v>44490</v>
      </c>
      <c r="L1791" s="205" t="str">
        <f ca="1">IFERROR(__xludf.DUMMYFUNCTION("JOIN("""", G1791:H1791)"),"")</f>
        <v/>
      </c>
      <c r="M1791" s="11" t="e">
        <f t="shared" ca="1" si="18"/>
        <v>#NAME?</v>
      </c>
    </row>
    <row r="1792" spans="1:13" ht="12.75">
      <c r="A1792" s="15"/>
      <c r="B1792" s="13"/>
      <c r="C1792" s="13"/>
      <c r="D1792" s="13"/>
      <c r="E1792" s="13"/>
      <c r="F1792" s="13"/>
      <c r="G1792" s="205"/>
      <c r="H1792" s="15"/>
      <c r="I1792" s="13"/>
      <c r="J1792" s="204">
        <v>44490</v>
      </c>
      <c r="K1792" s="204">
        <f t="shared" si="17"/>
        <v>44491</v>
      </c>
      <c r="L1792" s="205" t="str">
        <f ca="1">IFERROR(__xludf.DUMMYFUNCTION("JOIN("""", G1792:H1792)"),"")</f>
        <v/>
      </c>
      <c r="M1792" s="11" t="e">
        <f t="shared" ca="1" si="18"/>
        <v>#NAME?</v>
      </c>
    </row>
    <row r="1793" spans="1:13" ht="12.75">
      <c r="A1793" s="15"/>
      <c r="B1793" s="13"/>
      <c r="C1793" s="13"/>
      <c r="D1793" s="13"/>
      <c r="E1793" s="13"/>
      <c r="F1793" s="13"/>
      <c r="G1793" s="205"/>
      <c r="H1793" s="15"/>
      <c r="I1793" s="13"/>
      <c r="J1793" s="204">
        <v>44494</v>
      </c>
      <c r="K1793" s="204">
        <f t="shared" si="17"/>
        <v>44495</v>
      </c>
      <c r="L1793" s="205" t="str">
        <f ca="1">IFERROR(__xludf.DUMMYFUNCTION("JOIN("""", G1793:H1793)"),"")</f>
        <v/>
      </c>
      <c r="M1793" s="11" t="e">
        <f t="shared" ca="1" si="18"/>
        <v>#NAME?</v>
      </c>
    </row>
    <row r="1794" spans="1:13" ht="12.75">
      <c r="A1794" s="15"/>
      <c r="B1794" s="13"/>
      <c r="C1794" s="13"/>
      <c r="D1794" s="13"/>
      <c r="E1794" s="13"/>
      <c r="F1794" s="13"/>
      <c r="G1794" s="205"/>
      <c r="H1794" s="15"/>
      <c r="I1794" s="13"/>
      <c r="J1794" s="204">
        <v>44490</v>
      </c>
      <c r="K1794" s="204">
        <f t="shared" si="17"/>
        <v>44491</v>
      </c>
      <c r="L1794" s="205" t="str">
        <f ca="1">IFERROR(__xludf.DUMMYFUNCTION("JOIN("""", G1794:H1794)"),"")</f>
        <v/>
      </c>
      <c r="M1794" s="11" t="e">
        <f t="shared" ca="1" si="18"/>
        <v>#NAME?</v>
      </c>
    </row>
    <row r="1795" spans="1:13" ht="12.75">
      <c r="A1795" s="15"/>
      <c r="B1795" s="13"/>
      <c r="C1795" s="13"/>
      <c r="D1795" s="13"/>
      <c r="E1795" s="13"/>
      <c r="F1795" s="13"/>
      <c r="G1795" s="205"/>
      <c r="H1795" s="15"/>
      <c r="I1795" s="13"/>
      <c r="J1795" s="204">
        <v>44490</v>
      </c>
      <c r="K1795" s="204">
        <f t="shared" si="17"/>
        <v>44491</v>
      </c>
      <c r="L1795" s="205" t="str">
        <f ca="1">IFERROR(__xludf.DUMMYFUNCTION("JOIN("""", G1795:H1795)"),"")</f>
        <v/>
      </c>
      <c r="M1795" s="11" t="e">
        <f t="shared" ca="1" si="18"/>
        <v>#NAME?</v>
      </c>
    </row>
    <row r="1796" spans="1:13" ht="12.75">
      <c r="A1796" s="15"/>
      <c r="B1796" s="13"/>
      <c r="C1796" s="13"/>
      <c r="D1796" s="13"/>
      <c r="E1796" s="13"/>
      <c r="F1796" s="13"/>
      <c r="G1796" s="205"/>
      <c r="H1796" s="15"/>
      <c r="I1796" s="13"/>
      <c r="J1796" s="204">
        <v>44490</v>
      </c>
      <c r="K1796" s="204">
        <f t="shared" si="17"/>
        <v>44491</v>
      </c>
      <c r="L1796" s="205" t="str">
        <f ca="1">IFERROR(__xludf.DUMMYFUNCTION("JOIN("""", G1796:H1796)"),"")</f>
        <v/>
      </c>
      <c r="M1796" s="11" t="e">
        <f t="shared" ca="1" si="18"/>
        <v>#NAME?</v>
      </c>
    </row>
    <row r="1797" spans="1:13" ht="12.75">
      <c r="A1797" s="15"/>
      <c r="B1797" s="13"/>
      <c r="C1797" s="13"/>
      <c r="D1797" s="13"/>
      <c r="E1797" s="13"/>
      <c r="F1797" s="13"/>
      <c r="G1797" s="205"/>
      <c r="H1797" s="15"/>
      <c r="I1797" s="13"/>
      <c r="J1797" s="204">
        <v>44490</v>
      </c>
      <c r="K1797" s="204">
        <f t="shared" si="17"/>
        <v>44491</v>
      </c>
      <c r="L1797" s="205" t="str">
        <f ca="1">IFERROR(__xludf.DUMMYFUNCTION("JOIN("""", G1797:H1797)"),"")</f>
        <v/>
      </c>
      <c r="M1797" s="11" t="e">
        <f t="shared" ca="1" si="18"/>
        <v>#NAME?</v>
      </c>
    </row>
    <row r="1798" spans="1:13" ht="12.75">
      <c r="A1798" s="15"/>
      <c r="B1798" s="13"/>
      <c r="C1798" s="13"/>
      <c r="D1798" s="13"/>
      <c r="E1798" s="13"/>
      <c r="F1798" s="13"/>
      <c r="G1798" s="205"/>
      <c r="H1798" s="15"/>
      <c r="I1798" s="13"/>
      <c r="J1798" s="204">
        <v>44491</v>
      </c>
      <c r="K1798" s="204">
        <f t="shared" si="17"/>
        <v>44492</v>
      </c>
      <c r="L1798" s="205" t="str">
        <f ca="1">IFERROR(__xludf.DUMMYFUNCTION("JOIN("""", G1798:H1798)"),"")</f>
        <v/>
      </c>
      <c r="M1798" s="11" t="e">
        <f t="shared" ca="1" si="18"/>
        <v>#NAME?</v>
      </c>
    </row>
    <row r="1799" spans="1:13" ht="12.75">
      <c r="A1799" s="15"/>
      <c r="B1799" s="13"/>
      <c r="C1799" s="13"/>
      <c r="D1799" s="13"/>
      <c r="E1799" s="13"/>
      <c r="F1799" s="13"/>
      <c r="G1799" s="205"/>
      <c r="H1799" s="15"/>
      <c r="I1799" s="13"/>
      <c r="J1799" s="215">
        <v>44491</v>
      </c>
      <c r="K1799" s="204">
        <f t="shared" si="17"/>
        <v>44492</v>
      </c>
      <c r="L1799" s="205" t="str">
        <f ca="1">IFERROR(__xludf.DUMMYFUNCTION("JOIN("""", G1799:H1799)"),"")</f>
        <v/>
      </c>
      <c r="M1799" s="11" t="e">
        <f t="shared" ca="1" si="18"/>
        <v>#NAME?</v>
      </c>
    </row>
    <row r="1800" spans="1:13" ht="12.75">
      <c r="A1800" s="15"/>
      <c r="B1800" s="13"/>
      <c r="C1800" s="13"/>
      <c r="D1800" s="13"/>
      <c r="E1800" s="13"/>
      <c r="F1800" s="13"/>
      <c r="G1800" s="205"/>
      <c r="H1800" s="15"/>
      <c r="I1800" s="13"/>
      <c r="J1800" s="204">
        <v>44491</v>
      </c>
      <c r="K1800" s="204">
        <f t="shared" si="17"/>
        <v>44492</v>
      </c>
      <c r="L1800" s="205" t="str">
        <f ca="1">IFERROR(__xludf.DUMMYFUNCTION("JOIN("""", G1800:H1800)"),"")</f>
        <v/>
      </c>
      <c r="M1800" s="11" t="e">
        <f t="shared" ca="1" si="18"/>
        <v>#NAME?</v>
      </c>
    </row>
    <row r="1801" spans="1:13" ht="12.75">
      <c r="A1801" s="15"/>
      <c r="B1801" s="13"/>
      <c r="C1801" s="13"/>
      <c r="D1801" s="13"/>
      <c r="E1801" s="13"/>
      <c r="F1801" s="13"/>
      <c r="G1801" s="205"/>
      <c r="H1801" s="15"/>
      <c r="I1801" s="13"/>
      <c r="J1801" s="204">
        <v>44494</v>
      </c>
      <c r="K1801" s="204">
        <f t="shared" si="17"/>
        <v>44495</v>
      </c>
      <c r="L1801" s="205" t="str">
        <f ca="1">IFERROR(__xludf.DUMMYFUNCTION("JOIN("""", G1801:H1801)"),"")</f>
        <v/>
      </c>
      <c r="M1801" s="11" t="e">
        <f t="shared" ca="1" si="18"/>
        <v>#NAME?</v>
      </c>
    </row>
    <row r="1802" spans="1:13" ht="12.75">
      <c r="A1802" s="15"/>
      <c r="B1802" s="13"/>
      <c r="C1802" s="13"/>
      <c r="D1802" s="13"/>
      <c r="E1802" s="13"/>
      <c r="F1802" s="13"/>
      <c r="G1802" s="205"/>
      <c r="H1802" s="15"/>
      <c r="I1802" s="13"/>
      <c r="J1802" s="204">
        <v>44492</v>
      </c>
      <c r="K1802" s="204">
        <f t="shared" si="17"/>
        <v>44493</v>
      </c>
      <c r="L1802" s="205" t="str">
        <f ca="1">IFERROR(__xludf.DUMMYFUNCTION("JOIN("""", G1802:H1802)"),"")</f>
        <v/>
      </c>
      <c r="M1802" s="11" t="e">
        <f t="shared" ca="1" si="18"/>
        <v>#NAME?</v>
      </c>
    </row>
    <row r="1803" spans="1:13" ht="12.75">
      <c r="A1803" s="15"/>
      <c r="B1803" s="13"/>
      <c r="C1803" s="13"/>
      <c r="D1803" s="13"/>
      <c r="E1803" s="13"/>
      <c r="F1803" s="13"/>
      <c r="G1803" s="205"/>
      <c r="H1803" s="15"/>
      <c r="I1803" s="13"/>
      <c r="J1803" s="204">
        <v>44494</v>
      </c>
      <c r="K1803" s="204">
        <f t="shared" si="17"/>
        <v>44495</v>
      </c>
      <c r="L1803" s="205" t="str">
        <f ca="1">IFERROR(__xludf.DUMMYFUNCTION("JOIN("""", G1803:H1803)"),"")</f>
        <v/>
      </c>
      <c r="M1803" s="11" t="e">
        <f t="shared" ca="1" si="18"/>
        <v>#NAME?</v>
      </c>
    </row>
    <row r="1804" spans="1:13" ht="12.75">
      <c r="A1804" s="15"/>
      <c r="B1804" s="13"/>
      <c r="C1804" s="13"/>
      <c r="D1804" s="13"/>
      <c r="E1804" s="13"/>
      <c r="F1804" s="13"/>
      <c r="G1804" s="205"/>
      <c r="H1804" s="15"/>
      <c r="I1804" s="13"/>
      <c r="J1804" s="204">
        <v>44494</v>
      </c>
      <c r="K1804" s="204">
        <f t="shared" si="17"/>
        <v>44495</v>
      </c>
      <c r="L1804" s="205" t="str">
        <f ca="1">IFERROR(__xludf.DUMMYFUNCTION("JOIN("""", G1804:H1804)"),"")</f>
        <v/>
      </c>
      <c r="M1804" s="11" t="e">
        <f t="shared" ca="1" si="18"/>
        <v>#NAME?</v>
      </c>
    </row>
    <row r="1805" spans="1:13" ht="12.75">
      <c r="A1805" s="15"/>
      <c r="B1805" s="13"/>
      <c r="C1805" s="13"/>
      <c r="D1805" s="13"/>
      <c r="E1805" s="13"/>
      <c r="F1805" s="13"/>
      <c r="G1805" s="205"/>
      <c r="H1805" s="15"/>
      <c r="I1805" s="13"/>
      <c r="J1805" s="204">
        <v>44494</v>
      </c>
      <c r="K1805" s="204">
        <f t="shared" si="17"/>
        <v>44495</v>
      </c>
      <c r="L1805" s="205" t="str">
        <f ca="1">IFERROR(__xludf.DUMMYFUNCTION("JOIN("""", G1805:H1805)"),"")</f>
        <v/>
      </c>
      <c r="M1805" s="11" t="e">
        <f t="shared" ca="1" si="18"/>
        <v>#NAME?</v>
      </c>
    </row>
    <row r="1806" spans="1:13" ht="12.75">
      <c r="A1806" s="15"/>
      <c r="B1806" s="13"/>
      <c r="C1806" s="13"/>
      <c r="D1806" s="13"/>
      <c r="E1806" s="13"/>
      <c r="F1806" s="13"/>
      <c r="G1806" s="205"/>
      <c r="H1806" s="15"/>
      <c r="I1806" s="13"/>
      <c r="J1806" s="204">
        <v>44494</v>
      </c>
      <c r="K1806" s="204">
        <f t="shared" si="17"/>
        <v>44495</v>
      </c>
      <c r="L1806" s="205" t="str">
        <f ca="1">IFERROR(__xludf.DUMMYFUNCTION("JOIN("""", G1806:H1806)"),"")</f>
        <v/>
      </c>
      <c r="M1806" s="11" t="e">
        <f t="shared" ca="1" si="18"/>
        <v>#NAME?</v>
      </c>
    </row>
    <row r="1807" spans="1:13" ht="12.75">
      <c r="A1807" s="15"/>
      <c r="B1807" s="13"/>
      <c r="C1807" s="13"/>
      <c r="D1807" s="13"/>
      <c r="E1807" s="13"/>
      <c r="F1807" s="13"/>
      <c r="G1807" s="205"/>
      <c r="H1807" s="15"/>
      <c r="I1807" s="13"/>
      <c r="J1807" s="204">
        <v>44494</v>
      </c>
      <c r="K1807" s="204">
        <f t="shared" si="17"/>
        <v>44495</v>
      </c>
      <c r="L1807" s="205" t="str">
        <f ca="1">IFERROR(__xludf.DUMMYFUNCTION("JOIN("""", G1807:H1807)"),"")</f>
        <v/>
      </c>
      <c r="M1807" s="11" t="e">
        <f t="shared" ca="1" si="18"/>
        <v>#NAME?</v>
      </c>
    </row>
    <row r="1808" spans="1:13" ht="12.75">
      <c r="A1808" s="15"/>
      <c r="B1808" s="13"/>
      <c r="C1808" s="13"/>
      <c r="D1808" s="13"/>
      <c r="E1808" s="13"/>
      <c r="F1808" s="13"/>
      <c r="G1808" s="205"/>
      <c r="H1808" s="15"/>
      <c r="I1808" s="13"/>
      <c r="J1808" s="204">
        <v>44494</v>
      </c>
      <c r="K1808" s="204">
        <f t="shared" si="17"/>
        <v>44495</v>
      </c>
      <c r="L1808" s="205" t="str">
        <f ca="1">IFERROR(__xludf.DUMMYFUNCTION("JOIN("""", G1808:H1808)"),"")</f>
        <v/>
      </c>
      <c r="M1808" s="11" t="e">
        <f t="shared" ca="1" si="18"/>
        <v>#NAME?</v>
      </c>
    </row>
    <row r="1809" spans="1:13" ht="12.75">
      <c r="A1809" s="15"/>
      <c r="B1809" s="13"/>
      <c r="C1809" s="13"/>
      <c r="D1809" s="13"/>
      <c r="E1809" s="13"/>
      <c r="F1809" s="13"/>
      <c r="G1809" s="205"/>
      <c r="H1809" s="15"/>
      <c r="I1809" s="13"/>
      <c r="J1809" s="204">
        <v>44495</v>
      </c>
      <c r="K1809" s="204">
        <f t="shared" si="17"/>
        <v>44496</v>
      </c>
      <c r="L1809" s="205" t="str">
        <f ca="1">IFERROR(__xludf.DUMMYFUNCTION("JOIN("""", G1809:H1809)"),"")</f>
        <v/>
      </c>
      <c r="M1809" s="11" t="e">
        <f t="shared" ca="1" si="18"/>
        <v>#NAME?</v>
      </c>
    </row>
    <row r="1810" spans="1:13" ht="12.75">
      <c r="A1810" s="15"/>
      <c r="B1810" s="13"/>
      <c r="C1810" s="13"/>
      <c r="D1810" s="13"/>
      <c r="E1810" s="13"/>
      <c r="F1810" s="13"/>
      <c r="G1810" s="205"/>
      <c r="H1810" s="15"/>
      <c r="I1810" s="13"/>
      <c r="J1810" s="204">
        <v>44496</v>
      </c>
      <c r="K1810" s="204">
        <f t="shared" si="17"/>
        <v>44497</v>
      </c>
      <c r="L1810" s="205" t="str">
        <f ca="1">IFERROR(__xludf.DUMMYFUNCTION("JOIN("""", G1810:H1810)"),"")</f>
        <v/>
      </c>
      <c r="M1810" s="11" t="e">
        <f t="shared" ca="1" si="18"/>
        <v>#NAME?</v>
      </c>
    </row>
    <row r="1811" spans="1:13" ht="12.75">
      <c r="A1811" s="15"/>
      <c r="B1811" s="13"/>
      <c r="C1811" s="13"/>
      <c r="D1811" s="13"/>
      <c r="E1811" s="13"/>
      <c r="F1811" s="13"/>
      <c r="G1811" s="205"/>
      <c r="H1811" s="15"/>
      <c r="I1811" s="13"/>
      <c r="J1811" s="204">
        <v>44496</v>
      </c>
      <c r="K1811" s="204">
        <f t="shared" si="17"/>
        <v>44497</v>
      </c>
      <c r="L1811" s="205" t="str">
        <f ca="1">IFERROR(__xludf.DUMMYFUNCTION("JOIN("""", G1811:H1811)"),"")</f>
        <v/>
      </c>
      <c r="M1811" s="11" t="e">
        <f t="shared" ca="1" si="18"/>
        <v>#NAME?</v>
      </c>
    </row>
    <row r="1812" spans="1:13" ht="12.75">
      <c r="A1812" s="15"/>
      <c r="B1812" s="13"/>
      <c r="C1812" s="13"/>
      <c r="D1812" s="13"/>
      <c r="E1812" s="13"/>
      <c r="F1812" s="13"/>
      <c r="G1812" s="205"/>
      <c r="H1812" s="15"/>
      <c r="I1812" s="13"/>
      <c r="J1812" s="204">
        <v>44496</v>
      </c>
      <c r="K1812" s="204">
        <f t="shared" si="17"/>
        <v>44497</v>
      </c>
      <c r="L1812" s="205" t="str">
        <f ca="1">IFERROR(__xludf.DUMMYFUNCTION("JOIN("""", G1812:H1812)"),"")</f>
        <v/>
      </c>
      <c r="M1812" s="11" t="e">
        <f t="shared" ca="1" si="18"/>
        <v>#NAME?</v>
      </c>
    </row>
    <row r="1813" spans="1:13" ht="12.75">
      <c r="A1813" s="15"/>
      <c r="B1813" s="13"/>
      <c r="C1813" s="13"/>
      <c r="D1813" s="13"/>
      <c r="E1813" s="13"/>
      <c r="F1813" s="13"/>
      <c r="G1813" s="205"/>
      <c r="H1813" s="15"/>
      <c r="I1813" s="13"/>
      <c r="J1813" s="204">
        <v>44496</v>
      </c>
      <c r="K1813" s="204">
        <f t="shared" si="17"/>
        <v>44497</v>
      </c>
      <c r="L1813" s="205" t="str">
        <f ca="1">IFERROR(__xludf.DUMMYFUNCTION("JOIN("""", G1813:H1813)"),"")</f>
        <v/>
      </c>
      <c r="M1813" s="11" t="e">
        <f t="shared" ca="1" si="18"/>
        <v>#NAME?</v>
      </c>
    </row>
    <row r="1814" spans="1:13" ht="12.75">
      <c r="A1814" s="15"/>
      <c r="B1814" s="13"/>
      <c r="C1814" s="13"/>
      <c r="D1814" s="13"/>
      <c r="E1814" s="13"/>
      <c r="F1814" s="13"/>
      <c r="G1814" s="205"/>
      <c r="H1814" s="15"/>
      <c r="I1814" s="13"/>
      <c r="J1814" s="204">
        <v>44496</v>
      </c>
      <c r="K1814" s="204">
        <f t="shared" si="17"/>
        <v>44497</v>
      </c>
      <c r="L1814" s="205" t="str">
        <f ca="1">IFERROR(__xludf.DUMMYFUNCTION("JOIN("""", G1814:H1814)"),"")</f>
        <v/>
      </c>
      <c r="M1814" s="11" t="e">
        <f t="shared" ca="1" si="18"/>
        <v>#NAME?</v>
      </c>
    </row>
    <row r="1815" spans="1:13" ht="12.75">
      <c r="A1815" s="15"/>
      <c r="B1815" s="13"/>
      <c r="C1815" s="13"/>
      <c r="D1815" s="13"/>
      <c r="E1815" s="13"/>
      <c r="F1815" s="13"/>
      <c r="G1815" s="205"/>
      <c r="H1815" s="15"/>
      <c r="I1815" s="13"/>
      <c r="J1815" s="204">
        <v>44496</v>
      </c>
      <c r="K1815" s="204">
        <f t="shared" si="17"/>
        <v>44497</v>
      </c>
      <c r="L1815" s="205" t="str">
        <f ca="1">IFERROR(__xludf.DUMMYFUNCTION("JOIN("""", G1815:H1815)"),"")</f>
        <v/>
      </c>
      <c r="M1815" s="11" t="e">
        <f t="shared" ca="1" si="18"/>
        <v>#NAME?</v>
      </c>
    </row>
    <row r="1816" spans="1:13" ht="12.75">
      <c r="A1816" s="15"/>
      <c r="B1816" s="13"/>
      <c r="C1816" s="13"/>
      <c r="D1816" s="13"/>
      <c r="E1816" s="13"/>
      <c r="F1816" s="13"/>
      <c r="G1816" s="205"/>
      <c r="H1816" s="15"/>
      <c r="I1816" s="13"/>
      <c r="J1816" s="204">
        <v>44496</v>
      </c>
      <c r="K1816" s="204">
        <f t="shared" si="17"/>
        <v>44497</v>
      </c>
      <c r="L1816" s="205" t="str">
        <f ca="1">IFERROR(__xludf.DUMMYFUNCTION("JOIN("""", G1816:H1816)"),"")</f>
        <v/>
      </c>
      <c r="M1816" s="11" t="e">
        <f t="shared" ca="1" si="18"/>
        <v>#NAME?</v>
      </c>
    </row>
    <row r="1817" spans="1:13" ht="12.75">
      <c r="A1817" s="15"/>
      <c r="B1817" s="13"/>
      <c r="C1817" s="13"/>
      <c r="D1817" s="13"/>
      <c r="E1817" s="13"/>
      <c r="F1817" s="13"/>
      <c r="G1817" s="205"/>
      <c r="H1817" s="15"/>
      <c r="I1817" s="13"/>
      <c r="J1817" s="204">
        <v>44496</v>
      </c>
      <c r="K1817" s="204">
        <f t="shared" si="17"/>
        <v>44497</v>
      </c>
      <c r="L1817" s="205" t="str">
        <f ca="1">IFERROR(__xludf.DUMMYFUNCTION("JOIN("""", G1817:H1817)"),"")</f>
        <v/>
      </c>
      <c r="M1817" s="11" t="e">
        <f t="shared" ca="1" si="18"/>
        <v>#NAME?</v>
      </c>
    </row>
    <row r="1818" spans="1:13" ht="12.75">
      <c r="A1818" s="15"/>
      <c r="B1818" s="13"/>
      <c r="C1818" s="13"/>
      <c r="D1818" s="13"/>
      <c r="E1818" s="13"/>
      <c r="F1818" s="13"/>
      <c r="G1818" s="205"/>
      <c r="H1818" s="15"/>
      <c r="I1818" s="13"/>
      <c r="J1818" s="204">
        <v>44496</v>
      </c>
      <c r="K1818" s="204">
        <f t="shared" si="17"/>
        <v>44497</v>
      </c>
      <c r="L1818" s="205" t="str">
        <f ca="1">IFERROR(__xludf.DUMMYFUNCTION("JOIN("""", G1818:H1818)"),"")</f>
        <v/>
      </c>
      <c r="M1818" s="11" t="e">
        <f t="shared" ca="1" si="18"/>
        <v>#NAME?</v>
      </c>
    </row>
    <row r="1819" spans="1:13" ht="12.75">
      <c r="A1819" s="15"/>
      <c r="B1819" s="13"/>
      <c r="C1819" s="13"/>
      <c r="D1819" s="13"/>
      <c r="E1819" s="13"/>
      <c r="F1819" s="13"/>
      <c r="G1819" s="205"/>
      <c r="H1819" s="15"/>
      <c r="I1819" s="13"/>
      <c r="J1819" s="204">
        <v>44496</v>
      </c>
      <c r="K1819" s="204">
        <f t="shared" si="17"/>
        <v>44497</v>
      </c>
      <c r="L1819" s="205" t="str">
        <f ca="1">IFERROR(__xludf.DUMMYFUNCTION("JOIN("""", G1819:H1819)"),"")</f>
        <v/>
      </c>
      <c r="M1819" s="11" t="e">
        <f t="shared" ca="1" si="18"/>
        <v>#NAME?</v>
      </c>
    </row>
    <row r="1820" spans="1:13" ht="12.75">
      <c r="A1820" s="15"/>
      <c r="B1820" s="13"/>
      <c r="C1820" s="13"/>
      <c r="D1820" s="13"/>
      <c r="E1820" s="13"/>
      <c r="F1820" s="13"/>
      <c r="G1820" s="205"/>
      <c r="H1820" s="15"/>
      <c r="I1820" s="13"/>
      <c r="J1820" s="204">
        <v>44497</v>
      </c>
      <c r="K1820" s="204">
        <f t="shared" si="17"/>
        <v>44498</v>
      </c>
      <c r="L1820" s="205" t="str">
        <f ca="1">IFERROR(__xludf.DUMMYFUNCTION("JOIN("""", G1820:H1820)"),"")</f>
        <v/>
      </c>
      <c r="M1820" s="11" t="e">
        <f t="shared" ca="1" si="18"/>
        <v>#NAME?</v>
      </c>
    </row>
    <row r="1821" spans="1:13" ht="12.75">
      <c r="A1821" s="15"/>
      <c r="B1821" s="13"/>
      <c r="C1821" s="13"/>
      <c r="D1821" s="13"/>
      <c r="E1821" s="13"/>
      <c r="F1821" s="13"/>
      <c r="G1821" s="205"/>
      <c r="H1821" s="15"/>
      <c r="I1821" s="13"/>
      <c r="J1821" s="204">
        <v>44497</v>
      </c>
      <c r="K1821" s="204">
        <f t="shared" si="17"/>
        <v>44498</v>
      </c>
      <c r="L1821" s="205" t="str">
        <f ca="1">IFERROR(__xludf.DUMMYFUNCTION("JOIN("""", G1821:H1821)"),"")</f>
        <v/>
      </c>
      <c r="M1821" s="11" t="e">
        <f t="shared" ca="1" si="18"/>
        <v>#NAME?</v>
      </c>
    </row>
    <row r="1822" spans="1:13" ht="12.75">
      <c r="A1822" s="15"/>
      <c r="B1822" s="13"/>
      <c r="C1822" s="13"/>
      <c r="D1822" s="13"/>
      <c r="E1822" s="13"/>
      <c r="F1822" s="13"/>
      <c r="G1822" s="205"/>
      <c r="H1822" s="15"/>
      <c r="I1822" s="13"/>
      <c r="J1822" s="204">
        <v>44497</v>
      </c>
      <c r="K1822" s="204">
        <f t="shared" si="17"/>
        <v>44498</v>
      </c>
      <c r="L1822" s="205" t="str">
        <f ca="1">IFERROR(__xludf.DUMMYFUNCTION("JOIN("""", G1822:H1822)"),"")</f>
        <v/>
      </c>
      <c r="M1822" s="11" t="e">
        <f t="shared" ca="1" si="18"/>
        <v>#NAME?</v>
      </c>
    </row>
    <row r="1823" spans="1:13" ht="12.75">
      <c r="A1823" s="15"/>
      <c r="B1823" s="13"/>
      <c r="C1823" s="13"/>
      <c r="D1823" s="13"/>
      <c r="E1823" s="13"/>
      <c r="F1823" s="13"/>
      <c r="G1823" s="205"/>
      <c r="H1823" s="15"/>
      <c r="I1823" s="13"/>
      <c r="J1823" s="204">
        <v>44498</v>
      </c>
      <c r="K1823" s="204">
        <f t="shared" si="17"/>
        <v>44499</v>
      </c>
      <c r="L1823" s="205" t="str">
        <f ca="1">IFERROR(__xludf.DUMMYFUNCTION("JOIN("""", G1823:H1823)"),"")</f>
        <v/>
      </c>
      <c r="M1823" s="11" t="e">
        <f t="shared" ca="1" si="18"/>
        <v>#NAME?</v>
      </c>
    </row>
    <row r="1824" spans="1:13" ht="12.75">
      <c r="A1824" s="15"/>
      <c r="B1824" s="13"/>
      <c r="C1824" s="13"/>
      <c r="D1824" s="13"/>
      <c r="E1824" s="13"/>
      <c r="F1824" s="13"/>
      <c r="G1824" s="205"/>
      <c r="H1824" s="15"/>
      <c r="I1824" s="13"/>
      <c r="J1824" s="204">
        <v>44501</v>
      </c>
      <c r="K1824" s="204">
        <f t="shared" si="17"/>
        <v>44502</v>
      </c>
      <c r="L1824" s="205" t="str">
        <f ca="1">IFERROR(__xludf.DUMMYFUNCTION("JOIN("""", G1824:H1824)"),"")</f>
        <v/>
      </c>
      <c r="M1824" s="11" t="e">
        <f t="shared" ca="1" si="18"/>
        <v>#NAME?</v>
      </c>
    </row>
    <row r="1825" spans="1:13" ht="12.75">
      <c r="A1825" s="15"/>
      <c r="B1825" s="13"/>
      <c r="C1825" s="13"/>
      <c r="D1825" s="13"/>
      <c r="E1825" s="13"/>
      <c r="F1825" s="13"/>
      <c r="G1825" s="205"/>
      <c r="H1825" s="15"/>
      <c r="I1825" s="13"/>
      <c r="J1825" s="204">
        <v>44521</v>
      </c>
      <c r="K1825" s="204">
        <f t="shared" si="17"/>
        <v>44522</v>
      </c>
      <c r="L1825" s="205" t="str">
        <f ca="1">IFERROR(__xludf.DUMMYFUNCTION("JOIN("""", G1825:H1825)"),"")</f>
        <v/>
      </c>
      <c r="M1825" s="11" t="e">
        <f t="shared" ca="1" si="18"/>
        <v>#NAME?</v>
      </c>
    </row>
    <row r="1826" spans="1:13" ht="12.75">
      <c r="A1826" s="15"/>
      <c r="B1826" s="13"/>
      <c r="C1826" s="13"/>
      <c r="D1826" s="13"/>
      <c r="E1826" s="13"/>
      <c r="F1826" s="13"/>
      <c r="G1826" s="205"/>
      <c r="H1826" s="15"/>
      <c r="I1826" s="13"/>
      <c r="J1826" s="204">
        <v>44501</v>
      </c>
      <c r="K1826" s="204">
        <f t="shared" si="17"/>
        <v>44502</v>
      </c>
      <c r="L1826" s="205" t="str">
        <f ca="1">IFERROR(__xludf.DUMMYFUNCTION("JOIN("""", G1826:H1826)"),"")</f>
        <v/>
      </c>
      <c r="M1826" s="11" t="e">
        <f t="shared" ca="1" si="18"/>
        <v>#NAME?</v>
      </c>
    </row>
    <row r="1827" spans="1:13" ht="12.75">
      <c r="A1827" s="15"/>
      <c r="B1827" s="13"/>
      <c r="C1827" s="13"/>
      <c r="D1827" s="13"/>
      <c r="E1827" s="13"/>
      <c r="F1827" s="13"/>
      <c r="G1827" s="205"/>
      <c r="H1827" s="15"/>
      <c r="I1827" s="13"/>
      <c r="J1827" s="204">
        <v>44501</v>
      </c>
      <c r="K1827" s="204">
        <f t="shared" si="17"/>
        <v>44502</v>
      </c>
      <c r="L1827" s="205" t="str">
        <f ca="1">IFERROR(__xludf.DUMMYFUNCTION("JOIN("""", G1827:H1827)"),"")</f>
        <v/>
      </c>
      <c r="M1827" s="11" t="e">
        <f t="shared" ca="1" si="18"/>
        <v>#NAME?</v>
      </c>
    </row>
    <row r="1828" spans="1:13" ht="12.75">
      <c r="A1828" s="15"/>
      <c r="B1828" s="13"/>
      <c r="C1828" s="13"/>
      <c r="D1828" s="13"/>
      <c r="E1828" s="13"/>
      <c r="F1828" s="13"/>
      <c r="G1828" s="205"/>
      <c r="H1828" s="15"/>
      <c r="I1828" s="13"/>
      <c r="J1828" s="204">
        <v>44501</v>
      </c>
      <c r="K1828" s="204">
        <f t="shared" si="17"/>
        <v>44502</v>
      </c>
      <c r="L1828" s="205" t="str">
        <f ca="1">IFERROR(__xludf.DUMMYFUNCTION("JOIN("""", G1828:H1828)"),"")</f>
        <v/>
      </c>
      <c r="M1828" s="11" t="e">
        <f t="shared" ca="1" si="18"/>
        <v>#NAME?</v>
      </c>
    </row>
    <row r="1829" spans="1:13" ht="12.75">
      <c r="A1829" s="15"/>
      <c r="B1829" s="13"/>
      <c r="C1829" s="13"/>
      <c r="D1829" s="13"/>
      <c r="E1829" s="13"/>
      <c r="F1829" s="13"/>
      <c r="G1829" s="205"/>
      <c r="H1829" s="15"/>
      <c r="I1829" s="13"/>
      <c r="J1829" s="204">
        <v>44506</v>
      </c>
      <c r="K1829" s="204">
        <f t="shared" si="17"/>
        <v>44507</v>
      </c>
      <c r="L1829" s="205" t="str">
        <f ca="1">IFERROR(__xludf.DUMMYFUNCTION("JOIN("""", G1829:H1829)"),"")</f>
        <v/>
      </c>
      <c r="M1829" s="11" t="e">
        <f t="shared" ca="1" si="18"/>
        <v>#NAME?</v>
      </c>
    </row>
    <row r="1830" spans="1:13" ht="12.75">
      <c r="A1830" s="15"/>
      <c r="B1830" s="13"/>
      <c r="C1830" s="13"/>
      <c r="D1830" s="13"/>
      <c r="E1830" s="13"/>
      <c r="F1830" s="13"/>
      <c r="G1830" s="205"/>
      <c r="H1830" s="15"/>
      <c r="I1830" s="13"/>
      <c r="J1830" s="204">
        <v>44506</v>
      </c>
      <c r="K1830" s="204">
        <f t="shared" si="17"/>
        <v>44507</v>
      </c>
      <c r="L1830" s="205" t="str">
        <f ca="1">IFERROR(__xludf.DUMMYFUNCTION("JOIN("""", G1830:H1830)"),"")</f>
        <v/>
      </c>
      <c r="M1830" s="11" t="e">
        <f t="shared" ca="1" si="18"/>
        <v>#NAME?</v>
      </c>
    </row>
    <row r="1831" spans="1:13" ht="12.75">
      <c r="A1831" s="15"/>
      <c r="B1831" s="13"/>
      <c r="C1831" s="13"/>
      <c r="D1831" s="13"/>
      <c r="E1831" s="13"/>
      <c r="F1831" s="13"/>
      <c r="G1831" s="205"/>
      <c r="H1831" s="15"/>
      <c r="I1831" s="13"/>
      <c r="J1831" s="204">
        <v>44508</v>
      </c>
      <c r="K1831" s="204">
        <f t="shared" si="17"/>
        <v>44509</v>
      </c>
      <c r="L1831" s="205" t="str">
        <f ca="1">IFERROR(__xludf.DUMMYFUNCTION("JOIN("""", G1831:H1831)"),"")</f>
        <v/>
      </c>
      <c r="M1831" s="11" t="e">
        <f t="shared" ca="1" si="18"/>
        <v>#NAME?</v>
      </c>
    </row>
    <row r="1832" spans="1:13" ht="12.75">
      <c r="A1832" s="15"/>
      <c r="B1832" s="13"/>
      <c r="C1832" s="13"/>
      <c r="D1832" s="13"/>
      <c r="E1832" s="13"/>
      <c r="F1832" s="13"/>
      <c r="G1832" s="205"/>
      <c r="H1832" s="15"/>
      <c r="I1832" s="13"/>
      <c r="J1832" s="204">
        <v>44508</v>
      </c>
      <c r="K1832" s="204">
        <f t="shared" si="17"/>
        <v>44509</v>
      </c>
      <c r="L1832" s="205" t="str">
        <f ca="1">IFERROR(__xludf.DUMMYFUNCTION("JOIN("""", G1832:H1832)"),"")</f>
        <v/>
      </c>
      <c r="M1832" s="11" t="e">
        <f t="shared" ca="1" si="18"/>
        <v>#NAME?</v>
      </c>
    </row>
    <row r="1833" spans="1:13" ht="12.75">
      <c r="A1833" s="15"/>
      <c r="B1833" s="13"/>
      <c r="C1833" s="13"/>
      <c r="D1833" s="13"/>
      <c r="E1833" s="13"/>
      <c r="F1833" s="13"/>
      <c r="G1833" s="205"/>
      <c r="H1833" s="15"/>
      <c r="I1833" s="13"/>
      <c r="J1833" s="204">
        <v>44508</v>
      </c>
      <c r="K1833" s="204">
        <f t="shared" si="17"/>
        <v>44509</v>
      </c>
      <c r="L1833" s="205" t="str">
        <f ca="1">IFERROR(__xludf.DUMMYFUNCTION("JOIN("""", G1833:H1833)"),"")</f>
        <v/>
      </c>
      <c r="M1833" s="11" t="e">
        <f t="shared" ca="1" si="18"/>
        <v>#NAME?</v>
      </c>
    </row>
    <row r="1834" spans="1:13" ht="12.75">
      <c r="A1834" s="15"/>
      <c r="B1834" s="13"/>
      <c r="C1834" s="13"/>
      <c r="D1834" s="13"/>
      <c r="E1834" s="13"/>
      <c r="F1834" s="13"/>
      <c r="G1834" s="205"/>
      <c r="H1834" s="15"/>
      <c r="I1834" s="13"/>
      <c r="J1834" s="204">
        <v>44508</v>
      </c>
      <c r="K1834" s="204">
        <f t="shared" si="17"/>
        <v>44509</v>
      </c>
      <c r="L1834" s="205" t="str">
        <f ca="1">IFERROR(__xludf.DUMMYFUNCTION("JOIN("""", G1834:H1834)"),"")</f>
        <v/>
      </c>
      <c r="M1834" s="11" t="e">
        <f t="shared" ca="1" si="18"/>
        <v>#NAME?</v>
      </c>
    </row>
    <row r="1835" spans="1:13" ht="12.75">
      <c r="A1835" s="15"/>
      <c r="B1835" s="13"/>
      <c r="C1835" s="13"/>
      <c r="D1835" s="13"/>
      <c r="E1835" s="13"/>
      <c r="F1835" s="13"/>
      <c r="G1835" s="205"/>
      <c r="H1835" s="15"/>
      <c r="I1835" s="13"/>
      <c r="J1835" s="204">
        <v>44508</v>
      </c>
      <c r="K1835" s="204">
        <f t="shared" si="17"/>
        <v>44509</v>
      </c>
      <c r="L1835" s="205" t="str">
        <f ca="1">IFERROR(__xludf.DUMMYFUNCTION("JOIN("""", G1835:H1835)"),"")</f>
        <v/>
      </c>
      <c r="M1835" s="11" t="e">
        <f t="shared" ca="1" si="18"/>
        <v>#NAME?</v>
      </c>
    </row>
    <row r="1836" spans="1:13" ht="12.75">
      <c r="A1836" s="15"/>
      <c r="B1836" s="13"/>
      <c r="C1836" s="13"/>
      <c r="D1836" s="13"/>
      <c r="E1836" s="13"/>
      <c r="F1836" s="13"/>
      <c r="G1836" s="205"/>
      <c r="H1836" s="15"/>
      <c r="I1836" s="13"/>
      <c r="J1836" s="204">
        <v>44508</v>
      </c>
      <c r="K1836" s="204">
        <f t="shared" si="17"/>
        <v>44509</v>
      </c>
      <c r="L1836" s="205" t="str">
        <f ca="1">IFERROR(__xludf.DUMMYFUNCTION("JOIN("""", G1836:H1836)"),"")</f>
        <v/>
      </c>
      <c r="M1836" s="11" t="e">
        <f t="shared" ca="1" si="18"/>
        <v>#NAME?</v>
      </c>
    </row>
    <row r="1837" spans="1:13" ht="12.75">
      <c r="A1837" s="15"/>
      <c r="B1837" s="13"/>
      <c r="C1837" s="13"/>
      <c r="D1837" s="13"/>
      <c r="E1837" s="13"/>
      <c r="F1837" s="13"/>
      <c r="G1837" s="205"/>
      <c r="H1837" s="15"/>
      <c r="I1837" s="13"/>
      <c r="J1837" s="204">
        <v>44508</v>
      </c>
      <c r="K1837" s="204">
        <f t="shared" si="17"/>
        <v>44509</v>
      </c>
      <c r="L1837" s="205" t="str">
        <f ca="1">IFERROR(__xludf.DUMMYFUNCTION("JOIN("""", G1837:H1837)"),"")</f>
        <v/>
      </c>
      <c r="M1837" s="11" t="e">
        <f t="shared" ca="1" si="18"/>
        <v>#NAME?</v>
      </c>
    </row>
    <row r="1838" spans="1:13" ht="12.75">
      <c r="A1838" s="15"/>
      <c r="B1838" s="13"/>
      <c r="C1838" s="13"/>
      <c r="D1838" s="13"/>
      <c r="E1838" s="13"/>
      <c r="F1838" s="13"/>
      <c r="G1838" s="205"/>
      <c r="H1838" s="15"/>
      <c r="I1838" s="13"/>
      <c r="J1838" s="204">
        <v>44508</v>
      </c>
      <c r="K1838" s="204">
        <f t="shared" si="17"/>
        <v>44509</v>
      </c>
      <c r="L1838" s="205" t="str">
        <f ca="1">IFERROR(__xludf.DUMMYFUNCTION("JOIN("""", G1838:H1838)"),"")</f>
        <v/>
      </c>
      <c r="M1838" s="11" t="e">
        <f t="shared" ca="1" si="18"/>
        <v>#NAME?</v>
      </c>
    </row>
    <row r="1839" spans="1:13" ht="12.75">
      <c r="A1839" s="15"/>
      <c r="B1839" s="13"/>
      <c r="C1839" s="13"/>
      <c r="D1839" s="13"/>
      <c r="E1839" s="13"/>
      <c r="F1839" s="13"/>
      <c r="G1839" s="205"/>
      <c r="H1839" s="15"/>
      <c r="I1839" s="13"/>
      <c r="J1839" s="204">
        <v>44508</v>
      </c>
      <c r="K1839" s="204">
        <f t="shared" si="17"/>
        <v>44509</v>
      </c>
      <c r="L1839" s="205" t="str">
        <f ca="1">IFERROR(__xludf.DUMMYFUNCTION("JOIN("""", G1839:H1839)"),"")</f>
        <v/>
      </c>
      <c r="M1839" s="11" t="e">
        <f t="shared" ca="1" si="18"/>
        <v>#NAME?</v>
      </c>
    </row>
    <row r="1840" spans="1:13" ht="12.75">
      <c r="A1840" s="15"/>
      <c r="B1840" s="13"/>
      <c r="C1840" s="13"/>
      <c r="D1840" s="13"/>
      <c r="E1840" s="13"/>
      <c r="F1840" s="13"/>
      <c r="G1840" s="205"/>
      <c r="H1840" s="15"/>
      <c r="I1840" s="13"/>
      <c r="J1840" s="204">
        <v>44508</v>
      </c>
      <c r="K1840" s="204">
        <f t="shared" si="17"/>
        <v>44509</v>
      </c>
      <c r="L1840" s="205" t="str">
        <f ca="1">IFERROR(__xludf.DUMMYFUNCTION("JOIN("""", G1840:H1840)"),"")</f>
        <v/>
      </c>
      <c r="M1840" s="11" t="e">
        <f t="shared" ca="1" si="18"/>
        <v>#NAME?</v>
      </c>
    </row>
    <row r="1841" spans="1:13" ht="12.75">
      <c r="A1841" s="15"/>
      <c r="B1841" s="13"/>
      <c r="C1841" s="13"/>
      <c r="D1841" s="13"/>
      <c r="E1841" s="13"/>
      <c r="F1841" s="13"/>
      <c r="G1841" s="205"/>
      <c r="H1841" s="15"/>
      <c r="I1841" s="13"/>
      <c r="J1841" s="204">
        <v>44508</v>
      </c>
      <c r="K1841" s="204">
        <f t="shared" si="17"/>
        <v>44509</v>
      </c>
      <c r="L1841" s="205" t="str">
        <f ca="1">IFERROR(__xludf.DUMMYFUNCTION("JOIN("""", G1841:H1841)"),"")</f>
        <v/>
      </c>
      <c r="M1841" s="11" t="e">
        <f t="shared" ca="1" si="18"/>
        <v>#NAME?</v>
      </c>
    </row>
    <row r="1842" spans="1:13" ht="12.75">
      <c r="A1842" s="15"/>
      <c r="B1842" s="13"/>
      <c r="C1842" s="13"/>
      <c r="D1842" s="13"/>
      <c r="E1842" s="13"/>
      <c r="F1842" s="13"/>
      <c r="G1842" s="205"/>
      <c r="H1842" s="15"/>
      <c r="I1842" s="13"/>
      <c r="J1842" s="204">
        <v>44508</v>
      </c>
      <c r="K1842" s="204">
        <f t="shared" si="17"/>
        <v>44509</v>
      </c>
      <c r="L1842" s="205" t="str">
        <f ca="1">IFERROR(__xludf.DUMMYFUNCTION("JOIN("""", G1842:H1842)"),"")</f>
        <v/>
      </c>
      <c r="M1842" s="11" t="e">
        <f t="shared" ca="1" si="18"/>
        <v>#NAME?</v>
      </c>
    </row>
    <row r="1843" spans="1:13" ht="12.75">
      <c r="A1843" s="15"/>
      <c r="B1843" s="13"/>
      <c r="C1843" s="13"/>
      <c r="D1843" s="13"/>
      <c r="E1843" s="13"/>
      <c r="F1843" s="13"/>
      <c r="G1843" s="205"/>
      <c r="H1843" s="15"/>
      <c r="I1843" s="13"/>
      <c r="J1843" s="204">
        <v>44509</v>
      </c>
      <c r="K1843" s="204">
        <f t="shared" si="17"/>
        <v>44510</v>
      </c>
      <c r="L1843" s="205" t="str">
        <f ca="1">IFERROR(__xludf.DUMMYFUNCTION("JOIN("""", G1843:H1843)"),"")</f>
        <v/>
      </c>
      <c r="M1843" s="11" t="e">
        <f t="shared" ca="1" si="18"/>
        <v>#NAME?</v>
      </c>
    </row>
    <row r="1844" spans="1:13" ht="12.75">
      <c r="A1844" s="15"/>
      <c r="B1844" s="13"/>
      <c r="C1844" s="13"/>
      <c r="D1844" s="13"/>
      <c r="E1844" s="13"/>
      <c r="F1844" s="13"/>
      <c r="G1844" s="205"/>
      <c r="H1844" s="15"/>
      <c r="I1844" s="13"/>
      <c r="J1844" s="204">
        <v>44508</v>
      </c>
      <c r="K1844" s="204">
        <f t="shared" ref="K1844:K2098" si="19">J1844+1</f>
        <v>44509</v>
      </c>
      <c r="L1844" s="205" t="str">
        <f ca="1">IFERROR(__xludf.DUMMYFUNCTION("JOIN("""", G1844:H1844)"),"")</f>
        <v/>
      </c>
      <c r="M1844" s="11" t="e">
        <f t="shared" ca="1" si="18"/>
        <v>#NAME?</v>
      </c>
    </row>
    <row r="1845" spans="1:13" ht="12.75">
      <c r="A1845" s="15"/>
      <c r="B1845" s="13"/>
      <c r="C1845" s="13"/>
      <c r="D1845" s="13"/>
      <c r="E1845" s="13"/>
      <c r="F1845" s="13"/>
      <c r="G1845" s="205"/>
      <c r="H1845" s="15"/>
      <c r="I1845" s="13"/>
      <c r="J1845" s="204">
        <v>44509</v>
      </c>
      <c r="K1845" s="204">
        <f t="shared" si="19"/>
        <v>44510</v>
      </c>
      <c r="L1845" s="205" t="str">
        <f ca="1">IFERROR(__xludf.DUMMYFUNCTION("JOIN("""", G1845:H1845)"),"")</f>
        <v/>
      </c>
      <c r="M1845" s="11" t="e">
        <f t="shared" ca="1" si="18"/>
        <v>#NAME?</v>
      </c>
    </row>
    <row r="1846" spans="1:13" ht="12.75">
      <c r="A1846" s="15"/>
      <c r="B1846" s="13"/>
      <c r="C1846" s="13"/>
      <c r="D1846" s="13"/>
      <c r="E1846" s="13"/>
      <c r="F1846" s="13"/>
      <c r="G1846" s="205"/>
      <c r="H1846" s="15"/>
      <c r="I1846" s="13"/>
      <c r="J1846" s="204">
        <v>44509</v>
      </c>
      <c r="K1846" s="204">
        <f t="shared" si="19"/>
        <v>44510</v>
      </c>
      <c r="L1846" s="205" t="str">
        <f ca="1">IFERROR(__xludf.DUMMYFUNCTION("JOIN("""", G1846:H1846)"),"")</f>
        <v/>
      </c>
      <c r="M1846" s="11" t="e">
        <f t="shared" ca="1" si="18"/>
        <v>#NAME?</v>
      </c>
    </row>
    <row r="1847" spans="1:13" ht="12.75">
      <c r="A1847" s="15"/>
      <c r="B1847" s="13"/>
      <c r="C1847" s="13"/>
      <c r="D1847" s="13"/>
      <c r="E1847" s="13"/>
      <c r="F1847" s="13"/>
      <c r="G1847" s="205"/>
      <c r="H1847" s="15"/>
      <c r="I1847" s="13"/>
      <c r="J1847" s="204">
        <v>44509</v>
      </c>
      <c r="K1847" s="204">
        <f t="shared" si="19"/>
        <v>44510</v>
      </c>
      <c r="L1847" s="205" t="str">
        <f ca="1">IFERROR(__xludf.DUMMYFUNCTION("JOIN("""", G1847:H1847)"),"")</f>
        <v/>
      </c>
      <c r="M1847" s="11" t="e">
        <f t="shared" ca="1" si="18"/>
        <v>#NAME?</v>
      </c>
    </row>
    <row r="1848" spans="1:13" ht="12.75">
      <c r="A1848" s="15"/>
      <c r="B1848" s="13"/>
      <c r="C1848" s="13"/>
      <c r="D1848" s="13"/>
      <c r="E1848" s="13"/>
      <c r="F1848" s="13"/>
      <c r="G1848" s="205"/>
      <c r="H1848" s="15"/>
      <c r="I1848" s="13"/>
      <c r="J1848" s="204">
        <v>44509</v>
      </c>
      <c r="K1848" s="204">
        <f t="shared" si="19"/>
        <v>44510</v>
      </c>
      <c r="L1848" s="205" t="str">
        <f ca="1">IFERROR(__xludf.DUMMYFUNCTION("JOIN("""", G1848:H1848)"),"")</f>
        <v/>
      </c>
      <c r="M1848" s="11" t="e">
        <f t="shared" ca="1" si="18"/>
        <v>#NAME?</v>
      </c>
    </row>
    <row r="1849" spans="1:13" ht="12.75">
      <c r="A1849" s="15"/>
      <c r="B1849" s="13"/>
      <c r="C1849" s="13"/>
      <c r="D1849" s="13"/>
      <c r="E1849" s="13"/>
      <c r="F1849" s="13"/>
      <c r="G1849" s="205"/>
      <c r="H1849" s="15"/>
      <c r="I1849" s="13"/>
      <c r="J1849" s="204">
        <v>44509</v>
      </c>
      <c r="K1849" s="204">
        <f t="shared" si="19"/>
        <v>44510</v>
      </c>
      <c r="L1849" s="205" t="str">
        <f ca="1">IFERROR(__xludf.DUMMYFUNCTION("JOIN("""", G1849:H1849)"),"")</f>
        <v/>
      </c>
      <c r="M1849" s="11" t="e">
        <f t="shared" ca="1" si="18"/>
        <v>#NAME?</v>
      </c>
    </row>
    <row r="1850" spans="1:13" ht="12.75">
      <c r="A1850" s="15"/>
      <c r="B1850" s="13"/>
      <c r="C1850" s="13"/>
      <c r="D1850" s="13"/>
      <c r="E1850" s="13"/>
      <c r="F1850" s="13"/>
      <c r="G1850" s="205"/>
      <c r="H1850" s="15"/>
      <c r="I1850" s="13"/>
      <c r="J1850" s="204">
        <v>44509</v>
      </c>
      <c r="K1850" s="204">
        <f t="shared" si="19"/>
        <v>44510</v>
      </c>
      <c r="L1850" s="205" t="str">
        <f ca="1">IFERROR(__xludf.DUMMYFUNCTION("JOIN("""", G1850:H1850)"),"")</f>
        <v/>
      </c>
      <c r="M1850" s="11" t="e">
        <f t="shared" ca="1" si="18"/>
        <v>#NAME?</v>
      </c>
    </row>
    <row r="1851" spans="1:13" ht="12.75">
      <c r="A1851" s="15"/>
      <c r="B1851" s="13"/>
      <c r="C1851" s="13"/>
      <c r="D1851" s="13"/>
      <c r="E1851" s="13"/>
      <c r="F1851" s="13"/>
      <c r="G1851" s="205"/>
      <c r="H1851" s="15"/>
      <c r="I1851" s="13"/>
      <c r="J1851" s="204">
        <v>44509</v>
      </c>
      <c r="K1851" s="204">
        <f t="shared" si="19"/>
        <v>44510</v>
      </c>
      <c r="L1851" s="205" t="str">
        <f ca="1">IFERROR(__xludf.DUMMYFUNCTION("JOIN("""", G1851:H1851)"),"")</f>
        <v/>
      </c>
      <c r="M1851" s="11" t="e">
        <f t="shared" ca="1" si="18"/>
        <v>#NAME?</v>
      </c>
    </row>
    <row r="1852" spans="1:13" ht="12.75">
      <c r="A1852" s="15"/>
      <c r="B1852" s="13"/>
      <c r="C1852" s="13"/>
      <c r="D1852" s="13"/>
      <c r="E1852" s="13"/>
      <c r="F1852" s="13"/>
      <c r="G1852" s="205"/>
      <c r="H1852" s="15"/>
      <c r="I1852" s="13"/>
      <c r="J1852" s="204">
        <v>44509</v>
      </c>
      <c r="K1852" s="204">
        <f t="shared" si="19"/>
        <v>44510</v>
      </c>
      <c r="L1852" s="205" t="str">
        <f ca="1">IFERROR(__xludf.DUMMYFUNCTION("JOIN("""", G1852:H1852)"),"")</f>
        <v/>
      </c>
      <c r="M1852" s="11" t="e">
        <f t="shared" ca="1" si="18"/>
        <v>#NAME?</v>
      </c>
    </row>
    <row r="1853" spans="1:13" ht="12.75">
      <c r="A1853" s="15"/>
      <c r="B1853" s="13"/>
      <c r="C1853" s="13"/>
      <c r="D1853" s="13"/>
      <c r="E1853" s="13"/>
      <c r="F1853" s="13"/>
      <c r="G1853" s="205"/>
      <c r="H1853" s="15"/>
      <c r="I1853" s="13"/>
      <c r="J1853" s="204">
        <v>44521</v>
      </c>
      <c r="K1853" s="204">
        <f t="shared" si="19"/>
        <v>44522</v>
      </c>
      <c r="L1853" s="205" t="str">
        <f ca="1">IFERROR(__xludf.DUMMYFUNCTION("JOIN("""", G1853:H1853)"),"")</f>
        <v/>
      </c>
      <c r="M1853" s="11" t="e">
        <f t="shared" ca="1" si="18"/>
        <v>#NAME?</v>
      </c>
    </row>
    <row r="1854" spans="1:13" ht="12.75">
      <c r="A1854" s="15"/>
      <c r="B1854" s="13"/>
      <c r="C1854" s="13"/>
      <c r="D1854" s="13"/>
      <c r="E1854" s="13"/>
      <c r="F1854" s="13"/>
      <c r="G1854" s="205"/>
      <c r="H1854" s="15"/>
      <c r="I1854" s="13"/>
      <c r="J1854" s="204">
        <v>44509</v>
      </c>
      <c r="K1854" s="204">
        <f t="shared" si="19"/>
        <v>44510</v>
      </c>
      <c r="L1854" s="205" t="str">
        <f ca="1">IFERROR(__xludf.DUMMYFUNCTION("JOIN("""", G1854:H1854)"),"")</f>
        <v/>
      </c>
      <c r="M1854" s="11" t="e">
        <f t="shared" ca="1" si="18"/>
        <v>#NAME?</v>
      </c>
    </row>
    <row r="1855" spans="1:13" ht="12.75">
      <c r="A1855" s="15"/>
      <c r="B1855" s="13"/>
      <c r="C1855" s="13"/>
      <c r="D1855" s="13"/>
      <c r="E1855" s="13"/>
      <c r="F1855" s="13"/>
      <c r="G1855" s="205"/>
      <c r="H1855" s="15"/>
      <c r="I1855" s="13"/>
      <c r="J1855" s="204">
        <v>44509</v>
      </c>
      <c r="K1855" s="204">
        <f t="shared" si="19"/>
        <v>44510</v>
      </c>
      <c r="L1855" s="205" t="str">
        <f ca="1">IFERROR(__xludf.DUMMYFUNCTION("JOIN("""", G1855:H1855)"),"")</f>
        <v/>
      </c>
      <c r="M1855" s="11" t="e">
        <f t="shared" ca="1" si="18"/>
        <v>#NAME?</v>
      </c>
    </row>
    <row r="1856" spans="1:13" ht="12.75">
      <c r="A1856" s="15"/>
      <c r="B1856" s="13"/>
      <c r="C1856" s="13"/>
      <c r="D1856" s="13"/>
      <c r="E1856" s="13"/>
      <c r="F1856" s="13"/>
      <c r="G1856" s="205"/>
      <c r="H1856" s="15"/>
      <c r="I1856" s="13"/>
      <c r="J1856" s="204">
        <v>44509</v>
      </c>
      <c r="K1856" s="204">
        <f t="shared" si="19"/>
        <v>44510</v>
      </c>
      <c r="L1856" s="205" t="str">
        <f ca="1">IFERROR(__xludf.DUMMYFUNCTION("JOIN("""", G1856:H1856)"),"")</f>
        <v/>
      </c>
      <c r="M1856" s="11" t="e">
        <f t="shared" ca="1" si="18"/>
        <v>#NAME?</v>
      </c>
    </row>
    <row r="1857" spans="1:13" ht="12.75">
      <c r="A1857" s="15"/>
      <c r="B1857" s="13"/>
      <c r="C1857" s="13"/>
      <c r="D1857" s="13"/>
      <c r="E1857" s="13"/>
      <c r="F1857" s="13"/>
      <c r="G1857" s="205"/>
      <c r="H1857" s="15"/>
      <c r="I1857" s="13"/>
      <c r="J1857" s="204">
        <v>44510</v>
      </c>
      <c r="K1857" s="204">
        <f t="shared" si="19"/>
        <v>44511</v>
      </c>
      <c r="L1857" s="205" t="str">
        <f ca="1">IFERROR(__xludf.DUMMYFUNCTION("JOIN("""", G1857:H1857)"),"")</f>
        <v/>
      </c>
      <c r="M1857" s="11" t="e">
        <f t="shared" ca="1" si="18"/>
        <v>#NAME?</v>
      </c>
    </row>
    <row r="1858" spans="1:13" ht="12.75">
      <c r="A1858" s="15"/>
      <c r="B1858" s="13"/>
      <c r="C1858" s="13"/>
      <c r="D1858" s="13"/>
      <c r="E1858" s="13"/>
      <c r="F1858" s="13"/>
      <c r="G1858" s="205"/>
      <c r="H1858" s="15"/>
      <c r="I1858" s="13"/>
      <c r="J1858" s="204">
        <v>44510</v>
      </c>
      <c r="K1858" s="204">
        <f t="shared" si="19"/>
        <v>44511</v>
      </c>
      <c r="L1858" s="205" t="str">
        <f ca="1">IFERROR(__xludf.DUMMYFUNCTION("JOIN("""", G1858:H1858)"),"")</f>
        <v/>
      </c>
      <c r="M1858" s="11" t="e">
        <f t="shared" ca="1" si="18"/>
        <v>#NAME?</v>
      </c>
    </row>
    <row r="1859" spans="1:13" ht="12.75">
      <c r="A1859" s="15"/>
      <c r="B1859" s="13"/>
      <c r="C1859" s="13"/>
      <c r="D1859" s="13"/>
      <c r="E1859" s="13"/>
      <c r="F1859" s="13"/>
      <c r="G1859" s="205"/>
      <c r="H1859" s="15"/>
      <c r="I1859" s="13"/>
      <c r="J1859" s="204">
        <v>44523</v>
      </c>
      <c r="K1859" s="204">
        <f t="shared" si="19"/>
        <v>44524</v>
      </c>
      <c r="L1859" s="205" t="str">
        <f ca="1">IFERROR(__xludf.DUMMYFUNCTION("JOIN("""", G1859:H1859)"),"")</f>
        <v/>
      </c>
      <c r="M1859" s="11" t="e">
        <f t="shared" ca="1" si="18"/>
        <v>#NAME?</v>
      </c>
    </row>
    <row r="1860" spans="1:13" ht="12.75">
      <c r="A1860" s="15"/>
      <c r="B1860" s="13"/>
      <c r="C1860" s="13"/>
      <c r="D1860" s="13"/>
      <c r="E1860" s="13"/>
      <c r="F1860" s="13"/>
      <c r="G1860" s="205"/>
      <c r="H1860" s="15"/>
      <c r="I1860" s="13"/>
      <c r="J1860" s="204">
        <v>44511</v>
      </c>
      <c r="K1860" s="204">
        <f t="shared" si="19"/>
        <v>44512</v>
      </c>
      <c r="L1860" s="205" t="str">
        <f ca="1">IFERROR(__xludf.DUMMYFUNCTION("JOIN("""", G1860:H1860)"),"")</f>
        <v/>
      </c>
      <c r="M1860" s="11" t="e">
        <f t="shared" ca="1" si="18"/>
        <v>#NAME?</v>
      </c>
    </row>
    <row r="1861" spans="1:13" ht="12.75">
      <c r="A1861" s="15"/>
      <c r="B1861" s="13"/>
      <c r="C1861" s="13"/>
      <c r="D1861" s="13"/>
      <c r="E1861" s="13"/>
      <c r="F1861" s="13"/>
      <c r="G1861" s="205"/>
      <c r="H1861" s="15"/>
      <c r="I1861" s="13"/>
      <c r="J1861" s="204">
        <v>44511</v>
      </c>
      <c r="K1861" s="204">
        <f t="shared" si="19"/>
        <v>44512</v>
      </c>
      <c r="L1861" s="205" t="str">
        <f ca="1">IFERROR(__xludf.DUMMYFUNCTION("JOIN("""", G1861:H1861)"),"")</f>
        <v/>
      </c>
      <c r="M1861" s="11" t="e">
        <f t="shared" ca="1" si="18"/>
        <v>#NAME?</v>
      </c>
    </row>
    <row r="1862" spans="1:13" ht="12.75">
      <c r="A1862" s="15"/>
      <c r="B1862" s="13"/>
      <c r="C1862" s="13"/>
      <c r="D1862" s="13"/>
      <c r="E1862" s="13"/>
      <c r="F1862" s="13"/>
      <c r="G1862" s="205"/>
      <c r="H1862" s="15"/>
      <c r="I1862" s="13"/>
      <c r="J1862" s="204">
        <v>44511</v>
      </c>
      <c r="K1862" s="204">
        <f t="shared" si="19"/>
        <v>44512</v>
      </c>
      <c r="L1862" s="205" t="str">
        <f ca="1">IFERROR(__xludf.DUMMYFUNCTION("JOIN("""", G1862:H1862)"),"")</f>
        <v/>
      </c>
      <c r="M1862" s="11" t="e">
        <f t="shared" ca="1" si="18"/>
        <v>#NAME?</v>
      </c>
    </row>
    <row r="1863" spans="1:13" ht="12.75">
      <c r="A1863" s="15"/>
      <c r="B1863" s="13"/>
      <c r="C1863" s="13"/>
      <c r="D1863" s="13"/>
      <c r="E1863" s="13"/>
      <c r="F1863" s="13"/>
      <c r="G1863" s="205"/>
      <c r="H1863" s="15"/>
      <c r="I1863" s="13"/>
      <c r="J1863" s="204">
        <v>44511</v>
      </c>
      <c r="K1863" s="204">
        <f t="shared" si="19"/>
        <v>44512</v>
      </c>
      <c r="L1863" s="205" t="str">
        <f ca="1">IFERROR(__xludf.DUMMYFUNCTION("JOIN("""", G1863:H1863)"),"")</f>
        <v/>
      </c>
      <c r="M1863" s="11" t="e">
        <f t="shared" ca="1" si="18"/>
        <v>#NAME?</v>
      </c>
    </row>
    <row r="1864" spans="1:13" ht="12.75">
      <c r="A1864" s="15"/>
      <c r="B1864" s="13"/>
      <c r="C1864" s="13"/>
      <c r="D1864" s="13"/>
      <c r="E1864" s="13"/>
      <c r="F1864" s="13"/>
      <c r="G1864" s="205"/>
      <c r="H1864" s="15"/>
      <c r="I1864" s="13"/>
      <c r="J1864" s="204">
        <v>44511</v>
      </c>
      <c r="K1864" s="204">
        <f t="shared" si="19"/>
        <v>44512</v>
      </c>
      <c r="L1864" s="205" t="str">
        <f ca="1">IFERROR(__xludf.DUMMYFUNCTION("JOIN("""", G1864:H1864)"),"")</f>
        <v/>
      </c>
      <c r="M1864" s="11" t="e">
        <f t="shared" ca="1" si="18"/>
        <v>#NAME?</v>
      </c>
    </row>
    <row r="1865" spans="1:13" ht="12.75">
      <c r="A1865" s="15"/>
      <c r="B1865" s="13"/>
      <c r="C1865" s="13"/>
      <c r="D1865" s="13"/>
      <c r="E1865" s="13"/>
      <c r="F1865" s="13"/>
      <c r="G1865" s="205"/>
      <c r="H1865" s="15"/>
      <c r="I1865" s="13"/>
      <c r="J1865" s="204">
        <v>44511</v>
      </c>
      <c r="K1865" s="204">
        <f t="shared" si="19"/>
        <v>44512</v>
      </c>
      <c r="L1865" s="205" t="str">
        <f ca="1">IFERROR(__xludf.DUMMYFUNCTION("JOIN("""", G1865:H1865)"),"")</f>
        <v/>
      </c>
      <c r="M1865" s="11" t="e">
        <f t="shared" ca="1" si="18"/>
        <v>#NAME?</v>
      </c>
    </row>
    <row r="1866" spans="1:13" ht="12.75">
      <c r="A1866" s="15"/>
      <c r="B1866" s="13"/>
      <c r="C1866" s="13"/>
      <c r="D1866" s="13"/>
      <c r="E1866" s="13"/>
      <c r="F1866" s="13"/>
      <c r="G1866" s="205"/>
      <c r="H1866" s="15"/>
      <c r="I1866" s="13"/>
      <c r="J1866" s="204">
        <v>44511</v>
      </c>
      <c r="K1866" s="204">
        <f t="shared" si="19"/>
        <v>44512</v>
      </c>
      <c r="L1866" s="205" t="str">
        <f ca="1">IFERROR(__xludf.DUMMYFUNCTION("JOIN("""", G1866:H1866)"),"")</f>
        <v/>
      </c>
      <c r="M1866" s="11" t="e">
        <f t="shared" ca="1" si="18"/>
        <v>#NAME?</v>
      </c>
    </row>
    <row r="1867" spans="1:13" ht="12.75">
      <c r="A1867" s="15"/>
      <c r="B1867" s="13"/>
      <c r="C1867" s="13"/>
      <c r="D1867" s="13"/>
      <c r="E1867" s="13"/>
      <c r="F1867" s="13"/>
      <c r="G1867" s="205"/>
      <c r="H1867" s="15"/>
      <c r="I1867" s="13"/>
      <c r="J1867" s="204">
        <v>44511</v>
      </c>
      <c r="K1867" s="204">
        <f t="shared" si="19"/>
        <v>44512</v>
      </c>
      <c r="L1867" s="205" t="str">
        <f ca="1">IFERROR(__xludf.DUMMYFUNCTION("JOIN("""", G1867:H1867)"),"")</f>
        <v/>
      </c>
      <c r="M1867" s="11" t="e">
        <f t="shared" ca="1" si="18"/>
        <v>#NAME?</v>
      </c>
    </row>
    <row r="1868" spans="1:13" ht="12.75">
      <c r="A1868" s="15"/>
      <c r="B1868" s="13"/>
      <c r="C1868" s="13"/>
      <c r="D1868" s="13"/>
      <c r="E1868" s="13"/>
      <c r="F1868" s="13"/>
      <c r="G1868" s="205"/>
      <c r="H1868" s="15"/>
      <c r="I1868" s="13"/>
      <c r="J1868" s="204">
        <v>44511</v>
      </c>
      <c r="K1868" s="204">
        <f t="shared" si="19"/>
        <v>44512</v>
      </c>
      <c r="L1868" s="205" t="str">
        <f ca="1">IFERROR(__xludf.DUMMYFUNCTION("JOIN("""", G1868:H1868)"),"")</f>
        <v/>
      </c>
      <c r="M1868" s="11" t="e">
        <f t="shared" ca="1" si="18"/>
        <v>#NAME?</v>
      </c>
    </row>
    <row r="1869" spans="1:13" ht="12.75">
      <c r="A1869" s="15"/>
      <c r="B1869" s="13"/>
      <c r="C1869" s="13"/>
      <c r="D1869" s="13"/>
      <c r="E1869" s="13"/>
      <c r="F1869" s="13"/>
      <c r="G1869" s="205"/>
      <c r="H1869" s="15"/>
      <c r="I1869" s="13"/>
      <c r="J1869" s="204">
        <v>44511</v>
      </c>
      <c r="K1869" s="204">
        <f t="shared" si="19"/>
        <v>44512</v>
      </c>
      <c r="L1869" s="205" t="str">
        <f ca="1">IFERROR(__xludf.DUMMYFUNCTION("JOIN("""", G1869:H1869)"),"")</f>
        <v/>
      </c>
      <c r="M1869" s="11" t="e">
        <f t="shared" ca="1" si="18"/>
        <v>#NAME?</v>
      </c>
    </row>
    <row r="1870" spans="1:13" ht="12.75">
      <c r="A1870" s="15"/>
      <c r="B1870" s="13"/>
      <c r="C1870" s="13"/>
      <c r="D1870" s="13"/>
      <c r="E1870" s="13"/>
      <c r="F1870" s="13"/>
      <c r="G1870" s="205"/>
      <c r="H1870" s="15"/>
      <c r="I1870" s="13"/>
      <c r="J1870" s="204">
        <v>44511</v>
      </c>
      <c r="K1870" s="204">
        <f t="shared" si="19"/>
        <v>44512</v>
      </c>
      <c r="L1870" s="205" t="str">
        <f ca="1">IFERROR(__xludf.DUMMYFUNCTION("JOIN("""", G1870:H1870)"),"")</f>
        <v/>
      </c>
      <c r="M1870" s="11" t="e">
        <f t="shared" ca="1" si="18"/>
        <v>#NAME?</v>
      </c>
    </row>
    <row r="1871" spans="1:13" ht="12.75">
      <c r="A1871" s="15"/>
      <c r="B1871" s="13"/>
      <c r="C1871" s="13"/>
      <c r="D1871" s="13"/>
      <c r="E1871" s="13"/>
      <c r="F1871" s="13"/>
      <c r="G1871" s="205"/>
      <c r="H1871" s="15"/>
      <c r="I1871" s="13"/>
      <c r="J1871" s="204">
        <v>44511</v>
      </c>
      <c r="K1871" s="204">
        <f t="shared" si="19"/>
        <v>44512</v>
      </c>
      <c r="L1871" s="205" t="str">
        <f ca="1">IFERROR(__xludf.DUMMYFUNCTION("JOIN("""", G1871:H1871)"),"")</f>
        <v/>
      </c>
      <c r="M1871" s="11" t="e">
        <f t="shared" ca="1" si="18"/>
        <v>#NAME?</v>
      </c>
    </row>
    <row r="1872" spans="1:13" ht="12.75">
      <c r="A1872" s="15"/>
      <c r="B1872" s="13"/>
      <c r="C1872" s="13"/>
      <c r="D1872" s="13"/>
      <c r="E1872" s="13"/>
      <c r="F1872" s="13"/>
      <c r="G1872" s="205"/>
      <c r="H1872" s="15"/>
      <c r="I1872" s="13"/>
      <c r="J1872" s="204">
        <v>44512</v>
      </c>
      <c r="K1872" s="204">
        <f t="shared" si="19"/>
        <v>44513</v>
      </c>
      <c r="L1872" s="205" t="str">
        <f ca="1">IFERROR(__xludf.DUMMYFUNCTION("JOIN("""", G1872:H1872)"),"")</f>
        <v/>
      </c>
      <c r="M1872" s="11" t="e">
        <f t="shared" ca="1" si="18"/>
        <v>#NAME?</v>
      </c>
    </row>
    <row r="1873" spans="1:13" ht="12.75">
      <c r="A1873" s="15"/>
      <c r="B1873" s="13"/>
      <c r="C1873" s="13"/>
      <c r="D1873" s="13"/>
      <c r="E1873" s="13"/>
      <c r="F1873" s="13"/>
      <c r="G1873" s="205"/>
      <c r="H1873" s="15"/>
      <c r="I1873" s="13"/>
      <c r="J1873" s="204">
        <v>44512</v>
      </c>
      <c r="K1873" s="204">
        <f t="shared" si="19"/>
        <v>44513</v>
      </c>
      <c r="L1873" s="205" t="str">
        <f ca="1">IFERROR(__xludf.DUMMYFUNCTION("JOIN("""", G1873:H1873)"),"")</f>
        <v/>
      </c>
      <c r="M1873" s="11" t="e">
        <f t="shared" ca="1" si="18"/>
        <v>#NAME?</v>
      </c>
    </row>
    <row r="1874" spans="1:13" ht="12.75">
      <c r="A1874" s="15"/>
      <c r="B1874" s="13"/>
      <c r="C1874" s="13"/>
      <c r="D1874" s="13"/>
      <c r="E1874" s="13"/>
      <c r="F1874" s="13"/>
      <c r="G1874" s="205"/>
      <c r="H1874" s="15"/>
      <c r="I1874" s="13"/>
      <c r="J1874" s="204">
        <v>44512</v>
      </c>
      <c r="K1874" s="204">
        <f t="shared" si="19"/>
        <v>44513</v>
      </c>
      <c r="L1874" s="205" t="str">
        <f ca="1">IFERROR(__xludf.DUMMYFUNCTION("JOIN("""", G1874:H1874)"),"")</f>
        <v/>
      </c>
      <c r="M1874" s="11" t="e">
        <f t="shared" ca="1" si="18"/>
        <v>#NAME?</v>
      </c>
    </row>
    <row r="1875" spans="1:13" ht="12.75">
      <c r="A1875" s="15"/>
      <c r="B1875" s="13"/>
      <c r="C1875" s="13"/>
      <c r="D1875" s="13"/>
      <c r="E1875" s="13"/>
      <c r="F1875" s="13"/>
      <c r="G1875" s="205"/>
      <c r="H1875" s="15"/>
      <c r="I1875" s="13"/>
      <c r="J1875" s="204">
        <v>44512</v>
      </c>
      <c r="K1875" s="204">
        <f t="shared" si="19"/>
        <v>44513</v>
      </c>
      <c r="L1875" s="205" t="str">
        <f ca="1">IFERROR(__xludf.DUMMYFUNCTION("JOIN("""", G1875:H1875)"),"")</f>
        <v/>
      </c>
      <c r="M1875" s="11" t="e">
        <f t="shared" ca="1" si="18"/>
        <v>#NAME?</v>
      </c>
    </row>
    <row r="1876" spans="1:13" ht="12.75">
      <c r="A1876" s="15"/>
      <c r="B1876" s="13"/>
      <c r="C1876" s="13"/>
      <c r="D1876" s="13"/>
      <c r="E1876" s="13"/>
      <c r="F1876" s="13"/>
      <c r="G1876" s="205"/>
      <c r="H1876" s="15"/>
      <c r="I1876" s="13"/>
      <c r="J1876" s="204">
        <v>44513</v>
      </c>
      <c r="K1876" s="204">
        <f t="shared" si="19"/>
        <v>44514</v>
      </c>
      <c r="L1876" s="205" t="str">
        <f ca="1">IFERROR(__xludf.DUMMYFUNCTION("JOIN("""", G1876:H1876)"),"")</f>
        <v/>
      </c>
      <c r="M1876" s="11" t="e">
        <f t="shared" ca="1" si="18"/>
        <v>#NAME?</v>
      </c>
    </row>
    <row r="1877" spans="1:13" ht="12.75">
      <c r="A1877" s="15"/>
      <c r="B1877" s="13"/>
      <c r="C1877" s="13"/>
      <c r="D1877" s="13"/>
      <c r="E1877" s="13"/>
      <c r="F1877" s="13"/>
      <c r="G1877" s="205"/>
      <c r="H1877" s="15"/>
      <c r="I1877" s="13"/>
      <c r="J1877" s="204">
        <v>44512</v>
      </c>
      <c r="K1877" s="204">
        <f t="shared" si="19"/>
        <v>44513</v>
      </c>
      <c r="L1877" s="205" t="str">
        <f ca="1">IFERROR(__xludf.DUMMYFUNCTION("JOIN("""", G1877:H1877)"),"")</f>
        <v/>
      </c>
      <c r="M1877" s="11" t="e">
        <f t="shared" ca="1" si="18"/>
        <v>#NAME?</v>
      </c>
    </row>
    <row r="1878" spans="1:13" ht="12.75">
      <c r="A1878" s="15"/>
      <c r="B1878" s="13"/>
      <c r="C1878" s="13"/>
      <c r="D1878" s="13"/>
      <c r="E1878" s="13"/>
      <c r="F1878" s="13"/>
      <c r="G1878" s="205"/>
      <c r="H1878" s="15"/>
      <c r="I1878" s="13"/>
      <c r="J1878" s="204">
        <v>44516</v>
      </c>
      <c r="K1878" s="204">
        <f t="shared" si="19"/>
        <v>44517</v>
      </c>
      <c r="L1878" s="205" t="str">
        <f ca="1">IFERROR(__xludf.DUMMYFUNCTION("JOIN("""", G1878:H1878)"),"")</f>
        <v/>
      </c>
      <c r="M1878" s="11" t="e">
        <f t="shared" ca="1" si="18"/>
        <v>#NAME?</v>
      </c>
    </row>
    <row r="1879" spans="1:13" ht="12.75">
      <c r="A1879" s="15"/>
      <c r="B1879" s="13"/>
      <c r="C1879" s="13"/>
      <c r="D1879" s="13"/>
      <c r="E1879" s="13"/>
      <c r="F1879" s="13"/>
      <c r="G1879" s="205"/>
      <c r="H1879" s="15"/>
      <c r="I1879" s="13"/>
      <c r="J1879" s="204">
        <v>44515</v>
      </c>
      <c r="K1879" s="204">
        <f t="shared" si="19"/>
        <v>44516</v>
      </c>
      <c r="L1879" s="205" t="str">
        <f ca="1">IFERROR(__xludf.DUMMYFUNCTION("JOIN("""", G1879:H1879)"),"")</f>
        <v/>
      </c>
      <c r="M1879" s="11" t="e">
        <f t="shared" ca="1" si="18"/>
        <v>#NAME?</v>
      </c>
    </row>
    <row r="1880" spans="1:13" ht="12.75">
      <c r="A1880" s="15"/>
      <c r="B1880" s="13"/>
      <c r="C1880" s="13"/>
      <c r="D1880" s="13"/>
      <c r="E1880" s="13"/>
      <c r="F1880" s="13"/>
      <c r="G1880" s="205"/>
      <c r="H1880" s="15"/>
      <c r="I1880" s="13"/>
      <c r="J1880" s="204">
        <v>44515</v>
      </c>
      <c r="K1880" s="204">
        <f t="shared" si="19"/>
        <v>44516</v>
      </c>
      <c r="L1880" s="205" t="str">
        <f ca="1">IFERROR(__xludf.DUMMYFUNCTION("JOIN("""", G1880:H1880)"),"")</f>
        <v/>
      </c>
      <c r="M1880" s="11" t="e">
        <f t="shared" ca="1" si="18"/>
        <v>#NAME?</v>
      </c>
    </row>
    <row r="1881" spans="1:13" ht="12.75">
      <c r="A1881" s="15"/>
      <c r="B1881" s="13"/>
      <c r="C1881" s="13"/>
      <c r="D1881" s="13"/>
      <c r="E1881" s="13"/>
      <c r="F1881" s="13"/>
      <c r="G1881" s="205"/>
      <c r="H1881" s="15"/>
      <c r="I1881" s="13"/>
      <c r="J1881" s="204">
        <v>44518</v>
      </c>
      <c r="K1881" s="204">
        <f t="shared" si="19"/>
        <v>44519</v>
      </c>
      <c r="L1881" s="205" t="str">
        <f ca="1">IFERROR(__xludf.DUMMYFUNCTION("JOIN("""", G1881:H1881)"),"")</f>
        <v/>
      </c>
      <c r="M1881" s="11" t="e">
        <f t="shared" ca="1" si="18"/>
        <v>#NAME?</v>
      </c>
    </row>
    <row r="1882" spans="1:13" ht="12.75">
      <c r="A1882" s="15"/>
      <c r="B1882" s="13"/>
      <c r="C1882" s="13"/>
      <c r="D1882" s="13"/>
      <c r="E1882" s="13"/>
      <c r="F1882" s="13"/>
      <c r="G1882" s="205"/>
      <c r="H1882" s="15"/>
      <c r="I1882" s="13"/>
      <c r="J1882" s="204">
        <v>44515</v>
      </c>
      <c r="K1882" s="204">
        <f t="shared" si="19"/>
        <v>44516</v>
      </c>
      <c r="L1882" s="205" t="str">
        <f ca="1">IFERROR(__xludf.DUMMYFUNCTION("JOIN("""", G1882:H1882)"),"")</f>
        <v/>
      </c>
      <c r="M1882" s="11" t="e">
        <f t="shared" ca="1" si="18"/>
        <v>#NAME?</v>
      </c>
    </row>
    <row r="1883" spans="1:13" ht="12.75">
      <c r="A1883" s="15"/>
      <c r="B1883" s="13"/>
      <c r="C1883" s="13"/>
      <c r="D1883" s="13"/>
      <c r="E1883" s="13"/>
      <c r="F1883" s="13"/>
      <c r="G1883" s="205"/>
      <c r="H1883" s="15"/>
      <c r="I1883" s="13"/>
      <c r="J1883" s="204">
        <v>44515</v>
      </c>
      <c r="K1883" s="204">
        <f t="shared" si="19"/>
        <v>44516</v>
      </c>
      <c r="L1883" s="205" t="str">
        <f ca="1">IFERROR(__xludf.DUMMYFUNCTION("JOIN("""", G1883:H1883)"),"")</f>
        <v/>
      </c>
      <c r="M1883" s="11" t="e">
        <f t="shared" ca="1" si="18"/>
        <v>#NAME?</v>
      </c>
    </row>
    <row r="1884" spans="1:13" ht="12.75">
      <c r="A1884" s="15"/>
      <c r="B1884" s="13"/>
      <c r="C1884" s="13"/>
      <c r="D1884" s="13"/>
      <c r="E1884" s="13"/>
      <c r="F1884" s="13"/>
      <c r="G1884" s="205"/>
      <c r="H1884" s="15"/>
      <c r="I1884" s="13"/>
      <c r="J1884" s="204">
        <v>44515</v>
      </c>
      <c r="K1884" s="204">
        <f t="shared" si="19"/>
        <v>44516</v>
      </c>
      <c r="L1884" s="205" t="str">
        <f ca="1">IFERROR(__xludf.DUMMYFUNCTION("JOIN("""", G1884:H1884)"),"")</f>
        <v/>
      </c>
      <c r="M1884" s="11" t="e">
        <f t="shared" ca="1" si="18"/>
        <v>#NAME?</v>
      </c>
    </row>
    <row r="1885" spans="1:13" ht="12.75">
      <c r="A1885" s="15"/>
      <c r="B1885" s="13"/>
      <c r="C1885" s="13"/>
      <c r="D1885" s="13"/>
      <c r="E1885" s="13"/>
      <c r="F1885" s="13"/>
      <c r="G1885" s="205"/>
      <c r="H1885" s="15"/>
      <c r="I1885" s="13"/>
      <c r="J1885" s="204">
        <v>44515</v>
      </c>
      <c r="K1885" s="204">
        <f t="shared" si="19"/>
        <v>44516</v>
      </c>
      <c r="L1885" s="205" t="str">
        <f ca="1">IFERROR(__xludf.DUMMYFUNCTION("JOIN("""", G1885:H1885)"),"")</f>
        <v/>
      </c>
      <c r="M1885" s="11" t="e">
        <f t="shared" ca="1" si="18"/>
        <v>#NAME?</v>
      </c>
    </row>
    <row r="1886" spans="1:13" ht="12.75">
      <c r="A1886" s="15"/>
      <c r="B1886" s="13"/>
      <c r="C1886" s="13"/>
      <c r="D1886" s="13"/>
      <c r="E1886" s="13"/>
      <c r="F1886" s="13"/>
      <c r="G1886" s="205"/>
      <c r="H1886" s="15"/>
      <c r="I1886" s="13"/>
      <c r="J1886" s="204">
        <v>44515</v>
      </c>
      <c r="K1886" s="204">
        <f t="shared" si="19"/>
        <v>44516</v>
      </c>
      <c r="L1886" s="205" t="str">
        <f ca="1">IFERROR(__xludf.DUMMYFUNCTION("JOIN("""", G1886:H1886)"),"")</f>
        <v/>
      </c>
      <c r="M1886" s="11" t="e">
        <f t="shared" ca="1" si="18"/>
        <v>#NAME?</v>
      </c>
    </row>
    <row r="1887" spans="1:13" ht="12.75">
      <c r="A1887" s="15"/>
      <c r="B1887" s="13"/>
      <c r="C1887" s="13"/>
      <c r="D1887" s="13"/>
      <c r="E1887" s="13"/>
      <c r="F1887" s="13"/>
      <c r="G1887" s="205"/>
      <c r="H1887" s="15"/>
      <c r="I1887" s="13"/>
      <c r="J1887" s="204">
        <v>44515</v>
      </c>
      <c r="K1887" s="204">
        <f t="shared" si="19"/>
        <v>44516</v>
      </c>
      <c r="L1887" s="205" t="str">
        <f ca="1">IFERROR(__xludf.DUMMYFUNCTION("JOIN("""", G1887:H1887)"),"")</f>
        <v/>
      </c>
      <c r="M1887" s="11" t="e">
        <f t="shared" ca="1" si="18"/>
        <v>#NAME?</v>
      </c>
    </row>
    <row r="1888" spans="1:13" ht="12.75">
      <c r="A1888" s="15"/>
      <c r="B1888" s="13"/>
      <c r="C1888" s="13"/>
      <c r="D1888" s="13"/>
      <c r="E1888" s="13"/>
      <c r="F1888" s="13"/>
      <c r="G1888" s="205"/>
      <c r="H1888" s="15"/>
      <c r="I1888" s="13"/>
      <c r="J1888" s="204">
        <v>44515</v>
      </c>
      <c r="K1888" s="204">
        <f t="shared" si="19"/>
        <v>44516</v>
      </c>
      <c r="L1888" s="205" t="str">
        <f ca="1">IFERROR(__xludf.DUMMYFUNCTION("JOIN("""", G1888:H1888)"),"")</f>
        <v/>
      </c>
      <c r="M1888" s="11" t="e">
        <f t="shared" ca="1" si="18"/>
        <v>#NAME?</v>
      </c>
    </row>
    <row r="1889" spans="1:13" ht="12.75">
      <c r="A1889" s="15"/>
      <c r="B1889" s="13"/>
      <c r="C1889" s="13"/>
      <c r="D1889" s="13"/>
      <c r="E1889" s="13"/>
      <c r="F1889" s="13"/>
      <c r="G1889" s="205"/>
      <c r="H1889" s="15"/>
      <c r="I1889" s="13"/>
      <c r="J1889" s="204">
        <v>44515</v>
      </c>
      <c r="K1889" s="204">
        <f t="shared" si="19"/>
        <v>44516</v>
      </c>
      <c r="L1889" s="205" t="str">
        <f ca="1">IFERROR(__xludf.DUMMYFUNCTION("JOIN("""", G1889:H1889)"),"")</f>
        <v/>
      </c>
      <c r="M1889" s="11" t="e">
        <f t="shared" ca="1" si="18"/>
        <v>#NAME?</v>
      </c>
    </row>
    <row r="1890" spans="1:13" ht="12.75">
      <c r="A1890" s="15"/>
      <c r="B1890" s="13"/>
      <c r="C1890" s="13"/>
      <c r="D1890" s="13"/>
      <c r="E1890" s="13"/>
      <c r="F1890" s="13"/>
      <c r="G1890" s="205"/>
      <c r="H1890" s="15"/>
      <c r="I1890" s="13"/>
      <c r="J1890" s="204">
        <v>44515</v>
      </c>
      <c r="K1890" s="204">
        <f t="shared" si="19"/>
        <v>44516</v>
      </c>
      <c r="L1890" s="205" t="str">
        <f ca="1">IFERROR(__xludf.DUMMYFUNCTION("JOIN("""", G1890:H1890)"),"")</f>
        <v/>
      </c>
      <c r="M1890" s="11" t="e">
        <f t="shared" ca="1" si="18"/>
        <v>#NAME?</v>
      </c>
    </row>
    <row r="1891" spans="1:13" ht="12.75">
      <c r="A1891" s="15"/>
      <c r="B1891" s="13"/>
      <c r="C1891" s="13"/>
      <c r="D1891" s="13"/>
      <c r="E1891" s="13"/>
      <c r="F1891" s="13"/>
      <c r="G1891" s="205"/>
      <c r="H1891" s="15"/>
      <c r="I1891" s="13"/>
      <c r="J1891" s="204">
        <v>44515</v>
      </c>
      <c r="K1891" s="204">
        <f t="shared" si="19"/>
        <v>44516</v>
      </c>
      <c r="L1891" s="205" t="str">
        <f ca="1">IFERROR(__xludf.DUMMYFUNCTION("JOIN("""", G1891:H1891)"),"")</f>
        <v/>
      </c>
      <c r="M1891" s="11" t="e">
        <f t="shared" ca="1" si="18"/>
        <v>#NAME?</v>
      </c>
    </row>
    <row r="1892" spans="1:13" ht="12.75">
      <c r="A1892" s="15"/>
      <c r="B1892" s="13"/>
      <c r="C1892" s="13"/>
      <c r="D1892" s="13"/>
      <c r="E1892" s="13"/>
      <c r="F1892" s="13"/>
      <c r="G1892" s="205"/>
      <c r="H1892" s="15"/>
      <c r="I1892" s="13"/>
      <c r="J1892" s="204">
        <v>44516</v>
      </c>
      <c r="K1892" s="204">
        <f t="shared" si="19"/>
        <v>44517</v>
      </c>
      <c r="L1892" s="205" t="str">
        <f ca="1">IFERROR(__xludf.DUMMYFUNCTION("JOIN("""", G1892:H1892)"),"")</f>
        <v/>
      </c>
      <c r="M1892" s="11" t="e">
        <f t="shared" ca="1" si="18"/>
        <v>#NAME?</v>
      </c>
    </row>
    <row r="1893" spans="1:13" ht="12.75">
      <c r="A1893" s="15"/>
      <c r="B1893" s="13"/>
      <c r="C1893" s="13"/>
      <c r="D1893" s="13"/>
      <c r="E1893" s="13"/>
      <c r="F1893" s="13"/>
      <c r="G1893" s="205"/>
      <c r="H1893" s="15"/>
      <c r="I1893" s="13"/>
      <c r="J1893" s="204">
        <v>44516</v>
      </c>
      <c r="K1893" s="204">
        <f t="shared" si="19"/>
        <v>44517</v>
      </c>
      <c r="L1893" s="205" t="str">
        <f ca="1">IFERROR(__xludf.DUMMYFUNCTION("JOIN("""", G1893:H1893)"),"")</f>
        <v/>
      </c>
      <c r="M1893" s="11" t="e">
        <f t="shared" ca="1" si="18"/>
        <v>#NAME?</v>
      </c>
    </row>
    <row r="1894" spans="1:13" ht="12.75">
      <c r="A1894" s="15"/>
      <c r="B1894" s="13"/>
      <c r="C1894" s="13"/>
      <c r="D1894" s="13"/>
      <c r="E1894" s="13"/>
      <c r="F1894" s="13"/>
      <c r="G1894" s="205"/>
      <c r="H1894" s="15"/>
      <c r="I1894" s="13"/>
      <c r="J1894" s="204">
        <v>44516</v>
      </c>
      <c r="K1894" s="204">
        <f t="shared" si="19"/>
        <v>44517</v>
      </c>
      <c r="L1894" s="205" t="str">
        <f ca="1">IFERROR(__xludf.DUMMYFUNCTION("JOIN("""", G1894:H1894)"),"")</f>
        <v/>
      </c>
      <c r="M1894" s="11" t="e">
        <f t="shared" ca="1" si="18"/>
        <v>#NAME?</v>
      </c>
    </row>
    <row r="1895" spans="1:13" ht="12.75">
      <c r="A1895" s="15"/>
      <c r="B1895" s="13"/>
      <c r="C1895" s="13"/>
      <c r="D1895" s="13"/>
      <c r="E1895" s="13"/>
      <c r="F1895" s="13"/>
      <c r="G1895" s="205"/>
      <c r="H1895" s="15"/>
      <c r="I1895" s="13"/>
      <c r="J1895" s="204">
        <v>44516</v>
      </c>
      <c r="K1895" s="204">
        <f t="shared" si="19"/>
        <v>44517</v>
      </c>
      <c r="L1895" s="205" t="str">
        <f ca="1">IFERROR(__xludf.DUMMYFUNCTION("JOIN("""", G1895:H1895)"),"")</f>
        <v/>
      </c>
      <c r="M1895" s="11" t="e">
        <f t="shared" ca="1" si="18"/>
        <v>#NAME?</v>
      </c>
    </row>
    <row r="1896" spans="1:13" ht="12.75">
      <c r="A1896" s="15"/>
      <c r="B1896" s="13"/>
      <c r="C1896" s="13"/>
      <c r="D1896" s="13"/>
      <c r="E1896" s="13"/>
      <c r="F1896" s="13"/>
      <c r="G1896" s="205"/>
      <c r="H1896" s="15"/>
      <c r="I1896" s="13"/>
      <c r="J1896" s="204">
        <v>44516</v>
      </c>
      <c r="K1896" s="204">
        <f t="shared" si="19"/>
        <v>44517</v>
      </c>
      <c r="L1896" s="205" t="str">
        <f ca="1">IFERROR(__xludf.DUMMYFUNCTION("JOIN("""", G1896:H1896)"),"")</f>
        <v/>
      </c>
      <c r="M1896" s="11" t="e">
        <f t="shared" ca="1" si="18"/>
        <v>#NAME?</v>
      </c>
    </row>
    <row r="1897" spans="1:13" ht="12.75">
      <c r="A1897" s="15"/>
      <c r="B1897" s="13"/>
      <c r="C1897" s="13"/>
      <c r="D1897" s="13"/>
      <c r="E1897" s="13"/>
      <c r="F1897" s="13"/>
      <c r="G1897" s="205"/>
      <c r="H1897" s="15"/>
      <c r="I1897" s="13"/>
      <c r="J1897" s="204">
        <v>44516</v>
      </c>
      <c r="K1897" s="204">
        <f t="shared" si="19"/>
        <v>44517</v>
      </c>
      <c r="L1897" s="205" t="str">
        <f ca="1">IFERROR(__xludf.DUMMYFUNCTION("JOIN("""", G1897:H1897)"),"")</f>
        <v/>
      </c>
      <c r="M1897" s="11" t="e">
        <f t="shared" ca="1" si="18"/>
        <v>#NAME?</v>
      </c>
    </row>
    <row r="1898" spans="1:13" ht="12.75">
      <c r="A1898" s="15"/>
      <c r="B1898" s="13"/>
      <c r="C1898" s="13"/>
      <c r="D1898" s="13"/>
      <c r="E1898" s="13"/>
      <c r="F1898" s="13"/>
      <c r="G1898" s="205"/>
      <c r="H1898" s="15"/>
      <c r="I1898" s="13"/>
      <c r="J1898" s="204">
        <v>44516</v>
      </c>
      <c r="K1898" s="204">
        <f t="shared" si="19"/>
        <v>44517</v>
      </c>
      <c r="L1898" s="205" t="str">
        <f ca="1">IFERROR(__xludf.DUMMYFUNCTION("JOIN("""", G1898:H1898)"),"")</f>
        <v/>
      </c>
      <c r="M1898" s="11" t="e">
        <f t="shared" ca="1" si="18"/>
        <v>#NAME?</v>
      </c>
    </row>
    <row r="1899" spans="1:13" ht="12.75">
      <c r="A1899" s="15"/>
      <c r="B1899" s="13"/>
      <c r="C1899" s="13"/>
      <c r="D1899" s="13"/>
      <c r="E1899" s="13"/>
      <c r="F1899" s="13"/>
      <c r="G1899" s="205"/>
      <c r="H1899" s="15"/>
      <c r="I1899" s="13"/>
      <c r="J1899" s="204">
        <v>44517</v>
      </c>
      <c r="K1899" s="204">
        <f t="shared" si="19"/>
        <v>44518</v>
      </c>
      <c r="L1899" s="205" t="str">
        <f ca="1">IFERROR(__xludf.DUMMYFUNCTION("JOIN("""", G1899:H1899)"),"")</f>
        <v/>
      </c>
      <c r="M1899" s="11" t="e">
        <f t="shared" ca="1" si="18"/>
        <v>#NAME?</v>
      </c>
    </row>
    <row r="1900" spans="1:13" ht="12.75">
      <c r="A1900" s="15"/>
      <c r="B1900" s="13"/>
      <c r="C1900" s="13"/>
      <c r="D1900" s="13"/>
      <c r="E1900" s="13"/>
      <c r="F1900" s="13"/>
      <c r="G1900" s="205"/>
      <c r="H1900" s="15"/>
      <c r="I1900" s="13"/>
      <c r="J1900" s="204">
        <v>44517</v>
      </c>
      <c r="K1900" s="204">
        <f t="shared" si="19"/>
        <v>44518</v>
      </c>
      <c r="L1900" s="205" t="str">
        <f ca="1">IFERROR(__xludf.DUMMYFUNCTION("JOIN("""", G1900:H1900)"),"")</f>
        <v/>
      </c>
      <c r="M1900" s="11" t="e">
        <f t="shared" ca="1" si="18"/>
        <v>#NAME?</v>
      </c>
    </row>
    <row r="1901" spans="1:13" ht="12.75">
      <c r="A1901" s="15"/>
      <c r="B1901" s="13"/>
      <c r="C1901" s="13"/>
      <c r="D1901" s="13"/>
      <c r="E1901" s="13"/>
      <c r="F1901" s="13"/>
      <c r="G1901" s="205"/>
      <c r="H1901" s="15"/>
      <c r="I1901" s="13"/>
      <c r="J1901" s="204">
        <v>44518</v>
      </c>
      <c r="K1901" s="204">
        <f t="shared" si="19"/>
        <v>44519</v>
      </c>
      <c r="L1901" s="205" t="str">
        <f ca="1">IFERROR(__xludf.DUMMYFUNCTION("JOIN("""", G1901:H1901)"),"")</f>
        <v/>
      </c>
      <c r="M1901" s="11" t="e">
        <f t="shared" ca="1" si="18"/>
        <v>#NAME?</v>
      </c>
    </row>
    <row r="1902" spans="1:13" ht="12.75">
      <c r="A1902" s="15"/>
      <c r="B1902" s="13"/>
      <c r="C1902" s="13"/>
      <c r="D1902" s="13"/>
      <c r="E1902" s="13"/>
      <c r="F1902" s="13"/>
      <c r="G1902" s="205"/>
      <c r="H1902" s="15"/>
      <c r="I1902" s="13"/>
      <c r="J1902" s="204">
        <v>44518</v>
      </c>
      <c r="K1902" s="204">
        <f t="shared" si="19"/>
        <v>44519</v>
      </c>
      <c r="L1902" s="205" t="str">
        <f ca="1">IFERROR(__xludf.DUMMYFUNCTION("JOIN("""", G1902:H1902)"),"")</f>
        <v/>
      </c>
      <c r="M1902" s="11" t="e">
        <f t="shared" ca="1" si="18"/>
        <v>#NAME?</v>
      </c>
    </row>
    <row r="1903" spans="1:13" ht="12.75">
      <c r="A1903" s="15"/>
      <c r="B1903" s="13"/>
      <c r="C1903" s="13"/>
      <c r="D1903" s="13"/>
      <c r="E1903" s="13"/>
      <c r="F1903" s="13"/>
      <c r="G1903" s="205"/>
      <c r="H1903" s="15"/>
      <c r="I1903" s="13"/>
      <c r="J1903" s="204">
        <v>44518</v>
      </c>
      <c r="K1903" s="204">
        <f t="shared" si="19"/>
        <v>44519</v>
      </c>
      <c r="L1903" s="205" t="str">
        <f ca="1">IFERROR(__xludf.DUMMYFUNCTION("JOIN("""", G1903:H1903)"),"")</f>
        <v/>
      </c>
      <c r="M1903" s="11" t="e">
        <f t="shared" ca="1" si="18"/>
        <v>#NAME?</v>
      </c>
    </row>
    <row r="1904" spans="1:13" ht="12.75">
      <c r="A1904" s="15"/>
      <c r="B1904" s="13"/>
      <c r="C1904" s="13"/>
      <c r="D1904" s="13"/>
      <c r="E1904" s="13"/>
      <c r="F1904" s="13"/>
      <c r="G1904" s="205"/>
      <c r="H1904" s="15"/>
      <c r="I1904" s="13"/>
      <c r="J1904" s="204">
        <v>44518</v>
      </c>
      <c r="K1904" s="204">
        <f t="shared" si="19"/>
        <v>44519</v>
      </c>
      <c r="L1904" s="205" t="str">
        <f ca="1">IFERROR(__xludf.DUMMYFUNCTION("JOIN("""", G1904:H1904)"),"")</f>
        <v/>
      </c>
      <c r="M1904" s="11" t="e">
        <f t="shared" ca="1" si="18"/>
        <v>#NAME?</v>
      </c>
    </row>
    <row r="1905" spans="1:13" ht="12.75">
      <c r="A1905" s="15"/>
      <c r="B1905" s="13"/>
      <c r="C1905" s="13"/>
      <c r="D1905" s="13"/>
      <c r="E1905" s="13"/>
      <c r="F1905" s="13"/>
      <c r="G1905" s="205"/>
      <c r="H1905" s="15"/>
      <c r="I1905" s="13"/>
      <c r="J1905" s="204">
        <v>44518</v>
      </c>
      <c r="K1905" s="204">
        <f t="shared" si="19"/>
        <v>44519</v>
      </c>
      <c r="L1905" s="205" t="str">
        <f ca="1">IFERROR(__xludf.DUMMYFUNCTION("JOIN("""", G1905:H1905)"),"")</f>
        <v/>
      </c>
      <c r="M1905" s="11" t="e">
        <f t="shared" ca="1" si="18"/>
        <v>#NAME?</v>
      </c>
    </row>
    <row r="1906" spans="1:13" ht="12.75">
      <c r="A1906" s="15"/>
      <c r="B1906" s="13"/>
      <c r="C1906" s="13"/>
      <c r="D1906" s="13"/>
      <c r="E1906" s="13"/>
      <c r="F1906" s="13"/>
      <c r="G1906" s="205"/>
      <c r="H1906" s="15"/>
      <c r="I1906" s="13"/>
      <c r="J1906" s="204">
        <v>44518</v>
      </c>
      <c r="K1906" s="204">
        <f t="shared" si="19"/>
        <v>44519</v>
      </c>
      <c r="L1906" s="205" t="str">
        <f ca="1">IFERROR(__xludf.DUMMYFUNCTION("JOIN("""", G1906:H1906)"),"")</f>
        <v/>
      </c>
      <c r="M1906" s="11" t="e">
        <f t="shared" ca="1" si="18"/>
        <v>#NAME?</v>
      </c>
    </row>
    <row r="1907" spans="1:13" ht="12.75">
      <c r="A1907" s="15"/>
      <c r="B1907" s="13"/>
      <c r="C1907" s="13"/>
      <c r="D1907" s="13"/>
      <c r="E1907" s="13"/>
      <c r="F1907" s="13"/>
      <c r="G1907" s="205"/>
      <c r="H1907" s="15"/>
      <c r="I1907" s="13"/>
      <c r="J1907" s="204">
        <v>44518</v>
      </c>
      <c r="K1907" s="204">
        <f t="shared" si="19"/>
        <v>44519</v>
      </c>
      <c r="L1907" s="205" t="str">
        <f ca="1">IFERROR(__xludf.DUMMYFUNCTION("JOIN("""", G1907:H1907)"),"")</f>
        <v/>
      </c>
      <c r="M1907" s="11" t="e">
        <f t="shared" ca="1" si="18"/>
        <v>#NAME?</v>
      </c>
    </row>
    <row r="1908" spans="1:13" ht="12.75">
      <c r="A1908" s="15"/>
      <c r="B1908" s="13"/>
      <c r="C1908" s="13"/>
      <c r="D1908" s="13"/>
      <c r="E1908" s="13"/>
      <c r="F1908" s="13"/>
      <c r="G1908" s="205"/>
      <c r="H1908" s="15"/>
      <c r="I1908" s="13"/>
      <c r="J1908" s="204">
        <v>44518</v>
      </c>
      <c r="K1908" s="204">
        <f t="shared" si="19"/>
        <v>44519</v>
      </c>
      <c r="L1908" s="205" t="str">
        <f ca="1">IFERROR(__xludf.DUMMYFUNCTION("JOIN("""", G1908:H1908)"),"")</f>
        <v/>
      </c>
      <c r="M1908" s="11" t="e">
        <f t="shared" ca="1" si="18"/>
        <v>#NAME?</v>
      </c>
    </row>
    <row r="1909" spans="1:13" ht="12.75">
      <c r="A1909" s="15"/>
      <c r="B1909" s="13"/>
      <c r="C1909" s="13"/>
      <c r="D1909" s="13"/>
      <c r="E1909" s="13"/>
      <c r="F1909" s="13"/>
      <c r="G1909" s="205"/>
      <c r="H1909" s="15"/>
      <c r="I1909" s="13"/>
      <c r="J1909" s="204">
        <v>44518</v>
      </c>
      <c r="K1909" s="204">
        <f t="shared" si="19"/>
        <v>44519</v>
      </c>
      <c r="L1909" s="205" t="str">
        <f ca="1">IFERROR(__xludf.DUMMYFUNCTION("JOIN("""", G1909:H1909)"),"")</f>
        <v/>
      </c>
      <c r="M1909" s="11" t="e">
        <f t="shared" ca="1" si="18"/>
        <v>#NAME?</v>
      </c>
    </row>
    <row r="1910" spans="1:13" ht="12.75">
      <c r="A1910" s="15"/>
      <c r="B1910" s="13"/>
      <c r="C1910" s="13"/>
      <c r="D1910" s="13"/>
      <c r="E1910" s="13"/>
      <c r="F1910" s="13"/>
      <c r="G1910" s="205"/>
      <c r="H1910" s="15"/>
      <c r="I1910" s="13"/>
      <c r="J1910" s="204">
        <v>44518</v>
      </c>
      <c r="K1910" s="204">
        <f t="shared" si="19"/>
        <v>44519</v>
      </c>
      <c r="L1910" s="205" t="str">
        <f ca="1">IFERROR(__xludf.DUMMYFUNCTION("JOIN("""", G1910:H1910)"),"")</f>
        <v/>
      </c>
      <c r="M1910" s="11" t="e">
        <f t="shared" ca="1" si="18"/>
        <v>#NAME?</v>
      </c>
    </row>
    <row r="1911" spans="1:13" ht="12.75">
      <c r="A1911" s="15"/>
      <c r="B1911" s="13"/>
      <c r="C1911" s="13"/>
      <c r="D1911" s="13"/>
      <c r="E1911" s="13"/>
      <c r="F1911" s="13"/>
      <c r="G1911" s="205"/>
      <c r="H1911" s="15"/>
      <c r="I1911" s="13"/>
      <c r="J1911" s="204">
        <v>44518</v>
      </c>
      <c r="K1911" s="204">
        <f t="shared" si="19"/>
        <v>44519</v>
      </c>
      <c r="L1911" s="205" t="str">
        <f ca="1">IFERROR(__xludf.DUMMYFUNCTION("JOIN("""", G1911:H1911)"),"")</f>
        <v/>
      </c>
      <c r="M1911" s="11" t="e">
        <f t="shared" ca="1" si="18"/>
        <v>#NAME?</v>
      </c>
    </row>
    <row r="1912" spans="1:13" ht="12.75">
      <c r="A1912" s="15"/>
      <c r="B1912" s="13"/>
      <c r="C1912" s="13"/>
      <c r="D1912" s="13"/>
      <c r="E1912" s="13"/>
      <c r="F1912" s="13"/>
      <c r="G1912" s="205"/>
      <c r="H1912" s="15"/>
      <c r="I1912" s="13"/>
      <c r="J1912" s="204">
        <v>44519</v>
      </c>
      <c r="K1912" s="204">
        <f t="shared" si="19"/>
        <v>44520</v>
      </c>
      <c r="L1912" s="205" t="str">
        <f ca="1">IFERROR(__xludf.DUMMYFUNCTION("JOIN("""", G1912:H1912)"),"")</f>
        <v/>
      </c>
      <c r="M1912" s="11" t="e">
        <f t="shared" ca="1" si="18"/>
        <v>#NAME?</v>
      </c>
    </row>
    <row r="1913" spans="1:13" ht="12.75">
      <c r="A1913" s="15"/>
      <c r="B1913" s="13"/>
      <c r="C1913" s="13"/>
      <c r="D1913" s="13"/>
      <c r="E1913" s="13"/>
      <c r="F1913" s="13"/>
      <c r="G1913" s="205"/>
      <c r="H1913" s="13"/>
      <c r="I1913" s="13"/>
      <c r="J1913" s="204">
        <v>44519</v>
      </c>
      <c r="K1913" s="204">
        <f t="shared" si="19"/>
        <v>44520</v>
      </c>
      <c r="L1913" s="205" t="str">
        <f ca="1">IFERROR(__xludf.DUMMYFUNCTION("JOIN("""", G1913:H1913)"),"")</f>
        <v/>
      </c>
      <c r="M1913" s="11" t="e">
        <f t="shared" ca="1" si="18"/>
        <v>#NAME?</v>
      </c>
    </row>
    <row r="1914" spans="1:13" ht="12.75">
      <c r="A1914" s="15"/>
      <c r="B1914" s="13"/>
      <c r="C1914" s="13"/>
      <c r="D1914" s="13"/>
      <c r="E1914" s="13"/>
      <c r="F1914" s="13"/>
      <c r="G1914" s="205"/>
      <c r="H1914" s="15"/>
      <c r="I1914" s="13"/>
      <c r="J1914" s="204">
        <v>44526</v>
      </c>
      <c r="K1914" s="204">
        <f t="shared" si="19"/>
        <v>44527</v>
      </c>
      <c r="L1914" s="205" t="str">
        <f ca="1">IFERROR(__xludf.DUMMYFUNCTION("JOIN("""", G1914:H1914)"),"")</f>
        <v/>
      </c>
      <c r="M1914" s="11" t="e">
        <f t="shared" ca="1" si="18"/>
        <v>#NAME?</v>
      </c>
    </row>
    <row r="1915" spans="1:13" ht="12.75">
      <c r="A1915" s="15"/>
      <c r="B1915" s="13"/>
      <c r="C1915" s="13"/>
      <c r="D1915" s="13"/>
      <c r="E1915" s="13"/>
      <c r="F1915" s="13"/>
      <c r="G1915" s="205"/>
      <c r="H1915" s="15"/>
      <c r="I1915" s="13"/>
      <c r="J1915" s="204">
        <v>44533</v>
      </c>
      <c r="K1915" s="204">
        <f t="shared" si="19"/>
        <v>44534</v>
      </c>
      <c r="L1915" s="205" t="str">
        <f ca="1">IFERROR(__xludf.DUMMYFUNCTION("JOIN("""", G1915:H1915)"),"")</f>
        <v/>
      </c>
      <c r="M1915" s="11" t="e">
        <f t="shared" ca="1" si="18"/>
        <v>#NAME?</v>
      </c>
    </row>
    <row r="1916" spans="1:13" ht="12.75">
      <c r="A1916" s="15"/>
      <c r="B1916" s="13"/>
      <c r="C1916" s="13"/>
      <c r="D1916" s="13"/>
      <c r="E1916" s="13"/>
      <c r="F1916" s="13"/>
      <c r="G1916" s="205"/>
      <c r="H1916" s="15"/>
      <c r="I1916" s="13"/>
      <c r="J1916" s="204">
        <v>44521</v>
      </c>
      <c r="K1916" s="204">
        <f t="shared" si="19"/>
        <v>44522</v>
      </c>
      <c r="L1916" s="205" t="str">
        <f ca="1">IFERROR(__xludf.DUMMYFUNCTION("JOIN("""", G1916:H1916)"),"")</f>
        <v/>
      </c>
      <c r="M1916" s="11" t="e">
        <f t="shared" ca="1" si="18"/>
        <v>#NAME?</v>
      </c>
    </row>
    <row r="1917" spans="1:13" ht="12.75">
      <c r="A1917" s="15"/>
      <c r="B1917" s="13"/>
      <c r="C1917" s="13"/>
      <c r="D1917" s="13"/>
      <c r="E1917" s="13"/>
      <c r="F1917" s="13"/>
      <c r="G1917" s="205"/>
      <c r="H1917" s="15"/>
      <c r="I1917" s="13"/>
      <c r="J1917" s="204">
        <v>44522</v>
      </c>
      <c r="K1917" s="204">
        <f t="shared" si="19"/>
        <v>44523</v>
      </c>
      <c r="L1917" s="205" t="str">
        <f ca="1">IFERROR(__xludf.DUMMYFUNCTION("JOIN("""", G1917:H1917)"),"")</f>
        <v/>
      </c>
      <c r="M1917" s="11" t="e">
        <f t="shared" ca="1" si="18"/>
        <v>#NAME?</v>
      </c>
    </row>
    <row r="1918" spans="1:13" ht="12.75">
      <c r="A1918" s="15"/>
      <c r="B1918" s="13"/>
      <c r="C1918" s="13"/>
      <c r="D1918" s="13"/>
      <c r="E1918" s="13"/>
      <c r="F1918" s="13"/>
      <c r="G1918" s="205"/>
      <c r="H1918" s="15"/>
      <c r="I1918" s="13"/>
      <c r="J1918" s="204">
        <v>44522</v>
      </c>
      <c r="K1918" s="204">
        <f t="shared" si="19"/>
        <v>44523</v>
      </c>
      <c r="L1918" s="205" t="str">
        <f ca="1">IFERROR(__xludf.DUMMYFUNCTION("JOIN("""", G1918:H1918)"),"")</f>
        <v/>
      </c>
      <c r="M1918" s="11" t="e">
        <f t="shared" ca="1" si="18"/>
        <v>#NAME?</v>
      </c>
    </row>
    <row r="1919" spans="1:13" ht="12.75">
      <c r="A1919" s="15"/>
      <c r="B1919" s="13"/>
      <c r="C1919" s="13"/>
      <c r="D1919" s="13"/>
      <c r="E1919" s="13"/>
      <c r="F1919" s="13"/>
      <c r="G1919" s="205"/>
      <c r="H1919" s="15"/>
      <c r="I1919" s="13"/>
      <c r="J1919" s="204">
        <v>44524</v>
      </c>
      <c r="K1919" s="204">
        <f t="shared" si="19"/>
        <v>44525</v>
      </c>
      <c r="L1919" s="205" t="str">
        <f ca="1">IFERROR(__xludf.DUMMYFUNCTION("JOIN("""", G1919:H1919)"),"")</f>
        <v/>
      </c>
      <c r="M1919" s="11" t="e">
        <f t="shared" ca="1" si="18"/>
        <v>#NAME?</v>
      </c>
    </row>
    <row r="1920" spans="1:13" ht="12.75">
      <c r="A1920" s="15"/>
      <c r="B1920" s="13"/>
      <c r="C1920" s="13"/>
      <c r="D1920" s="13"/>
      <c r="E1920" s="13"/>
      <c r="F1920" s="13"/>
      <c r="G1920" s="205"/>
      <c r="H1920" s="15"/>
      <c r="I1920" s="13"/>
      <c r="J1920" s="204">
        <v>44522</v>
      </c>
      <c r="K1920" s="204">
        <f t="shared" si="19"/>
        <v>44523</v>
      </c>
      <c r="L1920" s="205" t="str">
        <f ca="1">IFERROR(__xludf.DUMMYFUNCTION("JOIN("""", G1920:H1920)"),"")</f>
        <v/>
      </c>
      <c r="M1920" s="11" t="e">
        <f t="shared" ca="1" si="18"/>
        <v>#NAME?</v>
      </c>
    </row>
    <row r="1921" spans="1:13" ht="12.75">
      <c r="A1921" s="15"/>
      <c r="B1921" s="13"/>
      <c r="C1921" s="13"/>
      <c r="D1921" s="13"/>
      <c r="E1921" s="13"/>
      <c r="F1921" s="13"/>
      <c r="G1921" s="205"/>
      <c r="H1921" s="15"/>
      <c r="I1921" s="13"/>
      <c r="J1921" s="204">
        <v>44522</v>
      </c>
      <c r="K1921" s="204">
        <f t="shared" si="19"/>
        <v>44523</v>
      </c>
      <c r="L1921" s="205" t="str">
        <f ca="1">IFERROR(__xludf.DUMMYFUNCTION("JOIN("""", G1921:H1921)"),"")</f>
        <v/>
      </c>
      <c r="M1921" s="11" t="e">
        <f t="shared" ca="1" si="18"/>
        <v>#NAME?</v>
      </c>
    </row>
    <row r="1922" spans="1:13" ht="12.75">
      <c r="A1922" s="15"/>
      <c r="B1922" s="13"/>
      <c r="C1922" s="13"/>
      <c r="D1922" s="13"/>
      <c r="E1922" s="13"/>
      <c r="F1922" s="13"/>
      <c r="G1922" s="205"/>
      <c r="H1922" s="15"/>
      <c r="I1922" s="13"/>
      <c r="J1922" s="204">
        <v>44532</v>
      </c>
      <c r="K1922" s="204">
        <f t="shared" si="19"/>
        <v>44533</v>
      </c>
      <c r="L1922" s="205" t="str">
        <f ca="1">IFERROR(__xludf.DUMMYFUNCTION("JOIN("""", G1922:H1922)"),"")</f>
        <v/>
      </c>
      <c r="M1922" s="11" t="e">
        <f t="shared" ca="1" si="18"/>
        <v>#NAME?</v>
      </c>
    </row>
    <row r="1923" spans="1:13" ht="12.75">
      <c r="A1923" s="15"/>
      <c r="B1923" s="13"/>
      <c r="C1923" s="13"/>
      <c r="D1923" s="13"/>
      <c r="E1923" s="13"/>
      <c r="F1923" s="13"/>
      <c r="G1923" s="205"/>
      <c r="H1923" s="15"/>
      <c r="I1923" s="13"/>
      <c r="J1923" s="204">
        <v>44522</v>
      </c>
      <c r="K1923" s="204">
        <f t="shared" si="19"/>
        <v>44523</v>
      </c>
      <c r="L1923" s="205" t="str">
        <f ca="1">IFERROR(__xludf.DUMMYFUNCTION("JOIN("""", G1923:H1923)"),"")</f>
        <v/>
      </c>
      <c r="M1923" s="11" t="e">
        <f t="shared" ca="1" si="18"/>
        <v>#NAME?</v>
      </c>
    </row>
    <row r="1924" spans="1:13" ht="12.75">
      <c r="A1924" s="15"/>
      <c r="B1924" s="13"/>
      <c r="C1924" s="13"/>
      <c r="D1924" s="13"/>
      <c r="E1924" s="13"/>
      <c r="F1924" s="13"/>
      <c r="G1924" s="205"/>
      <c r="H1924" s="15"/>
      <c r="I1924" s="13"/>
      <c r="J1924" s="204">
        <v>44523</v>
      </c>
      <c r="K1924" s="204">
        <f t="shared" si="19"/>
        <v>44524</v>
      </c>
      <c r="L1924" s="205" t="str">
        <f ca="1">IFERROR(__xludf.DUMMYFUNCTION("JOIN("""", G1924:H1924)"),"")</f>
        <v/>
      </c>
      <c r="M1924" s="11" t="e">
        <f t="shared" ca="1" si="18"/>
        <v>#NAME?</v>
      </c>
    </row>
    <row r="1925" spans="1:13" ht="12.75">
      <c r="A1925" s="15"/>
      <c r="B1925" s="13"/>
      <c r="C1925" s="13"/>
      <c r="D1925" s="13"/>
      <c r="E1925" s="13"/>
      <c r="F1925" s="13"/>
      <c r="G1925" s="205"/>
      <c r="H1925" s="15"/>
      <c r="I1925" s="13"/>
      <c r="J1925" s="204">
        <v>44523</v>
      </c>
      <c r="K1925" s="204">
        <f t="shared" si="19"/>
        <v>44524</v>
      </c>
      <c r="L1925" s="205" t="str">
        <f ca="1">IFERROR(__xludf.DUMMYFUNCTION("JOIN("""", G1925:H1925)"),"")</f>
        <v/>
      </c>
      <c r="M1925" s="11" t="e">
        <f t="shared" ca="1" si="18"/>
        <v>#NAME?</v>
      </c>
    </row>
    <row r="1926" spans="1:13" ht="12.75">
      <c r="A1926" s="15"/>
      <c r="B1926" s="13"/>
      <c r="C1926" s="13"/>
      <c r="D1926" s="13"/>
      <c r="E1926" s="13"/>
      <c r="F1926" s="13"/>
      <c r="G1926" s="205"/>
      <c r="H1926" s="15"/>
      <c r="I1926" s="13"/>
      <c r="J1926" s="204">
        <v>44523</v>
      </c>
      <c r="K1926" s="204">
        <f t="shared" si="19"/>
        <v>44524</v>
      </c>
      <c r="L1926" s="205" t="str">
        <f ca="1">IFERROR(__xludf.DUMMYFUNCTION("JOIN("""", G1926:H1926)"),"")</f>
        <v/>
      </c>
      <c r="M1926" s="11" t="e">
        <f t="shared" ca="1" si="18"/>
        <v>#NAME?</v>
      </c>
    </row>
    <row r="1927" spans="1:13" ht="12.75">
      <c r="A1927" s="15"/>
      <c r="B1927" s="13"/>
      <c r="C1927" s="13"/>
      <c r="D1927" s="13"/>
      <c r="E1927" s="13"/>
      <c r="F1927" s="13"/>
      <c r="G1927" s="205"/>
      <c r="H1927" s="15"/>
      <c r="I1927" s="13"/>
      <c r="J1927" s="204">
        <v>44523</v>
      </c>
      <c r="K1927" s="204">
        <f t="shared" si="19"/>
        <v>44524</v>
      </c>
      <c r="L1927" s="205" t="str">
        <f ca="1">IFERROR(__xludf.DUMMYFUNCTION("JOIN("""", G1927:H1927)"),"")</f>
        <v/>
      </c>
      <c r="M1927" s="11" t="e">
        <f t="shared" ca="1" si="18"/>
        <v>#NAME?</v>
      </c>
    </row>
    <row r="1928" spans="1:13" ht="12.75">
      <c r="A1928" s="15"/>
      <c r="B1928" s="13"/>
      <c r="C1928" s="13"/>
      <c r="D1928" s="13"/>
      <c r="E1928" s="13"/>
      <c r="F1928" s="13"/>
      <c r="G1928" s="205"/>
      <c r="H1928" s="15"/>
      <c r="I1928" s="13"/>
      <c r="J1928" s="204">
        <v>44523</v>
      </c>
      <c r="K1928" s="204">
        <f t="shared" si="19"/>
        <v>44524</v>
      </c>
      <c r="L1928" s="205" t="str">
        <f ca="1">IFERROR(__xludf.DUMMYFUNCTION("JOIN("""", G1928:H1928)"),"")</f>
        <v/>
      </c>
      <c r="M1928" s="11" t="e">
        <f t="shared" ca="1" si="18"/>
        <v>#NAME?</v>
      </c>
    </row>
    <row r="1929" spans="1:13" ht="12.75">
      <c r="A1929" s="15"/>
      <c r="B1929" s="13"/>
      <c r="C1929" s="13"/>
      <c r="D1929" s="13"/>
      <c r="E1929" s="13"/>
      <c r="F1929" s="13"/>
      <c r="G1929" s="205"/>
      <c r="H1929" s="15"/>
      <c r="I1929" s="13"/>
      <c r="J1929" s="204">
        <v>44523</v>
      </c>
      <c r="K1929" s="204">
        <f t="shared" si="19"/>
        <v>44524</v>
      </c>
      <c r="L1929" s="205" t="str">
        <f ca="1">IFERROR(__xludf.DUMMYFUNCTION("JOIN("""", G1929:H1929)"),"")</f>
        <v/>
      </c>
      <c r="M1929" s="11" t="e">
        <f t="shared" ca="1" si="18"/>
        <v>#NAME?</v>
      </c>
    </row>
    <row r="1930" spans="1:13" ht="12.75">
      <c r="A1930" s="15"/>
      <c r="B1930" s="13"/>
      <c r="C1930" s="13"/>
      <c r="D1930" s="13"/>
      <c r="E1930" s="13"/>
      <c r="F1930" s="13"/>
      <c r="G1930" s="205"/>
      <c r="H1930" s="15"/>
      <c r="I1930" s="13"/>
      <c r="J1930" s="204">
        <v>44523</v>
      </c>
      <c r="K1930" s="204">
        <f t="shared" si="19"/>
        <v>44524</v>
      </c>
      <c r="L1930" s="205" t="str">
        <f ca="1">IFERROR(__xludf.DUMMYFUNCTION("JOIN("""", G1930:H1930)"),"")</f>
        <v/>
      </c>
      <c r="M1930" s="11" t="e">
        <f t="shared" ca="1" si="18"/>
        <v>#NAME?</v>
      </c>
    </row>
    <row r="1931" spans="1:13" ht="12.75">
      <c r="A1931" s="15"/>
      <c r="B1931" s="13"/>
      <c r="C1931" s="13"/>
      <c r="D1931" s="13"/>
      <c r="E1931" s="13"/>
      <c r="F1931" s="13"/>
      <c r="G1931" s="205"/>
      <c r="H1931" s="15"/>
      <c r="I1931" s="13"/>
      <c r="J1931" s="204">
        <v>44523</v>
      </c>
      <c r="K1931" s="204">
        <f t="shared" si="19"/>
        <v>44524</v>
      </c>
      <c r="L1931" s="205" t="str">
        <f ca="1">IFERROR(__xludf.DUMMYFUNCTION("JOIN("""", G1931:H1931)"),"")</f>
        <v/>
      </c>
      <c r="M1931" s="11" t="e">
        <f t="shared" ca="1" si="18"/>
        <v>#NAME?</v>
      </c>
    </row>
    <row r="1932" spans="1:13" ht="12.75">
      <c r="A1932" s="15"/>
      <c r="B1932" s="13"/>
      <c r="C1932" s="13"/>
      <c r="D1932" s="13"/>
      <c r="E1932" s="13"/>
      <c r="F1932" s="13"/>
      <c r="G1932" s="205"/>
      <c r="H1932" s="15"/>
      <c r="I1932" s="13"/>
      <c r="J1932" s="204">
        <v>44523</v>
      </c>
      <c r="K1932" s="204">
        <f t="shared" si="19"/>
        <v>44524</v>
      </c>
      <c r="L1932" s="205" t="str">
        <f ca="1">IFERROR(__xludf.DUMMYFUNCTION("JOIN("""", G1932:H1932)"),"")</f>
        <v/>
      </c>
      <c r="M1932" s="11" t="e">
        <f t="shared" ca="1" si="18"/>
        <v>#NAME?</v>
      </c>
    </row>
    <row r="1933" spans="1:13" ht="12.75">
      <c r="A1933" s="15"/>
      <c r="B1933" s="13"/>
      <c r="C1933" s="13"/>
      <c r="D1933" s="13"/>
      <c r="E1933" s="13"/>
      <c r="F1933" s="13"/>
      <c r="G1933" s="205"/>
      <c r="H1933" s="15"/>
      <c r="I1933" s="13"/>
      <c r="J1933" s="204">
        <v>44523</v>
      </c>
      <c r="K1933" s="204">
        <f t="shared" si="19"/>
        <v>44524</v>
      </c>
      <c r="L1933" s="205" t="str">
        <f ca="1">IFERROR(__xludf.DUMMYFUNCTION("JOIN("""", G1933:H1933)"),"")</f>
        <v/>
      </c>
      <c r="M1933" s="11" t="e">
        <f t="shared" ca="1" si="18"/>
        <v>#NAME?</v>
      </c>
    </row>
    <row r="1934" spans="1:13" ht="12.75">
      <c r="A1934" s="15"/>
      <c r="B1934" s="13"/>
      <c r="C1934" s="13"/>
      <c r="D1934" s="13"/>
      <c r="E1934" s="13"/>
      <c r="F1934" s="13"/>
      <c r="G1934" s="205"/>
      <c r="H1934" s="15"/>
      <c r="I1934" s="13"/>
      <c r="J1934" s="204">
        <v>44523</v>
      </c>
      <c r="K1934" s="204">
        <f t="shared" si="19"/>
        <v>44524</v>
      </c>
      <c r="L1934" s="205" t="str">
        <f ca="1">IFERROR(__xludf.DUMMYFUNCTION("JOIN("""", G1934:H1934)"),"")</f>
        <v/>
      </c>
      <c r="M1934" s="11" t="e">
        <f t="shared" ca="1" si="18"/>
        <v>#NAME?</v>
      </c>
    </row>
    <row r="1935" spans="1:13" ht="12.75">
      <c r="A1935" s="15"/>
      <c r="B1935" s="13"/>
      <c r="C1935" s="13"/>
      <c r="D1935" s="13"/>
      <c r="E1935" s="13"/>
      <c r="F1935" s="13"/>
      <c r="G1935" s="205"/>
      <c r="H1935" s="15"/>
      <c r="I1935" s="13"/>
      <c r="J1935" s="204">
        <v>44523</v>
      </c>
      <c r="K1935" s="204">
        <f t="shared" si="19"/>
        <v>44524</v>
      </c>
      <c r="L1935" s="205" t="str">
        <f ca="1">IFERROR(__xludf.DUMMYFUNCTION("JOIN("""", G1935:H1935)"),"")</f>
        <v/>
      </c>
      <c r="M1935" s="11" t="e">
        <f t="shared" ca="1" si="18"/>
        <v>#NAME?</v>
      </c>
    </row>
    <row r="1936" spans="1:13" ht="12.75">
      <c r="A1936" s="15"/>
      <c r="B1936" s="13"/>
      <c r="C1936" s="13"/>
      <c r="D1936" s="13"/>
      <c r="E1936" s="13"/>
      <c r="F1936" s="13"/>
      <c r="G1936" s="205"/>
      <c r="H1936" s="15"/>
      <c r="I1936" s="13"/>
      <c r="J1936" s="204">
        <v>44524</v>
      </c>
      <c r="K1936" s="204">
        <f t="shared" si="19"/>
        <v>44525</v>
      </c>
      <c r="L1936" s="205" t="str">
        <f ca="1">IFERROR(__xludf.DUMMYFUNCTION("JOIN("""", G1936:H1936)"),"")</f>
        <v/>
      </c>
      <c r="M1936" s="11" t="e">
        <f t="shared" ca="1" si="18"/>
        <v>#NAME?</v>
      </c>
    </row>
    <row r="1937" spans="1:13" ht="12.75">
      <c r="A1937" s="15"/>
      <c r="B1937" s="13"/>
      <c r="C1937" s="13"/>
      <c r="D1937" s="13"/>
      <c r="E1937" s="13"/>
      <c r="F1937" s="13"/>
      <c r="G1937" s="205"/>
      <c r="H1937" s="15"/>
      <c r="I1937" s="13"/>
      <c r="J1937" s="204">
        <v>44525</v>
      </c>
      <c r="K1937" s="204">
        <f t="shared" si="19"/>
        <v>44526</v>
      </c>
      <c r="L1937" s="205" t="str">
        <f ca="1">IFERROR(__xludf.DUMMYFUNCTION("JOIN("""", G1937:H1937)"),"")</f>
        <v/>
      </c>
      <c r="M1937" s="11" t="e">
        <f t="shared" ca="1" si="18"/>
        <v>#NAME?</v>
      </c>
    </row>
    <row r="1938" spans="1:13" ht="12.75">
      <c r="A1938" s="15"/>
      <c r="B1938" s="13"/>
      <c r="C1938" s="13"/>
      <c r="D1938" s="13"/>
      <c r="E1938" s="13"/>
      <c r="F1938" s="13"/>
      <c r="G1938" s="205"/>
      <c r="H1938" s="15"/>
      <c r="I1938" s="13"/>
      <c r="J1938" s="204">
        <v>44525</v>
      </c>
      <c r="K1938" s="204">
        <f t="shared" si="19"/>
        <v>44526</v>
      </c>
      <c r="L1938" s="205" t="str">
        <f ca="1">IFERROR(__xludf.DUMMYFUNCTION("JOIN("""", G1938:H1938)"),"")</f>
        <v/>
      </c>
      <c r="M1938" s="11" t="e">
        <f t="shared" ca="1" si="18"/>
        <v>#NAME?</v>
      </c>
    </row>
    <row r="1939" spans="1:13" ht="12.75">
      <c r="A1939" s="15"/>
      <c r="B1939" s="13"/>
      <c r="C1939" s="13"/>
      <c r="D1939" s="13"/>
      <c r="E1939" s="13"/>
      <c r="F1939" s="13"/>
      <c r="G1939" s="205"/>
      <c r="H1939" s="15"/>
      <c r="I1939" s="13"/>
      <c r="J1939" s="204">
        <v>44525</v>
      </c>
      <c r="K1939" s="204">
        <f t="shared" si="19"/>
        <v>44526</v>
      </c>
      <c r="L1939" s="205" t="str">
        <f ca="1">IFERROR(__xludf.DUMMYFUNCTION("JOIN("""", G1939:H1939)"),"")</f>
        <v/>
      </c>
      <c r="M1939" s="11" t="e">
        <f t="shared" ca="1" si="18"/>
        <v>#NAME?</v>
      </c>
    </row>
    <row r="1940" spans="1:13" ht="12.75">
      <c r="A1940" s="15"/>
      <c r="B1940" s="13"/>
      <c r="C1940" s="13"/>
      <c r="D1940" s="13"/>
      <c r="E1940" s="13"/>
      <c r="F1940" s="13"/>
      <c r="G1940" s="205"/>
      <c r="H1940" s="15"/>
      <c r="I1940" s="13"/>
      <c r="J1940" s="204">
        <v>44525</v>
      </c>
      <c r="K1940" s="204">
        <f t="shared" si="19"/>
        <v>44526</v>
      </c>
      <c r="L1940" s="205" t="str">
        <f ca="1">IFERROR(__xludf.DUMMYFUNCTION("JOIN("""", G1940:H1940)"),"")</f>
        <v/>
      </c>
      <c r="M1940" s="11" t="e">
        <f t="shared" ca="1" si="18"/>
        <v>#NAME?</v>
      </c>
    </row>
    <row r="1941" spans="1:13" ht="12.75">
      <c r="A1941" s="15"/>
      <c r="B1941" s="13"/>
      <c r="C1941" s="13"/>
      <c r="D1941" s="13"/>
      <c r="E1941" s="13"/>
      <c r="F1941" s="13"/>
      <c r="G1941" s="205"/>
      <c r="H1941" s="15"/>
      <c r="I1941" s="13"/>
      <c r="J1941" s="204">
        <v>44526</v>
      </c>
      <c r="K1941" s="204">
        <f t="shared" si="19"/>
        <v>44527</v>
      </c>
      <c r="L1941" s="205" t="str">
        <f ca="1">IFERROR(__xludf.DUMMYFUNCTION("JOIN("""", G1941:H1941)"),"")</f>
        <v/>
      </c>
      <c r="M1941" s="11" t="e">
        <f t="shared" ca="1" si="18"/>
        <v>#NAME?</v>
      </c>
    </row>
    <row r="1942" spans="1:13" ht="12.75">
      <c r="A1942" s="15"/>
      <c r="B1942" s="13"/>
      <c r="C1942" s="13"/>
      <c r="D1942" s="13"/>
      <c r="E1942" s="13"/>
      <c r="F1942" s="13"/>
      <c r="G1942" s="205"/>
      <c r="H1942" s="15"/>
      <c r="I1942" s="13"/>
      <c r="J1942" s="204">
        <v>44526</v>
      </c>
      <c r="K1942" s="204">
        <f t="shared" si="19"/>
        <v>44527</v>
      </c>
      <c r="L1942" s="205" t="str">
        <f ca="1">IFERROR(__xludf.DUMMYFUNCTION("JOIN("""", G1942:H1942)"),"")</f>
        <v/>
      </c>
      <c r="M1942" s="11" t="e">
        <f t="shared" ca="1" si="18"/>
        <v>#NAME?</v>
      </c>
    </row>
    <row r="1943" spans="1:13" ht="12.75">
      <c r="A1943" s="15"/>
      <c r="B1943" s="13"/>
      <c r="C1943" s="13"/>
      <c r="D1943" s="13"/>
      <c r="E1943" s="13"/>
      <c r="F1943" s="13"/>
      <c r="G1943" s="205"/>
      <c r="H1943" s="15"/>
      <c r="I1943" s="13"/>
      <c r="J1943" s="204">
        <v>44527</v>
      </c>
      <c r="K1943" s="204">
        <f t="shared" si="19"/>
        <v>44528</v>
      </c>
      <c r="L1943" s="205" t="str">
        <f ca="1">IFERROR(__xludf.DUMMYFUNCTION("JOIN("""", G1943:H1943)"),"")</f>
        <v/>
      </c>
      <c r="M1943" s="11" t="e">
        <f t="shared" ca="1" si="18"/>
        <v>#NAME?</v>
      </c>
    </row>
    <row r="1944" spans="1:13" ht="12.75">
      <c r="A1944" s="15"/>
      <c r="B1944" s="13"/>
      <c r="C1944" s="13"/>
      <c r="D1944" s="13"/>
      <c r="E1944" s="13"/>
      <c r="F1944" s="13"/>
      <c r="G1944" s="205"/>
      <c r="H1944" s="15"/>
      <c r="I1944" s="13"/>
      <c r="J1944" s="204">
        <v>44527</v>
      </c>
      <c r="K1944" s="204">
        <f t="shared" si="19"/>
        <v>44528</v>
      </c>
      <c r="L1944" s="205" t="str">
        <f ca="1">IFERROR(__xludf.DUMMYFUNCTION("JOIN("""", G1944:H1944)"),"")</f>
        <v/>
      </c>
      <c r="M1944" s="11" t="e">
        <f t="shared" ca="1" si="18"/>
        <v>#NAME?</v>
      </c>
    </row>
    <row r="1945" spans="1:13" ht="12.75">
      <c r="A1945" s="15"/>
      <c r="B1945" s="13"/>
      <c r="C1945" s="13"/>
      <c r="D1945" s="13"/>
      <c r="E1945" s="13"/>
      <c r="F1945" s="13"/>
      <c r="G1945" s="205"/>
      <c r="H1945" s="15"/>
      <c r="I1945" s="13"/>
      <c r="J1945" s="204">
        <v>44527</v>
      </c>
      <c r="K1945" s="204">
        <f t="shared" si="19"/>
        <v>44528</v>
      </c>
      <c r="L1945" s="205" t="str">
        <f ca="1">IFERROR(__xludf.DUMMYFUNCTION("JOIN("""", G1945:H1945)"),"")</f>
        <v/>
      </c>
      <c r="M1945" s="11" t="e">
        <f t="shared" ca="1" si="18"/>
        <v>#NAME?</v>
      </c>
    </row>
    <row r="1946" spans="1:13" ht="12.75">
      <c r="A1946" s="15"/>
      <c r="B1946" s="13"/>
      <c r="C1946" s="13"/>
      <c r="D1946" s="13"/>
      <c r="E1946" s="13"/>
      <c r="F1946" s="13"/>
      <c r="G1946" s="205"/>
      <c r="H1946" s="15"/>
      <c r="I1946" s="13"/>
      <c r="J1946" s="204">
        <v>44529</v>
      </c>
      <c r="K1946" s="204">
        <f t="shared" si="19"/>
        <v>44530</v>
      </c>
      <c r="L1946" s="205" t="str">
        <f ca="1">IFERROR(__xludf.DUMMYFUNCTION("JOIN("""", G1946:H1946)"),"")</f>
        <v/>
      </c>
      <c r="M1946" s="11" t="e">
        <f t="shared" ca="1" si="18"/>
        <v>#NAME?</v>
      </c>
    </row>
    <row r="1947" spans="1:13" ht="12.75">
      <c r="A1947" s="15"/>
      <c r="B1947" s="13"/>
      <c r="C1947" s="13"/>
      <c r="D1947" s="13"/>
      <c r="E1947" s="13"/>
      <c r="F1947" s="13"/>
      <c r="G1947" s="205"/>
      <c r="H1947" s="15"/>
      <c r="I1947" s="13"/>
      <c r="J1947" s="204">
        <v>44529</v>
      </c>
      <c r="K1947" s="204">
        <f t="shared" si="19"/>
        <v>44530</v>
      </c>
      <c r="L1947" s="205" t="str">
        <f ca="1">IFERROR(__xludf.DUMMYFUNCTION("JOIN("""", G1947:H1947)"),"")</f>
        <v/>
      </c>
      <c r="M1947" s="11" t="e">
        <f t="shared" ca="1" si="18"/>
        <v>#NAME?</v>
      </c>
    </row>
    <row r="1948" spans="1:13" ht="12.75">
      <c r="A1948" s="15"/>
      <c r="B1948" s="13"/>
      <c r="C1948" s="13"/>
      <c r="D1948" s="13"/>
      <c r="E1948" s="13"/>
      <c r="F1948" s="13"/>
      <c r="G1948" s="205"/>
      <c r="H1948" s="15"/>
      <c r="I1948" s="13"/>
      <c r="J1948" s="204">
        <v>44529</v>
      </c>
      <c r="K1948" s="204">
        <f t="shared" si="19"/>
        <v>44530</v>
      </c>
      <c r="L1948" s="205" t="str">
        <f ca="1">IFERROR(__xludf.DUMMYFUNCTION("JOIN("""", G1948:H1948)"),"")</f>
        <v/>
      </c>
      <c r="M1948" s="11" t="e">
        <f t="shared" ca="1" si="18"/>
        <v>#NAME?</v>
      </c>
    </row>
    <row r="1949" spans="1:13" ht="12.75">
      <c r="A1949" s="15"/>
      <c r="B1949" s="13"/>
      <c r="C1949" s="13"/>
      <c r="D1949" s="13"/>
      <c r="E1949" s="13"/>
      <c r="F1949" s="13"/>
      <c r="G1949" s="205"/>
      <c r="H1949" s="15"/>
      <c r="I1949" s="13"/>
      <c r="J1949" s="204">
        <v>44529</v>
      </c>
      <c r="K1949" s="204">
        <f t="shared" si="19"/>
        <v>44530</v>
      </c>
      <c r="L1949" s="205" t="str">
        <f ca="1">IFERROR(__xludf.DUMMYFUNCTION("JOIN("""", G1949:H1949)"),"")</f>
        <v/>
      </c>
      <c r="M1949" s="11" t="e">
        <f t="shared" ca="1" si="18"/>
        <v>#NAME?</v>
      </c>
    </row>
    <row r="1950" spans="1:13" ht="12.75">
      <c r="A1950" s="15"/>
      <c r="B1950" s="13"/>
      <c r="C1950" s="13"/>
      <c r="D1950" s="13"/>
      <c r="E1950" s="13"/>
      <c r="F1950" s="13"/>
      <c r="G1950" s="205"/>
      <c r="H1950" s="15"/>
      <c r="I1950" s="13"/>
      <c r="J1950" s="204">
        <v>44529</v>
      </c>
      <c r="K1950" s="204">
        <f t="shared" si="19"/>
        <v>44530</v>
      </c>
      <c r="L1950" s="205" t="str">
        <f ca="1">IFERROR(__xludf.DUMMYFUNCTION("JOIN("""", G1950:H1950)"),"")</f>
        <v/>
      </c>
      <c r="M1950" s="11" t="e">
        <f t="shared" ca="1" si="18"/>
        <v>#NAME?</v>
      </c>
    </row>
    <row r="1951" spans="1:13" ht="12.75">
      <c r="A1951" s="15"/>
      <c r="B1951" s="13"/>
      <c r="C1951" s="13"/>
      <c r="D1951" s="13"/>
      <c r="E1951" s="13"/>
      <c r="F1951" s="13"/>
      <c r="G1951" s="205"/>
      <c r="H1951" s="15"/>
      <c r="I1951" s="13"/>
      <c r="J1951" s="204">
        <v>44529</v>
      </c>
      <c r="K1951" s="204">
        <f t="shared" si="19"/>
        <v>44530</v>
      </c>
      <c r="L1951" s="205" t="str">
        <f ca="1">IFERROR(__xludf.DUMMYFUNCTION("JOIN("""", G1951:H1951)"),"")</f>
        <v/>
      </c>
      <c r="M1951" s="11" t="e">
        <f t="shared" ca="1" si="18"/>
        <v>#NAME?</v>
      </c>
    </row>
    <row r="1952" spans="1:13" ht="12.75">
      <c r="A1952" s="15"/>
      <c r="B1952" s="13"/>
      <c r="C1952" s="13"/>
      <c r="D1952" s="13"/>
      <c r="E1952" s="13"/>
      <c r="F1952" s="13"/>
      <c r="G1952" s="205"/>
      <c r="H1952" s="15"/>
      <c r="I1952" s="13"/>
      <c r="J1952" s="204">
        <v>44529</v>
      </c>
      <c r="K1952" s="204">
        <f t="shared" si="19"/>
        <v>44530</v>
      </c>
      <c r="L1952" s="205" t="str">
        <f ca="1">IFERROR(__xludf.DUMMYFUNCTION("JOIN("""", G1952:H1952)"),"")</f>
        <v/>
      </c>
      <c r="M1952" s="11" t="e">
        <f t="shared" ca="1" si="18"/>
        <v>#NAME?</v>
      </c>
    </row>
    <row r="1953" spans="1:13" ht="12.75">
      <c r="A1953" s="15"/>
      <c r="B1953" s="13"/>
      <c r="C1953" s="13"/>
      <c r="D1953" s="13"/>
      <c r="E1953" s="13"/>
      <c r="F1953" s="13"/>
      <c r="G1953" s="205"/>
      <c r="H1953" s="15"/>
      <c r="I1953" s="13"/>
      <c r="J1953" s="204">
        <v>44529</v>
      </c>
      <c r="K1953" s="204">
        <f t="shared" si="19"/>
        <v>44530</v>
      </c>
      <c r="L1953" s="205" t="str">
        <f ca="1">IFERROR(__xludf.DUMMYFUNCTION("JOIN("""", G1953:H1953)"),"")</f>
        <v/>
      </c>
      <c r="M1953" s="11" t="e">
        <f t="shared" ca="1" si="18"/>
        <v>#NAME?</v>
      </c>
    </row>
    <row r="1954" spans="1:13" ht="12.75">
      <c r="A1954" s="15"/>
      <c r="B1954" s="13"/>
      <c r="C1954" s="13"/>
      <c r="D1954" s="13"/>
      <c r="E1954" s="13"/>
      <c r="F1954" s="13"/>
      <c r="G1954" s="205"/>
      <c r="H1954" s="15"/>
      <c r="I1954" s="13"/>
      <c r="J1954" s="204">
        <v>44529</v>
      </c>
      <c r="K1954" s="204">
        <f t="shared" si="19"/>
        <v>44530</v>
      </c>
      <c r="L1954" s="205" t="str">
        <f ca="1">IFERROR(__xludf.DUMMYFUNCTION("JOIN("""", G1954:H1954)"),"")</f>
        <v/>
      </c>
      <c r="M1954" s="11" t="e">
        <f t="shared" ca="1" si="18"/>
        <v>#NAME?</v>
      </c>
    </row>
    <row r="1955" spans="1:13" ht="12.75">
      <c r="A1955" s="15"/>
      <c r="B1955" s="13"/>
      <c r="C1955" s="13"/>
      <c r="D1955" s="13"/>
      <c r="E1955" s="13"/>
      <c r="F1955" s="13"/>
      <c r="G1955" s="205"/>
      <c r="H1955" s="15"/>
      <c r="I1955" s="13"/>
      <c r="J1955" s="204">
        <v>44529</v>
      </c>
      <c r="K1955" s="204">
        <f t="shared" si="19"/>
        <v>44530</v>
      </c>
      <c r="L1955" s="205" t="str">
        <f ca="1">IFERROR(__xludf.DUMMYFUNCTION("JOIN("""", G1955:H1955)"),"")</f>
        <v/>
      </c>
      <c r="M1955" s="11" t="e">
        <f t="shared" ca="1" si="18"/>
        <v>#NAME?</v>
      </c>
    </row>
    <row r="1956" spans="1:13" ht="12.75">
      <c r="A1956" s="15"/>
      <c r="B1956" s="13"/>
      <c r="C1956" s="13"/>
      <c r="D1956" s="13"/>
      <c r="E1956" s="13"/>
      <c r="F1956" s="13"/>
      <c r="G1956" s="205"/>
      <c r="H1956" s="15"/>
      <c r="I1956" s="13"/>
      <c r="J1956" s="204">
        <v>44529</v>
      </c>
      <c r="K1956" s="204">
        <f t="shared" si="19"/>
        <v>44530</v>
      </c>
      <c r="L1956" s="205" t="str">
        <f ca="1">IFERROR(__xludf.DUMMYFUNCTION("JOIN("""", G1956:H1956)"),"")</f>
        <v/>
      </c>
      <c r="M1956" s="11" t="e">
        <f t="shared" ca="1" si="18"/>
        <v>#NAME?</v>
      </c>
    </row>
    <row r="1957" spans="1:13" ht="12.75">
      <c r="A1957" s="15"/>
      <c r="B1957" s="13"/>
      <c r="C1957" s="13"/>
      <c r="D1957" s="13"/>
      <c r="E1957" s="13"/>
      <c r="F1957" s="13"/>
      <c r="G1957" s="205"/>
      <c r="H1957" s="15"/>
      <c r="I1957" s="13"/>
      <c r="J1957" s="204">
        <v>44532</v>
      </c>
      <c r="K1957" s="204">
        <f t="shared" si="19"/>
        <v>44533</v>
      </c>
      <c r="L1957" s="205" t="str">
        <f ca="1">IFERROR(__xludf.DUMMYFUNCTION("JOIN("""", G1957:H1957)"),"")</f>
        <v/>
      </c>
      <c r="M1957" s="11" t="e">
        <f t="shared" ca="1" si="18"/>
        <v>#NAME?</v>
      </c>
    </row>
    <row r="1958" spans="1:13" ht="12.75">
      <c r="A1958" s="15"/>
      <c r="B1958" s="13"/>
      <c r="C1958" s="13"/>
      <c r="D1958" s="13"/>
      <c r="E1958" s="13"/>
      <c r="F1958" s="13"/>
      <c r="G1958" s="205"/>
      <c r="H1958" s="15"/>
      <c r="I1958" s="13"/>
      <c r="J1958" s="204">
        <v>44530</v>
      </c>
      <c r="K1958" s="204">
        <f t="shared" si="19"/>
        <v>44531</v>
      </c>
      <c r="L1958" s="205" t="str">
        <f ca="1">IFERROR(__xludf.DUMMYFUNCTION("JOIN("""", G1958:H1958)"),"")</f>
        <v/>
      </c>
      <c r="M1958" s="11" t="e">
        <f t="shared" ca="1" si="18"/>
        <v>#NAME?</v>
      </c>
    </row>
    <row r="1959" spans="1:13" ht="12.75">
      <c r="A1959" s="15"/>
      <c r="B1959" s="13"/>
      <c r="C1959" s="13"/>
      <c r="D1959" s="13"/>
      <c r="E1959" s="13"/>
      <c r="F1959" s="13"/>
      <c r="G1959" s="205"/>
      <c r="H1959" s="15"/>
      <c r="I1959" s="13"/>
      <c r="J1959" s="204">
        <v>44535</v>
      </c>
      <c r="K1959" s="204">
        <f t="shared" si="19"/>
        <v>44536</v>
      </c>
      <c r="L1959" s="205" t="str">
        <f ca="1">IFERROR(__xludf.DUMMYFUNCTION("JOIN("""", G1959:H1959)"),"")</f>
        <v/>
      </c>
      <c r="M1959" s="11" t="e">
        <f t="shared" ca="1" si="18"/>
        <v>#NAME?</v>
      </c>
    </row>
    <row r="1960" spans="1:13" ht="12.75">
      <c r="A1960" s="15"/>
      <c r="B1960" s="13"/>
      <c r="C1960" s="13"/>
      <c r="D1960" s="13"/>
      <c r="E1960" s="13"/>
      <c r="F1960" s="13"/>
      <c r="G1960" s="205"/>
      <c r="H1960" s="15"/>
      <c r="I1960" s="13"/>
      <c r="J1960" s="204">
        <v>44530</v>
      </c>
      <c r="K1960" s="204">
        <f t="shared" si="19"/>
        <v>44531</v>
      </c>
      <c r="L1960" s="205" t="str">
        <f ca="1">IFERROR(__xludf.DUMMYFUNCTION("JOIN("""", G1960:H1960)"),"")</f>
        <v/>
      </c>
      <c r="M1960" s="11" t="e">
        <f t="shared" ca="1" si="18"/>
        <v>#NAME?</v>
      </c>
    </row>
    <row r="1961" spans="1:13" ht="12.75">
      <c r="A1961" s="15"/>
      <c r="B1961" s="13"/>
      <c r="C1961" s="13"/>
      <c r="D1961" s="13"/>
      <c r="E1961" s="13"/>
      <c r="F1961" s="13"/>
      <c r="G1961" s="205"/>
      <c r="H1961" s="15"/>
      <c r="I1961" s="13"/>
      <c r="J1961" s="204">
        <v>44530</v>
      </c>
      <c r="K1961" s="204">
        <f t="shared" si="19"/>
        <v>44531</v>
      </c>
      <c r="L1961" s="205" t="str">
        <f ca="1">IFERROR(__xludf.DUMMYFUNCTION("JOIN("""", G1961:H1961)"),"")</f>
        <v/>
      </c>
      <c r="M1961" s="11" t="e">
        <f t="shared" ca="1" si="18"/>
        <v>#NAME?</v>
      </c>
    </row>
    <row r="1962" spans="1:13" ht="12.75">
      <c r="A1962" s="15"/>
      <c r="B1962" s="13"/>
      <c r="C1962" s="13"/>
      <c r="D1962" s="13"/>
      <c r="E1962" s="13"/>
      <c r="F1962" s="13"/>
      <c r="G1962" s="205"/>
      <c r="H1962" s="13"/>
      <c r="I1962" s="13"/>
      <c r="J1962" s="216">
        <v>44530</v>
      </c>
      <c r="K1962" s="204">
        <f t="shared" si="19"/>
        <v>44531</v>
      </c>
      <c r="L1962" s="205" t="str">
        <f ca="1">IFERROR(__xludf.DUMMYFUNCTION("JOIN("""", G1962:H1962)"),"")</f>
        <v/>
      </c>
      <c r="M1962" s="11" t="e">
        <f t="shared" ca="1" si="18"/>
        <v>#NAME?</v>
      </c>
    </row>
    <row r="1963" spans="1:13" ht="12.75">
      <c r="A1963" s="15"/>
      <c r="B1963" s="13"/>
      <c r="C1963" s="13"/>
      <c r="D1963" s="13"/>
      <c r="E1963" s="13"/>
      <c r="F1963" s="13"/>
      <c r="G1963" s="205"/>
      <c r="H1963" s="13"/>
      <c r="I1963" s="13"/>
      <c r="J1963" s="216">
        <v>44530</v>
      </c>
      <c r="K1963" s="204">
        <f t="shared" si="19"/>
        <v>44531</v>
      </c>
      <c r="L1963" s="205" t="str">
        <f ca="1">IFERROR(__xludf.DUMMYFUNCTION("JOIN("""", G1963:H1963)"),"")</f>
        <v/>
      </c>
      <c r="M1963" s="11" t="e">
        <f t="shared" ca="1" si="18"/>
        <v>#NAME?</v>
      </c>
    </row>
    <row r="1964" spans="1:13" ht="12.75">
      <c r="A1964" s="15"/>
      <c r="B1964" s="13"/>
      <c r="C1964" s="13"/>
      <c r="D1964" s="13"/>
      <c r="E1964" s="13"/>
      <c r="F1964" s="13"/>
      <c r="G1964" s="205"/>
      <c r="H1964" s="13"/>
      <c r="I1964" s="13"/>
      <c r="J1964" s="216">
        <v>44530</v>
      </c>
      <c r="K1964" s="204">
        <f t="shared" si="19"/>
        <v>44531</v>
      </c>
      <c r="L1964" s="205" t="str">
        <f ca="1">IFERROR(__xludf.DUMMYFUNCTION("JOIN("""", G1964:H1964)"),"")</f>
        <v/>
      </c>
      <c r="M1964" s="11" t="e">
        <f t="shared" ca="1" si="18"/>
        <v>#NAME?</v>
      </c>
    </row>
    <row r="1965" spans="1:13" ht="12.75">
      <c r="A1965" s="15"/>
      <c r="B1965" s="13"/>
      <c r="C1965" s="13"/>
      <c r="D1965" s="13"/>
      <c r="E1965" s="13"/>
      <c r="F1965" s="13"/>
      <c r="G1965" s="205"/>
      <c r="H1965" s="13"/>
      <c r="I1965" s="13"/>
      <c r="J1965" s="216">
        <v>44530</v>
      </c>
      <c r="K1965" s="204">
        <f t="shared" si="19"/>
        <v>44531</v>
      </c>
      <c r="L1965" s="205" t="str">
        <f ca="1">IFERROR(__xludf.DUMMYFUNCTION("JOIN("""", G1965:H1965)"),"")</f>
        <v/>
      </c>
      <c r="M1965" s="11" t="e">
        <f t="shared" ca="1" si="18"/>
        <v>#NAME?</v>
      </c>
    </row>
    <row r="1966" spans="1:13" ht="12.75">
      <c r="A1966" s="15"/>
      <c r="B1966" s="13"/>
      <c r="C1966" s="13"/>
      <c r="D1966" s="13"/>
      <c r="E1966" s="13"/>
      <c r="F1966" s="13"/>
      <c r="G1966" s="205"/>
      <c r="H1966" s="13"/>
      <c r="I1966" s="13"/>
      <c r="J1966" s="216">
        <v>44531</v>
      </c>
      <c r="K1966" s="204">
        <f t="shared" si="19"/>
        <v>44532</v>
      </c>
      <c r="L1966" s="205" t="str">
        <f ca="1">IFERROR(__xludf.DUMMYFUNCTION("JOIN("""", G1966:H1966)"),"")</f>
        <v/>
      </c>
      <c r="M1966" s="11" t="e">
        <f t="shared" ca="1" si="18"/>
        <v>#NAME?</v>
      </c>
    </row>
    <row r="1967" spans="1:13" ht="12.75">
      <c r="A1967" s="15"/>
      <c r="B1967" s="13"/>
      <c r="C1967" s="13"/>
      <c r="D1967" s="13"/>
      <c r="E1967" s="13"/>
      <c r="F1967" s="13"/>
      <c r="G1967" s="205"/>
      <c r="H1967" s="13"/>
      <c r="I1967" s="13"/>
      <c r="J1967" s="216">
        <v>44531</v>
      </c>
      <c r="K1967" s="204">
        <f t="shared" si="19"/>
        <v>44532</v>
      </c>
      <c r="L1967" s="205" t="str">
        <f ca="1">IFERROR(__xludf.DUMMYFUNCTION("JOIN("""", G1967:H1967)"),"")</f>
        <v/>
      </c>
      <c r="M1967" s="11" t="e">
        <f t="shared" ca="1" si="18"/>
        <v>#NAME?</v>
      </c>
    </row>
    <row r="1968" spans="1:13" ht="12.75">
      <c r="A1968" s="15"/>
      <c r="B1968" s="13"/>
      <c r="C1968" s="13"/>
      <c r="D1968" s="13"/>
      <c r="E1968" s="13"/>
      <c r="F1968" s="13"/>
      <c r="G1968" s="205"/>
      <c r="H1968" s="13"/>
      <c r="I1968" s="13"/>
      <c r="J1968" s="216">
        <v>44531</v>
      </c>
      <c r="K1968" s="204">
        <f t="shared" si="19"/>
        <v>44532</v>
      </c>
      <c r="L1968" s="205" t="str">
        <f ca="1">IFERROR(__xludf.DUMMYFUNCTION("JOIN("""", G1968:H1968)"),"")</f>
        <v/>
      </c>
      <c r="M1968" s="11" t="e">
        <f t="shared" ca="1" si="18"/>
        <v>#NAME?</v>
      </c>
    </row>
    <row r="1969" spans="1:13" ht="12.75">
      <c r="A1969" s="15"/>
      <c r="B1969" s="13"/>
      <c r="C1969" s="13"/>
      <c r="D1969" s="13"/>
      <c r="E1969" s="13"/>
      <c r="F1969" s="13"/>
      <c r="G1969" s="205"/>
      <c r="H1969" s="13"/>
      <c r="I1969" s="13"/>
      <c r="J1969" s="216">
        <v>44531</v>
      </c>
      <c r="K1969" s="204">
        <f t="shared" si="19"/>
        <v>44532</v>
      </c>
      <c r="L1969" s="205" t="str">
        <f ca="1">IFERROR(__xludf.DUMMYFUNCTION("JOIN("""", G1969:H1969)"),"")</f>
        <v/>
      </c>
      <c r="M1969" s="11" t="e">
        <f t="shared" ca="1" si="18"/>
        <v>#NAME?</v>
      </c>
    </row>
    <row r="1970" spans="1:13" ht="12.75">
      <c r="A1970" s="15"/>
      <c r="B1970" s="13"/>
      <c r="C1970" s="13"/>
      <c r="D1970" s="13"/>
      <c r="E1970" s="13"/>
      <c r="F1970" s="13"/>
      <c r="G1970" s="205"/>
      <c r="H1970" s="13"/>
      <c r="I1970" s="13"/>
      <c r="J1970" s="216">
        <v>44531</v>
      </c>
      <c r="K1970" s="204">
        <f t="shared" si="19"/>
        <v>44532</v>
      </c>
      <c r="L1970" s="205" t="str">
        <f ca="1">IFERROR(__xludf.DUMMYFUNCTION("JOIN("""", G1970:H1970)"),"")</f>
        <v/>
      </c>
      <c r="M1970" s="11" t="e">
        <f t="shared" ca="1" si="18"/>
        <v>#NAME?</v>
      </c>
    </row>
    <row r="1971" spans="1:13" ht="12.75">
      <c r="A1971" s="15"/>
      <c r="B1971" s="13"/>
      <c r="C1971" s="13"/>
      <c r="D1971" s="13"/>
      <c r="E1971" s="13"/>
      <c r="F1971" s="13"/>
      <c r="G1971" s="205"/>
      <c r="H1971" s="13"/>
      <c r="I1971" s="13"/>
      <c r="J1971" s="216">
        <v>44531</v>
      </c>
      <c r="K1971" s="204">
        <f t="shared" si="19"/>
        <v>44532</v>
      </c>
      <c r="L1971" s="205" t="str">
        <f ca="1">IFERROR(__xludf.DUMMYFUNCTION("JOIN("""", G1971:H1971)"),"")</f>
        <v/>
      </c>
      <c r="M1971" s="11" t="e">
        <f t="shared" ca="1" si="18"/>
        <v>#NAME?</v>
      </c>
    </row>
    <row r="1972" spans="1:13" ht="12.75">
      <c r="A1972" s="15"/>
      <c r="B1972" s="13"/>
      <c r="C1972" s="13"/>
      <c r="D1972" s="13"/>
      <c r="E1972" s="13"/>
      <c r="F1972" s="13"/>
      <c r="G1972" s="205"/>
      <c r="H1972" s="13"/>
      <c r="I1972" s="13"/>
      <c r="J1972" s="216">
        <v>44533</v>
      </c>
      <c r="K1972" s="204">
        <f t="shared" si="19"/>
        <v>44534</v>
      </c>
      <c r="L1972" s="205" t="str">
        <f ca="1">IFERROR(__xludf.DUMMYFUNCTION("JOIN("""", G1972:H1972)"),"")</f>
        <v/>
      </c>
      <c r="M1972" s="11" t="e">
        <f t="shared" ca="1" si="18"/>
        <v>#NAME?</v>
      </c>
    </row>
    <row r="1973" spans="1:13" ht="12.75">
      <c r="A1973" s="15"/>
      <c r="B1973" s="13"/>
      <c r="C1973" s="13"/>
      <c r="D1973" s="13"/>
      <c r="E1973" s="13"/>
      <c r="F1973" s="13"/>
      <c r="G1973" s="205"/>
      <c r="H1973" s="13"/>
      <c r="I1973" s="13"/>
      <c r="J1973" s="216">
        <v>44533</v>
      </c>
      <c r="K1973" s="204">
        <f t="shared" si="19"/>
        <v>44534</v>
      </c>
      <c r="L1973" s="205" t="str">
        <f ca="1">IFERROR(__xludf.DUMMYFUNCTION("JOIN("""", G1973:H1973)"),"")</f>
        <v/>
      </c>
      <c r="M1973" s="11" t="e">
        <f t="shared" ca="1" si="18"/>
        <v>#NAME?</v>
      </c>
    </row>
    <row r="1974" spans="1:13" ht="12.75">
      <c r="A1974" s="15"/>
      <c r="B1974" s="13"/>
      <c r="C1974" s="13"/>
      <c r="D1974" s="13"/>
      <c r="E1974" s="13"/>
      <c r="F1974" s="13"/>
      <c r="G1974" s="205"/>
      <c r="H1974" s="13"/>
      <c r="I1974" s="13"/>
      <c r="J1974" s="216">
        <v>44533</v>
      </c>
      <c r="K1974" s="204">
        <f t="shared" si="19"/>
        <v>44534</v>
      </c>
      <c r="L1974" s="205" t="str">
        <f ca="1">IFERROR(__xludf.DUMMYFUNCTION("JOIN("""", G1974:H1974)"),"")</f>
        <v/>
      </c>
      <c r="M1974" s="11" t="e">
        <f t="shared" ca="1" si="18"/>
        <v>#NAME?</v>
      </c>
    </row>
    <row r="1975" spans="1:13" ht="12.75">
      <c r="A1975" s="15"/>
      <c r="B1975" s="13"/>
      <c r="C1975" s="13"/>
      <c r="D1975" s="13"/>
      <c r="E1975" s="13"/>
      <c r="F1975" s="13"/>
      <c r="G1975" s="205"/>
      <c r="H1975" s="13"/>
      <c r="I1975" s="13"/>
      <c r="J1975" s="216">
        <v>44533</v>
      </c>
      <c r="K1975" s="204">
        <f t="shared" si="19"/>
        <v>44534</v>
      </c>
      <c r="L1975" s="205" t="str">
        <f ca="1">IFERROR(__xludf.DUMMYFUNCTION("JOIN("""", G1975:H1975)"),"")</f>
        <v/>
      </c>
      <c r="M1975" s="11" t="e">
        <f t="shared" ca="1" si="18"/>
        <v>#NAME?</v>
      </c>
    </row>
    <row r="1976" spans="1:13" ht="12.75">
      <c r="A1976" s="15"/>
      <c r="B1976" s="13"/>
      <c r="C1976" s="13"/>
      <c r="D1976" s="13"/>
      <c r="E1976" s="13"/>
      <c r="F1976" s="13"/>
      <c r="G1976" s="205"/>
      <c r="H1976" s="13"/>
      <c r="I1976" s="13"/>
      <c r="J1976" s="216">
        <v>44533</v>
      </c>
      <c r="K1976" s="204">
        <f t="shared" si="19"/>
        <v>44534</v>
      </c>
      <c r="L1976" s="205" t="str">
        <f ca="1">IFERROR(__xludf.DUMMYFUNCTION("JOIN("""", G1976:H1976)"),"")</f>
        <v/>
      </c>
      <c r="M1976" s="11" t="e">
        <f t="shared" ca="1" si="18"/>
        <v>#NAME?</v>
      </c>
    </row>
    <row r="1977" spans="1:13" ht="12.75">
      <c r="A1977" s="15"/>
      <c r="B1977" s="13"/>
      <c r="C1977" s="13"/>
      <c r="D1977" s="13"/>
      <c r="E1977" s="13"/>
      <c r="F1977" s="13"/>
      <c r="G1977" s="205"/>
      <c r="H1977" s="13"/>
      <c r="I1977" s="13"/>
      <c r="J1977" s="216">
        <v>44533</v>
      </c>
      <c r="K1977" s="204">
        <f t="shared" si="19"/>
        <v>44534</v>
      </c>
      <c r="L1977" s="205" t="str">
        <f ca="1">IFERROR(__xludf.DUMMYFUNCTION("JOIN("""", G1977:H1977)"),"")</f>
        <v/>
      </c>
      <c r="M1977" s="11" t="e">
        <f t="shared" ca="1" si="18"/>
        <v>#NAME?</v>
      </c>
    </row>
    <row r="1978" spans="1:13" ht="12.75">
      <c r="A1978" s="15"/>
      <c r="B1978" s="13"/>
      <c r="C1978" s="13"/>
      <c r="D1978" s="13"/>
      <c r="E1978" s="13"/>
      <c r="F1978" s="13"/>
      <c r="G1978" s="205"/>
      <c r="H1978" s="13"/>
      <c r="I1978" s="13"/>
      <c r="J1978" s="216">
        <v>44533</v>
      </c>
      <c r="K1978" s="204">
        <f t="shared" si="19"/>
        <v>44534</v>
      </c>
      <c r="L1978" s="205" t="str">
        <f ca="1">IFERROR(__xludf.DUMMYFUNCTION("JOIN("""", G1978:H1978)"),"")</f>
        <v/>
      </c>
      <c r="M1978" s="11" t="e">
        <f t="shared" ca="1" si="18"/>
        <v>#NAME?</v>
      </c>
    </row>
    <row r="1979" spans="1:13" ht="12.75">
      <c r="A1979" s="15"/>
      <c r="B1979" s="13"/>
      <c r="C1979" s="13"/>
      <c r="D1979" s="13"/>
      <c r="E1979" s="13"/>
      <c r="F1979" s="13"/>
      <c r="G1979" s="205"/>
      <c r="H1979" s="13"/>
      <c r="I1979" s="13"/>
      <c r="J1979" s="216">
        <v>44533</v>
      </c>
      <c r="K1979" s="204">
        <f t="shared" si="19"/>
        <v>44534</v>
      </c>
      <c r="L1979" s="205" t="str">
        <f ca="1">IFERROR(__xludf.DUMMYFUNCTION("JOIN("""", G1979:H1979)"),"")</f>
        <v/>
      </c>
      <c r="M1979" s="11" t="e">
        <f t="shared" ca="1" si="18"/>
        <v>#NAME?</v>
      </c>
    </row>
    <row r="1980" spans="1:13" ht="12.75">
      <c r="A1980" s="15"/>
      <c r="B1980" s="13"/>
      <c r="C1980" s="13"/>
      <c r="D1980" s="13"/>
      <c r="E1980" s="13"/>
      <c r="F1980" s="13"/>
      <c r="G1980" s="205"/>
      <c r="H1980" s="13"/>
      <c r="I1980" s="13"/>
      <c r="J1980" s="216">
        <v>44533</v>
      </c>
      <c r="K1980" s="204">
        <f t="shared" si="19"/>
        <v>44534</v>
      </c>
      <c r="L1980" s="205" t="str">
        <f ca="1">IFERROR(__xludf.DUMMYFUNCTION("JOIN("""", G1980:H1980)"),"")</f>
        <v/>
      </c>
      <c r="M1980" s="11" t="e">
        <f t="shared" ca="1" si="18"/>
        <v>#NAME?</v>
      </c>
    </row>
    <row r="1981" spans="1:13" ht="12.75">
      <c r="A1981" s="15"/>
      <c r="B1981" s="13"/>
      <c r="C1981" s="13"/>
      <c r="D1981" s="13"/>
      <c r="E1981" s="13"/>
      <c r="F1981" s="13"/>
      <c r="G1981" s="205"/>
      <c r="H1981" s="13"/>
      <c r="I1981" s="13"/>
      <c r="J1981" s="216">
        <v>44533</v>
      </c>
      <c r="K1981" s="204">
        <f t="shared" si="19"/>
        <v>44534</v>
      </c>
      <c r="L1981" s="205" t="str">
        <f ca="1">IFERROR(__xludf.DUMMYFUNCTION("JOIN("""", G1981:H1981)"),"")</f>
        <v/>
      </c>
      <c r="M1981" s="11" t="e">
        <f t="shared" ca="1" si="18"/>
        <v>#NAME?</v>
      </c>
    </row>
    <row r="1982" spans="1:13" ht="12.75">
      <c r="A1982" s="15"/>
      <c r="B1982" s="13"/>
      <c r="C1982" s="13"/>
      <c r="D1982" s="13"/>
      <c r="E1982" s="13"/>
      <c r="F1982" s="13"/>
      <c r="G1982" s="205"/>
      <c r="H1982" s="13"/>
      <c r="I1982" s="13"/>
      <c r="J1982" s="216">
        <v>44534</v>
      </c>
      <c r="K1982" s="204">
        <f t="shared" si="19"/>
        <v>44535</v>
      </c>
      <c r="L1982" s="205" t="str">
        <f ca="1">IFERROR(__xludf.DUMMYFUNCTION("JOIN("""", G1982:H1982)"),"")</f>
        <v/>
      </c>
      <c r="M1982" s="11" t="e">
        <f t="shared" ca="1" si="18"/>
        <v>#NAME?</v>
      </c>
    </row>
    <row r="1983" spans="1:13" ht="12.75">
      <c r="A1983" s="15"/>
      <c r="B1983" s="13"/>
      <c r="C1983" s="13"/>
      <c r="D1983" s="13"/>
      <c r="E1983" s="13"/>
      <c r="F1983" s="13"/>
      <c r="G1983" s="205"/>
      <c r="H1983" s="13"/>
      <c r="I1983" s="13"/>
      <c r="J1983" s="216">
        <v>44534</v>
      </c>
      <c r="K1983" s="204">
        <f t="shared" si="19"/>
        <v>44535</v>
      </c>
      <c r="L1983" s="205" t="str">
        <f ca="1">IFERROR(__xludf.DUMMYFUNCTION("JOIN("""", G1983:H1983)"),"")</f>
        <v/>
      </c>
      <c r="M1983" s="11" t="e">
        <f t="shared" ca="1" si="18"/>
        <v>#NAME?</v>
      </c>
    </row>
    <row r="1984" spans="1:13" ht="12.75">
      <c r="A1984" s="15"/>
      <c r="B1984" s="13"/>
      <c r="C1984" s="13"/>
      <c r="D1984" s="13"/>
      <c r="E1984" s="13"/>
      <c r="F1984" s="13"/>
      <c r="G1984" s="205"/>
      <c r="H1984" s="13"/>
      <c r="I1984" s="13"/>
      <c r="J1984" s="216">
        <v>44534</v>
      </c>
      <c r="K1984" s="204">
        <f t="shared" si="19"/>
        <v>44535</v>
      </c>
      <c r="L1984" s="205" t="str">
        <f ca="1">IFERROR(__xludf.DUMMYFUNCTION("JOIN("""", G1984:H1984)"),"")</f>
        <v/>
      </c>
      <c r="M1984" s="11" t="e">
        <f t="shared" ca="1" si="18"/>
        <v>#NAME?</v>
      </c>
    </row>
    <row r="1985" spans="1:13" ht="12.75">
      <c r="A1985" s="15"/>
      <c r="B1985" s="13"/>
      <c r="C1985" s="13"/>
      <c r="D1985" s="13"/>
      <c r="E1985" s="13"/>
      <c r="F1985" s="13"/>
      <c r="G1985" s="205"/>
      <c r="H1985" s="13"/>
      <c r="I1985" s="13"/>
      <c r="J1985" s="216">
        <v>44535</v>
      </c>
      <c r="K1985" s="204">
        <f t="shared" si="19"/>
        <v>44536</v>
      </c>
      <c r="L1985" s="205" t="str">
        <f ca="1">IFERROR(__xludf.DUMMYFUNCTION("JOIN("""", G1985:H1985)"),"")</f>
        <v/>
      </c>
      <c r="M1985" s="11" t="e">
        <f t="shared" ca="1" si="18"/>
        <v>#NAME?</v>
      </c>
    </row>
    <row r="1986" spans="1:13" ht="12.75">
      <c r="A1986" s="15"/>
      <c r="B1986" s="13"/>
      <c r="C1986" s="13"/>
      <c r="D1986" s="13"/>
      <c r="E1986" s="13"/>
      <c r="F1986" s="13"/>
      <c r="G1986" s="205"/>
      <c r="H1986" s="13"/>
      <c r="I1986" s="13"/>
      <c r="J1986" s="216"/>
      <c r="K1986" s="204">
        <f t="shared" si="19"/>
        <v>1</v>
      </c>
      <c r="L1986" s="205" t="str">
        <f ca="1">IFERROR(__xludf.DUMMYFUNCTION("JOIN("""", G1986:H1986)"),"")</f>
        <v/>
      </c>
      <c r="M1986" s="11" t="e">
        <f t="shared" ca="1" si="18"/>
        <v>#NAME?</v>
      </c>
    </row>
    <row r="1987" spans="1:13" ht="12.75">
      <c r="A1987" s="15"/>
      <c r="B1987" s="13"/>
      <c r="C1987" s="13"/>
      <c r="D1987" s="13"/>
      <c r="E1987" s="13"/>
      <c r="F1987" s="13"/>
      <c r="G1987" s="205"/>
      <c r="H1987" s="13"/>
      <c r="I1987" s="13"/>
      <c r="J1987" s="216"/>
      <c r="K1987" s="204">
        <f t="shared" si="19"/>
        <v>1</v>
      </c>
      <c r="L1987" s="205" t="str">
        <f ca="1">IFERROR(__xludf.DUMMYFUNCTION("JOIN("""", G1987:H1987)"),"")</f>
        <v/>
      </c>
      <c r="M1987" s="11" t="e">
        <f t="shared" ca="1" si="18"/>
        <v>#NAME?</v>
      </c>
    </row>
    <row r="1988" spans="1:13" ht="12.75">
      <c r="A1988" s="15"/>
      <c r="B1988" s="13"/>
      <c r="C1988" s="13"/>
      <c r="D1988" s="13"/>
      <c r="E1988" s="13"/>
      <c r="F1988" s="13"/>
      <c r="G1988" s="205"/>
      <c r="H1988" s="13"/>
      <c r="I1988" s="13"/>
      <c r="J1988" s="216"/>
      <c r="K1988" s="204">
        <f t="shared" si="19"/>
        <v>1</v>
      </c>
      <c r="L1988" s="205" t="str">
        <f ca="1">IFERROR(__xludf.DUMMYFUNCTION("JOIN("""", G1988:H1988)"),"")</f>
        <v/>
      </c>
      <c r="M1988" s="11" t="e">
        <f t="shared" ca="1" si="18"/>
        <v>#NAME?</v>
      </c>
    </row>
    <row r="1989" spans="1:13" ht="12.75">
      <c r="A1989" s="15"/>
      <c r="B1989" s="13"/>
      <c r="C1989" s="13"/>
      <c r="D1989" s="13"/>
      <c r="E1989" s="13"/>
      <c r="F1989" s="13"/>
      <c r="G1989" s="205"/>
      <c r="H1989" s="13"/>
      <c r="I1989" s="13"/>
      <c r="J1989" s="216"/>
      <c r="K1989" s="204">
        <f t="shared" si="19"/>
        <v>1</v>
      </c>
      <c r="L1989" s="205" t="str">
        <f ca="1">IFERROR(__xludf.DUMMYFUNCTION("JOIN("""", G1989:H1989)"),"")</f>
        <v/>
      </c>
      <c r="M1989" s="11" t="e">
        <f t="shared" ca="1" si="18"/>
        <v>#NAME?</v>
      </c>
    </row>
    <row r="1990" spans="1:13" ht="12.75">
      <c r="A1990" s="15"/>
      <c r="B1990" s="13"/>
      <c r="C1990" s="13"/>
      <c r="D1990" s="13"/>
      <c r="E1990" s="13"/>
      <c r="F1990" s="13"/>
      <c r="G1990" s="205"/>
      <c r="H1990" s="13"/>
      <c r="I1990" s="13"/>
      <c r="J1990" s="216"/>
      <c r="K1990" s="204">
        <f t="shared" si="19"/>
        <v>1</v>
      </c>
      <c r="L1990" s="205" t="str">
        <f ca="1">IFERROR(__xludf.DUMMYFUNCTION("JOIN("""", G1990:H1990)"),"")</f>
        <v/>
      </c>
      <c r="M1990" s="11" t="e">
        <f t="shared" ca="1" si="18"/>
        <v>#NAME?</v>
      </c>
    </row>
    <row r="1991" spans="1:13" ht="12.75">
      <c r="A1991" s="15"/>
      <c r="B1991" s="13"/>
      <c r="C1991" s="13"/>
      <c r="D1991" s="13"/>
      <c r="E1991" s="13"/>
      <c r="F1991" s="13"/>
      <c r="G1991" s="205"/>
      <c r="H1991" s="13"/>
      <c r="I1991" s="13"/>
      <c r="J1991" s="216"/>
      <c r="K1991" s="204">
        <f t="shared" si="19"/>
        <v>1</v>
      </c>
      <c r="L1991" s="205" t="str">
        <f ca="1">IFERROR(__xludf.DUMMYFUNCTION("JOIN("""", G1991:H1991)"),"")</f>
        <v/>
      </c>
      <c r="M1991" s="11" t="e">
        <f t="shared" ca="1" si="18"/>
        <v>#NAME?</v>
      </c>
    </row>
    <row r="1992" spans="1:13" ht="12.75">
      <c r="A1992" s="15"/>
      <c r="B1992" s="13"/>
      <c r="C1992" s="13"/>
      <c r="D1992" s="13"/>
      <c r="E1992" s="13"/>
      <c r="F1992" s="13"/>
      <c r="G1992" s="205"/>
      <c r="H1992" s="13"/>
      <c r="I1992" s="13"/>
      <c r="J1992" s="216"/>
      <c r="K1992" s="204">
        <f t="shared" si="19"/>
        <v>1</v>
      </c>
      <c r="L1992" s="205" t="str">
        <f ca="1">IFERROR(__xludf.DUMMYFUNCTION("JOIN("""", G1992:H1992)"),"")</f>
        <v/>
      </c>
      <c r="M1992" s="11" t="e">
        <f t="shared" ca="1" si="18"/>
        <v>#NAME?</v>
      </c>
    </row>
    <row r="1993" spans="1:13" ht="12.75">
      <c r="A1993" s="15"/>
      <c r="B1993" s="13"/>
      <c r="C1993" s="13"/>
      <c r="D1993" s="13"/>
      <c r="E1993" s="13"/>
      <c r="F1993" s="13"/>
      <c r="G1993" s="205"/>
      <c r="H1993" s="13"/>
      <c r="I1993" s="13"/>
      <c r="J1993" s="216"/>
      <c r="K1993" s="204">
        <f t="shared" si="19"/>
        <v>1</v>
      </c>
      <c r="L1993" s="205" t="str">
        <f ca="1">IFERROR(__xludf.DUMMYFUNCTION("JOIN("""", G1993:H1993)"),"")</f>
        <v/>
      </c>
      <c r="M1993" s="11" t="e">
        <f t="shared" ca="1" si="18"/>
        <v>#NAME?</v>
      </c>
    </row>
    <row r="1994" spans="1:13" ht="12.75">
      <c r="A1994" s="15"/>
      <c r="B1994" s="13"/>
      <c r="C1994" s="13"/>
      <c r="D1994" s="13"/>
      <c r="E1994" s="13"/>
      <c r="F1994" s="13"/>
      <c r="G1994" s="205"/>
      <c r="H1994" s="13"/>
      <c r="I1994" s="13"/>
      <c r="J1994" s="216"/>
      <c r="K1994" s="204">
        <f t="shared" si="19"/>
        <v>1</v>
      </c>
      <c r="L1994" s="205" t="str">
        <f ca="1">IFERROR(__xludf.DUMMYFUNCTION("JOIN("""", G1994:H1994)"),"")</f>
        <v/>
      </c>
      <c r="M1994" s="11" t="e">
        <f t="shared" ca="1" si="18"/>
        <v>#NAME?</v>
      </c>
    </row>
    <row r="1995" spans="1:13" ht="12.75">
      <c r="A1995" s="15"/>
      <c r="B1995" s="13"/>
      <c r="C1995" s="13"/>
      <c r="D1995" s="13"/>
      <c r="E1995" s="13"/>
      <c r="F1995" s="13"/>
      <c r="G1995" s="205"/>
      <c r="H1995" s="13"/>
      <c r="I1995" s="13"/>
      <c r="J1995" s="216"/>
      <c r="K1995" s="204">
        <f t="shared" si="19"/>
        <v>1</v>
      </c>
      <c r="L1995" s="205" t="str">
        <f ca="1">IFERROR(__xludf.DUMMYFUNCTION("JOIN("""", G1995:H1995)"),"")</f>
        <v/>
      </c>
      <c r="M1995" s="11" t="e">
        <f t="shared" ca="1" si="18"/>
        <v>#NAME?</v>
      </c>
    </row>
    <row r="1996" spans="1:13" ht="12.75">
      <c r="A1996" s="15"/>
      <c r="B1996" s="13"/>
      <c r="C1996" s="13"/>
      <c r="D1996" s="13"/>
      <c r="E1996" s="13"/>
      <c r="F1996" s="13"/>
      <c r="G1996" s="205"/>
      <c r="H1996" s="13"/>
      <c r="I1996" s="13"/>
      <c r="J1996" s="216"/>
      <c r="K1996" s="204">
        <f t="shared" si="19"/>
        <v>1</v>
      </c>
      <c r="L1996" s="205" t="str">
        <f ca="1">IFERROR(__xludf.DUMMYFUNCTION("JOIN("""", G1996:H1996)"),"")</f>
        <v/>
      </c>
      <c r="M1996" s="11" t="e">
        <f t="shared" ca="1" si="18"/>
        <v>#NAME?</v>
      </c>
    </row>
    <row r="1997" spans="1:13" ht="12.75">
      <c r="A1997" s="15"/>
      <c r="B1997" s="13"/>
      <c r="C1997" s="13"/>
      <c r="D1997" s="13"/>
      <c r="E1997" s="13"/>
      <c r="F1997" s="13"/>
      <c r="G1997" s="205"/>
      <c r="H1997" s="13"/>
      <c r="I1997" s="13"/>
      <c r="J1997" s="216"/>
      <c r="K1997" s="204">
        <f t="shared" si="19"/>
        <v>1</v>
      </c>
      <c r="L1997" s="205" t="str">
        <f ca="1">IFERROR(__xludf.DUMMYFUNCTION("JOIN("""", G1997:H1997)"),"")</f>
        <v/>
      </c>
      <c r="M1997" s="11" t="e">
        <f t="shared" ca="1" si="18"/>
        <v>#NAME?</v>
      </c>
    </row>
    <row r="1998" spans="1:13" ht="12.75">
      <c r="A1998" s="15"/>
      <c r="B1998" s="13"/>
      <c r="C1998" s="13"/>
      <c r="D1998" s="13"/>
      <c r="E1998" s="13"/>
      <c r="F1998" s="13"/>
      <c r="G1998" s="205"/>
      <c r="H1998" s="13"/>
      <c r="I1998" s="13"/>
      <c r="J1998" s="216"/>
      <c r="K1998" s="204">
        <f t="shared" si="19"/>
        <v>1</v>
      </c>
      <c r="L1998" s="205" t="str">
        <f ca="1">IFERROR(__xludf.DUMMYFUNCTION("JOIN("""", G1998:H1998)"),"")</f>
        <v/>
      </c>
      <c r="M1998" s="11" t="e">
        <f t="shared" ca="1" si="18"/>
        <v>#NAME?</v>
      </c>
    </row>
    <row r="1999" spans="1:13" ht="12.75">
      <c r="A1999" s="15"/>
      <c r="B1999" s="13"/>
      <c r="C1999" s="13"/>
      <c r="D1999" s="13"/>
      <c r="E1999" s="13"/>
      <c r="F1999" s="13"/>
      <c r="G1999" s="205"/>
      <c r="H1999" s="13"/>
      <c r="I1999" s="13"/>
      <c r="J1999" s="216"/>
      <c r="K1999" s="204">
        <f t="shared" si="19"/>
        <v>1</v>
      </c>
      <c r="L1999" s="205" t="str">
        <f ca="1">IFERROR(__xludf.DUMMYFUNCTION("JOIN("""", G1999:H1999)"),"")</f>
        <v/>
      </c>
      <c r="M1999" s="11" t="e">
        <f t="shared" ca="1" si="18"/>
        <v>#NAME?</v>
      </c>
    </row>
    <row r="2000" spans="1:13" ht="12.75">
      <c r="A2000" s="15"/>
      <c r="B2000" s="13"/>
      <c r="C2000" s="13"/>
      <c r="D2000" s="13"/>
      <c r="E2000" s="13"/>
      <c r="F2000" s="13"/>
      <c r="G2000" s="205"/>
      <c r="H2000" s="13"/>
      <c r="I2000" s="13"/>
      <c r="J2000" s="216"/>
      <c r="K2000" s="204">
        <f t="shared" si="19"/>
        <v>1</v>
      </c>
      <c r="L2000" s="205" t="str">
        <f ca="1">IFERROR(__xludf.DUMMYFUNCTION("JOIN("""", G2000:H2000)"),"")</f>
        <v/>
      </c>
      <c r="M2000" s="11" t="e">
        <f t="shared" ca="1" si="18"/>
        <v>#NAME?</v>
      </c>
    </row>
    <row r="2001" spans="1:13" ht="12.75">
      <c r="A2001" s="15"/>
      <c r="B2001" s="13"/>
      <c r="C2001" s="13"/>
      <c r="D2001" s="13"/>
      <c r="E2001" s="13"/>
      <c r="F2001" s="13"/>
      <c r="G2001" s="205"/>
      <c r="H2001" s="13"/>
      <c r="I2001" s="13"/>
      <c r="J2001" s="216"/>
      <c r="K2001" s="204">
        <f t="shared" si="19"/>
        <v>1</v>
      </c>
      <c r="L2001" s="205" t="str">
        <f ca="1">IFERROR(__xludf.DUMMYFUNCTION("JOIN("""", G2001:H2001)"),"")</f>
        <v/>
      </c>
      <c r="M2001" s="11" t="e">
        <f t="shared" ca="1" si="18"/>
        <v>#NAME?</v>
      </c>
    </row>
    <row r="2002" spans="1:13" ht="12.75">
      <c r="A2002" s="15"/>
      <c r="B2002" s="13"/>
      <c r="C2002" s="13"/>
      <c r="D2002" s="13"/>
      <c r="E2002" s="13"/>
      <c r="F2002" s="13"/>
      <c r="G2002" s="205"/>
      <c r="H2002" s="13"/>
      <c r="I2002" s="13"/>
      <c r="J2002" s="216"/>
      <c r="K2002" s="204">
        <f t="shared" si="19"/>
        <v>1</v>
      </c>
      <c r="L2002" s="205" t="str">
        <f ca="1">IFERROR(__xludf.DUMMYFUNCTION("JOIN("""", G2002:H2002)"),"")</f>
        <v/>
      </c>
      <c r="M2002" s="11" t="e">
        <f t="shared" ca="1" si="18"/>
        <v>#NAME?</v>
      </c>
    </row>
    <row r="2003" spans="1:13" ht="12.75">
      <c r="A2003" s="15"/>
      <c r="B2003" s="13"/>
      <c r="C2003" s="13"/>
      <c r="D2003" s="13"/>
      <c r="E2003" s="13"/>
      <c r="F2003" s="13"/>
      <c r="G2003" s="205"/>
      <c r="H2003" s="13"/>
      <c r="I2003" s="13"/>
      <c r="J2003" s="216"/>
      <c r="K2003" s="204">
        <f t="shared" si="19"/>
        <v>1</v>
      </c>
      <c r="L2003" s="205" t="str">
        <f ca="1">IFERROR(__xludf.DUMMYFUNCTION("JOIN("""", G2003:H2003)"),"")</f>
        <v/>
      </c>
      <c r="M2003" s="11" t="e">
        <f t="shared" ca="1" si="18"/>
        <v>#NAME?</v>
      </c>
    </row>
    <row r="2004" spans="1:13" ht="12.75">
      <c r="A2004" s="15"/>
      <c r="B2004" s="13"/>
      <c r="C2004" s="13"/>
      <c r="D2004" s="13"/>
      <c r="E2004" s="13"/>
      <c r="F2004" s="13"/>
      <c r="G2004" s="205"/>
      <c r="H2004" s="13"/>
      <c r="I2004" s="13"/>
      <c r="J2004" s="216"/>
      <c r="K2004" s="204">
        <f t="shared" si="19"/>
        <v>1</v>
      </c>
      <c r="L2004" s="205" t="str">
        <f ca="1">IFERROR(__xludf.DUMMYFUNCTION("JOIN("""", G2004:H2004)"),"")</f>
        <v/>
      </c>
      <c r="M2004" s="11" t="e">
        <f t="shared" ca="1" si="18"/>
        <v>#NAME?</v>
      </c>
    </row>
    <row r="2005" spans="1:13" ht="12.75">
      <c r="A2005" s="15"/>
      <c r="B2005" s="13"/>
      <c r="C2005" s="13"/>
      <c r="D2005" s="13"/>
      <c r="E2005" s="13"/>
      <c r="F2005" s="13"/>
      <c r="G2005" s="205"/>
      <c r="H2005" s="13"/>
      <c r="I2005" s="13"/>
      <c r="J2005" s="216"/>
      <c r="K2005" s="204">
        <f t="shared" si="19"/>
        <v>1</v>
      </c>
      <c r="L2005" s="205" t="str">
        <f ca="1">IFERROR(__xludf.DUMMYFUNCTION("JOIN("""", G2005:H2005)"),"")</f>
        <v/>
      </c>
      <c r="M2005" s="11" t="e">
        <f t="shared" ca="1" si="18"/>
        <v>#NAME?</v>
      </c>
    </row>
    <row r="2006" spans="1:13" ht="12.75">
      <c r="A2006" s="15"/>
      <c r="B2006" s="13"/>
      <c r="C2006" s="13"/>
      <c r="D2006" s="13"/>
      <c r="E2006" s="13"/>
      <c r="F2006" s="13"/>
      <c r="G2006" s="205"/>
      <c r="H2006" s="13"/>
      <c r="I2006" s="13"/>
      <c r="J2006" s="216"/>
      <c r="K2006" s="204">
        <f t="shared" si="19"/>
        <v>1</v>
      </c>
      <c r="L2006" s="205" t="str">
        <f ca="1">IFERROR(__xludf.DUMMYFUNCTION("JOIN("""", G2006:H2006)"),"")</f>
        <v/>
      </c>
      <c r="M2006" s="11" t="e">
        <f t="shared" ca="1" si="18"/>
        <v>#NAME?</v>
      </c>
    </row>
    <row r="2007" spans="1:13" ht="12.75">
      <c r="A2007" s="15"/>
      <c r="B2007" s="13"/>
      <c r="C2007" s="13"/>
      <c r="D2007" s="13"/>
      <c r="E2007" s="13"/>
      <c r="F2007" s="13"/>
      <c r="G2007" s="205"/>
      <c r="H2007" s="13"/>
      <c r="I2007" s="13"/>
      <c r="J2007" s="216"/>
      <c r="K2007" s="204">
        <f t="shared" si="19"/>
        <v>1</v>
      </c>
      <c r="L2007" s="205" t="str">
        <f ca="1">IFERROR(__xludf.DUMMYFUNCTION("JOIN("""", G2007:H2007)"),"")</f>
        <v/>
      </c>
      <c r="M2007" s="11" t="e">
        <f t="shared" ca="1" si="18"/>
        <v>#NAME?</v>
      </c>
    </row>
    <row r="2008" spans="1:13" ht="12.75">
      <c r="A2008" s="15"/>
      <c r="B2008" s="13"/>
      <c r="C2008" s="13"/>
      <c r="D2008" s="13"/>
      <c r="E2008" s="13"/>
      <c r="F2008" s="13"/>
      <c r="G2008" s="205"/>
      <c r="H2008" s="13"/>
      <c r="I2008" s="13"/>
      <c r="J2008" s="216"/>
      <c r="K2008" s="204">
        <f t="shared" si="19"/>
        <v>1</v>
      </c>
      <c r="L2008" s="205" t="str">
        <f ca="1">IFERROR(__xludf.DUMMYFUNCTION("JOIN("""", G2008:H2008)"),"")</f>
        <v/>
      </c>
      <c r="M2008" s="11" t="e">
        <f t="shared" ca="1" si="18"/>
        <v>#NAME?</v>
      </c>
    </row>
    <row r="2009" spans="1:13" ht="12.75">
      <c r="A2009" s="15"/>
      <c r="B2009" s="13"/>
      <c r="C2009" s="13"/>
      <c r="D2009" s="13"/>
      <c r="E2009" s="13"/>
      <c r="F2009" s="13"/>
      <c r="G2009" s="205"/>
      <c r="H2009" s="13"/>
      <c r="I2009" s="13"/>
      <c r="J2009" s="216"/>
      <c r="K2009" s="204">
        <f t="shared" si="19"/>
        <v>1</v>
      </c>
      <c r="L2009" s="205" t="str">
        <f ca="1">IFERROR(__xludf.DUMMYFUNCTION("JOIN("""", G2009:H2009)"),"")</f>
        <v/>
      </c>
      <c r="M2009" s="11" t="e">
        <f t="shared" ca="1" si="18"/>
        <v>#NAME?</v>
      </c>
    </row>
    <row r="2010" spans="1:13" ht="12.75">
      <c r="A2010" s="15"/>
      <c r="B2010" s="13"/>
      <c r="C2010" s="13"/>
      <c r="D2010" s="13"/>
      <c r="E2010" s="13"/>
      <c r="F2010" s="13"/>
      <c r="G2010" s="205"/>
      <c r="H2010" s="13"/>
      <c r="I2010" s="13"/>
      <c r="J2010" s="216"/>
      <c r="K2010" s="204">
        <f t="shared" si="19"/>
        <v>1</v>
      </c>
      <c r="L2010" s="205" t="str">
        <f ca="1">IFERROR(__xludf.DUMMYFUNCTION("JOIN("""", G2010:H2010)"),"")</f>
        <v/>
      </c>
      <c r="M2010" s="11" t="e">
        <f t="shared" ca="1" si="18"/>
        <v>#NAME?</v>
      </c>
    </row>
    <row r="2011" spans="1:13" ht="12.75">
      <c r="A2011" s="15"/>
      <c r="B2011" s="13"/>
      <c r="C2011" s="13"/>
      <c r="D2011" s="13"/>
      <c r="E2011" s="13"/>
      <c r="F2011" s="13"/>
      <c r="G2011" s="205"/>
      <c r="H2011" s="13"/>
      <c r="I2011" s="13"/>
      <c r="J2011" s="216"/>
      <c r="K2011" s="204">
        <f t="shared" si="19"/>
        <v>1</v>
      </c>
      <c r="L2011" s="205" t="str">
        <f ca="1">IFERROR(__xludf.DUMMYFUNCTION("JOIN("""", G2011:H2011)"),"")</f>
        <v/>
      </c>
      <c r="M2011" s="11" t="e">
        <f t="shared" ca="1" si="18"/>
        <v>#NAME?</v>
      </c>
    </row>
    <row r="2012" spans="1:13" ht="12.75">
      <c r="A2012" s="15"/>
      <c r="B2012" s="13"/>
      <c r="C2012" s="13"/>
      <c r="D2012" s="13"/>
      <c r="E2012" s="13"/>
      <c r="F2012" s="13"/>
      <c r="G2012" s="205"/>
      <c r="H2012" s="13"/>
      <c r="I2012" s="13"/>
      <c r="J2012" s="216"/>
      <c r="K2012" s="204">
        <f t="shared" si="19"/>
        <v>1</v>
      </c>
      <c r="L2012" s="205" t="str">
        <f ca="1">IFERROR(__xludf.DUMMYFUNCTION("JOIN("""", G2012:H2012)"),"")</f>
        <v/>
      </c>
      <c r="M2012" s="11" t="e">
        <f t="shared" ca="1" si="18"/>
        <v>#NAME?</v>
      </c>
    </row>
    <row r="2013" spans="1:13" ht="12.75">
      <c r="A2013" s="15"/>
      <c r="B2013" s="13"/>
      <c r="C2013" s="13"/>
      <c r="D2013" s="13"/>
      <c r="E2013" s="13"/>
      <c r="F2013" s="13"/>
      <c r="G2013" s="205"/>
      <c r="H2013" s="13"/>
      <c r="I2013" s="13"/>
      <c r="J2013" s="216"/>
      <c r="K2013" s="204">
        <f t="shared" si="19"/>
        <v>1</v>
      </c>
      <c r="L2013" s="205" t="str">
        <f ca="1">IFERROR(__xludf.DUMMYFUNCTION("JOIN("""", G2013:H2013)"),"")</f>
        <v/>
      </c>
      <c r="M2013" s="11" t="e">
        <f t="shared" ca="1" si="18"/>
        <v>#NAME?</v>
      </c>
    </row>
    <row r="2014" spans="1:13" ht="12.75">
      <c r="A2014" s="15"/>
      <c r="B2014" s="13"/>
      <c r="C2014" s="13"/>
      <c r="D2014" s="13"/>
      <c r="E2014" s="13"/>
      <c r="F2014" s="13"/>
      <c r="G2014" s="205"/>
      <c r="H2014" s="13"/>
      <c r="I2014" s="13"/>
      <c r="J2014" s="216"/>
      <c r="K2014" s="204">
        <f t="shared" si="19"/>
        <v>1</v>
      </c>
      <c r="L2014" s="205" t="str">
        <f ca="1">IFERROR(__xludf.DUMMYFUNCTION("JOIN("""", G2014:H2014)"),"")</f>
        <v/>
      </c>
      <c r="M2014" s="11" t="e">
        <f t="shared" ca="1" si="18"/>
        <v>#NAME?</v>
      </c>
    </row>
    <row r="2015" spans="1:13" ht="12.75">
      <c r="A2015" s="15"/>
      <c r="B2015" s="13"/>
      <c r="C2015" s="13"/>
      <c r="D2015" s="13"/>
      <c r="E2015" s="13"/>
      <c r="F2015" s="13"/>
      <c r="G2015" s="205"/>
      <c r="H2015" s="13"/>
      <c r="I2015" s="13"/>
      <c r="J2015" s="216"/>
      <c r="K2015" s="204">
        <f t="shared" si="19"/>
        <v>1</v>
      </c>
      <c r="L2015" s="205" t="str">
        <f ca="1">IFERROR(__xludf.DUMMYFUNCTION("JOIN("""", G2015:H2015)"),"")</f>
        <v/>
      </c>
      <c r="M2015" s="11" t="e">
        <f t="shared" ca="1" si="18"/>
        <v>#NAME?</v>
      </c>
    </row>
    <row r="2016" spans="1:13" ht="12.75">
      <c r="A2016" s="15"/>
      <c r="B2016" s="13"/>
      <c r="C2016" s="13"/>
      <c r="D2016" s="13"/>
      <c r="E2016" s="13"/>
      <c r="F2016" s="13"/>
      <c r="G2016" s="205"/>
      <c r="H2016" s="13"/>
      <c r="I2016" s="13"/>
      <c r="J2016" s="216"/>
      <c r="K2016" s="204">
        <f t="shared" si="19"/>
        <v>1</v>
      </c>
      <c r="L2016" s="205" t="str">
        <f ca="1">IFERROR(__xludf.DUMMYFUNCTION("JOIN("""", G2016:H2016)"),"")</f>
        <v/>
      </c>
      <c r="M2016" s="11" t="e">
        <f t="shared" ca="1" si="18"/>
        <v>#NAME?</v>
      </c>
    </row>
    <row r="2017" spans="1:13" ht="12.75">
      <c r="A2017" s="15"/>
      <c r="B2017" s="13"/>
      <c r="C2017" s="13"/>
      <c r="D2017" s="13"/>
      <c r="E2017" s="13"/>
      <c r="F2017" s="13"/>
      <c r="G2017" s="205"/>
      <c r="H2017" s="13"/>
      <c r="I2017" s="13"/>
      <c r="J2017" s="216"/>
      <c r="K2017" s="204">
        <f t="shared" si="19"/>
        <v>1</v>
      </c>
      <c r="L2017" s="205" t="str">
        <f ca="1">IFERROR(__xludf.DUMMYFUNCTION("JOIN("""", G2017:H2017)"),"")</f>
        <v/>
      </c>
      <c r="M2017" s="11" t="e">
        <f t="shared" ca="1" si="18"/>
        <v>#NAME?</v>
      </c>
    </row>
    <row r="2018" spans="1:13" ht="12.75">
      <c r="A2018" s="15"/>
      <c r="B2018" s="13"/>
      <c r="C2018" s="13"/>
      <c r="D2018" s="13"/>
      <c r="E2018" s="13"/>
      <c r="F2018" s="13"/>
      <c r="G2018" s="205"/>
      <c r="H2018" s="13"/>
      <c r="I2018" s="13"/>
      <c r="J2018" s="216"/>
      <c r="K2018" s="204">
        <f t="shared" si="19"/>
        <v>1</v>
      </c>
      <c r="L2018" s="205" t="str">
        <f ca="1">IFERROR(__xludf.DUMMYFUNCTION("JOIN("""", G2018:H2018)"),"")</f>
        <v/>
      </c>
      <c r="M2018" s="11" t="e">
        <f t="shared" ca="1" si="18"/>
        <v>#NAME?</v>
      </c>
    </row>
    <row r="2019" spans="1:13" ht="12.75">
      <c r="A2019" s="15"/>
      <c r="B2019" s="13"/>
      <c r="C2019" s="13"/>
      <c r="D2019" s="13"/>
      <c r="E2019" s="13"/>
      <c r="F2019" s="13"/>
      <c r="G2019" s="205"/>
      <c r="H2019" s="13"/>
      <c r="I2019" s="13"/>
      <c r="J2019" s="216"/>
      <c r="K2019" s="204">
        <f t="shared" si="19"/>
        <v>1</v>
      </c>
      <c r="L2019" s="205" t="str">
        <f ca="1">IFERROR(__xludf.DUMMYFUNCTION("JOIN("""", G2019:H2019)"),"")</f>
        <v/>
      </c>
      <c r="M2019" s="11" t="e">
        <f t="shared" ca="1" si="18"/>
        <v>#NAME?</v>
      </c>
    </row>
    <row r="2020" spans="1:13" ht="12.75">
      <c r="A2020" s="15"/>
      <c r="B2020" s="13"/>
      <c r="C2020" s="13"/>
      <c r="D2020" s="13"/>
      <c r="E2020" s="13"/>
      <c r="F2020" s="13"/>
      <c r="G2020" s="205"/>
      <c r="H2020" s="13"/>
      <c r="I2020" s="13"/>
      <c r="J2020" s="216"/>
      <c r="K2020" s="204">
        <f t="shared" si="19"/>
        <v>1</v>
      </c>
      <c r="L2020" s="205" t="str">
        <f ca="1">IFERROR(__xludf.DUMMYFUNCTION("JOIN("""", G2020:H2020)"),"")</f>
        <v/>
      </c>
      <c r="M2020" s="11" t="e">
        <f t="shared" ca="1" si="18"/>
        <v>#NAME?</v>
      </c>
    </row>
    <row r="2021" spans="1:13" ht="12.75">
      <c r="A2021" s="15"/>
      <c r="B2021" s="13"/>
      <c r="C2021" s="13"/>
      <c r="D2021" s="13"/>
      <c r="E2021" s="13"/>
      <c r="F2021" s="13"/>
      <c r="G2021" s="205"/>
      <c r="H2021" s="13"/>
      <c r="I2021" s="13"/>
      <c r="J2021" s="216"/>
      <c r="K2021" s="204">
        <f t="shared" si="19"/>
        <v>1</v>
      </c>
      <c r="L2021" s="205" t="str">
        <f ca="1">IFERROR(__xludf.DUMMYFUNCTION("JOIN("""", G2021:H2021)"),"")</f>
        <v/>
      </c>
      <c r="M2021" s="11" t="e">
        <f t="shared" ca="1" si="18"/>
        <v>#NAME?</v>
      </c>
    </row>
    <row r="2022" spans="1:13" ht="12.75">
      <c r="A2022" s="15"/>
      <c r="B2022" s="13"/>
      <c r="C2022" s="13"/>
      <c r="D2022" s="13"/>
      <c r="E2022" s="13"/>
      <c r="F2022" s="13"/>
      <c r="G2022" s="205"/>
      <c r="H2022" s="13"/>
      <c r="I2022" s="13"/>
      <c r="J2022" s="216"/>
      <c r="K2022" s="204">
        <f t="shared" si="19"/>
        <v>1</v>
      </c>
      <c r="L2022" s="205" t="str">
        <f ca="1">IFERROR(__xludf.DUMMYFUNCTION("JOIN("""", G2022:H2022)"),"")</f>
        <v/>
      </c>
      <c r="M2022" s="11" t="e">
        <f t="shared" ca="1" si="18"/>
        <v>#NAME?</v>
      </c>
    </row>
    <row r="2023" spans="1:13" ht="12.75">
      <c r="A2023" s="15"/>
      <c r="B2023" s="13"/>
      <c r="C2023" s="13"/>
      <c r="D2023" s="13"/>
      <c r="E2023" s="13"/>
      <c r="F2023" s="13"/>
      <c r="G2023" s="205"/>
      <c r="H2023" s="13"/>
      <c r="I2023" s="13"/>
      <c r="J2023" s="216"/>
      <c r="K2023" s="204">
        <f t="shared" si="19"/>
        <v>1</v>
      </c>
      <c r="L2023" s="205" t="str">
        <f ca="1">IFERROR(__xludf.DUMMYFUNCTION("JOIN("""", G2023:H2023)"),"")</f>
        <v/>
      </c>
      <c r="M2023" s="11" t="e">
        <f t="shared" ca="1" si="18"/>
        <v>#NAME?</v>
      </c>
    </row>
    <row r="2024" spans="1:13" ht="12.75">
      <c r="A2024" s="15"/>
      <c r="B2024" s="13"/>
      <c r="C2024" s="13"/>
      <c r="D2024" s="13"/>
      <c r="E2024" s="13"/>
      <c r="F2024" s="13"/>
      <c r="G2024" s="205"/>
      <c r="H2024" s="13"/>
      <c r="I2024" s="13"/>
      <c r="J2024" s="216"/>
      <c r="K2024" s="204">
        <f t="shared" si="19"/>
        <v>1</v>
      </c>
      <c r="L2024" s="205" t="str">
        <f ca="1">IFERROR(__xludf.DUMMYFUNCTION("JOIN("""", G2024:H2024)"),"")</f>
        <v/>
      </c>
      <c r="M2024" s="11" t="e">
        <f t="shared" ca="1" si="18"/>
        <v>#NAME?</v>
      </c>
    </row>
    <row r="2025" spans="1:13" ht="12.75">
      <c r="A2025" s="15"/>
      <c r="B2025" s="13"/>
      <c r="C2025" s="13"/>
      <c r="D2025" s="13"/>
      <c r="E2025" s="13"/>
      <c r="F2025" s="13"/>
      <c r="G2025" s="205"/>
      <c r="H2025" s="13"/>
      <c r="I2025" s="13"/>
      <c r="J2025" s="216"/>
      <c r="K2025" s="204">
        <f t="shared" si="19"/>
        <v>1</v>
      </c>
      <c r="L2025" s="205" t="str">
        <f ca="1">IFERROR(__xludf.DUMMYFUNCTION("JOIN("""", G2025:H2025)"),"")</f>
        <v/>
      </c>
      <c r="M2025" s="11" t="e">
        <f t="shared" ca="1" si="18"/>
        <v>#NAME?</v>
      </c>
    </row>
    <row r="2026" spans="1:13" ht="12.75">
      <c r="A2026" s="15"/>
      <c r="B2026" s="13"/>
      <c r="C2026" s="13"/>
      <c r="D2026" s="13"/>
      <c r="E2026" s="13"/>
      <c r="F2026" s="13"/>
      <c r="G2026" s="205"/>
      <c r="H2026" s="13"/>
      <c r="I2026" s="13"/>
      <c r="J2026" s="216"/>
      <c r="K2026" s="204">
        <f t="shared" si="19"/>
        <v>1</v>
      </c>
      <c r="L2026" s="205" t="str">
        <f ca="1">IFERROR(__xludf.DUMMYFUNCTION("JOIN("""", G2026:H2026)"),"")</f>
        <v/>
      </c>
      <c r="M2026" s="11" t="e">
        <f t="shared" ca="1" si="18"/>
        <v>#NAME?</v>
      </c>
    </row>
    <row r="2027" spans="1:13" ht="12.75">
      <c r="A2027" s="15"/>
      <c r="B2027" s="13"/>
      <c r="C2027" s="13"/>
      <c r="D2027" s="13"/>
      <c r="E2027" s="13"/>
      <c r="F2027" s="13"/>
      <c r="G2027" s="205"/>
      <c r="H2027" s="13"/>
      <c r="I2027" s="13"/>
      <c r="J2027" s="216"/>
      <c r="K2027" s="204">
        <f t="shared" si="19"/>
        <v>1</v>
      </c>
      <c r="L2027" s="205" t="str">
        <f ca="1">IFERROR(__xludf.DUMMYFUNCTION("JOIN("""", G2027:H2027)"),"")</f>
        <v/>
      </c>
      <c r="M2027" s="11" t="e">
        <f t="shared" ca="1" si="18"/>
        <v>#NAME?</v>
      </c>
    </row>
    <row r="2028" spans="1:13" ht="12.75">
      <c r="A2028" s="15"/>
      <c r="B2028" s="13"/>
      <c r="C2028" s="13"/>
      <c r="D2028" s="13"/>
      <c r="E2028" s="13"/>
      <c r="F2028" s="13"/>
      <c r="G2028" s="205"/>
      <c r="H2028" s="13"/>
      <c r="I2028" s="13"/>
      <c r="J2028" s="216"/>
      <c r="K2028" s="204">
        <f t="shared" si="19"/>
        <v>1</v>
      </c>
      <c r="L2028" s="205" t="str">
        <f ca="1">IFERROR(__xludf.DUMMYFUNCTION("JOIN("""", G2028:H2028)"),"")</f>
        <v/>
      </c>
      <c r="M2028" s="11" t="e">
        <f t="shared" ca="1" si="18"/>
        <v>#NAME?</v>
      </c>
    </row>
    <row r="2029" spans="1:13" ht="12.75">
      <c r="A2029" s="15"/>
      <c r="B2029" s="13"/>
      <c r="C2029" s="13"/>
      <c r="D2029" s="13"/>
      <c r="E2029" s="13"/>
      <c r="F2029" s="13"/>
      <c r="G2029" s="205"/>
      <c r="H2029" s="13"/>
      <c r="I2029" s="13"/>
      <c r="J2029" s="216"/>
      <c r="K2029" s="204">
        <f t="shared" si="19"/>
        <v>1</v>
      </c>
      <c r="L2029" s="205" t="str">
        <f ca="1">IFERROR(__xludf.DUMMYFUNCTION("JOIN("""", G2029:H2029)"),"")</f>
        <v/>
      </c>
      <c r="M2029" s="11" t="e">
        <f t="shared" ca="1" si="18"/>
        <v>#NAME?</v>
      </c>
    </row>
    <row r="2030" spans="1:13" ht="12.75">
      <c r="A2030" s="15"/>
      <c r="B2030" s="13"/>
      <c r="C2030" s="13"/>
      <c r="D2030" s="13"/>
      <c r="E2030" s="13"/>
      <c r="F2030" s="13"/>
      <c r="G2030" s="205"/>
      <c r="H2030" s="13"/>
      <c r="I2030" s="13"/>
      <c r="J2030" s="216"/>
      <c r="K2030" s="204">
        <f t="shared" si="19"/>
        <v>1</v>
      </c>
      <c r="L2030" s="205" t="str">
        <f ca="1">IFERROR(__xludf.DUMMYFUNCTION("JOIN("""", G2030:H2030)"),"")</f>
        <v/>
      </c>
      <c r="M2030" s="11" t="e">
        <f t="shared" ca="1" si="18"/>
        <v>#NAME?</v>
      </c>
    </row>
    <row r="2031" spans="1:13" ht="12.75">
      <c r="A2031" s="15"/>
      <c r="B2031" s="13"/>
      <c r="C2031" s="13"/>
      <c r="D2031" s="13"/>
      <c r="E2031" s="13"/>
      <c r="F2031" s="13"/>
      <c r="G2031" s="205"/>
      <c r="H2031" s="13"/>
      <c r="I2031" s="13"/>
      <c r="J2031" s="216"/>
      <c r="K2031" s="204">
        <f t="shared" si="19"/>
        <v>1</v>
      </c>
      <c r="L2031" s="205" t="str">
        <f ca="1">IFERROR(__xludf.DUMMYFUNCTION("JOIN("""", G2031:H2031)"),"")</f>
        <v/>
      </c>
      <c r="M2031" s="11" t="e">
        <f t="shared" ca="1" si="18"/>
        <v>#NAME?</v>
      </c>
    </row>
    <row r="2032" spans="1:13" ht="12.75">
      <c r="A2032" s="15"/>
      <c r="B2032" s="13"/>
      <c r="C2032" s="13"/>
      <c r="D2032" s="13"/>
      <c r="E2032" s="13"/>
      <c r="F2032" s="13"/>
      <c r="G2032" s="205"/>
      <c r="H2032" s="13"/>
      <c r="I2032" s="13"/>
      <c r="J2032" s="216"/>
      <c r="K2032" s="204">
        <f t="shared" si="19"/>
        <v>1</v>
      </c>
      <c r="L2032" s="205" t="str">
        <f ca="1">IFERROR(__xludf.DUMMYFUNCTION("JOIN("""", G2032:H2032)"),"")</f>
        <v/>
      </c>
      <c r="M2032" s="11" t="e">
        <f t="shared" ca="1" si="18"/>
        <v>#NAME?</v>
      </c>
    </row>
    <row r="2033" spans="1:13" ht="12.75">
      <c r="A2033" s="15"/>
      <c r="B2033" s="13"/>
      <c r="C2033" s="13"/>
      <c r="D2033" s="13"/>
      <c r="E2033" s="13"/>
      <c r="F2033" s="13"/>
      <c r="G2033" s="205"/>
      <c r="H2033" s="13"/>
      <c r="I2033" s="13"/>
      <c r="J2033" s="216"/>
      <c r="K2033" s="204">
        <f t="shared" si="19"/>
        <v>1</v>
      </c>
      <c r="L2033" s="205" t="str">
        <f ca="1">IFERROR(__xludf.DUMMYFUNCTION("JOIN("""", G2033:H2033)"),"")</f>
        <v/>
      </c>
      <c r="M2033" s="11" t="e">
        <f t="shared" ca="1" si="18"/>
        <v>#NAME?</v>
      </c>
    </row>
    <row r="2034" spans="1:13" ht="12.75">
      <c r="A2034" s="15"/>
      <c r="B2034" s="13"/>
      <c r="C2034" s="13"/>
      <c r="D2034" s="13"/>
      <c r="E2034" s="13"/>
      <c r="F2034" s="13"/>
      <c r="G2034" s="205"/>
      <c r="H2034" s="13"/>
      <c r="I2034" s="13"/>
      <c r="J2034" s="216"/>
      <c r="K2034" s="204">
        <f t="shared" si="19"/>
        <v>1</v>
      </c>
      <c r="L2034" s="205" t="str">
        <f ca="1">IFERROR(__xludf.DUMMYFUNCTION("JOIN("""", G2034:H2034)"),"")</f>
        <v/>
      </c>
      <c r="M2034" s="11" t="e">
        <f t="shared" ca="1" si="18"/>
        <v>#NAME?</v>
      </c>
    </row>
    <row r="2035" spans="1:13" ht="12.75">
      <c r="A2035" s="15"/>
      <c r="B2035" s="13"/>
      <c r="C2035" s="13"/>
      <c r="D2035" s="13"/>
      <c r="E2035" s="13"/>
      <c r="F2035" s="13"/>
      <c r="G2035" s="205"/>
      <c r="H2035" s="13"/>
      <c r="I2035" s="13"/>
      <c r="J2035" s="216"/>
      <c r="K2035" s="204">
        <f t="shared" si="19"/>
        <v>1</v>
      </c>
      <c r="L2035" s="205" t="str">
        <f ca="1">IFERROR(__xludf.DUMMYFUNCTION("JOIN("""", G2035:H2035)"),"")</f>
        <v/>
      </c>
      <c r="M2035" s="11" t="e">
        <f t="shared" ca="1" si="18"/>
        <v>#NAME?</v>
      </c>
    </row>
    <row r="2036" spans="1:13" ht="12.75">
      <c r="A2036" s="15"/>
      <c r="B2036" s="13"/>
      <c r="C2036" s="13"/>
      <c r="D2036" s="13"/>
      <c r="E2036" s="13"/>
      <c r="F2036" s="13"/>
      <c r="G2036" s="205"/>
      <c r="H2036" s="13"/>
      <c r="I2036" s="13"/>
      <c r="J2036" s="216"/>
      <c r="K2036" s="204">
        <f t="shared" si="19"/>
        <v>1</v>
      </c>
      <c r="L2036" s="205" t="str">
        <f ca="1">IFERROR(__xludf.DUMMYFUNCTION("JOIN("""", G2036:H2036)"),"")</f>
        <v/>
      </c>
      <c r="M2036" s="11" t="e">
        <f t="shared" ca="1" si="18"/>
        <v>#NAME?</v>
      </c>
    </row>
    <row r="2037" spans="1:13" ht="12.75">
      <c r="A2037" s="15"/>
      <c r="B2037" s="13"/>
      <c r="C2037" s="13"/>
      <c r="D2037" s="13"/>
      <c r="E2037" s="13"/>
      <c r="F2037" s="13"/>
      <c r="G2037" s="205"/>
      <c r="H2037" s="13"/>
      <c r="I2037" s="13"/>
      <c r="J2037" s="216"/>
      <c r="K2037" s="204">
        <f t="shared" si="19"/>
        <v>1</v>
      </c>
      <c r="L2037" s="205" t="str">
        <f ca="1">IFERROR(__xludf.DUMMYFUNCTION("JOIN("""", G2037:H2037)"),"")</f>
        <v/>
      </c>
      <c r="M2037" s="11" t="e">
        <f t="shared" ca="1" si="18"/>
        <v>#NAME?</v>
      </c>
    </row>
    <row r="2038" spans="1:13" ht="12.75">
      <c r="A2038" s="15"/>
      <c r="B2038" s="13"/>
      <c r="C2038" s="13"/>
      <c r="D2038" s="13"/>
      <c r="E2038" s="13"/>
      <c r="F2038" s="13"/>
      <c r="G2038" s="205"/>
      <c r="H2038" s="13"/>
      <c r="I2038" s="13"/>
      <c r="J2038" s="216"/>
      <c r="K2038" s="204">
        <f t="shared" si="19"/>
        <v>1</v>
      </c>
      <c r="L2038" s="205" t="str">
        <f ca="1">IFERROR(__xludf.DUMMYFUNCTION("JOIN("""", G2038:H2038)"),"")</f>
        <v/>
      </c>
      <c r="M2038" s="11" t="e">
        <f t="shared" ca="1" si="18"/>
        <v>#NAME?</v>
      </c>
    </row>
    <row r="2039" spans="1:13" ht="12.75">
      <c r="A2039" s="15"/>
      <c r="B2039" s="13"/>
      <c r="C2039" s="13"/>
      <c r="D2039" s="13"/>
      <c r="E2039" s="13"/>
      <c r="F2039" s="13"/>
      <c r="G2039" s="205"/>
      <c r="H2039" s="13"/>
      <c r="I2039" s="13"/>
      <c r="J2039" s="216"/>
      <c r="K2039" s="204">
        <f t="shared" si="19"/>
        <v>1</v>
      </c>
      <c r="L2039" s="205" t="str">
        <f ca="1">IFERROR(__xludf.DUMMYFUNCTION("JOIN("""", G2039:H2039)"),"")</f>
        <v/>
      </c>
      <c r="M2039" s="11" t="e">
        <f t="shared" ca="1" si="18"/>
        <v>#NAME?</v>
      </c>
    </row>
    <row r="2040" spans="1:13" ht="12.75">
      <c r="A2040" s="15"/>
      <c r="B2040" s="13"/>
      <c r="C2040" s="13"/>
      <c r="D2040" s="13"/>
      <c r="E2040" s="13"/>
      <c r="F2040" s="13"/>
      <c r="G2040" s="205"/>
      <c r="H2040" s="13"/>
      <c r="I2040" s="13"/>
      <c r="J2040" s="216"/>
      <c r="K2040" s="204">
        <f t="shared" si="19"/>
        <v>1</v>
      </c>
      <c r="L2040" s="205" t="str">
        <f ca="1">IFERROR(__xludf.DUMMYFUNCTION("JOIN("""", G2040:H2040)"),"")</f>
        <v/>
      </c>
      <c r="M2040" s="11" t="e">
        <f t="shared" ca="1" si="18"/>
        <v>#NAME?</v>
      </c>
    </row>
    <row r="2041" spans="1:13" ht="12.75">
      <c r="A2041" s="15"/>
      <c r="B2041" s="13"/>
      <c r="C2041" s="13"/>
      <c r="D2041" s="13"/>
      <c r="E2041" s="13"/>
      <c r="F2041" s="13"/>
      <c r="G2041" s="205"/>
      <c r="H2041" s="13"/>
      <c r="I2041" s="13"/>
      <c r="J2041" s="216"/>
      <c r="K2041" s="204">
        <f t="shared" si="19"/>
        <v>1</v>
      </c>
      <c r="L2041" s="205" t="str">
        <f ca="1">IFERROR(__xludf.DUMMYFUNCTION("JOIN("""", G2041:H2041)"),"")</f>
        <v/>
      </c>
      <c r="M2041" s="11" t="e">
        <f t="shared" ca="1" si="18"/>
        <v>#NAME?</v>
      </c>
    </row>
    <row r="2042" spans="1:13" ht="12.75">
      <c r="A2042" s="15"/>
      <c r="B2042" s="13"/>
      <c r="C2042" s="13"/>
      <c r="D2042" s="13"/>
      <c r="E2042" s="13"/>
      <c r="F2042" s="13"/>
      <c r="G2042" s="205"/>
      <c r="H2042" s="13"/>
      <c r="I2042" s="13"/>
      <c r="J2042" s="216"/>
      <c r="K2042" s="204">
        <f t="shared" si="19"/>
        <v>1</v>
      </c>
      <c r="L2042" s="205" t="str">
        <f ca="1">IFERROR(__xludf.DUMMYFUNCTION("JOIN("""", G2042:H2042)"),"")</f>
        <v/>
      </c>
      <c r="M2042" s="11" t="e">
        <f t="shared" ref="M2042:M2296" ca="1" si="20">HYPERLINK(L2042, Image("http://iopl.co/whatsapp.jpg"))</f>
        <v>#NAME?</v>
      </c>
    </row>
    <row r="2043" spans="1:13" ht="12.75">
      <c r="A2043" s="15"/>
      <c r="B2043" s="13"/>
      <c r="C2043" s="13"/>
      <c r="D2043" s="13"/>
      <c r="E2043" s="13"/>
      <c r="F2043" s="13"/>
      <c r="G2043" s="205"/>
      <c r="H2043" s="13"/>
      <c r="I2043" s="13"/>
      <c r="J2043" s="216"/>
      <c r="K2043" s="204">
        <f t="shared" si="19"/>
        <v>1</v>
      </c>
      <c r="L2043" s="205" t="str">
        <f ca="1">IFERROR(__xludf.DUMMYFUNCTION("JOIN("""", G2043:H2043)"),"")</f>
        <v/>
      </c>
      <c r="M2043" s="11" t="e">
        <f t="shared" ca="1" si="20"/>
        <v>#NAME?</v>
      </c>
    </row>
    <row r="2044" spans="1:13" ht="12.75">
      <c r="A2044" s="15"/>
      <c r="B2044" s="13"/>
      <c r="C2044" s="13"/>
      <c r="D2044" s="13"/>
      <c r="E2044" s="13"/>
      <c r="F2044" s="13"/>
      <c r="G2044" s="205"/>
      <c r="H2044" s="13"/>
      <c r="I2044" s="13"/>
      <c r="J2044" s="216"/>
      <c r="K2044" s="204">
        <f t="shared" si="19"/>
        <v>1</v>
      </c>
      <c r="L2044" s="205" t="str">
        <f ca="1">IFERROR(__xludf.DUMMYFUNCTION("JOIN("""", G2044:H2044)"),"")</f>
        <v/>
      </c>
      <c r="M2044" s="11" t="e">
        <f t="shared" ca="1" si="20"/>
        <v>#NAME?</v>
      </c>
    </row>
    <row r="2045" spans="1:13" ht="12.75">
      <c r="A2045" s="15"/>
      <c r="B2045" s="13"/>
      <c r="C2045" s="13"/>
      <c r="D2045" s="13"/>
      <c r="E2045" s="13"/>
      <c r="F2045" s="13"/>
      <c r="G2045" s="205"/>
      <c r="H2045" s="13"/>
      <c r="I2045" s="13"/>
      <c r="J2045" s="216"/>
      <c r="K2045" s="204">
        <f t="shared" si="19"/>
        <v>1</v>
      </c>
      <c r="L2045" s="205" t="str">
        <f ca="1">IFERROR(__xludf.DUMMYFUNCTION("JOIN("""", G2045:H2045)"),"")</f>
        <v/>
      </c>
      <c r="M2045" s="11" t="e">
        <f t="shared" ca="1" si="20"/>
        <v>#NAME?</v>
      </c>
    </row>
    <row r="2046" spans="1:13" ht="12.75">
      <c r="A2046" s="15"/>
      <c r="B2046" s="13"/>
      <c r="C2046" s="13"/>
      <c r="D2046" s="13"/>
      <c r="E2046" s="13"/>
      <c r="F2046" s="13"/>
      <c r="G2046" s="205"/>
      <c r="H2046" s="13"/>
      <c r="I2046" s="13"/>
      <c r="J2046" s="216"/>
      <c r="K2046" s="204">
        <f t="shared" si="19"/>
        <v>1</v>
      </c>
      <c r="L2046" s="205" t="str">
        <f ca="1">IFERROR(__xludf.DUMMYFUNCTION("JOIN("""", G2046:H2046)"),"")</f>
        <v/>
      </c>
      <c r="M2046" s="11" t="e">
        <f t="shared" ca="1" si="20"/>
        <v>#NAME?</v>
      </c>
    </row>
    <row r="2047" spans="1:13" ht="12.75">
      <c r="A2047" s="15"/>
      <c r="B2047" s="13"/>
      <c r="C2047" s="13"/>
      <c r="D2047" s="13"/>
      <c r="E2047" s="13"/>
      <c r="F2047" s="13"/>
      <c r="G2047" s="205"/>
      <c r="H2047" s="13"/>
      <c r="I2047" s="13"/>
      <c r="J2047" s="216"/>
      <c r="K2047" s="204">
        <f t="shared" si="19"/>
        <v>1</v>
      </c>
      <c r="L2047" s="205" t="str">
        <f ca="1">IFERROR(__xludf.DUMMYFUNCTION("JOIN("""", G2047:H2047)"),"")</f>
        <v/>
      </c>
      <c r="M2047" s="11" t="e">
        <f t="shared" ca="1" si="20"/>
        <v>#NAME?</v>
      </c>
    </row>
    <row r="2048" spans="1:13" ht="12.75">
      <c r="A2048" s="15"/>
      <c r="B2048" s="13"/>
      <c r="C2048" s="13"/>
      <c r="D2048" s="13"/>
      <c r="E2048" s="13"/>
      <c r="F2048" s="13"/>
      <c r="G2048" s="205"/>
      <c r="H2048" s="13"/>
      <c r="I2048" s="13"/>
      <c r="J2048" s="216"/>
      <c r="K2048" s="204">
        <f t="shared" si="19"/>
        <v>1</v>
      </c>
      <c r="L2048" s="205" t="str">
        <f ca="1">IFERROR(__xludf.DUMMYFUNCTION("JOIN("""", G2048:H2048)"),"")</f>
        <v/>
      </c>
      <c r="M2048" s="11" t="e">
        <f t="shared" ca="1" si="20"/>
        <v>#NAME?</v>
      </c>
    </row>
    <row r="2049" spans="1:13" ht="12.75">
      <c r="A2049" s="15"/>
      <c r="B2049" s="13"/>
      <c r="C2049" s="13"/>
      <c r="D2049" s="13"/>
      <c r="E2049" s="13"/>
      <c r="F2049" s="13"/>
      <c r="G2049" s="205"/>
      <c r="H2049" s="13"/>
      <c r="I2049" s="13"/>
      <c r="J2049" s="216"/>
      <c r="K2049" s="204">
        <f t="shared" si="19"/>
        <v>1</v>
      </c>
      <c r="L2049" s="205" t="str">
        <f ca="1">IFERROR(__xludf.DUMMYFUNCTION("JOIN("""", G2049:H2049)"),"")</f>
        <v/>
      </c>
      <c r="M2049" s="11" t="e">
        <f t="shared" ca="1" si="20"/>
        <v>#NAME?</v>
      </c>
    </row>
    <row r="2050" spans="1:13" ht="12.75">
      <c r="A2050" s="15"/>
      <c r="B2050" s="13"/>
      <c r="C2050" s="13"/>
      <c r="D2050" s="13"/>
      <c r="E2050" s="13"/>
      <c r="F2050" s="13"/>
      <c r="G2050" s="205"/>
      <c r="H2050" s="13"/>
      <c r="I2050" s="13"/>
      <c r="J2050" s="216"/>
      <c r="K2050" s="204">
        <f t="shared" si="19"/>
        <v>1</v>
      </c>
      <c r="L2050" s="205" t="str">
        <f ca="1">IFERROR(__xludf.DUMMYFUNCTION("JOIN("""", G2050:H2050)"),"")</f>
        <v/>
      </c>
      <c r="M2050" s="11" t="e">
        <f t="shared" ca="1" si="20"/>
        <v>#NAME?</v>
      </c>
    </row>
    <row r="2051" spans="1:13" ht="12.75">
      <c r="A2051" s="15"/>
      <c r="B2051" s="13"/>
      <c r="C2051" s="13"/>
      <c r="D2051" s="13"/>
      <c r="E2051" s="13"/>
      <c r="F2051" s="13"/>
      <c r="G2051" s="205"/>
      <c r="H2051" s="13"/>
      <c r="I2051" s="13"/>
      <c r="J2051" s="216"/>
      <c r="K2051" s="204">
        <f t="shared" si="19"/>
        <v>1</v>
      </c>
      <c r="L2051" s="205" t="str">
        <f ca="1">IFERROR(__xludf.DUMMYFUNCTION("JOIN("""", G2051:H2051)"),"")</f>
        <v/>
      </c>
      <c r="M2051" s="11" t="e">
        <f t="shared" ca="1" si="20"/>
        <v>#NAME?</v>
      </c>
    </row>
    <row r="2052" spans="1:13" ht="12.75">
      <c r="A2052" s="15"/>
      <c r="B2052" s="13"/>
      <c r="C2052" s="13"/>
      <c r="D2052" s="13"/>
      <c r="E2052" s="13"/>
      <c r="F2052" s="13"/>
      <c r="G2052" s="205"/>
      <c r="H2052" s="13"/>
      <c r="I2052" s="13"/>
      <c r="J2052" s="216"/>
      <c r="K2052" s="204">
        <f t="shared" si="19"/>
        <v>1</v>
      </c>
      <c r="L2052" s="205" t="str">
        <f ca="1">IFERROR(__xludf.DUMMYFUNCTION("JOIN("""", G2052:H2052)"),"")</f>
        <v/>
      </c>
      <c r="M2052" s="11" t="e">
        <f t="shared" ca="1" si="20"/>
        <v>#NAME?</v>
      </c>
    </row>
    <row r="2053" spans="1:13" ht="12.75">
      <c r="A2053" s="15"/>
      <c r="B2053" s="13"/>
      <c r="C2053" s="13"/>
      <c r="D2053" s="13"/>
      <c r="E2053" s="13"/>
      <c r="F2053" s="13"/>
      <c r="G2053" s="205"/>
      <c r="H2053" s="13"/>
      <c r="I2053" s="13"/>
      <c r="J2053" s="216"/>
      <c r="K2053" s="204">
        <f t="shared" si="19"/>
        <v>1</v>
      </c>
      <c r="L2053" s="205" t="str">
        <f ca="1">IFERROR(__xludf.DUMMYFUNCTION("JOIN("""", G2053:H2053)"),"")</f>
        <v/>
      </c>
      <c r="M2053" s="11" t="e">
        <f t="shared" ca="1" si="20"/>
        <v>#NAME?</v>
      </c>
    </row>
    <row r="2054" spans="1:13" ht="12.75">
      <c r="A2054" s="15"/>
      <c r="B2054" s="13"/>
      <c r="C2054" s="13"/>
      <c r="D2054" s="13"/>
      <c r="E2054" s="13"/>
      <c r="F2054" s="13"/>
      <c r="G2054" s="205"/>
      <c r="H2054" s="13"/>
      <c r="I2054" s="13"/>
      <c r="J2054" s="216"/>
      <c r="K2054" s="204">
        <f t="shared" si="19"/>
        <v>1</v>
      </c>
      <c r="L2054" s="205" t="str">
        <f ca="1">IFERROR(__xludf.DUMMYFUNCTION("JOIN("""", G2054:H2054)"),"")</f>
        <v/>
      </c>
      <c r="M2054" s="11" t="e">
        <f t="shared" ca="1" si="20"/>
        <v>#NAME?</v>
      </c>
    </row>
    <row r="2055" spans="1:13" ht="12.75">
      <c r="A2055" s="15"/>
      <c r="B2055" s="13"/>
      <c r="C2055" s="13"/>
      <c r="D2055" s="13"/>
      <c r="E2055" s="13"/>
      <c r="F2055" s="13"/>
      <c r="G2055" s="205"/>
      <c r="H2055" s="13"/>
      <c r="I2055" s="13"/>
      <c r="J2055" s="216"/>
      <c r="K2055" s="204">
        <f t="shared" si="19"/>
        <v>1</v>
      </c>
      <c r="L2055" s="205" t="str">
        <f ca="1">IFERROR(__xludf.DUMMYFUNCTION("JOIN("""", G2055:H2055)"),"")</f>
        <v/>
      </c>
      <c r="M2055" s="11" t="e">
        <f t="shared" ca="1" si="20"/>
        <v>#NAME?</v>
      </c>
    </row>
    <row r="2056" spans="1:13" ht="12.75">
      <c r="A2056" s="15"/>
      <c r="B2056" s="13"/>
      <c r="C2056" s="13"/>
      <c r="D2056" s="13"/>
      <c r="E2056" s="13"/>
      <c r="F2056" s="13"/>
      <c r="G2056" s="205"/>
      <c r="H2056" s="13"/>
      <c r="I2056" s="13"/>
      <c r="J2056" s="216"/>
      <c r="K2056" s="204">
        <f t="shared" si="19"/>
        <v>1</v>
      </c>
      <c r="L2056" s="205" t="str">
        <f ca="1">IFERROR(__xludf.DUMMYFUNCTION("JOIN("""", G2056:H2056)"),"")</f>
        <v/>
      </c>
      <c r="M2056" s="11" t="e">
        <f t="shared" ca="1" si="20"/>
        <v>#NAME?</v>
      </c>
    </row>
    <row r="2057" spans="1:13" ht="12.75">
      <c r="A2057" s="15"/>
      <c r="B2057" s="13"/>
      <c r="C2057" s="13"/>
      <c r="D2057" s="13"/>
      <c r="E2057" s="13"/>
      <c r="F2057" s="13"/>
      <c r="G2057" s="205"/>
      <c r="H2057" s="13"/>
      <c r="I2057" s="13"/>
      <c r="J2057" s="216"/>
      <c r="K2057" s="204">
        <f t="shared" si="19"/>
        <v>1</v>
      </c>
      <c r="L2057" s="205" t="str">
        <f ca="1">IFERROR(__xludf.DUMMYFUNCTION("JOIN("""", G2057:H2057)"),"")</f>
        <v/>
      </c>
      <c r="M2057" s="11" t="e">
        <f t="shared" ca="1" si="20"/>
        <v>#NAME?</v>
      </c>
    </row>
    <row r="2058" spans="1:13" ht="12.75">
      <c r="A2058" s="15"/>
      <c r="B2058" s="13"/>
      <c r="C2058" s="13"/>
      <c r="D2058" s="13"/>
      <c r="E2058" s="13"/>
      <c r="F2058" s="13"/>
      <c r="G2058" s="205"/>
      <c r="H2058" s="13"/>
      <c r="I2058" s="13"/>
      <c r="J2058" s="216"/>
      <c r="K2058" s="204">
        <f t="shared" si="19"/>
        <v>1</v>
      </c>
      <c r="L2058" s="205" t="str">
        <f ca="1">IFERROR(__xludf.DUMMYFUNCTION("JOIN("""", G2058:H2058)"),"")</f>
        <v/>
      </c>
      <c r="M2058" s="11" t="e">
        <f t="shared" ca="1" si="20"/>
        <v>#NAME?</v>
      </c>
    </row>
    <row r="2059" spans="1:13" ht="12.75">
      <c r="A2059" s="15"/>
      <c r="B2059" s="13"/>
      <c r="C2059" s="13"/>
      <c r="D2059" s="13"/>
      <c r="E2059" s="13"/>
      <c r="F2059" s="13"/>
      <c r="G2059" s="205"/>
      <c r="H2059" s="13"/>
      <c r="I2059" s="13"/>
      <c r="J2059" s="216"/>
      <c r="K2059" s="204">
        <f t="shared" si="19"/>
        <v>1</v>
      </c>
      <c r="L2059" s="205" t="str">
        <f ca="1">IFERROR(__xludf.DUMMYFUNCTION("JOIN("""", G2059:H2059)"),"")</f>
        <v/>
      </c>
      <c r="M2059" s="11" t="e">
        <f t="shared" ca="1" si="20"/>
        <v>#NAME?</v>
      </c>
    </row>
    <row r="2060" spans="1:13" ht="12.75">
      <c r="A2060" s="15"/>
      <c r="B2060" s="13"/>
      <c r="C2060" s="13"/>
      <c r="D2060" s="13"/>
      <c r="E2060" s="13"/>
      <c r="F2060" s="13"/>
      <c r="G2060" s="205"/>
      <c r="H2060" s="13"/>
      <c r="I2060" s="13"/>
      <c r="J2060" s="216"/>
      <c r="K2060" s="204">
        <f t="shared" si="19"/>
        <v>1</v>
      </c>
      <c r="L2060" s="205" t="str">
        <f ca="1">IFERROR(__xludf.DUMMYFUNCTION("JOIN("""", G2060:H2060)"),"")</f>
        <v/>
      </c>
      <c r="M2060" s="11" t="e">
        <f t="shared" ca="1" si="20"/>
        <v>#NAME?</v>
      </c>
    </row>
    <row r="2061" spans="1:13" ht="12.75">
      <c r="A2061" s="15"/>
      <c r="B2061" s="13"/>
      <c r="C2061" s="13"/>
      <c r="D2061" s="13"/>
      <c r="E2061" s="13"/>
      <c r="F2061" s="13"/>
      <c r="G2061" s="205"/>
      <c r="H2061" s="13"/>
      <c r="I2061" s="13"/>
      <c r="J2061" s="216"/>
      <c r="K2061" s="204">
        <f t="shared" si="19"/>
        <v>1</v>
      </c>
      <c r="L2061" s="205" t="str">
        <f ca="1">IFERROR(__xludf.DUMMYFUNCTION("JOIN("""", G2061:H2061)"),"")</f>
        <v/>
      </c>
      <c r="M2061" s="11" t="e">
        <f t="shared" ca="1" si="20"/>
        <v>#NAME?</v>
      </c>
    </row>
    <row r="2062" spans="1:13" ht="12.75">
      <c r="A2062" s="15"/>
      <c r="B2062" s="13"/>
      <c r="C2062" s="13"/>
      <c r="D2062" s="13"/>
      <c r="E2062" s="13"/>
      <c r="F2062" s="13"/>
      <c r="G2062" s="205"/>
      <c r="H2062" s="13"/>
      <c r="I2062" s="13"/>
      <c r="J2062" s="216"/>
      <c r="K2062" s="204">
        <f t="shared" si="19"/>
        <v>1</v>
      </c>
      <c r="L2062" s="205" t="str">
        <f ca="1">IFERROR(__xludf.DUMMYFUNCTION("JOIN("""", G2062:H2062)"),"")</f>
        <v/>
      </c>
      <c r="M2062" s="11" t="e">
        <f t="shared" ca="1" si="20"/>
        <v>#NAME?</v>
      </c>
    </row>
    <row r="2063" spans="1:13" ht="12.75">
      <c r="A2063" s="15"/>
      <c r="B2063" s="13"/>
      <c r="C2063" s="13"/>
      <c r="D2063" s="13"/>
      <c r="E2063" s="13"/>
      <c r="F2063" s="13"/>
      <c r="G2063" s="205"/>
      <c r="H2063" s="13"/>
      <c r="I2063" s="13"/>
      <c r="J2063" s="216"/>
      <c r="K2063" s="204">
        <f t="shared" si="19"/>
        <v>1</v>
      </c>
      <c r="L2063" s="205" t="str">
        <f ca="1">IFERROR(__xludf.DUMMYFUNCTION("JOIN("""", G2063:H2063)"),"")</f>
        <v/>
      </c>
      <c r="M2063" s="11" t="e">
        <f t="shared" ca="1" si="20"/>
        <v>#NAME?</v>
      </c>
    </row>
    <row r="2064" spans="1:13" ht="12.75">
      <c r="A2064" s="15"/>
      <c r="B2064" s="13"/>
      <c r="C2064" s="13"/>
      <c r="D2064" s="13"/>
      <c r="E2064" s="13"/>
      <c r="F2064" s="13"/>
      <c r="G2064" s="205"/>
      <c r="H2064" s="13"/>
      <c r="I2064" s="13"/>
      <c r="J2064" s="216"/>
      <c r="K2064" s="204">
        <f t="shared" si="19"/>
        <v>1</v>
      </c>
      <c r="L2064" s="205" t="str">
        <f ca="1">IFERROR(__xludf.DUMMYFUNCTION("JOIN("""", G2064:H2064)"),"")</f>
        <v/>
      </c>
      <c r="M2064" s="11" t="e">
        <f t="shared" ca="1" si="20"/>
        <v>#NAME?</v>
      </c>
    </row>
    <row r="2065" spans="1:13" ht="12.75">
      <c r="A2065" s="15"/>
      <c r="B2065" s="13"/>
      <c r="C2065" s="13"/>
      <c r="D2065" s="13"/>
      <c r="E2065" s="13"/>
      <c r="F2065" s="13"/>
      <c r="G2065" s="205"/>
      <c r="H2065" s="13"/>
      <c r="I2065" s="13"/>
      <c r="J2065" s="216"/>
      <c r="K2065" s="204">
        <f t="shared" si="19"/>
        <v>1</v>
      </c>
      <c r="L2065" s="205" t="str">
        <f ca="1">IFERROR(__xludf.DUMMYFUNCTION("JOIN("""", G2065:H2065)"),"")</f>
        <v/>
      </c>
      <c r="M2065" s="11" t="e">
        <f t="shared" ca="1" si="20"/>
        <v>#NAME?</v>
      </c>
    </row>
    <row r="2066" spans="1:13" ht="12.75">
      <c r="A2066" s="15"/>
      <c r="B2066" s="13"/>
      <c r="C2066" s="13"/>
      <c r="D2066" s="13"/>
      <c r="E2066" s="13"/>
      <c r="F2066" s="13"/>
      <c r="G2066" s="205"/>
      <c r="H2066" s="13"/>
      <c r="I2066" s="13"/>
      <c r="J2066" s="216"/>
      <c r="K2066" s="204">
        <f t="shared" si="19"/>
        <v>1</v>
      </c>
      <c r="L2066" s="205" t="str">
        <f ca="1">IFERROR(__xludf.DUMMYFUNCTION("JOIN("""", G2066:H2066)"),"")</f>
        <v/>
      </c>
      <c r="M2066" s="11" t="e">
        <f t="shared" ca="1" si="20"/>
        <v>#NAME?</v>
      </c>
    </row>
    <row r="2067" spans="1:13" ht="12.75">
      <c r="A2067" s="15"/>
      <c r="B2067" s="13"/>
      <c r="C2067" s="13"/>
      <c r="D2067" s="13"/>
      <c r="E2067" s="13"/>
      <c r="F2067" s="13"/>
      <c r="G2067" s="205"/>
      <c r="H2067" s="13"/>
      <c r="I2067" s="13"/>
      <c r="J2067" s="216"/>
      <c r="K2067" s="204">
        <f t="shared" si="19"/>
        <v>1</v>
      </c>
      <c r="L2067" s="205" t="str">
        <f ca="1">IFERROR(__xludf.DUMMYFUNCTION("JOIN("""", G2067:H2067)"),"")</f>
        <v/>
      </c>
      <c r="M2067" s="11" t="e">
        <f t="shared" ca="1" si="20"/>
        <v>#NAME?</v>
      </c>
    </row>
    <row r="2068" spans="1:13" ht="12.75">
      <c r="A2068" s="15"/>
      <c r="B2068" s="13"/>
      <c r="C2068" s="13"/>
      <c r="D2068" s="13"/>
      <c r="E2068" s="13"/>
      <c r="F2068" s="13"/>
      <c r="G2068" s="205"/>
      <c r="H2068" s="13"/>
      <c r="I2068" s="13"/>
      <c r="J2068" s="216"/>
      <c r="K2068" s="204">
        <f t="shared" si="19"/>
        <v>1</v>
      </c>
      <c r="L2068" s="205" t="str">
        <f ca="1">IFERROR(__xludf.DUMMYFUNCTION("JOIN("""", G2068:H2068)"),"")</f>
        <v/>
      </c>
      <c r="M2068" s="11" t="e">
        <f t="shared" ca="1" si="20"/>
        <v>#NAME?</v>
      </c>
    </row>
    <row r="2069" spans="1:13" ht="12.75">
      <c r="A2069" s="15"/>
      <c r="B2069" s="13"/>
      <c r="C2069" s="13"/>
      <c r="D2069" s="13"/>
      <c r="E2069" s="13"/>
      <c r="F2069" s="13"/>
      <c r="G2069" s="205"/>
      <c r="H2069" s="13"/>
      <c r="I2069" s="13"/>
      <c r="J2069" s="216"/>
      <c r="K2069" s="204">
        <f t="shared" si="19"/>
        <v>1</v>
      </c>
      <c r="L2069" s="205" t="str">
        <f ca="1">IFERROR(__xludf.DUMMYFUNCTION("JOIN("""", G2069:H2069)"),"")</f>
        <v/>
      </c>
      <c r="M2069" s="11" t="e">
        <f t="shared" ca="1" si="20"/>
        <v>#NAME?</v>
      </c>
    </row>
    <row r="2070" spans="1:13" ht="12.75">
      <c r="A2070" s="15"/>
      <c r="B2070" s="13"/>
      <c r="C2070" s="13"/>
      <c r="D2070" s="13"/>
      <c r="E2070" s="13"/>
      <c r="F2070" s="13"/>
      <c r="G2070" s="205"/>
      <c r="H2070" s="13"/>
      <c r="I2070" s="13"/>
      <c r="J2070" s="216"/>
      <c r="K2070" s="204">
        <f t="shared" si="19"/>
        <v>1</v>
      </c>
      <c r="L2070" s="205" t="str">
        <f ca="1">IFERROR(__xludf.DUMMYFUNCTION("JOIN("""", G2070:H2070)"),"")</f>
        <v/>
      </c>
      <c r="M2070" s="11" t="e">
        <f t="shared" ca="1" si="20"/>
        <v>#NAME?</v>
      </c>
    </row>
    <row r="2071" spans="1:13" ht="12.75">
      <c r="A2071" s="15"/>
      <c r="B2071" s="13"/>
      <c r="C2071" s="13"/>
      <c r="D2071" s="13"/>
      <c r="E2071" s="13"/>
      <c r="F2071" s="13"/>
      <c r="G2071" s="205"/>
      <c r="H2071" s="13"/>
      <c r="I2071" s="13"/>
      <c r="J2071" s="216"/>
      <c r="K2071" s="204">
        <f t="shared" si="19"/>
        <v>1</v>
      </c>
      <c r="L2071" s="205" t="str">
        <f ca="1">IFERROR(__xludf.DUMMYFUNCTION("JOIN("""", G2071:H2071)"),"")</f>
        <v/>
      </c>
      <c r="M2071" s="11" t="e">
        <f t="shared" ca="1" si="20"/>
        <v>#NAME?</v>
      </c>
    </row>
    <row r="2072" spans="1:13" ht="12.75">
      <c r="A2072" s="15"/>
      <c r="B2072" s="13"/>
      <c r="C2072" s="13"/>
      <c r="D2072" s="13"/>
      <c r="E2072" s="13"/>
      <c r="F2072" s="13"/>
      <c r="G2072" s="205"/>
      <c r="H2072" s="13"/>
      <c r="I2072" s="13"/>
      <c r="J2072" s="216"/>
      <c r="K2072" s="204">
        <f t="shared" si="19"/>
        <v>1</v>
      </c>
      <c r="L2072" s="205" t="str">
        <f ca="1">IFERROR(__xludf.DUMMYFUNCTION("JOIN("""", G2072:H2072)"),"")</f>
        <v/>
      </c>
      <c r="M2072" s="11" t="e">
        <f t="shared" ca="1" si="20"/>
        <v>#NAME?</v>
      </c>
    </row>
    <row r="2073" spans="1:13" ht="12.75">
      <c r="A2073" s="15"/>
      <c r="B2073" s="13"/>
      <c r="C2073" s="13"/>
      <c r="D2073" s="13"/>
      <c r="E2073" s="13"/>
      <c r="F2073" s="13"/>
      <c r="G2073" s="205"/>
      <c r="H2073" s="13"/>
      <c r="I2073" s="13"/>
      <c r="J2073" s="216"/>
      <c r="K2073" s="204">
        <f t="shared" si="19"/>
        <v>1</v>
      </c>
      <c r="L2073" s="205" t="str">
        <f ca="1">IFERROR(__xludf.DUMMYFUNCTION("JOIN("""", G2073:H2073)"),"")</f>
        <v/>
      </c>
      <c r="M2073" s="11" t="e">
        <f t="shared" ca="1" si="20"/>
        <v>#NAME?</v>
      </c>
    </row>
    <row r="2074" spans="1:13" ht="12.75">
      <c r="A2074" s="15"/>
      <c r="B2074" s="13"/>
      <c r="C2074" s="13"/>
      <c r="D2074" s="13"/>
      <c r="E2074" s="13"/>
      <c r="F2074" s="13"/>
      <c r="G2074" s="205"/>
      <c r="H2074" s="13"/>
      <c r="I2074" s="13"/>
      <c r="J2074" s="216"/>
      <c r="K2074" s="204">
        <f t="shared" si="19"/>
        <v>1</v>
      </c>
      <c r="L2074" s="205" t="str">
        <f ca="1">IFERROR(__xludf.DUMMYFUNCTION("JOIN("""", G2074:H2074)"),"")</f>
        <v/>
      </c>
      <c r="M2074" s="11" t="e">
        <f t="shared" ca="1" si="20"/>
        <v>#NAME?</v>
      </c>
    </row>
    <row r="2075" spans="1:13" ht="12.75">
      <c r="A2075" s="15"/>
      <c r="B2075" s="13"/>
      <c r="C2075" s="13"/>
      <c r="D2075" s="13"/>
      <c r="E2075" s="13"/>
      <c r="F2075" s="13"/>
      <c r="G2075" s="205"/>
      <c r="H2075" s="13"/>
      <c r="I2075" s="13"/>
      <c r="J2075" s="216"/>
      <c r="K2075" s="204">
        <f t="shared" si="19"/>
        <v>1</v>
      </c>
      <c r="L2075" s="205" t="str">
        <f ca="1">IFERROR(__xludf.DUMMYFUNCTION("JOIN("""", G2075:H2075)"),"")</f>
        <v/>
      </c>
      <c r="M2075" s="11" t="e">
        <f t="shared" ca="1" si="20"/>
        <v>#NAME?</v>
      </c>
    </row>
    <row r="2076" spans="1:13" ht="12.75">
      <c r="A2076" s="15"/>
      <c r="B2076" s="13"/>
      <c r="C2076" s="13"/>
      <c r="D2076" s="13"/>
      <c r="E2076" s="13"/>
      <c r="F2076" s="13"/>
      <c r="G2076" s="205"/>
      <c r="H2076" s="13"/>
      <c r="I2076" s="13"/>
      <c r="J2076" s="216"/>
      <c r="K2076" s="204">
        <f t="shared" si="19"/>
        <v>1</v>
      </c>
      <c r="L2076" s="205" t="str">
        <f ca="1">IFERROR(__xludf.DUMMYFUNCTION("JOIN("""", G2076:H2076)"),"")</f>
        <v/>
      </c>
      <c r="M2076" s="11" t="e">
        <f t="shared" ca="1" si="20"/>
        <v>#NAME?</v>
      </c>
    </row>
    <row r="2077" spans="1:13" ht="12.75">
      <c r="A2077" s="15"/>
      <c r="B2077" s="13"/>
      <c r="C2077" s="13"/>
      <c r="D2077" s="13"/>
      <c r="E2077" s="13"/>
      <c r="F2077" s="13"/>
      <c r="G2077" s="205"/>
      <c r="H2077" s="13"/>
      <c r="I2077" s="13"/>
      <c r="J2077" s="216"/>
      <c r="K2077" s="204">
        <f t="shared" si="19"/>
        <v>1</v>
      </c>
      <c r="L2077" s="205" t="str">
        <f ca="1">IFERROR(__xludf.DUMMYFUNCTION("JOIN("""", G2077:H2077)"),"")</f>
        <v/>
      </c>
      <c r="M2077" s="11" t="e">
        <f t="shared" ca="1" si="20"/>
        <v>#NAME?</v>
      </c>
    </row>
    <row r="2078" spans="1:13" ht="12.75">
      <c r="A2078" s="15"/>
      <c r="B2078" s="13"/>
      <c r="C2078" s="13"/>
      <c r="D2078" s="13"/>
      <c r="E2078" s="13"/>
      <c r="F2078" s="13"/>
      <c r="G2078" s="205"/>
      <c r="H2078" s="13"/>
      <c r="I2078" s="13"/>
      <c r="J2078" s="216"/>
      <c r="K2078" s="204">
        <f t="shared" si="19"/>
        <v>1</v>
      </c>
      <c r="L2078" s="205" t="str">
        <f ca="1">IFERROR(__xludf.DUMMYFUNCTION("JOIN("""", G2078:H2078)"),"")</f>
        <v/>
      </c>
      <c r="M2078" s="11" t="e">
        <f t="shared" ca="1" si="20"/>
        <v>#NAME?</v>
      </c>
    </row>
    <row r="2079" spans="1:13" ht="12.75">
      <c r="A2079" s="15"/>
      <c r="B2079" s="13"/>
      <c r="C2079" s="13"/>
      <c r="D2079" s="13"/>
      <c r="E2079" s="13"/>
      <c r="F2079" s="13"/>
      <c r="G2079" s="205"/>
      <c r="H2079" s="13"/>
      <c r="I2079" s="13"/>
      <c r="J2079" s="216"/>
      <c r="K2079" s="204">
        <f t="shared" si="19"/>
        <v>1</v>
      </c>
      <c r="L2079" s="205" t="str">
        <f ca="1">IFERROR(__xludf.DUMMYFUNCTION("JOIN("""", G2079:H2079)"),"")</f>
        <v/>
      </c>
      <c r="M2079" s="11" t="e">
        <f t="shared" ca="1" si="20"/>
        <v>#NAME?</v>
      </c>
    </row>
    <row r="2080" spans="1:13" ht="12.75">
      <c r="A2080" s="15"/>
      <c r="B2080" s="13"/>
      <c r="C2080" s="13"/>
      <c r="D2080" s="13"/>
      <c r="E2080" s="13"/>
      <c r="F2080" s="13"/>
      <c r="G2080" s="205"/>
      <c r="H2080" s="13"/>
      <c r="I2080" s="13"/>
      <c r="J2080" s="216"/>
      <c r="K2080" s="204">
        <f t="shared" si="19"/>
        <v>1</v>
      </c>
      <c r="L2080" s="205" t="str">
        <f ca="1">IFERROR(__xludf.DUMMYFUNCTION("JOIN("""", G2080:H2080)"),"")</f>
        <v/>
      </c>
      <c r="M2080" s="11" t="e">
        <f t="shared" ca="1" si="20"/>
        <v>#NAME?</v>
      </c>
    </row>
    <row r="2081" spans="1:13" ht="12.75">
      <c r="A2081" s="15"/>
      <c r="B2081" s="13"/>
      <c r="C2081" s="13"/>
      <c r="D2081" s="13"/>
      <c r="E2081" s="13"/>
      <c r="F2081" s="13"/>
      <c r="G2081" s="205"/>
      <c r="H2081" s="13"/>
      <c r="I2081" s="13"/>
      <c r="J2081" s="216"/>
      <c r="K2081" s="204">
        <f t="shared" si="19"/>
        <v>1</v>
      </c>
      <c r="L2081" s="205" t="str">
        <f ca="1">IFERROR(__xludf.DUMMYFUNCTION("JOIN("""", G2081:H2081)"),"")</f>
        <v/>
      </c>
      <c r="M2081" s="11" t="e">
        <f t="shared" ca="1" si="20"/>
        <v>#NAME?</v>
      </c>
    </row>
    <row r="2082" spans="1:13" ht="12.75">
      <c r="A2082" s="15"/>
      <c r="B2082" s="13"/>
      <c r="C2082" s="13"/>
      <c r="D2082" s="13"/>
      <c r="E2082" s="13"/>
      <c r="F2082" s="13"/>
      <c r="G2082" s="205"/>
      <c r="H2082" s="13"/>
      <c r="I2082" s="13"/>
      <c r="J2082" s="216"/>
      <c r="K2082" s="204">
        <f t="shared" si="19"/>
        <v>1</v>
      </c>
      <c r="L2082" s="205" t="str">
        <f ca="1">IFERROR(__xludf.DUMMYFUNCTION("JOIN("""", G2082:H2082)"),"")</f>
        <v/>
      </c>
      <c r="M2082" s="11" t="e">
        <f t="shared" ca="1" si="20"/>
        <v>#NAME?</v>
      </c>
    </row>
    <row r="2083" spans="1:13" ht="12.75">
      <c r="A2083" s="15"/>
      <c r="B2083" s="13"/>
      <c r="C2083" s="13"/>
      <c r="D2083" s="13"/>
      <c r="E2083" s="13"/>
      <c r="F2083" s="13"/>
      <c r="G2083" s="205"/>
      <c r="H2083" s="13"/>
      <c r="I2083" s="13"/>
      <c r="J2083" s="216"/>
      <c r="K2083" s="204">
        <f t="shared" si="19"/>
        <v>1</v>
      </c>
      <c r="L2083" s="205" t="str">
        <f ca="1">IFERROR(__xludf.DUMMYFUNCTION("JOIN("""", G2083:H2083)"),"")</f>
        <v/>
      </c>
      <c r="M2083" s="11" t="e">
        <f t="shared" ca="1" si="20"/>
        <v>#NAME?</v>
      </c>
    </row>
    <row r="2084" spans="1:13" ht="12.75">
      <c r="A2084" s="15"/>
      <c r="B2084" s="13"/>
      <c r="C2084" s="13"/>
      <c r="D2084" s="13"/>
      <c r="E2084" s="13"/>
      <c r="F2084" s="13"/>
      <c r="G2084" s="205"/>
      <c r="H2084" s="13"/>
      <c r="I2084" s="13"/>
      <c r="J2084" s="216"/>
      <c r="K2084" s="204">
        <f t="shared" si="19"/>
        <v>1</v>
      </c>
      <c r="L2084" s="205" t="str">
        <f ca="1">IFERROR(__xludf.DUMMYFUNCTION("JOIN("""", G2084:H2084)"),"")</f>
        <v/>
      </c>
      <c r="M2084" s="11" t="e">
        <f t="shared" ca="1" si="20"/>
        <v>#NAME?</v>
      </c>
    </row>
    <row r="2085" spans="1:13" ht="12.75">
      <c r="A2085" s="15"/>
      <c r="B2085" s="13"/>
      <c r="C2085" s="13"/>
      <c r="D2085" s="13"/>
      <c r="E2085" s="13"/>
      <c r="F2085" s="13"/>
      <c r="G2085" s="205"/>
      <c r="H2085" s="13"/>
      <c r="I2085" s="13"/>
      <c r="J2085" s="216"/>
      <c r="K2085" s="204">
        <f t="shared" si="19"/>
        <v>1</v>
      </c>
      <c r="L2085" s="205" t="str">
        <f ca="1">IFERROR(__xludf.DUMMYFUNCTION("JOIN("""", G2085:H2085)"),"")</f>
        <v/>
      </c>
      <c r="M2085" s="11" t="e">
        <f t="shared" ca="1" si="20"/>
        <v>#NAME?</v>
      </c>
    </row>
    <row r="2086" spans="1:13" ht="12.75">
      <c r="A2086" s="15"/>
      <c r="B2086" s="13"/>
      <c r="C2086" s="13"/>
      <c r="D2086" s="13"/>
      <c r="E2086" s="13"/>
      <c r="F2086" s="13"/>
      <c r="G2086" s="205"/>
      <c r="H2086" s="13"/>
      <c r="I2086" s="13"/>
      <c r="J2086" s="216"/>
      <c r="K2086" s="204">
        <f t="shared" si="19"/>
        <v>1</v>
      </c>
      <c r="L2086" s="205" t="str">
        <f ca="1">IFERROR(__xludf.DUMMYFUNCTION("JOIN("""", G2086:H2086)"),"")</f>
        <v/>
      </c>
      <c r="M2086" s="11" t="e">
        <f t="shared" ca="1" si="20"/>
        <v>#NAME?</v>
      </c>
    </row>
    <row r="2087" spans="1:13" ht="12.75">
      <c r="A2087" s="15"/>
      <c r="B2087" s="13"/>
      <c r="C2087" s="13"/>
      <c r="D2087" s="13"/>
      <c r="E2087" s="13"/>
      <c r="F2087" s="13"/>
      <c r="G2087" s="205"/>
      <c r="H2087" s="13"/>
      <c r="I2087" s="13"/>
      <c r="J2087" s="216"/>
      <c r="K2087" s="204">
        <f t="shared" si="19"/>
        <v>1</v>
      </c>
      <c r="L2087" s="205" t="str">
        <f ca="1">IFERROR(__xludf.DUMMYFUNCTION("JOIN("""", G2087:H2087)"),"")</f>
        <v/>
      </c>
      <c r="M2087" s="11" t="e">
        <f t="shared" ca="1" si="20"/>
        <v>#NAME?</v>
      </c>
    </row>
    <row r="2088" spans="1:13" ht="12.75">
      <c r="A2088" s="15"/>
      <c r="B2088" s="13"/>
      <c r="C2088" s="13"/>
      <c r="D2088" s="13"/>
      <c r="E2088" s="13"/>
      <c r="F2088" s="13"/>
      <c r="G2088" s="205"/>
      <c r="H2088" s="13"/>
      <c r="I2088" s="13"/>
      <c r="J2088" s="216"/>
      <c r="K2088" s="204">
        <f t="shared" si="19"/>
        <v>1</v>
      </c>
      <c r="L2088" s="205" t="str">
        <f ca="1">IFERROR(__xludf.DUMMYFUNCTION("JOIN("""", G2088:H2088)"),"")</f>
        <v/>
      </c>
      <c r="M2088" s="11" t="e">
        <f t="shared" ca="1" si="20"/>
        <v>#NAME?</v>
      </c>
    </row>
    <row r="2089" spans="1:13" ht="12.75">
      <c r="A2089" s="15"/>
      <c r="B2089" s="13"/>
      <c r="C2089" s="13"/>
      <c r="D2089" s="13"/>
      <c r="E2089" s="13"/>
      <c r="F2089" s="13"/>
      <c r="G2089" s="205"/>
      <c r="H2089" s="13"/>
      <c r="I2089" s="13"/>
      <c r="J2089" s="216"/>
      <c r="K2089" s="204">
        <f t="shared" si="19"/>
        <v>1</v>
      </c>
      <c r="L2089" s="205" t="str">
        <f ca="1">IFERROR(__xludf.DUMMYFUNCTION("JOIN("""", G2089:H2089)"),"")</f>
        <v/>
      </c>
      <c r="M2089" s="11" t="e">
        <f t="shared" ca="1" si="20"/>
        <v>#NAME?</v>
      </c>
    </row>
    <row r="2090" spans="1:13" ht="12.75">
      <c r="A2090" s="15"/>
      <c r="B2090" s="13"/>
      <c r="C2090" s="13"/>
      <c r="D2090" s="13"/>
      <c r="E2090" s="13"/>
      <c r="F2090" s="13"/>
      <c r="G2090" s="205"/>
      <c r="H2090" s="13"/>
      <c r="I2090" s="13"/>
      <c r="J2090" s="216"/>
      <c r="K2090" s="204">
        <f t="shared" si="19"/>
        <v>1</v>
      </c>
      <c r="L2090" s="205" t="str">
        <f ca="1">IFERROR(__xludf.DUMMYFUNCTION("JOIN("""", G2090:H2090)"),"")</f>
        <v/>
      </c>
      <c r="M2090" s="11" t="e">
        <f t="shared" ca="1" si="20"/>
        <v>#NAME?</v>
      </c>
    </row>
    <row r="2091" spans="1:13" ht="12.75">
      <c r="A2091" s="15"/>
      <c r="B2091" s="13"/>
      <c r="C2091" s="13"/>
      <c r="D2091" s="13"/>
      <c r="E2091" s="13"/>
      <c r="F2091" s="13"/>
      <c r="G2091" s="205"/>
      <c r="H2091" s="13"/>
      <c r="I2091" s="13"/>
      <c r="J2091" s="216"/>
      <c r="K2091" s="204">
        <f t="shared" si="19"/>
        <v>1</v>
      </c>
      <c r="L2091" s="205" t="str">
        <f ca="1">IFERROR(__xludf.DUMMYFUNCTION("JOIN("""", G2091:H2091)"),"")</f>
        <v/>
      </c>
      <c r="M2091" s="11" t="e">
        <f t="shared" ca="1" si="20"/>
        <v>#NAME?</v>
      </c>
    </row>
    <row r="2092" spans="1:13" ht="12.75">
      <c r="A2092" s="15"/>
      <c r="B2092" s="13"/>
      <c r="C2092" s="13"/>
      <c r="D2092" s="13"/>
      <c r="E2092" s="13"/>
      <c r="F2092" s="13"/>
      <c r="G2092" s="205"/>
      <c r="H2092" s="13"/>
      <c r="I2092" s="13"/>
      <c r="J2092" s="216"/>
      <c r="K2092" s="204">
        <f t="shared" si="19"/>
        <v>1</v>
      </c>
      <c r="L2092" s="205" t="str">
        <f ca="1">IFERROR(__xludf.DUMMYFUNCTION("JOIN("""", G2092:H2092)"),"")</f>
        <v/>
      </c>
      <c r="M2092" s="11" t="e">
        <f t="shared" ca="1" si="20"/>
        <v>#NAME?</v>
      </c>
    </row>
    <row r="2093" spans="1:13" ht="12.75">
      <c r="A2093" s="15"/>
      <c r="B2093" s="13"/>
      <c r="C2093" s="13"/>
      <c r="D2093" s="13"/>
      <c r="E2093" s="13"/>
      <c r="F2093" s="13"/>
      <c r="G2093" s="205"/>
      <c r="H2093" s="13"/>
      <c r="I2093" s="13"/>
      <c r="J2093" s="216"/>
      <c r="K2093" s="204">
        <f t="shared" si="19"/>
        <v>1</v>
      </c>
      <c r="L2093" s="205" t="str">
        <f ca="1">IFERROR(__xludf.DUMMYFUNCTION("JOIN("""", G2093:H2093)"),"")</f>
        <v/>
      </c>
      <c r="M2093" s="11" t="e">
        <f t="shared" ca="1" si="20"/>
        <v>#NAME?</v>
      </c>
    </row>
    <row r="2094" spans="1:13" ht="12.75">
      <c r="A2094" s="15"/>
      <c r="B2094" s="13"/>
      <c r="C2094" s="13"/>
      <c r="D2094" s="13"/>
      <c r="E2094" s="13"/>
      <c r="F2094" s="13"/>
      <c r="G2094" s="205"/>
      <c r="H2094" s="13"/>
      <c r="I2094" s="13"/>
      <c r="J2094" s="216"/>
      <c r="K2094" s="204">
        <f t="shared" si="19"/>
        <v>1</v>
      </c>
      <c r="L2094" s="205" t="str">
        <f ca="1">IFERROR(__xludf.DUMMYFUNCTION("JOIN("""", G2094:H2094)"),"")</f>
        <v/>
      </c>
      <c r="M2094" s="11" t="e">
        <f t="shared" ca="1" si="20"/>
        <v>#NAME?</v>
      </c>
    </row>
    <row r="2095" spans="1:13" ht="12.75">
      <c r="A2095" s="15"/>
      <c r="B2095" s="13"/>
      <c r="C2095" s="13"/>
      <c r="D2095" s="13"/>
      <c r="E2095" s="13"/>
      <c r="F2095" s="13"/>
      <c r="G2095" s="205"/>
      <c r="H2095" s="13"/>
      <c r="I2095" s="13"/>
      <c r="J2095" s="216"/>
      <c r="K2095" s="204">
        <f t="shared" si="19"/>
        <v>1</v>
      </c>
      <c r="L2095" s="205" t="str">
        <f ca="1">IFERROR(__xludf.DUMMYFUNCTION("JOIN("""", G2095:H2095)"),"")</f>
        <v/>
      </c>
      <c r="M2095" s="11" t="e">
        <f t="shared" ca="1" si="20"/>
        <v>#NAME?</v>
      </c>
    </row>
    <row r="2096" spans="1:13" ht="12.75">
      <c r="A2096" s="15"/>
      <c r="B2096" s="13"/>
      <c r="C2096" s="13"/>
      <c r="D2096" s="13"/>
      <c r="E2096" s="13"/>
      <c r="F2096" s="13"/>
      <c r="G2096" s="205"/>
      <c r="H2096" s="13"/>
      <c r="I2096" s="13"/>
      <c r="J2096" s="216"/>
      <c r="K2096" s="204">
        <f t="shared" si="19"/>
        <v>1</v>
      </c>
      <c r="L2096" s="205" t="str">
        <f ca="1">IFERROR(__xludf.DUMMYFUNCTION("JOIN("""", G2096:H2096)"),"")</f>
        <v/>
      </c>
      <c r="M2096" s="11" t="e">
        <f t="shared" ca="1" si="20"/>
        <v>#NAME?</v>
      </c>
    </row>
    <row r="2097" spans="1:13" ht="12.75">
      <c r="A2097" s="15"/>
      <c r="B2097" s="13"/>
      <c r="C2097" s="13"/>
      <c r="D2097" s="13"/>
      <c r="E2097" s="13"/>
      <c r="F2097" s="13"/>
      <c r="G2097" s="205"/>
      <c r="H2097" s="13"/>
      <c r="I2097" s="13"/>
      <c r="J2097" s="216"/>
      <c r="K2097" s="204">
        <f t="shared" si="19"/>
        <v>1</v>
      </c>
      <c r="L2097" s="205" t="str">
        <f ca="1">IFERROR(__xludf.DUMMYFUNCTION("JOIN("""", G2097:H2097)"),"")</f>
        <v/>
      </c>
      <c r="M2097" s="11" t="e">
        <f t="shared" ca="1" si="20"/>
        <v>#NAME?</v>
      </c>
    </row>
    <row r="2098" spans="1:13" ht="12.75">
      <c r="A2098" s="15"/>
      <c r="B2098" s="13"/>
      <c r="C2098" s="13"/>
      <c r="D2098" s="13"/>
      <c r="E2098" s="13"/>
      <c r="F2098" s="13"/>
      <c r="G2098" s="205"/>
      <c r="H2098" s="13"/>
      <c r="I2098" s="13"/>
      <c r="J2098" s="216"/>
      <c r="K2098" s="204">
        <f t="shared" si="19"/>
        <v>1</v>
      </c>
      <c r="L2098" s="205" t="str">
        <f ca="1">IFERROR(__xludf.DUMMYFUNCTION("JOIN("""", G2098:H2098)"),"")</f>
        <v/>
      </c>
      <c r="M2098" s="11" t="e">
        <f t="shared" ca="1" si="20"/>
        <v>#NAME?</v>
      </c>
    </row>
    <row r="2099" spans="1:13" ht="12.75">
      <c r="A2099" s="15"/>
      <c r="B2099" s="13"/>
      <c r="C2099" s="13"/>
      <c r="D2099" s="13"/>
      <c r="E2099" s="13"/>
      <c r="F2099" s="13"/>
      <c r="G2099" s="205"/>
      <c r="H2099" s="13"/>
      <c r="I2099" s="13"/>
      <c r="J2099" s="216"/>
      <c r="K2099" s="204">
        <f t="shared" ref="K2099:K2353" si="21">J2099+1</f>
        <v>1</v>
      </c>
      <c r="L2099" s="205" t="str">
        <f ca="1">IFERROR(__xludf.DUMMYFUNCTION("JOIN("""", G2099:H2099)"),"")</f>
        <v/>
      </c>
      <c r="M2099" s="11" t="e">
        <f t="shared" ca="1" si="20"/>
        <v>#NAME?</v>
      </c>
    </row>
    <row r="2100" spans="1:13" ht="12.75">
      <c r="A2100" s="15"/>
      <c r="B2100" s="13"/>
      <c r="C2100" s="13"/>
      <c r="D2100" s="13"/>
      <c r="E2100" s="13"/>
      <c r="F2100" s="13"/>
      <c r="G2100" s="205"/>
      <c r="H2100" s="13"/>
      <c r="I2100" s="13"/>
      <c r="J2100" s="216"/>
      <c r="K2100" s="204">
        <f t="shared" si="21"/>
        <v>1</v>
      </c>
      <c r="L2100" s="205" t="str">
        <f ca="1">IFERROR(__xludf.DUMMYFUNCTION("JOIN("""", G2100:H2100)"),"")</f>
        <v/>
      </c>
      <c r="M2100" s="11" t="e">
        <f t="shared" ca="1" si="20"/>
        <v>#NAME?</v>
      </c>
    </row>
    <row r="2101" spans="1:13" ht="12.75">
      <c r="A2101" s="15"/>
      <c r="B2101" s="13"/>
      <c r="C2101" s="13"/>
      <c r="D2101" s="13"/>
      <c r="E2101" s="13"/>
      <c r="F2101" s="13"/>
      <c r="G2101" s="205"/>
      <c r="H2101" s="13"/>
      <c r="I2101" s="13"/>
      <c r="J2101" s="216"/>
      <c r="K2101" s="204">
        <f t="shared" si="21"/>
        <v>1</v>
      </c>
      <c r="L2101" s="205" t="str">
        <f ca="1">IFERROR(__xludf.DUMMYFUNCTION("JOIN("""", G2101:H2101)"),"")</f>
        <v/>
      </c>
      <c r="M2101" s="11" t="e">
        <f t="shared" ca="1" si="20"/>
        <v>#NAME?</v>
      </c>
    </row>
    <row r="2102" spans="1:13" ht="12.75">
      <c r="A2102" s="15"/>
      <c r="B2102" s="13"/>
      <c r="C2102" s="13"/>
      <c r="D2102" s="13"/>
      <c r="E2102" s="13"/>
      <c r="F2102" s="13"/>
      <c r="G2102" s="205"/>
      <c r="H2102" s="13"/>
      <c r="I2102" s="13"/>
      <c r="J2102" s="216"/>
      <c r="K2102" s="204">
        <f t="shared" si="21"/>
        <v>1</v>
      </c>
      <c r="L2102" s="205" t="str">
        <f ca="1">IFERROR(__xludf.DUMMYFUNCTION("JOIN("""", G2102:H2102)"),"")</f>
        <v/>
      </c>
      <c r="M2102" s="11" t="e">
        <f t="shared" ca="1" si="20"/>
        <v>#NAME?</v>
      </c>
    </row>
    <row r="2103" spans="1:13" ht="12.75">
      <c r="A2103" s="15"/>
      <c r="B2103" s="13"/>
      <c r="C2103" s="13"/>
      <c r="D2103" s="13"/>
      <c r="E2103" s="13"/>
      <c r="F2103" s="13"/>
      <c r="G2103" s="205"/>
      <c r="H2103" s="13"/>
      <c r="I2103" s="13"/>
      <c r="J2103" s="216"/>
      <c r="K2103" s="204">
        <f t="shared" si="21"/>
        <v>1</v>
      </c>
      <c r="L2103" s="205" t="str">
        <f ca="1">IFERROR(__xludf.DUMMYFUNCTION("JOIN("""", G2103:H2103)"),"")</f>
        <v/>
      </c>
      <c r="M2103" s="11" t="e">
        <f t="shared" ca="1" si="20"/>
        <v>#NAME?</v>
      </c>
    </row>
    <row r="2104" spans="1:13" ht="12.75">
      <c r="A2104" s="15"/>
      <c r="B2104" s="13"/>
      <c r="C2104" s="13"/>
      <c r="D2104" s="13"/>
      <c r="E2104" s="13"/>
      <c r="F2104" s="13"/>
      <c r="G2104" s="205"/>
      <c r="H2104" s="13"/>
      <c r="I2104" s="13"/>
      <c r="J2104" s="216"/>
      <c r="K2104" s="204">
        <f t="shared" si="21"/>
        <v>1</v>
      </c>
      <c r="L2104" s="205" t="str">
        <f ca="1">IFERROR(__xludf.DUMMYFUNCTION("JOIN("""", G2104:H2104)"),"")</f>
        <v/>
      </c>
      <c r="M2104" s="11" t="e">
        <f t="shared" ca="1" si="20"/>
        <v>#NAME?</v>
      </c>
    </row>
    <row r="2105" spans="1:13" ht="12.75">
      <c r="A2105" s="15"/>
      <c r="B2105" s="13"/>
      <c r="C2105" s="13"/>
      <c r="D2105" s="13"/>
      <c r="E2105" s="13"/>
      <c r="F2105" s="13"/>
      <c r="G2105" s="205"/>
      <c r="H2105" s="13"/>
      <c r="I2105" s="13"/>
      <c r="J2105" s="216"/>
      <c r="K2105" s="204">
        <f t="shared" si="21"/>
        <v>1</v>
      </c>
      <c r="L2105" s="205" t="str">
        <f ca="1">IFERROR(__xludf.DUMMYFUNCTION("JOIN("""", G2105:H2105)"),"")</f>
        <v/>
      </c>
      <c r="M2105" s="11" t="e">
        <f t="shared" ca="1" si="20"/>
        <v>#NAME?</v>
      </c>
    </row>
    <row r="2106" spans="1:13" ht="12.75">
      <c r="A2106" s="15"/>
      <c r="B2106" s="13"/>
      <c r="C2106" s="13"/>
      <c r="D2106" s="13"/>
      <c r="E2106" s="13"/>
      <c r="F2106" s="13"/>
      <c r="G2106" s="205"/>
      <c r="H2106" s="13"/>
      <c r="I2106" s="13"/>
      <c r="J2106" s="216"/>
      <c r="K2106" s="204">
        <f t="shared" si="21"/>
        <v>1</v>
      </c>
      <c r="L2106" s="205" t="str">
        <f ca="1">IFERROR(__xludf.DUMMYFUNCTION("JOIN("""", G2106:H2106)"),"")</f>
        <v/>
      </c>
      <c r="M2106" s="11" t="e">
        <f t="shared" ca="1" si="20"/>
        <v>#NAME?</v>
      </c>
    </row>
    <row r="2107" spans="1:13" ht="12.75">
      <c r="A2107" s="15"/>
      <c r="B2107" s="13"/>
      <c r="C2107" s="13"/>
      <c r="D2107" s="13"/>
      <c r="E2107" s="13"/>
      <c r="F2107" s="13"/>
      <c r="G2107" s="205"/>
      <c r="H2107" s="13"/>
      <c r="I2107" s="13"/>
      <c r="J2107" s="216"/>
      <c r="K2107" s="204">
        <f t="shared" si="21"/>
        <v>1</v>
      </c>
      <c r="L2107" s="205" t="str">
        <f ca="1">IFERROR(__xludf.DUMMYFUNCTION("JOIN("""", G2107:H2107)"),"")</f>
        <v/>
      </c>
      <c r="M2107" s="11" t="e">
        <f t="shared" ca="1" si="20"/>
        <v>#NAME?</v>
      </c>
    </row>
    <row r="2108" spans="1:13" ht="12.75">
      <c r="A2108" s="15"/>
      <c r="B2108" s="13"/>
      <c r="C2108" s="13"/>
      <c r="D2108" s="13"/>
      <c r="E2108" s="13"/>
      <c r="F2108" s="13"/>
      <c r="G2108" s="205"/>
      <c r="H2108" s="13"/>
      <c r="I2108" s="13"/>
      <c r="J2108" s="216"/>
      <c r="K2108" s="204">
        <f t="shared" si="21"/>
        <v>1</v>
      </c>
      <c r="L2108" s="205" t="str">
        <f ca="1">IFERROR(__xludf.DUMMYFUNCTION("JOIN("""", G2108:H2108)"),"")</f>
        <v/>
      </c>
      <c r="M2108" s="11" t="e">
        <f t="shared" ca="1" si="20"/>
        <v>#NAME?</v>
      </c>
    </row>
    <row r="2109" spans="1:13" ht="12.75">
      <c r="A2109" s="15"/>
      <c r="B2109" s="13"/>
      <c r="C2109" s="13"/>
      <c r="D2109" s="13"/>
      <c r="E2109" s="13"/>
      <c r="F2109" s="13"/>
      <c r="G2109" s="205"/>
      <c r="H2109" s="13"/>
      <c r="I2109" s="13"/>
      <c r="J2109" s="216"/>
      <c r="K2109" s="204">
        <f t="shared" si="21"/>
        <v>1</v>
      </c>
      <c r="L2109" s="205" t="str">
        <f ca="1">IFERROR(__xludf.DUMMYFUNCTION("JOIN("""", G2109:H2109)"),"")</f>
        <v/>
      </c>
      <c r="M2109" s="11" t="e">
        <f t="shared" ca="1" si="20"/>
        <v>#NAME?</v>
      </c>
    </row>
    <row r="2110" spans="1:13" ht="12.75">
      <c r="A2110" s="15"/>
      <c r="B2110" s="13"/>
      <c r="C2110" s="13"/>
      <c r="D2110" s="13"/>
      <c r="E2110" s="13"/>
      <c r="F2110" s="13"/>
      <c r="G2110" s="205"/>
      <c r="H2110" s="13"/>
      <c r="I2110" s="13"/>
      <c r="J2110" s="216"/>
      <c r="K2110" s="204">
        <f t="shared" si="21"/>
        <v>1</v>
      </c>
      <c r="L2110" s="205" t="str">
        <f ca="1">IFERROR(__xludf.DUMMYFUNCTION("JOIN("""", G2110:H2110)"),"")</f>
        <v/>
      </c>
      <c r="M2110" s="11" t="e">
        <f t="shared" ca="1" si="20"/>
        <v>#NAME?</v>
      </c>
    </row>
    <row r="2111" spans="1:13" ht="12.75">
      <c r="A2111" s="15"/>
      <c r="B2111" s="13"/>
      <c r="C2111" s="13"/>
      <c r="D2111" s="13"/>
      <c r="E2111" s="13"/>
      <c r="F2111" s="13"/>
      <c r="G2111" s="205"/>
      <c r="H2111" s="13"/>
      <c r="I2111" s="13"/>
      <c r="J2111" s="216"/>
      <c r="K2111" s="204">
        <f t="shared" si="21"/>
        <v>1</v>
      </c>
      <c r="L2111" s="205" t="str">
        <f ca="1">IFERROR(__xludf.DUMMYFUNCTION("JOIN("""", G2111:H2111)"),"")</f>
        <v/>
      </c>
      <c r="M2111" s="11" t="e">
        <f t="shared" ca="1" si="20"/>
        <v>#NAME?</v>
      </c>
    </row>
    <row r="2112" spans="1:13" ht="12.75">
      <c r="A2112" s="15"/>
      <c r="B2112" s="13"/>
      <c r="C2112" s="13"/>
      <c r="D2112" s="13"/>
      <c r="E2112" s="13"/>
      <c r="F2112" s="13"/>
      <c r="G2112" s="205"/>
      <c r="H2112" s="13"/>
      <c r="I2112" s="13"/>
      <c r="J2112" s="216"/>
      <c r="K2112" s="204">
        <f t="shared" si="21"/>
        <v>1</v>
      </c>
      <c r="L2112" s="205" t="str">
        <f ca="1">IFERROR(__xludf.DUMMYFUNCTION("JOIN("""", G2112:H2112)"),"")</f>
        <v/>
      </c>
      <c r="M2112" s="11" t="e">
        <f t="shared" ca="1" si="20"/>
        <v>#NAME?</v>
      </c>
    </row>
    <row r="2113" spans="1:13" ht="12.75">
      <c r="A2113" s="15"/>
      <c r="B2113" s="13"/>
      <c r="C2113" s="13"/>
      <c r="D2113" s="13"/>
      <c r="E2113" s="13"/>
      <c r="F2113" s="13"/>
      <c r="G2113" s="205"/>
      <c r="H2113" s="13"/>
      <c r="I2113" s="13"/>
      <c r="J2113" s="216"/>
      <c r="K2113" s="204">
        <f t="shared" si="21"/>
        <v>1</v>
      </c>
      <c r="L2113" s="205" t="str">
        <f ca="1">IFERROR(__xludf.DUMMYFUNCTION("JOIN("""", G2113:H2113)"),"")</f>
        <v/>
      </c>
      <c r="M2113" s="11" t="e">
        <f t="shared" ca="1" si="20"/>
        <v>#NAME?</v>
      </c>
    </row>
    <row r="2114" spans="1:13" ht="12.75">
      <c r="A2114" s="15"/>
      <c r="B2114" s="13"/>
      <c r="C2114" s="13"/>
      <c r="D2114" s="13"/>
      <c r="E2114" s="13"/>
      <c r="F2114" s="13"/>
      <c r="G2114" s="205"/>
      <c r="H2114" s="13"/>
      <c r="I2114" s="13"/>
      <c r="J2114" s="216"/>
      <c r="K2114" s="204">
        <f t="shared" si="21"/>
        <v>1</v>
      </c>
      <c r="L2114" s="205" t="str">
        <f ca="1">IFERROR(__xludf.DUMMYFUNCTION("JOIN("""", G2114:H2114)"),"")</f>
        <v/>
      </c>
      <c r="M2114" s="11" t="e">
        <f t="shared" ca="1" si="20"/>
        <v>#NAME?</v>
      </c>
    </row>
    <row r="2115" spans="1:13" ht="12.75">
      <c r="A2115" s="15"/>
      <c r="B2115" s="13"/>
      <c r="C2115" s="13"/>
      <c r="D2115" s="13"/>
      <c r="E2115" s="13"/>
      <c r="F2115" s="13"/>
      <c r="G2115" s="205"/>
      <c r="H2115" s="13"/>
      <c r="I2115" s="13"/>
      <c r="J2115" s="216"/>
      <c r="K2115" s="204">
        <f t="shared" si="21"/>
        <v>1</v>
      </c>
      <c r="L2115" s="205" t="str">
        <f ca="1">IFERROR(__xludf.DUMMYFUNCTION("JOIN("""", G2115:H2115)"),"")</f>
        <v/>
      </c>
      <c r="M2115" s="11" t="e">
        <f t="shared" ca="1" si="20"/>
        <v>#NAME?</v>
      </c>
    </row>
    <row r="2116" spans="1:13" ht="12.75">
      <c r="A2116" s="15"/>
      <c r="B2116" s="13"/>
      <c r="C2116" s="13"/>
      <c r="D2116" s="13"/>
      <c r="E2116" s="13"/>
      <c r="F2116" s="13"/>
      <c r="G2116" s="205"/>
      <c r="H2116" s="13"/>
      <c r="I2116" s="13"/>
      <c r="J2116" s="216"/>
      <c r="K2116" s="204">
        <f t="shared" si="21"/>
        <v>1</v>
      </c>
      <c r="L2116" s="205" t="str">
        <f ca="1">IFERROR(__xludf.DUMMYFUNCTION("JOIN("""", G2116:H2116)"),"")</f>
        <v/>
      </c>
      <c r="M2116" s="11" t="e">
        <f t="shared" ca="1" si="20"/>
        <v>#NAME?</v>
      </c>
    </row>
    <row r="2117" spans="1:13" ht="12.75">
      <c r="A2117" s="15"/>
      <c r="B2117" s="13"/>
      <c r="C2117" s="13"/>
      <c r="D2117" s="13"/>
      <c r="E2117" s="13"/>
      <c r="F2117" s="13"/>
      <c r="G2117" s="205"/>
      <c r="H2117" s="13"/>
      <c r="I2117" s="13"/>
      <c r="J2117" s="216"/>
      <c r="K2117" s="204">
        <f t="shared" si="21"/>
        <v>1</v>
      </c>
      <c r="L2117" s="205" t="str">
        <f ca="1">IFERROR(__xludf.DUMMYFUNCTION("JOIN("""", G2117:H2117)"),"")</f>
        <v/>
      </c>
      <c r="M2117" s="11" t="e">
        <f t="shared" ca="1" si="20"/>
        <v>#NAME?</v>
      </c>
    </row>
    <row r="2118" spans="1:13" ht="12.75">
      <c r="A2118" s="15"/>
      <c r="B2118" s="13"/>
      <c r="C2118" s="13"/>
      <c r="D2118" s="13"/>
      <c r="E2118" s="13"/>
      <c r="F2118" s="13"/>
      <c r="G2118" s="205"/>
      <c r="H2118" s="13"/>
      <c r="I2118" s="13"/>
      <c r="J2118" s="216"/>
      <c r="K2118" s="204">
        <f t="shared" si="21"/>
        <v>1</v>
      </c>
      <c r="L2118" s="205" t="str">
        <f ca="1">IFERROR(__xludf.DUMMYFUNCTION("JOIN("""", G2118:H2118)"),"")</f>
        <v/>
      </c>
      <c r="M2118" s="11" t="e">
        <f t="shared" ca="1" si="20"/>
        <v>#NAME?</v>
      </c>
    </row>
    <row r="2119" spans="1:13" ht="12.75">
      <c r="A2119" s="15"/>
      <c r="B2119" s="13"/>
      <c r="C2119" s="13"/>
      <c r="D2119" s="13"/>
      <c r="E2119" s="13"/>
      <c r="F2119" s="13"/>
      <c r="G2119" s="205"/>
      <c r="H2119" s="13"/>
      <c r="I2119" s="13"/>
      <c r="J2119" s="216"/>
      <c r="K2119" s="204">
        <f t="shared" si="21"/>
        <v>1</v>
      </c>
      <c r="L2119" s="205" t="str">
        <f ca="1">IFERROR(__xludf.DUMMYFUNCTION("JOIN("""", G2119:H2119)"),"")</f>
        <v/>
      </c>
      <c r="M2119" s="11" t="e">
        <f t="shared" ca="1" si="20"/>
        <v>#NAME?</v>
      </c>
    </row>
    <row r="2120" spans="1:13" ht="12.75">
      <c r="A2120" s="15"/>
      <c r="B2120" s="13"/>
      <c r="C2120" s="13"/>
      <c r="D2120" s="13"/>
      <c r="E2120" s="13"/>
      <c r="F2120" s="13"/>
      <c r="G2120" s="205"/>
      <c r="H2120" s="13"/>
      <c r="I2120" s="13"/>
      <c r="J2120" s="216"/>
      <c r="K2120" s="204">
        <f t="shared" si="21"/>
        <v>1</v>
      </c>
      <c r="L2120" s="205" t="str">
        <f ca="1">IFERROR(__xludf.DUMMYFUNCTION("JOIN("""", G2120:H2120)"),"")</f>
        <v/>
      </c>
      <c r="M2120" s="11" t="e">
        <f t="shared" ca="1" si="20"/>
        <v>#NAME?</v>
      </c>
    </row>
    <row r="2121" spans="1:13" ht="12.75">
      <c r="A2121" s="15"/>
      <c r="B2121" s="13"/>
      <c r="C2121" s="13"/>
      <c r="D2121" s="13"/>
      <c r="E2121" s="13"/>
      <c r="F2121" s="13"/>
      <c r="G2121" s="205"/>
      <c r="H2121" s="13"/>
      <c r="I2121" s="13"/>
      <c r="J2121" s="216"/>
      <c r="K2121" s="204">
        <f t="shared" si="21"/>
        <v>1</v>
      </c>
      <c r="L2121" s="205" t="str">
        <f ca="1">IFERROR(__xludf.DUMMYFUNCTION("JOIN("""", G2121:H2121)"),"")</f>
        <v/>
      </c>
      <c r="M2121" s="11" t="e">
        <f t="shared" ca="1" si="20"/>
        <v>#NAME?</v>
      </c>
    </row>
    <row r="2122" spans="1:13" ht="12.75">
      <c r="A2122" s="15"/>
      <c r="B2122" s="13"/>
      <c r="C2122" s="13"/>
      <c r="D2122" s="13"/>
      <c r="E2122" s="13"/>
      <c r="F2122" s="13"/>
      <c r="G2122" s="205"/>
      <c r="H2122" s="13"/>
      <c r="I2122" s="13"/>
      <c r="J2122" s="216"/>
      <c r="K2122" s="204">
        <f t="shared" si="21"/>
        <v>1</v>
      </c>
      <c r="L2122" s="205" t="str">
        <f ca="1">IFERROR(__xludf.DUMMYFUNCTION("JOIN("""", G2122:H2122)"),"")</f>
        <v/>
      </c>
      <c r="M2122" s="11" t="e">
        <f t="shared" ca="1" si="20"/>
        <v>#NAME?</v>
      </c>
    </row>
    <row r="2123" spans="1:13" ht="12.75">
      <c r="A2123" s="15"/>
      <c r="B2123" s="13"/>
      <c r="C2123" s="13"/>
      <c r="D2123" s="13"/>
      <c r="E2123" s="13"/>
      <c r="F2123" s="13"/>
      <c r="G2123" s="205"/>
      <c r="H2123" s="13"/>
      <c r="I2123" s="13"/>
      <c r="J2123" s="216"/>
      <c r="K2123" s="204">
        <f t="shared" si="21"/>
        <v>1</v>
      </c>
      <c r="L2123" s="205" t="str">
        <f ca="1">IFERROR(__xludf.DUMMYFUNCTION("JOIN("""", G2123:H2123)"),"")</f>
        <v/>
      </c>
      <c r="M2123" s="11" t="e">
        <f t="shared" ca="1" si="20"/>
        <v>#NAME?</v>
      </c>
    </row>
    <row r="2124" spans="1:13" ht="12.75">
      <c r="A2124" s="15"/>
      <c r="B2124" s="13"/>
      <c r="C2124" s="13"/>
      <c r="D2124" s="13"/>
      <c r="E2124" s="13"/>
      <c r="F2124" s="13"/>
      <c r="G2124" s="205"/>
      <c r="H2124" s="13"/>
      <c r="I2124" s="13"/>
      <c r="J2124" s="216"/>
      <c r="K2124" s="204">
        <f t="shared" si="21"/>
        <v>1</v>
      </c>
      <c r="L2124" s="205" t="str">
        <f ca="1">IFERROR(__xludf.DUMMYFUNCTION("JOIN("""", G2124:H2124)"),"")</f>
        <v/>
      </c>
      <c r="M2124" s="11" t="e">
        <f t="shared" ca="1" si="20"/>
        <v>#NAME?</v>
      </c>
    </row>
    <row r="2125" spans="1:13" ht="12.75">
      <c r="A2125" s="15"/>
      <c r="B2125" s="13"/>
      <c r="C2125" s="13"/>
      <c r="D2125" s="13"/>
      <c r="E2125" s="13"/>
      <c r="F2125" s="13"/>
      <c r="G2125" s="205"/>
      <c r="H2125" s="13"/>
      <c r="I2125" s="13"/>
      <c r="J2125" s="216"/>
      <c r="K2125" s="204">
        <f t="shared" si="21"/>
        <v>1</v>
      </c>
      <c r="L2125" s="205" t="str">
        <f ca="1">IFERROR(__xludf.DUMMYFUNCTION("JOIN("""", G2125:H2125)"),"")</f>
        <v/>
      </c>
      <c r="M2125" s="11" t="e">
        <f t="shared" ca="1" si="20"/>
        <v>#NAME?</v>
      </c>
    </row>
    <row r="2126" spans="1:13" ht="12.75">
      <c r="A2126" s="15"/>
      <c r="B2126" s="13"/>
      <c r="C2126" s="13"/>
      <c r="D2126" s="13"/>
      <c r="E2126" s="13"/>
      <c r="F2126" s="13"/>
      <c r="G2126" s="205"/>
      <c r="H2126" s="13"/>
      <c r="I2126" s="13"/>
      <c r="J2126" s="216"/>
      <c r="K2126" s="204">
        <f t="shared" si="21"/>
        <v>1</v>
      </c>
      <c r="L2126" s="205" t="str">
        <f ca="1">IFERROR(__xludf.DUMMYFUNCTION("JOIN("""", G2126:H2126)"),"")</f>
        <v/>
      </c>
      <c r="M2126" s="11" t="e">
        <f t="shared" ca="1" si="20"/>
        <v>#NAME?</v>
      </c>
    </row>
    <row r="2127" spans="1:13" ht="12.75">
      <c r="A2127" s="15"/>
      <c r="B2127" s="13"/>
      <c r="C2127" s="13"/>
      <c r="D2127" s="13"/>
      <c r="E2127" s="13"/>
      <c r="F2127" s="13"/>
      <c r="G2127" s="205"/>
      <c r="H2127" s="13"/>
      <c r="I2127" s="13"/>
      <c r="J2127" s="216"/>
      <c r="K2127" s="204">
        <f t="shared" si="21"/>
        <v>1</v>
      </c>
      <c r="L2127" s="205" t="str">
        <f ca="1">IFERROR(__xludf.DUMMYFUNCTION("JOIN("""", G2127:H2127)"),"")</f>
        <v/>
      </c>
      <c r="M2127" s="11" t="e">
        <f t="shared" ca="1" si="20"/>
        <v>#NAME?</v>
      </c>
    </row>
    <row r="2128" spans="1:13" ht="12.75">
      <c r="A2128" s="15"/>
      <c r="B2128" s="13"/>
      <c r="C2128" s="13"/>
      <c r="D2128" s="13"/>
      <c r="E2128" s="13"/>
      <c r="F2128" s="13"/>
      <c r="G2128" s="205"/>
      <c r="H2128" s="13"/>
      <c r="I2128" s="13"/>
      <c r="J2128" s="216"/>
      <c r="K2128" s="204">
        <f t="shared" si="21"/>
        <v>1</v>
      </c>
      <c r="L2128" s="205" t="str">
        <f ca="1">IFERROR(__xludf.DUMMYFUNCTION("JOIN("""", G2128:H2128)"),"")</f>
        <v/>
      </c>
      <c r="M2128" s="11" t="e">
        <f t="shared" ca="1" si="20"/>
        <v>#NAME?</v>
      </c>
    </row>
    <row r="2129" spans="1:13" ht="12.75">
      <c r="A2129" s="15"/>
      <c r="B2129" s="13"/>
      <c r="C2129" s="13"/>
      <c r="D2129" s="13"/>
      <c r="E2129" s="13"/>
      <c r="F2129" s="13"/>
      <c r="G2129" s="205"/>
      <c r="H2129" s="13"/>
      <c r="I2129" s="13"/>
      <c r="J2129" s="216"/>
      <c r="K2129" s="204">
        <f t="shared" si="21"/>
        <v>1</v>
      </c>
      <c r="L2129" s="205" t="str">
        <f ca="1">IFERROR(__xludf.DUMMYFUNCTION("JOIN("""", G2129:H2129)"),"")</f>
        <v/>
      </c>
      <c r="M2129" s="11" t="e">
        <f t="shared" ca="1" si="20"/>
        <v>#NAME?</v>
      </c>
    </row>
    <row r="2130" spans="1:13" ht="12.75">
      <c r="A2130" s="15"/>
      <c r="B2130" s="13"/>
      <c r="C2130" s="13"/>
      <c r="D2130" s="13"/>
      <c r="E2130" s="13"/>
      <c r="F2130" s="13"/>
      <c r="G2130" s="205"/>
      <c r="H2130" s="13"/>
      <c r="I2130" s="13"/>
      <c r="J2130" s="216"/>
      <c r="K2130" s="204">
        <f t="shared" si="21"/>
        <v>1</v>
      </c>
      <c r="L2130" s="205" t="str">
        <f ca="1">IFERROR(__xludf.DUMMYFUNCTION("JOIN("""", G2130:H2130)"),"")</f>
        <v/>
      </c>
      <c r="M2130" s="11" t="e">
        <f t="shared" ca="1" si="20"/>
        <v>#NAME?</v>
      </c>
    </row>
    <row r="2131" spans="1:13" ht="12.75">
      <c r="A2131" s="15"/>
      <c r="B2131" s="13"/>
      <c r="C2131" s="13"/>
      <c r="D2131" s="13"/>
      <c r="E2131" s="13"/>
      <c r="F2131" s="13"/>
      <c r="G2131" s="205"/>
      <c r="H2131" s="13"/>
      <c r="I2131" s="13"/>
      <c r="J2131" s="216"/>
      <c r="K2131" s="204">
        <f t="shared" si="21"/>
        <v>1</v>
      </c>
      <c r="L2131" s="205" t="str">
        <f ca="1">IFERROR(__xludf.DUMMYFUNCTION("JOIN("""", G2131:H2131)"),"")</f>
        <v/>
      </c>
      <c r="M2131" s="11" t="e">
        <f t="shared" ca="1" si="20"/>
        <v>#NAME?</v>
      </c>
    </row>
    <row r="2132" spans="1:13" ht="12.75">
      <c r="A2132" s="15"/>
      <c r="B2132" s="13"/>
      <c r="C2132" s="13"/>
      <c r="D2132" s="13"/>
      <c r="E2132" s="13"/>
      <c r="F2132" s="13"/>
      <c r="G2132" s="205"/>
      <c r="H2132" s="13"/>
      <c r="I2132" s="13"/>
      <c r="J2132" s="216"/>
      <c r="K2132" s="204">
        <f t="shared" si="21"/>
        <v>1</v>
      </c>
      <c r="L2132" s="205" t="str">
        <f ca="1">IFERROR(__xludf.DUMMYFUNCTION("JOIN("""", G2132:H2132)"),"")</f>
        <v/>
      </c>
      <c r="M2132" s="11" t="e">
        <f t="shared" ca="1" si="20"/>
        <v>#NAME?</v>
      </c>
    </row>
    <row r="2133" spans="1:13" ht="12.75">
      <c r="A2133" s="15"/>
      <c r="B2133" s="13"/>
      <c r="C2133" s="13"/>
      <c r="D2133" s="13"/>
      <c r="E2133" s="13"/>
      <c r="F2133" s="13"/>
      <c r="G2133" s="205"/>
      <c r="H2133" s="13"/>
      <c r="I2133" s="13"/>
      <c r="J2133" s="216"/>
      <c r="K2133" s="204">
        <f t="shared" si="21"/>
        <v>1</v>
      </c>
      <c r="L2133" s="205" t="str">
        <f ca="1">IFERROR(__xludf.DUMMYFUNCTION("JOIN("""", G2133:H2133)"),"")</f>
        <v/>
      </c>
      <c r="M2133" s="11" t="e">
        <f t="shared" ca="1" si="20"/>
        <v>#NAME?</v>
      </c>
    </row>
    <row r="2134" spans="1:13" ht="12.75">
      <c r="A2134" s="15"/>
      <c r="B2134" s="13"/>
      <c r="C2134" s="13"/>
      <c r="D2134" s="13"/>
      <c r="E2134" s="13"/>
      <c r="F2134" s="13"/>
      <c r="G2134" s="205"/>
      <c r="H2134" s="13"/>
      <c r="I2134" s="13"/>
      <c r="J2134" s="216"/>
      <c r="K2134" s="204">
        <f t="shared" si="21"/>
        <v>1</v>
      </c>
      <c r="L2134" s="205" t="str">
        <f ca="1">IFERROR(__xludf.DUMMYFUNCTION("JOIN("""", G2134:H2134)"),"")</f>
        <v/>
      </c>
      <c r="M2134" s="11" t="e">
        <f t="shared" ca="1" si="20"/>
        <v>#NAME?</v>
      </c>
    </row>
    <row r="2135" spans="1:13" ht="12.75">
      <c r="A2135" s="15"/>
      <c r="B2135" s="13"/>
      <c r="C2135" s="13"/>
      <c r="D2135" s="13"/>
      <c r="E2135" s="13"/>
      <c r="F2135" s="13"/>
      <c r="G2135" s="205"/>
      <c r="H2135" s="13"/>
      <c r="I2135" s="13"/>
      <c r="J2135" s="216"/>
      <c r="K2135" s="204">
        <f t="shared" si="21"/>
        <v>1</v>
      </c>
      <c r="L2135" s="205" t="str">
        <f ca="1">IFERROR(__xludf.DUMMYFUNCTION("JOIN("""", G2135:H2135)"),"")</f>
        <v/>
      </c>
      <c r="M2135" s="11" t="e">
        <f t="shared" ca="1" si="20"/>
        <v>#NAME?</v>
      </c>
    </row>
    <row r="2136" spans="1:13" ht="12.75">
      <c r="A2136" s="15"/>
      <c r="B2136" s="13"/>
      <c r="C2136" s="13"/>
      <c r="D2136" s="13"/>
      <c r="E2136" s="13"/>
      <c r="F2136" s="13"/>
      <c r="G2136" s="205"/>
      <c r="H2136" s="13"/>
      <c r="I2136" s="13"/>
      <c r="J2136" s="216"/>
      <c r="K2136" s="204">
        <f t="shared" si="21"/>
        <v>1</v>
      </c>
      <c r="L2136" s="205" t="str">
        <f ca="1">IFERROR(__xludf.DUMMYFUNCTION("JOIN("""", G2136:H2136)"),"")</f>
        <v/>
      </c>
      <c r="M2136" s="11" t="e">
        <f t="shared" ca="1" si="20"/>
        <v>#NAME?</v>
      </c>
    </row>
    <row r="2137" spans="1:13" ht="12.75">
      <c r="A2137" s="15"/>
      <c r="B2137" s="13"/>
      <c r="C2137" s="13"/>
      <c r="D2137" s="13"/>
      <c r="E2137" s="13"/>
      <c r="F2137" s="13"/>
      <c r="G2137" s="205"/>
      <c r="H2137" s="13"/>
      <c r="I2137" s="13"/>
      <c r="J2137" s="216"/>
      <c r="K2137" s="204">
        <f t="shared" si="21"/>
        <v>1</v>
      </c>
      <c r="L2137" s="205" t="str">
        <f ca="1">IFERROR(__xludf.DUMMYFUNCTION("JOIN("""", G2137:H2137)"),"")</f>
        <v/>
      </c>
      <c r="M2137" s="11" t="e">
        <f t="shared" ca="1" si="20"/>
        <v>#NAME?</v>
      </c>
    </row>
    <row r="2138" spans="1:13" ht="12.75">
      <c r="A2138" s="15"/>
      <c r="B2138" s="13"/>
      <c r="C2138" s="13"/>
      <c r="D2138" s="13"/>
      <c r="E2138" s="13"/>
      <c r="F2138" s="13"/>
      <c r="G2138" s="205"/>
      <c r="H2138" s="13"/>
      <c r="I2138" s="13"/>
      <c r="J2138" s="216"/>
      <c r="K2138" s="204">
        <f t="shared" si="21"/>
        <v>1</v>
      </c>
      <c r="L2138" s="205" t="str">
        <f ca="1">IFERROR(__xludf.DUMMYFUNCTION("JOIN("""", G2138:H2138)"),"")</f>
        <v/>
      </c>
      <c r="M2138" s="11" t="e">
        <f t="shared" ca="1" si="20"/>
        <v>#NAME?</v>
      </c>
    </row>
    <row r="2139" spans="1:13" ht="12.75">
      <c r="A2139" s="15"/>
      <c r="B2139" s="13"/>
      <c r="C2139" s="13"/>
      <c r="D2139" s="13"/>
      <c r="E2139" s="13"/>
      <c r="F2139" s="13"/>
      <c r="G2139" s="205"/>
      <c r="H2139" s="13"/>
      <c r="I2139" s="13"/>
      <c r="J2139" s="216"/>
      <c r="K2139" s="204">
        <f t="shared" si="21"/>
        <v>1</v>
      </c>
      <c r="L2139" s="205" t="str">
        <f ca="1">IFERROR(__xludf.DUMMYFUNCTION("JOIN("""", G2139:H2139)"),"")</f>
        <v/>
      </c>
      <c r="M2139" s="11" t="e">
        <f t="shared" ca="1" si="20"/>
        <v>#NAME?</v>
      </c>
    </row>
    <row r="2140" spans="1:13" ht="12.75">
      <c r="A2140" s="15"/>
      <c r="B2140" s="13"/>
      <c r="C2140" s="13"/>
      <c r="D2140" s="13"/>
      <c r="E2140" s="13"/>
      <c r="F2140" s="13"/>
      <c r="G2140" s="205"/>
      <c r="H2140" s="13"/>
      <c r="I2140" s="13"/>
      <c r="J2140" s="216"/>
      <c r="K2140" s="204">
        <f t="shared" si="21"/>
        <v>1</v>
      </c>
      <c r="L2140" s="205" t="str">
        <f ca="1">IFERROR(__xludf.DUMMYFUNCTION("JOIN("""", G2140:H2140)"),"")</f>
        <v/>
      </c>
      <c r="M2140" s="11" t="e">
        <f t="shared" ca="1" si="20"/>
        <v>#NAME?</v>
      </c>
    </row>
    <row r="2141" spans="1:13" ht="12.75">
      <c r="A2141" s="15"/>
      <c r="B2141" s="13"/>
      <c r="C2141" s="13"/>
      <c r="D2141" s="13"/>
      <c r="E2141" s="13"/>
      <c r="F2141" s="13"/>
      <c r="G2141" s="205"/>
      <c r="H2141" s="13"/>
      <c r="I2141" s="13"/>
      <c r="J2141" s="216"/>
      <c r="K2141" s="204">
        <f t="shared" si="21"/>
        <v>1</v>
      </c>
      <c r="L2141" s="205" t="str">
        <f ca="1">IFERROR(__xludf.DUMMYFUNCTION("JOIN("""", G2141:H2141)"),"")</f>
        <v/>
      </c>
      <c r="M2141" s="11" t="e">
        <f t="shared" ca="1" si="20"/>
        <v>#NAME?</v>
      </c>
    </row>
    <row r="2142" spans="1:13" ht="12.75">
      <c r="A2142" s="15"/>
      <c r="B2142" s="13"/>
      <c r="C2142" s="13"/>
      <c r="D2142" s="13"/>
      <c r="E2142" s="13"/>
      <c r="F2142" s="13"/>
      <c r="G2142" s="205"/>
      <c r="H2142" s="13"/>
      <c r="I2142" s="13"/>
      <c r="J2142" s="216"/>
      <c r="K2142" s="204">
        <f t="shared" si="21"/>
        <v>1</v>
      </c>
      <c r="L2142" s="205" t="str">
        <f ca="1">IFERROR(__xludf.DUMMYFUNCTION("JOIN("""", G2142:H2142)"),"")</f>
        <v/>
      </c>
      <c r="M2142" s="11" t="e">
        <f t="shared" ca="1" si="20"/>
        <v>#NAME?</v>
      </c>
    </row>
    <row r="2143" spans="1:13" ht="12.75">
      <c r="A2143" s="15"/>
      <c r="B2143" s="13"/>
      <c r="C2143" s="13"/>
      <c r="D2143" s="13"/>
      <c r="E2143" s="13"/>
      <c r="F2143" s="13"/>
      <c r="G2143" s="205"/>
      <c r="H2143" s="13"/>
      <c r="I2143" s="13"/>
      <c r="J2143" s="216"/>
      <c r="K2143" s="204">
        <f t="shared" si="21"/>
        <v>1</v>
      </c>
      <c r="L2143" s="205" t="str">
        <f ca="1">IFERROR(__xludf.DUMMYFUNCTION("JOIN("""", G2143:H2143)"),"")</f>
        <v/>
      </c>
      <c r="M2143" s="11" t="e">
        <f t="shared" ca="1" si="20"/>
        <v>#NAME?</v>
      </c>
    </row>
    <row r="2144" spans="1:13" ht="12.75">
      <c r="A2144" s="15"/>
      <c r="B2144" s="13"/>
      <c r="C2144" s="13"/>
      <c r="D2144" s="13"/>
      <c r="E2144" s="13"/>
      <c r="F2144" s="13"/>
      <c r="G2144" s="205"/>
      <c r="H2144" s="13"/>
      <c r="I2144" s="13"/>
      <c r="J2144" s="216"/>
      <c r="K2144" s="204">
        <f t="shared" si="21"/>
        <v>1</v>
      </c>
      <c r="L2144" s="205" t="str">
        <f ca="1">IFERROR(__xludf.DUMMYFUNCTION("JOIN("""", G2144:H2144)"),"")</f>
        <v/>
      </c>
      <c r="M2144" s="11" t="e">
        <f t="shared" ca="1" si="20"/>
        <v>#NAME?</v>
      </c>
    </row>
    <row r="2145" spans="1:13" ht="12.75">
      <c r="A2145" s="15"/>
      <c r="B2145" s="13"/>
      <c r="C2145" s="13"/>
      <c r="D2145" s="13"/>
      <c r="E2145" s="13"/>
      <c r="F2145" s="13"/>
      <c r="G2145" s="205"/>
      <c r="H2145" s="13"/>
      <c r="I2145" s="13"/>
      <c r="J2145" s="216"/>
      <c r="K2145" s="204">
        <f t="shared" si="21"/>
        <v>1</v>
      </c>
      <c r="L2145" s="205" t="str">
        <f ca="1">IFERROR(__xludf.DUMMYFUNCTION("JOIN("""", G2145:H2145)"),"")</f>
        <v/>
      </c>
      <c r="M2145" s="11" t="e">
        <f t="shared" ca="1" si="20"/>
        <v>#NAME?</v>
      </c>
    </row>
    <row r="2146" spans="1:13" ht="12.75">
      <c r="A2146" s="15"/>
      <c r="B2146" s="13"/>
      <c r="C2146" s="13"/>
      <c r="D2146" s="13"/>
      <c r="E2146" s="13"/>
      <c r="F2146" s="13"/>
      <c r="G2146" s="205"/>
      <c r="H2146" s="13"/>
      <c r="I2146" s="13"/>
      <c r="J2146" s="216"/>
      <c r="K2146" s="204">
        <f t="shared" si="21"/>
        <v>1</v>
      </c>
      <c r="L2146" s="205" t="str">
        <f ca="1">IFERROR(__xludf.DUMMYFUNCTION("JOIN("""", G2146:H2146)"),"")</f>
        <v/>
      </c>
      <c r="M2146" s="11" t="e">
        <f t="shared" ca="1" si="20"/>
        <v>#NAME?</v>
      </c>
    </row>
    <row r="2147" spans="1:13" ht="12.75">
      <c r="A2147" s="15"/>
      <c r="B2147" s="13"/>
      <c r="C2147" s="13"/>
      <c r="D2147" s="13"/>
      <c r="E2147" s="13"/>
      <c r="F2147" s="13"/>
      <c r="G2147" s="205"/>
      <c r="H2147" s="13"/>
      <c r="I2147" s="13"/>
      <c r="J2147" s="216"/>
      <c r="K2147" s="204">
        <f t="shared" si="21"/>
        <v>1</v>
      </c>
      <c r="L2147" s="205" t="str">
        <f ca="1">IFERROR(__xludf.DUMMYFUNCTION("JOIN("""", G2147:H2147)"),"")</f>
        <v/>
      </c>
      <c r="M2147" s="11" t="e">
        <f t="shared" ca="1" si="20"/>
        <v>#NAME?</v>
      </c>
    </row>
    <row r="2148" spans="1:13" ht="12.75">
      <c r="A2148" s="15"/>
      <c r="B2148" s="13"/>
      <c r="C2148" s="13"/>
      <c r="D2148" s="13"/>
      <c r="E2148" s="13"/>
      <c r="F2148" s="13"/>
      <c r="G2148" s="205"/>
      <c r="H2148" s="13"/>
      <c r="I2148" s="13"/>
      <c r="J2148" s="216"/>
      <c r="K2148" s="204">
        <f t="shared" si="21"/>
        <v>1</v>
      </c>
      <c r="L2148" s="205" t="str">
        <f ca="1">IFERROR(__xludf.DUMMYFUNCTION("JOIN("""", G2148:H2148)"),"")</f>
        <v/>
      </c>
      <c r="M2148" s="11" t="e">
        <f t="shared" ca="1" si="20"/>
        <v>#NAME?</v>
      </c>
    </row>
    <row r="2149" spans="1:13" ht="12.75">
      <c r="A2149" s="15"/>
      <c r="B2149" s="13"/>
      <c r="C2149" s="13"/>
      <c r="D2149" s="13"/>
      <c r="E2149" s="13"/>
      <c r="F2149" s="13"/>
      <c r="G2149" s="205"/>
      <c r="H2149" s="13"/>
      <c r="I2149" s="13"/>
      <c r="J2149" s="216"/>
      <c r="K2149" s="204">
        <f t="shared" si="21"/>
        <v>1</v>
      </c>
      <c r="L2149" s="205" t="str">
        <f ca="1">IFERROR(__xludf.DUMMYFUNCTION("JOIN("""", G2149:H2149)"),"")</f>
        <v/>
      </c>
      <c r="M2149" s="11" t="e">
        <f t="shared" ca="1" si="20"/>
        <v>#NAME?</v>
      </c>
    </row>
    <row r="2150" spans="1:13" ht="12.75">
      <c r="A2150" s="15"/>
      <c r="B2150" s="13"/>
      <c r="C2150" s="13"/>
      <c r="D2150" s="13"/>
      <c r="E2150" s="13"/>
      <c r="F2150" s="13"/>
      <c r="G2150" s="205"/>
      <c r="H2150" s="13"/>
      <c r="I2150" s="13"/>
      <c r="J2150" s="216"/>
      <c r="K2150" s="204">
        <f t="shared" si="21"/>
        <v>1</v>
      </c>
      <c r="L2150" s="205" t="str">
        <f ca="1">IFERROR(__xludf.DUMMYFUNCTION("JOIN("""", G2150:H2150)"),"")</f>
        <v/>
      </c>
      <c r="M2150" s="11" t="e">
        <f t="shared" ca="1" si="20"/>
        <v>#NAME?</v>
      </c>
    </row>
    <row r="2151" spans="1:13" ht="12.75">
      <c r="A2151" s="15"/>
      <c r="B2151" s="13"/>
      <c r="C2151" s="13"/>
      <c r="D2151" s="13"/>
      <c r="E2151" s="13"/>
      <c r="F2151" s="13"/>
      <c r="G2151" s="205"/>
      <c r="H2151" s="13"/>
      <c r="I2151" s="13"/>
      <c r="J2151" s="216"/>
      <c r="K2151" s="204">
        <f t="shared" si="21"/>
        <v>1</v>
      </c>
      <c r="L2151" s="205" t="str">
        <f ca="1">IFERROR(__xludf.DUMMYFUNCTION("JOIN("""", G2151:H2151)"),"")</f>
        <v/>
      </c>
      <c r="M2151" s="11" t="e">
        <f t="shared" ca="1" si="20"/>
        <v>#NAME?</v>
      </c>
    </row>
    <row r="2152" spans="1:13" ht="12.75">
      <c r="A2152" s="15"/>
      <c r="B2152" s="13"/>
      <c r="C2152" s="13"/>
      <c r="D2152" s="13"/>
      <c r="E2152" s="13"/>
      <c r="F2152" s="13"/>
      <c r="G2152" s="205"/>
      <c r="H2152" s="13"/>
      <c r="I2152" s="13"/>
      <c r="J2152" s="216"/>
      <c r="K2152" s="204">
        <f t="shared" si="21"/>
        <v>1</v>
      </c>
      <c r="L2152" s="205" t="str">
        <f ca="1">IFERROR(__xludf.DUMMYFUNCTION("JOIN("""", G2152:H2152)"),"")</f>
        <v/>
      </c>
      <c r="M2152" s="11" t="e">
        <f t="shared" ca="1" si="20"/>
        <v>#NAME?</v>
      </c>
    </row>
    <row r="2153" spans="1:13" ht="12.75">
      <c r="A2153" s="15"/>
      <c r="B2153" s="13"/>
      <c r="C2153" s="13"/>
      <c r="D2153" s="13"/>
      <c r="E2153" s="13"/>
      <c r="F2153" s="13"/>
      <c r="G2153" s="205"/>
      <c r="H2153" s="13"/>
      <c r="I2153" s="13"/>
      <c r="J2153" s="216"/>
      <c r="K2153" s="204">
        <f t="shared" si="21"/>
        <v>1</v>
      </c>
      <c r="L2153" s="205" t="str">
        <f ca="1">IFERROR(__xludf.DUMMYFUNCTION("JOIN("""", G2153:H2153)"),"")</f>
        <v/>
      </c>
      <c r="M2153" s="11" t="e">
        <f t="shared" ca="1" si="20"/>
        <v>#NAME?</v>
      </c>
    </row>
    <row r="2154" spans="1:13" ht="12.75">
      <c r="A2154" s="15"/>
      <c r="B2154" s="13"/>
      <c r="C2154" s="13"/>
      <c r="D2154" s="13"/>
      <c r="E2154" s="13"/>
      <c r="F2154" s="13"/>
      <c r="G2154" s="205"/>
      <c r="H2154" s="13"/>
      <c r="I2154" s="13"/>
      <c r="J2154" s="216"/>
      <c r="K2154" s="204">
        <f t="shared" si="21"/>
        <v>1</v>
      </c>
      <c r="L2154" s="205" t="str">
        <f ca="1">IFERROR(__xludf.DUMMYFUNCTION("JOIN("""", G2154:H2154)"),"")</f>
        <v/>
      </c>
      <c r="M2154" s="11" t="e">
        <f t="shared" ca="1" si="20"/>
        <v>#NAME?</v>
      </c>
    </row>
    <row r="2155" spans="1:13" ht="12.75">
      <c r="A2155" s="15"/>
      <c r="B2155" s="13"/>
      <c r="C2155" s="13"/>
      <c r="D2155" s="13"/>
      <c r="E2155" s="13"/>
      <c r="F2155" s="13"/>
      <c r="G2155" s="205"/>
      <c r="H2155" s="13"/>
      <c r="I2155" s="13"/>
      <c r="J2155" s="216"/>
      <c r="K2155" s="204">
        <f t="shared" si="21"/>
        <v>1</v>
      </c>
      <c r="L2155" s="205" t="str">
        <f ca="1">IFERROR(__xludf.DUMMYFUNCTION("JOIN("""", G2155:H2155)"),"")</f>
        <v/>
      </c>
      <c r="M2155" s="11" t="e">
        <f t="shared" ca="1" si="20"/>
        <v>#NAME?</v>
      </c>
    </row>
    <row r="2156" spans="1:13" ht="12.75">
      <c r="A2156" s="15"/>
      <c r="B2156" s="13"/>
      <c r="C2156" s="13"/>
      <c r="D2156" s="13"/>
      <c r="E2156" s="13"/>
      <c r="F2156" s="13"/>
      <c r="G2156" s="205"/>
      <c r="H2156" s="13"/>
      <c r="I2156" s="13"/>
      <c r="J2156" s="216"/>
      <c r="K2156" s="204">
        <f t="shared" si="21"/>
        <v>1</v>
      </c>
      <c r="L2156" s="205" t="str">
        <f ca="1">IFERROR(__xludf.DUMMYFUNCTION("JOIN("""", G2156:H2156)"),"")</f>
        <v/>
      </c>
      <c r="M2156" s="11" t="e">
        <f t="shared" ca="1" si="20"/>
        <v>#NAME?</v>
      </c>
    </row>
    <row r="2157" spans="1:13" ht="12.75">
      <c r="A2157" s="15"/>
      <c r="B2157" s="13"/>
      <c r="C2157" s="13"/>
      <c r="D2157" s="13"/>
      <c r="E2157" s="13"/>
      <c r="F2157" s="13"/>
      <c r="G2157" s="205"/>
      <c r="H2157" s="13"/>
      <c r="I2157" s="13"/>
      <c r="J2157" s="216"/>
      <c r="K2157" s="204">
        <f t="shared" si="21"/>
        <v>1</v>
      </c>
      <c r="L2157" s="205" t="str">
        <f ca="1">IFERROR(__xludf.DUMMYFUNCTION("JOIN("""", G2157:H2157)"),"")</f>
        <v/>
      </c>
      <c r="M2157" s="11" t="e">
        <f t="shared" ca="1" si="20"/>
        <v>#NAME?</v>
      </c>
    </row>
    <row r="2158" spans="1:13" ht="12.75">
      <c r="A2158" s="15"/>
      <c r="B2158" s="13"/>
      <c r="C2158" s="13"/>
      <c r="D2158" s="13"/>
      <c r="E2158" s="13"/>
      <c r="F2158" s="13"/>
      <c r="G2158" s="205"/>
      <c r="H2158" s="13"/>
      <c r="I2158" s="13"/>
      <c r="J2158" s="216"/>
      <c r="K2158" s="204">
        <f t="shared" si="21"/>
        <v>1</v>
      </c>
      <c r="L2158" s="205" t="str">
        <f ca="1">IFERROR(__xludf.DUMMYFUNCTION("JOIN("""", G2158:H2158)"),"")</f>
        <v/>
      </c>
      <c r="M2158" s="11" t="e">
        <f t="shared" ca="1" si="20"/>
        <v>#NAME?</v>
      </c>
    </row>
    <row r="2159" spans="1:13" ht="12.75">
      <c r="A2159" s="15"/>
      <c r="B2159" s="13"/>
      <c r="C2159" s="13"/>
      <c r="D2159" s="13"/>
      <c r="E2159" s="13"/>
      <c r="F2159" s="13"/>
      <c r="G2159" s="205"/>
      <c r="H2159" s="13"/>
      <c r="I2159" s="13"/>
      <c r="J2159" s="216"/>
      <c r="K2159" s="204">
        <f t="shared" si="21"/>
        <v>1</v>
      </c>
      <c r="L2159" s="205" t="str">
        <f ca="1">IFERROR(__xludf.DUMMYFUNCTION("JOIN("""", G2159:H2159)"),"")</f>
        <v/>
      </c>
      <c r="M2159" s="11" t="e">
        <f t="shared" ca="1" si="20"/>
        <v>#NAME?</v>
      </c>
    </row>
    <row r="2160" spans="1:13" ht="12.75">
      <c r="A2160" s="15"/>
      <c r="B2160" s="13"/>
      <c r="C2160" s="13"/>
      <c r="D2160" s="13"/>
      <c r="E2160" s="13"/>
      <c r="F2160" s="13"/>
      <c r="G2160" s="205"/>
      <c r="H2160" s="13"/>
      <c r="I2160" s="13"/>
      <c r="J2160" s="216"/>
      <c r="K2160" s="204">
        <f t="shared" si="21"/>
        <v>1</v>
      </c>
      <c r="L2160" s="205" t="str">
        <f ca="1">IFERROR(__xludf.DUMMYFUNCTION("JOIN("""", G2160:H2160)"),"")</f>
        <v/>
      </c>
      <c r="M2160" s="11" t="e">
        <f t="shared" ca="1" si="20"/>
        <v>#NAME?</v>
      </c>
    </row>
    <row r="2161" spans="1:13" ht="12.75">
      <c r="A2161" s="15"/>
      <c r="B2161" s="13"/>
      <c r="C2161" s="13"/>
      <c r="D2161" s="13"/>
      <c r="E2161" s="13"/>
      <c r="F2161" s="13"/>
      <c r="G2161" s="205"/>
      <c r="H2161" s="13"/>
      <c r="I2161" s="13"/>
      <c r="J2161" s="216"/>
      <c r="K2161" s="204">
        <f t="shared" si="21"/>
        <v>1</v>
      </c>
      <c r="L2161" s="205" t="str">
        <f ca="1">IFERROR(__xludf.DUMMYFUNCTION("JOIN("""", G2161:H2161)"),"")</f>
        <v/>
      </c>
      <c r="M2161" s="11" t="e">
        <f t="shared" ca="1" si="20"/>
        <v>#NAME?</v>
      </c>
    </row>
    <row r="2162" spans="1:13" ht="12.75">
      <c r="A2162" s="15"/>
      <c r="B2162" s="13"/>
      <c r="C2162" s="13"/>
      <c r="D2162" s="13"/>
      <c r="E2162" s="13"/>
      <c r="F2162" s="13"/>
      <c r="G2162" s="205"/>
      <c r="H2162" s="13"/>
      <c r="I2162" s="13"/>
      <c r="J2162" s="216"/>
      <c r="K2162" s="204">
        <f t="shared" si="21"/>
        <v>1</v>
      </c>
      <c r="L2162" s="205" t="str">
        <f ca="1">IFERROR(__xludf.DUMMYFUNCTION("JOIN("""", G2162:H2162)"),"")</f>
        <v/>
      </c>
      <c r="M2162" s="11" t="e">
        <f t="shared" ca="1" si="20"/>
        <v>#NAME?</v>
      </c>
    </row>
    <row r="2163" spans="1:13" ht="12.75">
      <c r="A2163" s="15"/>
      <c r="B2163" s="13"/>
      <c r="C2163" s="13"/>
      <c r="D2163" s="13"/>
      <c r="E2163" s="13"/>
      <c r="F2163" s="13"/>
      <c r="G2163" s="205"/>
      <c r="H2163" s="13"/>
      <c r="I2163" s="13"/>
      <c r="J2163" s="216"/>
      <c r="K2163" s="204">
        <f t="shared" si="21"/>
        <v>1</v>
      </c>
      <c r="L2163" s="205" t="str">
        <f ca="1">IFERROR(__xludf.DUMMYFUNCTION("JOIN("""", G2163:H2163)"),"")</f>
        <v/>
      </c>
      <c r="M2163" s="11" t="e">
        <f t="shared" ca="1" si="20"/>
        <v>#NAME?</v>
      </c>
    </row>
    <row r="2164" spans="1:13" ht="12.75">
      <c r="A2164" s="15"/>
      <c r="B2164" s="13"/>
      <c r="C2164" s="13"/>
      <c r="D2164" s="13"/>
      <c r="E2164" s="13"/>
      <c r="F2164" s="13"/>
      <c r="G2164" s="205"/>
      <c r="H2164" s="13"/>
      <c r="I2164" s="13"/>
      <c r="J2164" s="216"/>
      <c r="K2164" s="204">
        <f t="shared" si="21"/>
        <v>1</v>
      </c>
      <c r="L2164" s="205" t="str">
        <f ca="1">IFERROR(__xludf.DUMMYFUNCTION("JOIN("""", G2164:H2164)"),"")</f>
        <v/>
      </c>
      <c r="M2164" s="11" t="e">
        <f t="shared" ca="1" si="20"/>
        <v>#NAME?</v>
      </c>
    </row>
    <row r="2165" spans="1:13" ht="12.75">
      <c r="A2165" s="15"/>
      <c r="B2165" s="13"/>
      <c r="C2165" s="13"/>
      <c r="D2165" s="13"/>
      <c r="E2165" s="13"/>
      <c r="F2165" s="13"/>
      <c r="G2165" s="205"/>
      <c r="H2165" s="13"/>
      <c r="I2165" s="13"/>
      <c r="J2165" s="216"/>
      <c r="K2165" s="204">
        <f t="shared" si="21"/>
        <v>1</v>
      </c>
      <c r="L2165" s="205" t="str">
        <f ca="1">IFERROR(__xludf.DUMMYFUNCTION("JOIN("""", G2165:H2165)"),"")</f>
        <v/>
      </c>
      <c r="M2165" s="11" t="e">
        <f t="shared" ca="1" si="20"/>
        <v>#NAME?</v>
      </c>
    </row>
    <row r="2166" spans="1:13" ht="12.75">
      <c r="A2166" s="15"/>
      <c r="B2166" s="13"/>
      <c r="C2166" s="13"/>
      <c r="D2166" s="13"/>
      <c r="E2166" s="13"/>
      <c r="F2166" s="13"/>
      <c r="G2166" s="205"/>
      <c r="H2166" s="13"/>
      <c r="I2166" s="13"/>
      <c r="J2166" s="216"/>
      <c r="K2166" s="204">
        <f t="shared" si="21"/>
        <v>1</v>
      </c>
      <c r="L2166" s="205" t="str">
        <f ca="1">IFERROR(__xludf.DUMMYFUNCTION("JOIN("""", G2166:H2166)"),"")</f>
        <v/>
      </c>
      <c r="M2166" s="11" t="e">
        <f t="shared" ca="1" si="20"/>
        <v>#NAME?</v>
      </c>
    </row>
    <row r="2167" spans="1:13" ht="12.75">
      <c r="A2167" s="15"/>
      <c r="B2167" s="13"/>
      <c r="C2167" s="13"/>
      <c r="D2167" s="13"/>
      <c r="E2167" s="13"/>
      <c r="F2167" s="13"/>
      <c r="G2167" s="205"/>
      <c r="H2167" s="13"/>
      <c r="I2167" s="13"/>
      <c r="J2167" s="216"/>
      <c r="K2167" s="204">
        <f t="shared" si="21"/>
        <v>1</v>
      </c>
      <c r="L2167" s="205" t="str">
        <f ca="1">IFERROR(__xludf.DUMMYFUNCTION("JOIN("""", G2167:H2167)"),"")</f>
        <v/>
      </c>
      <c r="M2167" s="11" t="e">
        <f t="shared" ca="1" si="20"/>
        <v>#NAME?</v>
      </c>
    </row>
    <row r="2168" spans="1:13" ht="12.75">
      <c r="A2168" s="15"/>
      <c r="B2168" s="13"/>
      <c r="C2168" s="13"/>
      <c r="D2168" s="13"/>
      <c r="E2168" s="13"/>
      <c r="F2168" s="13"/>
      <c r="G2168" s="205"/>
      <c r="H2168" s="13"/>
      <c r="I2168" s="13"/>
      <c r="J2168" s="216"/>
      <c r="K2168" s="204">
        <f t="shared" si="21"/>
        <v>1</v>
      </c>
      <c r="L2168" s="205" t="str">
        <f ca="1">IFERROR(__xludf.DUMMYFUNCTION("JOIN("""", G2168:H2168)"),"")</f>
        <v/>
      </c>
      <c r="M2168" s="11" t="e">
        <f t="shared" ca="1" si="20"/>
        <v>#NAME?</v>
      </c>
    </row>
    <row r="2169" spans="1:13" ht="12.75">
      <c r="A2169" s="15"/>
      <c r="B2169" s="13"/>
      <c r="C2169" s="13"/>
      <c r="D2169" s="13"/>
      <c r="E2169" s="13"/>
      <c r="F2169" s="13"/>
      <c r="G2169" s="205"/>
      <c r="H2169" s="13"/>
      <c r="I2169" s="13"/>
      <c r="J2169" s="216"/>
      <c r="K2169" s="204">
        <f t="shared" si="21"/>
        <v>1</v>
      </c>
      <c r="L2169" s="205" t="str">
        <f ca="1">IFERROR(__xludf.DUMMYFUNCTION("JOIN("""", G2169:H2169)"),"")</f>
        <v/>
      </c>
      <c r="M2169" s="11" t="e">
        <f t="shared" ca="1" si="20"/>
        <v>#NAME?</v>
      </c>
    </row>
    <row r="2170" spans="1:13" ht="12.75">
      <c r="A2170" s="15"/>
      <c r="B2170" s="13"/>
      <c r="C2170" s="13"/>
      <c r="D2170" s="13"/>
      <c r="E2170" s="13"/>
      <c r="F2170" s="13"/>
      <c r="G2170" s="205"/>
      <c r="H2170" s="13"/>
      <c r="I2170" s="13"/>
      <c r="J2170" s="216"/>
      <c r="K2170" s="204">
        <f t="shared" si="21"/>
        <v>1</v>
      </c>
      <c r="L2170" s="205" t="str">
        <f ca="1">IFERROR(__xludf.DUMMYFUNCTION("JOIN("""", G2170:H2170)"),"")</f>
        <v/>
      </c>
      <c r="M2170" s="11" t="e">
        <f t="shared" ca="1" si="20"/>
        <v>#NAME?</v>
      </c>
    </row>
    <row r="2171" spans="1:13" ht="12.75">
      <c r="A2171" s="15"/>
      <c r="B2171" s="13"/>
      <c r="C2171" s="13"/>
      <c r="D2171" s="13"/>
      <c r="E2171" s="13"/>
      <c r="F2171" s="13"/>
      <c r="G2171" s="205"/>
      <c r="H2171" s="13"/>
      <c r="I2171" s="13"/>
      <c r="J2171" s="216"/>
      <c r="K2171" s="204">
        <f t="shared" si="21"/>
        <v>1</v>
      </c>
      <c r="L2171" s="205" t="str">
        <f ca="1">IFERROR(__xludf.DUMMYFUNCTION("JOIN("""", G2171:H2171)"),"")</f>
        <v/>
      </c>
      <c r="M2171" s="11" t="e">
        <f t="shared" ca="1" si="20"/>
        <v>#NAME?</v>
      </c>
    </row>
    <row r="2172" spans="1:13" ht="12.75">
      <c r="A2172" s="15"/>
      <c r="B2172" s="13"/>
      <c r="C2172" s="13"/>
      <c r="D2172" s="13"/>
      <c r="E2172" s="13"/>
      <c r="F2172" s="13"/>
      <c r="G2172" s="205"/>
      <c r="H2172" s="13"/>
      <c r="I2172" s="13"/>
      <c r="J2172" s="216"/>
      <c r="K2172" s="204">
        <f t="shared" si="21"/>
        <v>1</v>
      </c>
      <c r="L2172" s="205" t="str">
        <f ca="1">IFERROR(__xludf.DUMMYFUNCTION("JOIN("""", G2172:H2172)"),"")</f>
        <v/>
      </c>
      <c r="M2172" s="11" t="e">
        <f t="shared" ca="1" si="20"/>
        <v>#NAME?</v>
      </c>
    </row>
    <row r="2173" spans="1:13" ht="12.75">
      <c r="A2173" s="15"/>
      <c r="B2173" s="13"/>
      <c r="C2173" s="13"/>
      <c r="D2173" s="13"/>
      <c r="E2173" s="13"/>
      <c r="F2173" s="13"/>
      <c r="G2173" s="205"/>
      <c r="H2173" s="13"/>
      <c r="I2173" s="13"/>
      <c r="J2173" s="216"/>
      <c r="K2173" s="204">
        <f t="shared" si="21"/>
        <v>1</v>
      </c>
      <c r="L2173" s="205" t="str">
        <f ca="1">IFERROR(__xludf.DUMMYFUNCTION("JOIN("""", G2173:H2173)"),"")</f>
        <v/>
      </c>
      <c r="M2173" s="11" t="e">
        <f t="shared" ca="1" si="20"/>
        <v>#NAME?</v>
      </c>
    </row>
    <row r="2174" spans="1:13" ht="12.75">
      <c r="A2174" s="15"/>
      <c r="B2174" s="13"/>
      <c r="C2174" s="13"/>
      <c r="D2174" s="13"/>
      <c r="E2174" s="13"/>
      <c r="F2174" s="13"/>
      <c r="G2174" s="205"/>
      <c r="H2174" s="13"/>
      <c r="I2174" s="13"/>
      <c r="J2174" s="216"/>
      <c r="K2174" s="204">
        <f t="shared" si="21"/>
        <v>1</v>
      </c>
      <c r="L2174" s="205" t="str">
        <f ca="1">IFERROR(__xludf.DUMMYFUNCTION("JOIN("""", G2174:H2174)"),"")</f>
        <v/>
      </c>
      <c r="M2174" s="11" t="e">
        <f t="shared" ca="1" si="20"/>
        <v>#NAME?</v>
      </c>
    </row>
    <row r="2175" spans="1:13" ht="12.75">
      <c r="A2175" s="15"/>
      <c r="B2175" s="13"/>
      <c r="C2175" s="13"/>
      <c r="D2175" s="13"/>
      <c r="E2175" s="13"/>
      <c r="F2175" s="13"/>
      <c r="G2175" s="205"/>
      <c r="H2175" s="13"/>
      <c r="I2175" s="13"/>
      <c r="J2175" s="216"/>
      <c r="K2175" s="204">
        <f t="shared" si="21"/>
        <v>1</v>
      </c>
      <c r="L2175" s="205" t="str">
        <f ca="1">IFERROR(__xludf.DUMMYFUNCTION("JOIN("""", G2175:H2175)"),"")</f>
        <v/>
      </c>
      <c r="M2175" s="11" t="e">
        <f t="shared" ca="1" si="20"/>
        <v>#NAME?</v>
      </c>
    </row>
    <row r="2176" spans="1:13" ht="12.75">
      <c r="A2176" s="15"/>
      <c r="B2176" s="13"/>
      <c r="C2176" s="13"/>
      <c r="D2176" s="13"/>
      <c r="E2176" s="13"/>
      <c r="F2176" s="13"/>
      <c r="G2176" s="205"/>
      <c r="H2176" s="13"/>
      <c r="I2176" s="13"/>
      <c r="J2176" s="216"/>
      <c r="K2176" s="204">
        <f t="shared" si="21"/>
        <v>1</v>
      </c>
      <c r="L2176" s="205" t="str">
        <f ca="1">IFERROR(__xludf.DUMMYFUNCTION("JOIN("""", G2176:H2176)"),"")</f>
        <v/>
      </c>
      <c r="M2176" s="11" t="e">
        <f t="shared" ca="1" si="20"/>
        <v>#NAME?</v>
      </c>
    </row>
    <row r="2177" spans="1:13" ht="12.75">
      <c r="A2177" s="15"/>
      <c r="B2177" s="13"/>
      <c r="C2177" s="13"/>
      <c r="D2177" s="13"/>
      <c r="E2177" s="13"/>
      <c r="F2177" s="13"/>
      <c r="G2177" s="205"/>
      <c r="H2177" s="13"/>
      <c r="I2177" s="13"/>
      <c r="J2177" s="216"/>
      <c r="K2177" s="204">
        <f t="shared" si="21"/>
        <v>1</v>
      </c>
      <c r="L2177" s="205" t="str">
        <f ca="1">IFERROR(__xludf.DUMMYFUNCTION("JOIN("""", G2177:H2177)"),"")</f>
        <v/>
      </c>
      <c r="M2177" s="11" t="e">
        <f t="shared" ca="1" si="20"/>
        <v>#NAME?</v>
      </c>
    </row>
    <row r="2178" spans="1:13" ht="12.75">
      <c r="A2178" s="15"/>
      <c r="B2178" s="13"/>
      <c r="C2178" s="13"/>
      <c r="D2178" s="13"/>
      <c r="E2178" s="13"/>
      <c r="F2178" s="13"/>
      <c r="G2178" s="205"/>
      <c r="H2178" s="13"/>
      <c r="I2178" s="13"/>
      <c r="J2178" s="216"/>
      <c r="K2178" s="204">
        <f t="shared" si="21"/>
        <v>1</v>
      </c>
      <c r="L2178" s="205" t="str">
        <f ca="1">IFERROR(__xludf.DUMMYFUNCTION("JOIN("""", G2178:H2178)"),"")</f>
        <v/>
      </c>
      <c r="M2178" s="11" t="e">
        <f t="shared" ca="1" si="20"/>
        <v>#NAME?</v>
      </c>
    </row>
    <row r="2179" spans="1:13" ht="12.75">
      <c r="A2179" s="15"/>
      <c r="B2179" s="13"/>
      <c r="C2179" s="13"/>
      <c r="D2179" s="13"/>
      <c r="E2179" s="13"/>
      <c r="F2179" s="13"/>
      <c r="G2179" s="205"/>
      <c r="H2179" s="13"/>
      <c r="I2179" s="13"/>
      <c r="J2179" s="216"/>
      <c r="K2179" s="204">
        <f t="shared" si="21"/>
        <v>1</v>
      </c>
      <c r="L2179" s="205" t="str">
        <f ca="1">IFERROR(__xludf.DUMMYFUNCTION("JOIN("""", G2179:H2179)"),"")</f>
        <v/>
      </c>
      <c r="M2179" s="11" t="e">
        <f t="shared" ca="1" si="20"/>
        <v>#NAME?</v>
      </c>
    </row>
    <row r="2180" spans="1:13" ht="12.75">
      <c r="A2180" s="15"/>
      <c r="B2180" s="13"/>
      <c r="C2180" s="13"/>
      <c r="D2180" s="13"/>
      <c r="E2180" s="13"/>
      <c r="F2180" s="13"/>
      <c r="G2180" s="205"/>
      <c r="H2180" s="13"/>
      <c r="I2180" s="13"/>
      <c r="J2180" s="216"/>
      <c r="K2180" s="204">
        <f t="shared" si="21"/>
        <v>1</v>
      </c>
      <c r="L2180" s="205" t="str">
        <f ca="1">IFERROR(__xludf.DUMMYFUNCTION("JOIN("""", G2180:H2180)"),"")</f>
        <v/>
      </c>
      <c r="M2180" s="11" t="e">
        <f t="shared" ca="1" si="20"/>
        <v>#NAME?</v>
      </c>
    </row>
    <row r="2181" spans="1:13" ht="12.75">
      <c r="A2181" s="15"/>
      <c r="B2181" s="13"/>
      <c r="C2181" s="13"/>
      <c r="D2181" s="13"/>
      <c r="E2181" s="13"/>
      <c r="F2181" s="13"/>
      <c r="G2181" s="205"/>
      <c r="H2181" s="13"/>
      <c r="I2181" s="13"/>
      <c r="J2181" s="216"/>
      <c r="K2181" s="204">
        <f t="shared" si="21"/>
        <v>1</v>
      </c>
      <c r="L2181" s="205" t="str">
        <f ca="1">IFERROR(__xludf.DUMMYFUNCTION("JOIN("""", G2181:H2181)"),"")</f>
        <v/>
      </c>
      <c r="M2181" s="11" t="e">
        <f t="shared" ca="1" si="20"/>
        <v>#NAME?</v>
      </c>
    </row>
    <row r="2182" spans="1:13" ht="12.75">
      <c r="A2182" s="15"/>
      <c r="B2182" s="13"/>
      <c r="C2182" s="13"/>
      <c r="D2182" s="13"/>
      <c r="E2182" s="13"/>
      <c r="F2182" s="13"/>
      <c r="G2182" s="205"/>
      <c r="H2182" s="13"/>
      <c r="I2182" s="13"/>
      <c r="J2182" s="216"/>
      <c r="K2182" s="204">
        <f t="shared" si="21"/>
        <v>1</v>
      </c>
      <c r="L2182" s="205" t="str">
        <f ca="1">IFERROR(__xludf.DUMMYFUNCTION("JOIN("""", G2182:H2182)"),"")</f>
        <v/>
      </c>
      <c r="M2182" s="11" t="e">
        <f t="shared" ca="1" si="20"/>
        <v>#NAME?</v>
      </c>
    </row>
    <row r="2183" spans="1:13" ht="12.75">
      <c r="A2183" s="15"/>
      <c r="B2183" s="13"/>
      <c r="C2183" s="13"/>
      <c r="D2183" s="13"/>
      <c r="E2183" s="13"/>
      <c r="F2183" s="13"/>
      <c r="G2183" s="205"/>
      <c r="H2183" s="13"/>
      <c r="I2183" s="13"/>
      <c r="J2183" s="216"/>
      <c r="K2183" s="204">
        <f t="shared" si="21"/>
        <v>1</v>
      </c>
      <c r="L2183" s="205" t="str">
        <f ca="1">IFERROR(__xludf.DUMMYFUNCTION("JOIN("""", G2183:H2183)"),"")</f>
        <v/>
      </c>
      <c r="M2183" s="11" t="e">
        <f t="shared" ca="1" si="20"/>
        <v>#NAME?</v>
      </c>
    </row>
    <row r="2184" spans="1:13" ht="12.75">
      <c r="A2184" s="15"/>
      <c r="B2184" s="13"/>
      <c r="C2184" s="13"/>
      <c r="D2184" s="13"/>
      <c r="E2184" s="13"/>
      <c r="F2184" s="13"/>
      <c r="G2184" s="205"/>
      <c r="H2184" s="13"/>
      <c r="I2184" s="13"/>
      <c r="J2184" s="216"/>
      <c r="K2184" s="204">
        <f t="shared" si="21"/>
        <v>1</v>
      </c>
      <c r="L2184" s="205" t="str">
        <f ca="1">IFERROR(__xludf.DUMMYFUNCTION("JOIN("""", G2184:H2184)"),"")</f>
        <v/>
      </c>
      <c r="M2184" s="11" t="e">
        <f t="shared" ca="1" si="20"/>
        <v>#NAME?</v>
      </c>
    </row>
    <row r="2185" spans="1:13" ht="12.75">
      <c r="A2185" s="15"/>
      <c r="B2185" s="13"/>
      <c r="C2185" s="13"/>
      <c r="D2185" s="13"/>
      <c r="E2185" s="13"/>
      <c r="F2185" s="13"/>
      <c r="G2185" s="205"/>
      <c r="H2185" s="13"/>
      <c r="I2185" s="13"/>
      <c r="J2185" s="216"/>
      <c r="K2185" s="204">
        <f t="shared" si="21"/>
        <v>1</v>
      </c>
      <c r="L2185" s="205" t="str">
        <f ca="1">IFERROR(__xludf.DUMMYFUNCTION("JOIN("""", G2185:H2185)"),"")</f>
        <v/>
      </c>
      <c r="M2185" s="11" t="e">
        <f t="shared" ca="1" si="20"/>
        <v>#NAME?</v>
      </c>
    </row>
    <row r="2186" spans="1:13" ht="12.75">
      <c r="A2186" s="15"/>
      <c r="B2186" s="13"/>
      <c r="C2186" s="13"/>
      <c r="D2186" s="13"/>
      <c r="E2186" s="13"/>
      <c r="F2186" s="13"/>
      <c r="G2186" s="205"/>
      <c r="H2186" s="13"/>
      <c r="I2186" s="13"/>
      <c r="J2186" s="216"/>
      <c r="K2186" s="204">
        <f t="shared" si="21"/>
        <v>1</v>
      </c>
      <c r="L2186" s="205" t="str">
        <f ca="1">IFERROR(__xludf.DUMMYFUNCTION("JOIN("""", G2186:H2186)"),"")</f>
        <v/>
      </c>
      <c r="M2186" s="11" t="e">
        <f t="shared" ca="1" si="20"/>
        <v>#NAME?</v>
      </c>
    </row>
    <row r="2187" spans="1:13" ht="12.75">
      <c r="A2187" s="15"/>
      <c r="B2187" s="13"/>
      <c r="C2187" s="13"/>
      <c r="D2187" s="13"/>
      <c r="E2187" s="13"/>
      <c r="F2187" s="13"/>
      <c r="G2187" s="205"/>
      <c r="H2187" s="13"/>
      <c r="I2187" s="13"/>
      <c r="J2187" s="216"/>
      <c r="K2187" s="204">
        <f t="shared" si="21"/>
        <v>1</v>
      </c>
      <c r="L2187" s="205" t="str">
        <f ca="1">IFERROR(__xludf.DUMMYFUNCTION("JOIN("""", G2187:H2187)"),"")</f>
        <v/>
      </c>
      <c r="M2187" s="11" t="e">
        <f t="shared" ca="1" si="20"/>
        <v>#NAME?</v>
      </c>
    </row>
    <row r="2188" spans="1:13" ht="12.75">
      <c r="A2188" s="15"/>
      <c r="B2188" s="13"/>
      <c r="C2188" s="13"/>
      <c r="D2188" s="13"/>
      <c r="E2188" s="13"/>
      <c r="F2188" s="13"/>
      <c r="G2188" s="205"/>
      <c r="H2188" s="13"/>
      <c r="I2188" s="13"/>
      <c r="J2188" s="216"/>
      <c r="K2188" s="204">
        <f t="shared" si="21"/>
        <v>1</v>
      </c>
      <c r="L2188" s="205" t="str">
        <f ca="1">IFERROR(__xludf.DUMMYFUNCTION("JOIN("""", G2188:H2188)"),"")</f>
        <v/>
      </c>
      <c r="M2188" s="11" t="e">
        <f t="shared" ca="1" si="20"/>
        <v>#NAME?</v>
      </c>
    </row>
    <row r="2189" spans="1:13" ht="12.75">
      <c r="A2189" s="15"/>
      <c r="B2189" s="13"/>
      <c r="C2189" s="13"/>
      <c r="D2189" s="13"/>
      <c r="E2189" s="13"/>
      <c r="F2189" s="13"/>
      <c r="G2189" s="205"/>
      <c r="H2189" s="13"/>
      <c r="I2189" s="13"/>
      <c r="J2189" s="216"/>
      <c r="K2189" s="204">
        <f t="shared" si="21"/>
        <v>1</v>
      </c>
      <c r="L2189" s="205" t="str">
        <f ca="1">IFERROR(__xludf.DUMMYFUNCTION("JOIN("""", G2189:H2189)"),"")</f>
        <v/>
      </c>
      <c r="M2189" s="11" t="e">
        <f t="shared" ca="1" si="20"/>
        <v>#NAME?</v>
      </c>
    </row>
    <row r="2190" spans="1:13" ht="12.75">
      <c r="A2190" s="15"/>
      <c r="B2190" s="13"/>
      <c r="C2190" s="13"/>
      <c r="D2190" s="13"/>
      <c r="E2190" s="13"/>
      <c r="F2190" s="13"/>
      <c r="G2190" s="205"/>
      <c r="H2190" s="13"/>
      <c r="I2190" s="13"/>
      <c r="J2190" s="216"/>
      <c r="K2190" s="204">
        <f t="shared" si="21"/>
        <v>1</v>
      </c>
      <c r="L2190" s="205" t="str">
        <f ca="1">IFERROR(__xludf.DUMMYFUNCTION("JOIN("""", G2190:H2190)"),"")</f>
        <v/>
      </c>
      <c r="M2190" s="11" t="e">
        <f t="shared" ca="1" si="20"/>
        <v>#NAME?</v>
      </c>
    </row>
    <row r="2191" spans="1:13" ht="12.75">
      <c r="A2191" s="15"/>
      <c r="B2191" s="13"/>
      <c r="C2191" s="13"/>
      <c r="D2191" s="13"/>
      <c r="E2191" s="13"/>
      <c r="F2191" s="13"/>
      <c r="G2191" s="205"/>
      <c r="H2191" s="13"/>
      <c r="I2191" s="13"/>
      <c r="J2191" s="216"/>
      <c r="K2191" s="204">
        <f t="shared" si="21"/>
        <v>1</v>
      </c>
      <c r="L2191" s="205" t="str">
        <f ca="1">IFERROR(__xludf.DUMMYFUNCTION("JOIN("""", G2191:H2191)"),"")</f>
        <v/>
      </c>
      <c r="M2191" s="11" t="e">
        <f t="shared" ca="1" si="20"/>
        <v>#NAME?</v>
      </c>
    </row>
    <row r="2192" spans="1:13" ht="12.75">
      <c r="A2192" s="15"/>
      <c r="B2192" s="13"/>
      <c r="C2192" s="13"/>
      <c r="D2192" s="13"/>
      <c r="E2192" s="13"/>
      <c r="F2192" s="13"/>
      <c r="G2192" s="205"/>
      <c r="H2192" s="13"/>
      <c r="I2192" s="13"/>
      <c r="J2192" s="216"/>
      <c r="K2192" s="204">
        <f t="shared" si="21"/>
        <v>1</v>
      </c>
      <c r="L2192" s="205" t="str">
        <f ca="1">IFERROR(__xludf.DUMMYFUNCTION("JOIN("""", G2192:H2192)"),"")</f>
        <v/>
      </c>
      <c r="M2192" s="11" t="e">
        <f t="shared" ca="1" si="20"/>
        <v>#NAME?</v>
      </c>
    </row>
    <row r="2193" spans="1:13" ht="12.75">
      <c r="A2193" s="15"/>
      <c r="B2193" s="13"/>
      <c r="C2193" s="13"/>
      <c r="D2193" s="13"/>
      <c r="E2193" s="13"/>
      <c r="F2193" s="13"/>
      <c r="G2193" s="205"/>
      <c r="H2193" s="13"/>
      <c r="I2193" s="13"/>
      <c r="J2193" s="216"/>
      <c r="K2193" s="204">
        <f t="shared" si="21"/>
        <v>1</v>
      </c>
      <c r="L2193" s="205" t="str">
        <f ca="1">IFERROR(__xludf.DUMMYFUNCTION("JOIN("""", G2193:H2193)"),"")</f>
        <v/>
      </c>
      <c r="M2193" s="11" t="e">
        <f t="shared" ca="1" si="20"/>
        <v>#NAME?</v>
      </c>
    </row>
    <row r="2194" spans="1:13" ht="12.75">
      <c r="A2194" s="15"/>
      <c r="B2194" s="13"/>
      <c r="C2194" s="13"/>
      <c r="D2194" s="13"/>
      <c r="E2194" s="13"/>
      <c r="F2194" s="13"/>
      <c r="G2194" s="205"/>
      <c r="H2194" s="13"/>
      <c r="I2194" s="13"/>
      <c r="J2194" s="216"/>
      <c r="K2194" s="204">
        <f t="shared" si="21"/>
        <v>1</v>
      </c>
      <c r="L2194" s="205" t="str">
        <f ca="1">IFERROR(__xludf.DUMMYFUNCTION("JOIN("""", G2194:H2194)"),"")</f>
        <v/>
      </c>
      <c r="M2194" s="11" t="e">
        <f t="shared" ca="1" si="20"/>
        <v>#NAME?</v>
      </c>
    </row>
    <row r="2195" spans="1:13" ht="12.75">
      <c r="A2195" s="15"/>
      <c r="B2195" s="13"/>
      <c r="C2195" s="13"/>
      <c r="D2195" s="13"/>
      <c r="E2195" s="13"/>
      <c r="F2195" s="13"/>
      <c r="G2195" s="205"/>
      <c r="H2195" s="13"/>
      <c r="I2195" s="13"/>
      <c r="J2195" s="216"/>
      <c r="K2195" s="204">
        <f t="shared" si="21"/>
        <v>1</v>
      </c>
      <c r="L2195" s="205" t="str">
        <f ca="1">IFERROR(__xludf.DUMMYFUNCTION("JOIN("""", G2195:H2195)"),"")</f>
        <v/>
      </c>
      <c r="M2195" s="11" t="e">
        <f t="shared" ca="1" si="20"/>
        <v>#NAME?</v>
      </c>
    </row>
    <row r="2196" spans="1:13" ht="12.75">
      <c r="A2196" s="15"/>
      <c r="B2196" s="13"/>
      <c r="C2196" s="13"/>
      <c r="D2196" s="13"/>
      <c r="E2196" s="13"/>
      <c r="F2196" s="13"/>
      <c r="G2196" s="205"/>
      <c r="H2196" s="13"/>
      <c r="I2196" s="13"/>
      <c r="J2196" s="216"/>
      <c r="K2196" s="204">
        <f t="shared" si="21"/>
        <v>1</v>
      </c>
      <c r="L2196" s="205" t="str">
        <f ca="1">IFERROR(__xludf.DUMMYFUNCTION("JOIN("""", G2196:H2196)"),"")</f>
        <v/>
      </c>
      <c r="M2196" s="11" t="e">
        <f t="shared" ca="1" si="20"/>
        <v>#NAME?</v>
      </c>
    </row>
    <row r="2197" spans="1:13" ht="12.75">
      <c r="A2197" s="15"/>
      <c r="B2197" s="13"/>
      <c r="C2197" s="13"/>
      <c r="D2197" s="13"/>
      <c r="E2197" s="13"/>
      <c r="F2197" s="13"/>
      <c r="G2197" s="205"/>
      <c r="H2197" s="13"/>
      <c r="I2197" s="13"/>
      <c r="J2197" s="216"/>
      <c r="K2197" s="204">
        <f t="shared" si="21"/>
        <v>1</v>
      </c>
      <c r="L2197" s="205" t="str">
        <f ca="1">IFERROR(__xludf.DUMMYFUNCTION("JOIN("""", G2197:H2197)"),"")</f>
        <v/>
      </c>
      <c r="M2197" s="11" t="e">
        <f t="shared" ca="1" si="20"/>
        <v>#NAME?</v>
      </c>
    </row>
    <row r="2198" spans="1:13" ht="12.75">
      <c r="A2198" s="15"/>
      <c r="B2198" s="13"/>
      <c r="C2198" s="13"/>
      <c r="D2198" s="13"/>
      <c r="E2198" s="13"/>
      <c r="F2198" s="13"/>
      <c r="G2198" s="205"/>
      <c r="H2198" s="13"/>
      <c r="I2198" s="13"/>
      <c r="J2198" s="216"/>
      <c r="K2198" s="204">
        <f t="shared" si="21"/>
        <v>1</v>
      </c>
      <c r="L2198" s="205" t="str">
        <f ca="1">IFERROR(__xludf.DUMMYFUNCTION("JOIN("""", G2198:H2198)"),"")</f>
        <v/>
      </c>
      <c r="M2198" s="11" t="e">
        <f t="shared" ca="1" si="20"/>
        <v>#NAME?</v>
      </c>
    </row>
    <row r="2199" spans="1:13" ht="12.75">
      <c r="A2199" s="15"/>
      <c r="B2199" s="13"/>
      <c r="C2199" s="13"/>
      <c r="D2199" s="13"/>
      <c r="E2199" s="13"/>
      <c r="F2199" s="13"/>
      <c r="G2199" s="205"/>
      <c r="H2199" s="13"/>
      <c r="I2199" s="13"/>
      <c r="J2199" s="216"/>
      <c r="K2199" s="204">
        <f t="shared" si="21"/>
        <v>1</v>
      </c>
      <c r="L2199" s="205" t="str">
        <f ca="1">IFERROR(__xludf.DUMMYFUNCTION("JOIN("""", G2199:H2199)"),"")</f>
        <v/>
      </c>
      <c r="M2199" s="11" t="e">
        <f t="shared" ca="1" si="20"/>
        <v>#NAME?</v>
      </c>
    </row>
    <row r="2200" spans="1:13" ht="12.75">
      <c r="A2200" s="15"/>
      <c r="B2200" s="13"/>
      <c r="C2200" s="13"/>
      <c r="D2200" s="13"/>
      <c r="E2200" s="13"/>
      <c r="F2200" s="13"/>
      <c r="G2200" s="205"/>
      <c r="H2200" s="13"/>
      <c r="I2200" s="13"/>
      <c r="J2200" s="216"/>
      <c r="K2200" s="204">
        <f t="shared" si="21"/>
        <v>1</v>
      </c>
      <c r="L2200" s="205" t="str">
        <f ca="1">IFERROR(__xludf.DUMMYFUNCTION("JOIN("""", G2200:H2200)"),"")</f>
        <v/>
      </c>
      <c r="M2200" s="11" t="e">
        <f t="shared" ca="1" si="20"/>
        <v>#NAME?</v>
      </c>
    </row>
    <row r="2201" spans="1:13" ht="12.75">
      <c r="A2201" s="15"/>
      <c r="B2201" s="13"/>
      <c r="C2201" s="13"/>
      <c r="D2201" s="13"/>
      <c r="E2201" s="13"/>
      <c r="F2201" s="13"/>
      <c r="G2201" s="205"/>
      <c r="H2201" s="13"/>
      <c r="I2201" s="13"/>
      <c r="J2201" s="216"/>
      <c r="K2201" s="204">
        <f t="shared" si="21"/>
        <v>1</v>
      </c>
      <c r="L2201" s="205" t="str">
        <f ca="1">IFERROR(__xludf.DUMMYFUNCTION("JOIN("""", G2201:H2201)"),"")</f>
        <v/>
      </c>
      <c r="M2201" s="11" t="e">
        <f t="shared" ca="1" si="20"/>
        <v>#NAME?</v>
      </c>
    </row>
    <row r="2202" spans="1:13" ht="12.75">
      <c r="A2202" s="15"/>
      <c r="B2202" s="13"/>
      <c r="C2202" s="13"/>
      <c r="D2202" s="13"/>
      <c r="E2202" s="13"/>
      <c r="F2202" s="13"/>
      <c r="G2202" s="205"/>
      <c r="H2202" s="13"/>
      <c r="I2202" s="13"/>
      <c r="J2202" s="216"/>
      <c r="K2202" s="204">
        <f t="shared" si="21"/>
        <v>1</v>
      </c>
      <c r="L2202" s="205" t="str">
        <f ca="1">IFERROR(__xludf.DUMMYFUNCTION("JOIN("""", G2202:H2202)"),"")</f>
        <v/>
      </c>
      <c r="M2202" s="11" t="e">
        <f t="shared" ca="1" si="20"/>
        <v>#NAME?</v>
      </c>
    </row>
    <row r="2203" spans="1:13" ht="12.75">
      <c r="A2203" s="15"/>
      <c r="B2203" s="13"/>
      <c r="C2203" s="13"/>
      <c r="D2203" s="13"/>
      <c r="E2203" s="13"/>
      <c r="F2203" s="13"/>
      <c r="G2203" s="205"/>
      <c r="H2203" s="13"/>
      <c r="I2203" s="13"/>
      <c r="J2203" s="216"/>
      <c r="K2203" s="204">
        <f t="shared" si="21"/>
        <v>1</v>
      </c>
      <c r="L2203" s="205" t="str">
        <f ca="1">IFERROR(__xludf.DUMMYFUNCTION("JOIN("""", G2203:H2203)"),"")</f>
        <v/>
      </c>
      <c r="M2203" s="11" t="e">
        <f t="shared" ca="1" si="20"/>
        <v>#NAME?</v>
      </c>
    </row>
    <row r="2204" spans="1:13" ht="12.75">
      <c r="A2204" s="15"/>
      <c r="B2204" s="13"/>
      <c r="C2204" s="13"/>
      <c r="D2204" s="13"/>
      <c r="E2204" s="13"/>
      <c r="F2204" s="13"/>
      <c r="G2204" s="205"/>
      <c r="H2204" s="13"/>
      <c r="I2204" s="13"/>
      <c r="J2204" s="216"/>
      <c r="K2204" s="204">
        <f t="shared" si="21"/>
        <v>1</v>
      </c>
      <c r="L2204" s="205" t="str">
        <f ca="1">IFERROR(__xludf.DUMMYFUNCTION("JOIN("""", G2204:H2204)"),"")</f>
        <v/>
      </c>
      <c r="M2204" s="11" t="e">
        <f t="shared" ca="1" si="20"/>
        <v>#NAME?</v>
      </c>
    </row>
    <row r="2205" spans="1:13" ht="12.75">
      <c r="A2205" s="15"/>
      <c r="B2205" s="13"/>
      <c r="C2205" s="13"/>
      <c r="D2205" s="13"/>
      <c r="E2205" s="13"/>
      <c r="F2205" s="13"/>
      <c r="G2205" s="205"/>
      <c r="H2205" s="13"/>
      <c r="I2205" s="13"/>
      <c r="J2205" s="216"/>
      <c r="K2205" s="204">
        <f t="shared" si="21"/>
        <v>1</v>
      </c>
      <c r="L2205" s="205" t="str">
        <f ca="1">IFERROR(__xludf.DUMMYFUNCTION("JOIN("""", G2205:H2205)"),"")</f>
        <v/>
      </c>
      <c r="M2205" s="11" t="e">
        <f t="shared" ca="1" si="20"/>
        <v>#NAME?</v>
      </c>
    </row>
    <row r="2206" spans="1:13" ht="12.75">
      <c r="A2206" s="15"/>
      <c r="B2206" s="13"/>
      <c r="C2206" s="13"/>
      <c r="D2206" s="13"/>
      <c r="E2206" s="13"/>
      <c r="F2206" s="13"/>
      <c r="G2206" s="205"/>
      <c r="H2206" s="13"/>
      <c r="I2206" s="13"/>
      <c r="J2206" s="216"/>
      <c r="K2206" s="204">
        <f t="shared" si="21"/>
        <v>1</v>
      </c>
      <c r="L2206" s="205" t="str">
        <f ca="1">IFERROR(__xludf.DUMMYFUNCTION("JOIN("""", G2206:H2206)"),"")</f>
        <v/>
      </c>
      <c r="M2206" s="11" t="e">
        <f t="shared" ca="1" si="20"/>
        <v>#NAME?</v>
      </c>
    </row>
    <row r="2207" spans="1:13" ht="12.75">
      <c r="A2207" s="15"/>
      <c r="B2207" s="13"/>
      <c r="C2207" s="13"/>
      <c r="D2207" s="13"/>
      <c r="E2207" s="13"/>
      <c r="F2207" s="13"/>
      <c r="G2207" s="205"/>
      <c r="H2207" s="13"/>
      <c r="I2207" s="13"/>
      <c r="J2207" s="216"/>
      <c r="K2207" s="204">
        <f t="shared" si="21"/>
        <v>1</v>
      </c>
      <c r="L2207" s="205" t="str">
        <f ca="1">IFERROR(__xludf.DUMMYFUNCTION("JOIN("""", G2207:H2207)"),"")</f>
        <v/>
      </c>
      <c r="M2207" s="11" t="e">
        <f t="shared" ca="1" si="20"/>
        <v>#NAME?</v>
      </c>
    </row>
    <row r="2208" spans="1:13" ht="12.75">
      <c r="A2208" s="15"/>
      <c r="B2208" s="13"/>
      <c r="C2208" s="13"/>
      <c r="D2208" s="13"/>
      <c r="E2208" s="13"/>
      <c r="F2208" s="13"/>
      <c r="G2208" s="205"/>
      <c r="H2208" s="13"/>
      <c r="I2208" s="13"/>
      <c r="J2208" s="216"/>
      <c r="K2208" s="204">
        <f t="shared" si="21"/>
        <v>1</v>
      </c>
      <c r="L2208" s="205" t="str">
        <f ca="1">IFERROR(__xludf.DUMMYFUNCTION("JOIN("""", G2208:H2208)"),"")</f>
        <v/>
      </c>
      <c r="M2208" s="11" t="e">
        <f t="shared" ca="1" si="20"/>
        <v>#NAME?</v>
      </c>
    </row>
    <row r="2209" spans="1:13" ht="12.75">
      <c r="A2209" s="15"/>
      <c r="B2209" s="13"/>
      <c r="C2209" s="13"/>
      <c r="D2209" s="13"/>
      <c r="E2209" s="13"/>
      <c r="F2209" s="13"/>
      <c r="G2209" s="205"/>
      <c r="H2209" s="13"/>
      <c r="I2209" s="13"/>
      <c r="J2209" s="216"/>
      <c r="K2209" s="204">
        <f t="shared" si="21"/>
        <v>1</v>
      </c>
      <c r="L2209" s="205" t="str">
        <f ca="1">IFERROR(__xludf.DUMMYFUNCTION("JOIN("""", G2209:H2209)"),"")</f>
        <v/>
      </c>
      <c r="M2209" s="11" t="e">
        <f t="shared" ca="1" si="20"/>
        <v>#NAME?</v>
      </c>
    </row>
    <row r="2210" spans="1:13" ht="12.75">
      <c r="A2210" s="15"/>
      <c r="B2210" s="13"/>
      <c r="C2210" s="13"/>
      <c r="D2210" s="13"/>
      <c r="E2210" s="13"/>
      <c r="F2210" s="13"/>
      <c r="G2210" s="205"/>
      <c r="H2210" s="13"/>
      <c r="I2210" s="13"/>
      <c r="J2210" s="216"/>
      <c r="K2210" s="204">
        <f t="shared" si="21"/>
        <v>1</v>
      </c>
      <c r="L2210" s="205" t="str">
        <f ca="1">IFERROR(__xludf.DUMMYFUNCTION("JOIN("""", G2210:H2210)"),"")</f>
        <v/>
      </c>
      <c r="M2210" s="11" t="e">
        <f t="shared" ca="1" si="20"/>
        <v>#NAME?</v>
      </c>
    </row>
    <row r="2211" spans="1:13" ht="12.75">
      <c r="A2211" s="15"/>
      <c r="B2211" s="13"/>
      <c r="C2211" s="13"/>
      <c r="D2211" s="13"/>
      <c r="E2211" s="13"/>
      <c r="F2211" s="13"/>
      <c r="G2211" s="205"/>
      <c r="H2211" s="13"/>
      <c r="I2211" s="13"/>
      <c r="J2211" s="216"/>
      <c r="K2211" s="204">
        <f t="shared" si="21"/>
        <v>1</v>
      </c>
      <c r="L2211" s="205" t="str">
        <f ca="1">IFERROR(__xludf.DUMMYFUNCTION("JOIN("""", G2211:H2211)"),"")</f>
        <v/>
      </c>
      <c r="M2211" s="11" t="e">
        <f t="shared" ca="1" si="20"/>
        <v>#NAME?</v>
      </c>
    </row>
    <row r="2212" spans="1:13" ht="12.75">
      <c r="A2212" s="15"/>
      <c r="B2212" s="13"/>
      <c r="C2212" s="13"/>
      <c r="D2212" s="13"/>
      <c r="E2212" s="13"/>
      <c r="F2212" s="13"/>
      <c r="G2212" s="205"/>
      <c r="H2212" s="13"/>
      <c r="I2212" s="13"/>
      <c r="J2212" s="216"/>
      <c r="K2212" s="204">
        <f t="shared" si="21"/>
        <v>1</v>
      </c>
      <c r="L2212" s="205" t="str">
        <f ca="1">IFERROR(__xludf.DUMMYFUNCTION("JOIN("""", G2212:H2212)"),"")</f>
        <v/>
      </c>
      <c r="M2212" s="11" t="e">
        <f t="shared" ca="1" si="20"/>
        <v>#NAME?</v>
      </c>
    </row>
    <row r="2213" spans="1:13" ht="12.75">
      <c r="A2213" s="15"/>
      <c r="B2213" s="13"/>
      <c r="C2213" s="13"/>
      <c r="D2213" s="13"/>
      <c r="E2213" s="13"/>
      <c r="F2213" s="13"/>
      <c r="G2213" s="205"/>
      <c r="H2213" s="13"/>
      <c r="I2213" s="13"/>
      <c r="J2213" s="216"/>
      <c r="K2213" s="204">
        <f t="shared" si="21"/>
        <v>1</v>
      </c>
      <c r="L2213" s="205" t="str">
        <f ca="1">IFERROR(__xludf.DUMMYFUNCTION("JOIN("""", G2213:H2213)"),"")</f>
        <v/>
      </c>
      <c r="M2213" s="11" t="e">
        <f t="shared" ca="1" si="20"/>
        <v>#NAME?</v>
      </c>
    </row>
    <row r="2214" spans="1:13" ht="12.75">
      <c r="A2214" s="15"/>
      <c r="B2214" s="13"/>
      <c r="C2214" s="13"/>
      <c r="D2214" s="13"/>
      <c r="E2214" s="13"/>
      <c r="F2214" s="13"/>
      <c r="G2214" s="205"/>
      <c r="H2214" s="13"/>
      <c r="I2214" s="13"/>
      <c r="J2214" s="216"/>
      <c r="K2214" s="204">
        <f t="shared" si="21"/>
        <v>1</v>
      </c>
      <c r="L2214" s="205" t="str">
        <f ca="1">IFERROR(__xludf.DUMMYFUNCTION("JOIN("""", G2214:H2214)"),"")</f>
        <v/>
      </c>
      <c r="M2214" s="11" t="e">
        <f t="shared" ca="1" si="20"/>
        <v>#NAME?</v>
      </c>
    </row>
    <row r="2215" spans="1:13" ht="12.75">
      <c r="A2215" s="15"/>
      <c r="B2215" s="13"/>
      <c r="C2215" s="13"/>
      <c r="D2215" s="13"/>
      <c r="E2215" s="13"/>
      <c r="F2215" s="13"/>
      <c r="G2215" s="205"/>
      <c r="H2215" s="13"/>
      <c r="I2215" s="13"/>
      <c r="J2215" s="216"/>
      <c r="K2215" s="204">
        <f t="shared" si="21"/>
        <v>1</v>
      </c>
      <c r="L2215" s="205" t="str">
        <f ca="1">IFERROR(__xludf.DUMMYFUNCTION("JOIN("""", G2215:H2215)"),"")</f>
        <v/>
      </c>
      <c r="M2215" s="11" t="e">
        <f t="shared" ca="1" si="20"/>
        <v>#NAME?</v>
      </c>
    </row>
    <row r="2216" spans="1:13" ht="12.75">
      <c r="A2216" s="15"/>
      <c r="B2216" s="13"/>
      <c r="C2216" s="13"/>
      <c r="D2216" s="13"/>
      <c r="E2216" s="13"/>
      <c r="F2216" s="13"/>
      <c r="G2216" s="205"/>
      <c r="H2216" s="13"/>
      <c r="I2216" s="13"/>
      <c r="J2216" s="216"/>
      <c r="K2216" s="204">
        <f t="shared" si="21"/>
        <v>1</v>
      </c>
      <c r="L2216" s="205" t="str">
        <f ca="1">IFERROR(__xludf.DUMMYFUNCTION("JOIN("""", G2216:H2216)"),"")</f>
        <v/>
      </c>
      <c r="M2216" s="11" t="e">
        <f t="shared" ca="1" si="20"/>
        <v>#NAME?</v>
      </c>
    </row>
    <row r="2217" spans="1:13" ht="12.75">
      <c r="A2217" s="15"/>
      <c r="B2217" s="13"/>
      <c r="C2217" s="13"/>
      <c r="D2217" s="13"/>
      <c r="E2217" s="13"/>
      <c r="F2217" s="13"/>
      <c r="G2217" s="205"/>
      <c r="H2217" s="13"/>
      <c r="I2217" s="13"/>
      <c r="J2217" s="216"/>
      <c r="K2217" s="204">
        <f t="shared" si="21"/>
        <v>1</v>
      </c>
      <c r="L2217" s="205" t="str">
        <f ca="1">IFERROR(__xludf.DUMMYFUNCTION("JOIN("""", G2217:H2217)"),"")</f>
        <v/>
      </c>
      <c r="M2217" s="11" t="e">
        <f t="shared" ca="1" si="20"/>
        <v>#NAME?</v>
      </c>
    </row>
    <row r="2218" spans="1:13" ht="12.75">
      <c r="A2218" s="15"/>
      <c r="B2218" s="13"/>
      <c r="C2218" s="13"/>
      <c r="D2218" s="13"/>
      <c r="E2218" s="13"/>
      <c r="F2218" s="13"/>
      <c r="G2218" s="205"/>
      <c r="H2218" s="13"/>
      <c r="I2218" s="13"/>
      <c r="J2218" s="216"/>
      <c r="K2218" s="204">
        <f t="shared" si="21"/>
        <v>1</v>
      </c>
      <c r="L2218" s="205" t="str">
        <f ca="1">IFERROR(__xludf.DUMMYFUNCTION("JOIN("""", G2218:H2218)"),"")</f>
        <v/>
      </c>
      <c r="M2218" s="11" t="e">
        <f t="shared" ca="1" si="20"/>
        <v>#NAME?</v>
      </c>
    </row>
    <row r="2219" spans="1:13" ht="12.75">
      <c r="A2219" s="15"/>
      <c r="B2219" s="13"/>
      <c r="C2219" s="13"/>
      <c r="D2219" s="13"/>
      <c r="E2219" s="13"/>
      <c r="F2219" s="13"/>
      <c r="G2219" s="205"/>
      <c r="H2219" s="13"/>
      <c r="I2219" s="13"/>
      <c r="J2219" s="216"/>
      <c r="K2219" s="204">
        <f t="shared" si="21"/>
        <v>1</v>
      </c>
      <c r="L2219" s="205" t="str">
        <f ca="1">IFERROR(__xludf.DUMMYFUNCTION("JOIN("""", G2219:H2219)"),"")</f>
        <v/>
      </c>
      <c r="M2219" s="11" t="e">
        <f t="shared" ca="1" si="20"/>
        <v>#NAME?</v>
      </c>
    </row>
    <row r="2220" spans="1:13" ht="12.75">
      <c r="A2220" s="15"/>
      <c r="B2220" s="13"/>
      <c r="C2220" s="13"/>
      <c r="D2220" s="13"/>
      <c r="E2220" s="13"/>
      <c r="F2220" s="13"/>
      <c r="G2220" s="205"/>
      <c r="H2220" s="13"/>
      <c r="I2220" s="13"/>
      <c r="J2220" s="216"/>
      <c r="K2220" s="204">
        <f t="shared" si="21"/>
        <v>1</v>
      </c>
      <c r="L2220" s="205" t="str">
        <f ca="1">IFERROR(__xludf.DUMMYFUNCTION("JOIN("""", G2220:H2220)"),"")</f>
        <v/>
      </c>
      <c r="M2220" s="11" t="e">
        <f t="shared" ca="1" si="20"/>
        <v>#NAME?</v>
      </c>
    </row>
    <row r="2221" spans="1:13" ht="12.75">
      <c r="A2221" s="15"/>
      <c r="B2221" s="13"/>
      <c r="C2221" s="13"/>
      <c r="D2221" s="13"/>
      <c r="E2221" s="13"/>
      <c r="F2221" s="13"/>
      <c r="G2221" s="205"/>
      <c r="H2221" s="13"/>
      <c r="I2221" s="13"/>
      <c r="J2221" s="216"/>
      <c r="K2221" s="204">
        <f t="shared" si="21"/>
        <v>1</v>
      </c>
      <c r="L2221" s="205" t="str">
        <f ca="1">IFERROR(__xludf.DUMMYFUNCTION("JOIN("""", G2221:H2221)"),"")</f>
        <v/>
      </c>
      <c r="M2221" s="11" t="e">
        <f t="shared" ca="1" si="20"/>
        <v>#NAME?</v>
      </c>
    </row>
    <row r="2222" spans="1:13" ht="12.75">
      <c r="A2222" s="15"/>
      <c r="B2222" s="13"/>
      <c r="C2222" s="13"/>
      <c r="D2222" s="13"/>
      <c r="E2222" s="13"/>
      <c r="F2222" s="13"/>
      <c r="G2222" s="205"/>
      <c r="H2222" s="13"/>
      <c r="I2222" s="13"/>
      <c r="J2222" s="216"/>
      <c r="K2222" s="204">
        <f t="shared" si="21"/>
        <v>1</v>
      </c>
      <c r="L2222" s="205" t="str">
        <f ca="1">IFERROR(__xludf.DUMMYFUNCTION("JOIN("""", G2222:H2222)"),"")</f>
        <v/>
      </c>
      <c r="M2222" s="11" t="e">
        <f t="shared" ca="1" si="20"/>
        <v>#NAME?</v>
      </c>
    </row>
    <row r="2223" spans="1:13" ht="12.75">
      <c r="A2223" s="15"/>
      <c r="B2223" s="13"/>
      <c r="C2223" s="13"/>
      <c r="D2223" s="13"/>
      <c r="E2223" s="13"/>
      <c r="F2223" s="13"/>
      <c r="G2223" s="205"/>
      <c r="H2223" s="13"/>
      <c r="I2223" s="13"/>
      <c r="J2223" s="216"/>
      <c r="K2223" s="204">
        <f t="shared" si="21"/>
        <v>1</v>
      </c>
      <c r="L2223" s="205" t="str">
        <f ca="1">IFERROR(__xludf.DUMMYFUNCTION("JOIN("""", G2223:H2223)"),"")</f>
        <v/>
      </c>
      <c r="M2223" s="11" t="e">
        <f t="shared" ca="1" si="20"/>
        <v>#NAME?</v>
      </c>
    </row>
    <row r="2224" spans="1:13" ht="12.75">
      <c r="A2224" s="15"/>
      <c r="B2224" s="13"/>
      <c r="C2224" s="13"/>
      <c r="D2224" s="13"/>
      <c r="E2224" s="13"/>
      <c r="F2224" s="13"/>
      <c r="G2224" s="205"/>
      <c r="H2224" s="13"/>
      <c r="I2224" s="13"/>
      <c r="J2224" s="216"/>
      <c r="K2224" s="204">
        <f t="shared" si="21"/>
        <v>1</v>
      </c>
      <c r="L2224" s="205" t="str">
        <f ca="1">IFERROR(__xludf.DUMMYFUNCTION("JOIN("""", G2224:H2224)"),"")</f>
        <v/>
      </c>
      <c r="M2224" s="11" t="e">
        <f t="shared" ca="1" si="20"/>
        <v>#NAME?</v>
      </c>
    </row>
    <row r="2225" spans="1:13" ht="12.75">
      <c r="A2225" s="15"/>
      <c r="B2225" s="13"/>
      <c r="C2225" s="13"/>
      <c r="D2225" s="13"/>
      <c r="E2225" s="13"/>
      <c r="F2225" s="13"/>
      <c r="G2225" s="205"/>
      <c r="H2225" s="13"/>
      <c r="I2225" s="13"/>
      <c r="J2225" s="216"/>
      <c r="K2225" s="204">
        <f t="shared" si="21"/>
        <v>1</v>
      </c>
      <c r="L2225" s="205" t="str">
        <f ca="1">IFERROR(__xludf.DUMMYFUNCTION("JOIN("""", G2225:H2225)"),"")</f>
        <v/>
      </c>
      <c r="M2225" s="11" t="e">
        <f t="shared" ca="1" si="20"/>
        <v>#NAME?</v>
      </c>
    </row>
    <row r="2226" spans="1:13" ht="12.75">
      <c r="A2226" s="15"/>
      <c r="B2226" s="13"/>
      <c r="C2226" s="13"/>
      <c r="D2226" s="13"/>
      <c r="E2226" s="13"/>
      <c r="F2226" s="13"/>
      <c r="G2226" s="205"/>
      <c r="H2226" s="13"/>
      <c r="I2226" s="13"/>
      <c r="J2226" s="216"/>
      <c r="K2226" s="204">
        <f t="shared" si="21"/>
        <v>1</v>
      </c>
      <c r="L2226" s="205" t="str">
        <f ca="1">IFERROR(__xludf.DUMMYFUNCTION("JOIN("""", G2226:H2226)"),"")</f>
        <v/>
      </c>
      <c r="M2226" s="11" t="e">
        <f t="shared" ca="1" si="20"/>
        <v>#NAME?</v>
      </c>
    </row>
    <row r="2227" spans="1:13" ht="12.75">
      <c r="A2227" s="15"/>
      <c r="B2227" s="13"/>
      <c r="C2227" s="13"/>
      <c r="D2227" s="13"/>
      <c r="E2227" s="13"/>
      <c r="F2227" s="13"/>
      <c r="G2227" s="205"/>
      <c r="H2227" s="13"/>
      <c r="I2227" s="13"/>
      <c r="J2227" s="216"/>
      <c r="K2227" s="204">
        <f t="shared" si="21"/>
        <v>1</v>
      </c>
      <c r="L2227" s="205" t="str">
        <f ca="1">IFERROR(__xludf.DUMMYFUNCTION("JOIN("""", G2227:H2227)"),"")</f>
        <v/>
      </c>
      <c r="M2227" s="11" t="e">
        <f t="shared" ca="1" si="20"/>
        <v>#NAME?</v>
      </c>
    </row>
    <row r="2228" spans="1:13" ht="12.75">
      <c r="A2228" s="15"/>
      <c r="B2228" s="13"/>
      <c r="C2228" s="13"/>
      <c r="D2228" s="13"/>
      <c r="E2228" s="13"/>
      <c r="F2228" s="13"/>
      <c r="G2228" s="205"/>
      <c r="H2228" s="13"/>
      <c r="I2228" s="13"/>
      <c r="J2228" s="216"/>
      <c r="K2228" s="204">
        <f t="shared" si="21"/>
        <v>1</v>
      </c>
      <c r="L2228" s="205" t="str">
        <f ca="1">IFERROR(__xludf.DUMMYFUNCTION("JOIN("""", G2228:H2228)"),"")</f>
        <v/>
      </c>
      <c r="M2228" s="11" t="e">
        <f t="shared" ca="1" si="20"/>
        <v>#NAME?</v>
      </c>
    </row>
    <row r="2229" spans="1:13" ht="12.75">
      <c r="A2229" s="15"/>
      <c r="B2229" s="13"/>
      <c r="C2229" s="13"/>
      <c r="D2229" s="13"/>
      <c r="E2229" s="13"/>
      <c r="F2229" s="13"/>
      <c r="G2229" s="205"/>
      <c r="H2229" s="13"/>
      <c r="I2229" s="13"/>
      <c r="J2229" s="216"/>
      <c r="K2229" s="204">
        <f t="shared" si="21"/>
        <v>1</v>
      </c>
      <c r="L2229" s="205" t="str">
        <f ca="1">IFERROR(__xludf.DUMMYFUNCTION("JOIN("""", G2229:H2229)"),"")</f>
        <v/>
      </c>
      <c r="M2229" s="11" t="e">
        <f t="shared" ca="1" si="20"/>
        <v>#NAME?</v>
      </c>
    </row>
    <row r="2230" spans="1:13" ht="12.75">
      <c r="A2230" s="15"/>
      <c r="B2230" s="13"/>
      <c r="C2230" s="13"/>
      <c r="D2230" s="13"/>
      <c r="E2230" s="13"/>
      <c r="F2230" s="13"/>
      <c r="G2230" s="205"/>
      <c r="H2230" s="13"/>
      <c r="I2230" s="13"/>
      <c r="J2230" s="216"/>
      <c r="K2230" s="204">
        <f t="shared" si="21"/>
        <v>1</v>
      </c>
      <c r="L2230" s="205" t="str">
        <f ca="1">IFERROR(__xludf.DUMMYFUNCTION("JOIN("""", G2230:H2230)"),"")</f>
        <v/>
      </c>
      <c r="M2230" s="11" t="e">
        <f t="shared" ca="1" si="20"/>
        <v>#NAME?</v>
      </c>
    </row>
    <row r="2231" spans="1:13" ht="12.75">
      <c r="A2231" s="15"/>
      <c r="B2231" s="13"/>
      <c r="C2231" s="13"/>
      <c r="D2231" s="13"/>
      <c r="E2231" s="13"/>
      <c r="F2231" s="13"/>
      <c r="G2231" s="205"/>
      <c r="H2231" s="13"/>
      <c r="I2231" s="13"/>
      <c r="J2231" s="216"/>
      <c r="K2231" s="204">
        <f t="shared" si="21"/>
        <v>1</v>
      </c>
      <c r="L2231" s="205" t="str">
        <f ca="1">IFERROR(__xludf.DUMMYFUNCTION("JOIN("""", G2231:H2231)"),"")</f>
        <v/>
      </c>
      <c r="M2231" s="11" t="e">
        <f t="shared" ca="1" si="20"/>
        <v>#NAME?</v>
      </c>
    </row>
    <row r="2232" spans="1:13" ht="12.75">
      <c r="A2232" s="15"/>
      <c r="B2232" s="13"/>
      <c r="C2232" s="13"/>
      <c r="D2232" s="13"/>
      <c r="E2232" s="13"/>
      <c r="F2232" s="13"/>
      <c r="G2232" s="205"/>
      <c r="H2232" s="13"/>
      <c r="I2232" s="13"/>
      <c r="J2232" s="216"/>
      <c r="K2232" s="204">
        <f t="shared" si="21"/>
        <v>1</v>
      </c>
      <c r="L2232" s="205" t="str">
        <f ca="1">IFERROR(__xludf.DUMMYFUNCTION("JOIN("""", G2232:H2232)"),"")</f>
        <v/>
      </c>
      <c r="M2232" s="11" t="e">
        <f t="shared" ca="1" si="20"/>
        <v>#NAME?</v>
      </c>
    </row>
    <row r="2233" spans="1:13" ht="12.75">
      <c r="A2233" s="15"/>
      <c r="B2233" s="13"/>
      <c r="C2233" s="13"/>
      <c r="D2233" s="13"/>
      <c r="E2233" s="13"/>
      <c r="F2233" s="13"/>
      <c r="G2233" s="205"/>
      <c r="H2233" s="13"/>
      <c r="I2233" s="13"/>
      <c r="J2233" s="216"/>
      <c r="K2233" s="204">
        <f t="shared" si="21"/>
        <v>1</v>
      </c>
      <c r="L2233" s="205" t="str">
        <f ca="1">IFERROR(__xludf.DUMMYFUNCTION("JOIN("""", G2233:H2233)"),"")</f>
        <v/>
      </c>
      <c r="M2233" s="11" t="e">
        <f t="shared" ca="1" si="20"/>
        <v>#NAME?</v>
      </c>
    </row>
    <row r="2234" spans="1:13" ht="12.75">
      <c r="A2234" s="15"/>
      <c r="B2234" s="13"/>
      <c r="C2234" s="13"/>
      <c r="D2234" s="13"/>
      <c r="E2234" s="13"/>
      <c r="F2234" s="13"/>
      <c r="G2234" s="205"/>
      <c r="H2234" s="13"/>
      <c r="I2234" s="13"/>
      <c r="J2234" s="216"/>
      <c r="K2234" s="204">
        <f t="shared" si="21"/>
        <v>1</v>
      </c>
      <c r="L2234" s="205" t="str">
        <f ca="1">IFERROR(__xludf.DUMMYFUNCTION("JOIN("""", G2234:H2234)"),"")</f>
        <v/>
      </c>
      <c r="M2234" s="11" t="e">
        <f t="shared" ca="1" si="20"/>
        <v>#NAME?</v>
      </c>
    </row>
    <row r="2235" spans="1:13" ht="12.75">
      <c r="A2235" s="15"/>
      <c r="B2235" s="13"/>
      <c r="C2235" s="13"/>
      <c r="D2235" s="13"/>
      <c r="E2235" s="13"/>
      <c r="F2235" s="13"/>
      <c r="G2235" s="205"/>
      <c r="H2235" s="13"/>
      <c r="I2235" s="13"/>
      <c r="J2235" s="216"/>
      <c r="K2235" s="204">
        <f t="shared" si="21"/>
        <v>1</v>
      </c>
      <c r="L2235" s="205" t="str">
        <f ca="1">IFERROR(__xludf.DUMMYFUNCTION("JOIN("""", G2235:H2235)"),"")</f>
        <v/>
      </c>
      <c r="M2235" s="11" t="e">
        <f t="shared" ca="1" si="20"/>
        <v>#NAME?</v>
      </c>
    </row>
    <row r="2236" spans="1:13" ht="12.75">
      <c r="A2236" s="15"/>
      <c r="B2236" s="13"/>
      <c r="C2236" s="13"/>
      <c r="D2236" s="13"/>
      <c r="E2236" s="13"/>
      <c r="F2236" s="13"/>
      <c r="G2236" s="205"/>
      <c r="H2236" s="13"/>
      <c r="I2236" s="13"/>
      <c r="J2236" s="216"/>
      <c r="K2236" s="204">
        <f t="shared" si="21"/>
        <v>1</v>
      </c>
      <c r="L2236" s="205" t="str">
        <f ca="1">IFERROR(__xludf.DUMMYFUNCTION("JOIN("""", G2236:H2236)"),"")</f>
        <v/>
      </c>
      <c r="M2236" s="11" t="e">
        <f t="shared" ca="1" si="20"/>
        <v>#NAME?</v>
      </c>
    </row>
    <row r="2237" spans="1:13" ht="12.75">
      <c r="A2237" s="15"/>
      <c r="B2237" s="13"/>
      <c r="C2237" s="13"/>
      <c r="D2237" s="13"/>
      <c r="E2237" s="13"/>
      <c r="F2237" s="13"/>
      <c r="G2237" s="205"/>
      <c r="H2237" s="13"/>
      <c r="I2237" s="13"/>
      <c r="J2237" s="216"/>
      <c r="K2237" s="204">
        <f t="shared" si="21"/>
        <v>1</v>
      </c>
      <c r="L2237" s="205" t="str">
        <f ca="1">IFERROR(__xludf.DUMMYFUNCTION("JOIN("""", G2237:H2237)"),"")</f>
        <v/>
      </c>
      <c r="M2237" s="11" t="e">
        <f t="shared" ca="1" si="20"/>
        <v>#NAME?</v>
      </c>
    </row>
    <row r="2238" spans="1:13" ht="12.75">
      <c r="A2238" s="15"/>
      <c r="B2238" s="13"/>
      <c r="C2238" s="13"/>
      <c r="D2238" s="13"/>
      <c r="E2238" s="13"/>
      <c r="F2238" s="13"/>
      <c r="G2238" s="205"/>
      <c r="H2238" s="13"/>
      <c r="I2238" s="13"/>
      <c r="J2238" s="216"/>
      <c r="K2238" s="204">
        <f t="shared" si="21"/>
        <v>1</v>
      </c>
      <c r="L2238" s="205" t="str">
        <f ca="1">IFERROR(__xludf.DUMMYFUNCTION("JOIN("""", G2238:H2238)"),"")</f>
        <v/>
      </c>
      <c r="M2238" s="11" t="e">
        <f t="shared" ca="1" si="20"/>
        <v>#NAME?</v>
      </c>
    </row>
    <row r="2239" spans="1:13" ht="12.75">
      <c r="A2239" s="15"/>
      <c r="B2239" s="13"/>
      <c r="C2239" s="13"/>
      <c r="D2239" s="13"/>
      <c r="E2239" s="13"/>
      <c r="F2239" s="13"/>
      <c r="G2239" s="205"/>
      <c r="H2239" s="13"/>
      <c r="I2239" s="13"/>
      <c r="J2239" s="216"/>
      <c r="K2239" s="204">
        <f t="shared" si="21"/>
        <v>1</v>
      </c>
      <c r="L2239" s="205" t="str">
        <f ca="1">IFERROR(__xludf.DUMMYFUNCTION("JOIN("""", G2239:H2239)"),"")</f>
        <v/>
      </c>
      <c r="M2239" s="11" t="e">
        <f t="shared" ca="1" si="20"/>
        <v>#NAME?</v>
      </c>
    </row>
    <row r="2240" spans="1:13" ht="12.75">
      <c r="A2240" s="15"/>
      <c r="B2240" s="13"/>
      <c r="C2240" s="13"/>
      <c r="D2240" s="13"/>
      <c r="E2240" s="13"/>
      <c r="F2240" s="13"/>
      <c r="G2240" s="205"/>
      <c r="H2240" s="13"/>
      <c r="I2240" s="13"/>
      <c r="J2240" s="216"/>
      <c r="K2240" s="204">
        <f t="shared" si="21"/>
        <v>1</v>
      </c>
      <c r="L2240" s="205" t="str">
        <f ca="1">IFERROR(__xludf.DUMMYFUNCTION("JOIN("""", G2240:H2240)"),"")</f>
        <v/>
      </c>
      <c r="M2240" s="11" t="e">
        <f t="shared" ca="1" si="20"/>
        <v>#NAME?</v>
      </c>
    </row>
    <row r="2241" spans="1:13" ht="12.75">
      <c r="A2241" s="15"/>
      <c r="B2241" s="13"/>
      <c r="C2241" s="13"/>
      <c r="D2241" s="13"/>
      <c r="E2241" s="13"/>
      <c r="F2241" s="13"/>
      <c r="G2241" s="205"/>
      <c r="H2241" s="13"/>
      <c r="I2241" s="13"/>
      <c r="J2241" s="216"/>
      <c r="K2241" s="204">
        <f t="shared" si="21"/>
        <v>1</v>
      </c>
      <c r="L2241" s="205" t="str">
        <f ca="1">IFERROR(__xludf.DUMMYFUNCTION("JOIN("""", G2241:H2241)"),"")</f>
        <v/>
      </c>
      <c r="M2241" s="11" t="e">
        <f t="shared" ca="1" si="20"/>
        <v>#NAME?</v>
      </c>
    </row>
    <row r="2242" spans="1:13" ht="12.75">
      <c r="A2242" s="15"/>
      <c r="B2242" s="13"/>
      <c r="C2242" s="13"/>
      <c r="D2242" s="13"/>
      <c r="E2242" s="13"/>
      <c r="F2242" s="13"/>
      <c r="G2242" s="205"/>
      <c r="H2242" s="13"/>
      <c r="I2242" s="13"/>
      <c r="J2242" s="216"/>
      <c r="K2242" s="204">
        <f t="shared" si="21"/>
        <v>1</v>
      </c>
      <c r="L2242" s="205" t="str">
        <f ca="1">IFERROR(__xludf.DUMMYFUNCTION("JOIN("""", G2242:H2242)"),"")</f>
        <v/>
      </c>
      <c r="M2242" s="11" t="e">
        <f t="shared" ca="1" si="20"/>
        <v>#NAME?</v>
      </c>
    </row>
    <row r="2243" spans="1:13" ht="12.75">
      <c r="A2243" s="15"/>
      <c r="B2243" s="13"/>
      <c r="C2243" s="13"/>
      <c r="D2243" s="13"/>
      <c r="E2243" s="13"/>
      <c r="F2243" s="13"/>
      <c r="G2243" s="205"/>
      <c r="H2243" s="13"/>
      <c r="I2243" s="13"/>
      <c r="J2243" s="216"/>
      <c r="K2243" s="204">
        <f t="shared" si="21"/>
        <v>1</v>
      </c>
      <c r="L2243" s="205" t="str">
        <f ca="1">IFERROR(__xludf.DUMMYFUNCTION("JOIN("""", G2243:H2243)"),"")</f>
        <v/>
      </c>
      <c r="M2243" s="11" t="e">
        <f t="shared" ca="1" si="20"/>
        <v>#NAME?</v>
      </c>
    </row>
    <row r="2244" spans="1:13" ht="12.75">
      <c r="A2244" s="15"/>
      <c r="B2244" s="13"/>
      <c r="C2244" s="13"/>
      <c r="D2244" s="13"/>
      <c r="E2244" s="13"/>
      <c r="F2244" s="13"/>
      <c r="G2244" s="205"/>
      <c r="H2244" s="13"/>
      <c r="I2244" s="13"/>
      <c r="J2244" s="216"/>
      <c r="K2244" s="204">
        <f t="shared" si="21"/>
        <v>1</v>
      </c>
      <c r="L2244" s="205" t="str">
        <f ca="1">IFERROR(__xludf.DUMMYFUNCTION("JOIN("""", G2244:H2244)"),"")</f>
        <v/>
      </c>
      <c r="M2244" s="11" t="e">
        <f t="shared" ca="1" si="20"/>
        <v>#NAME?</v>
      </c>
    </row>
    <row r="2245" spans="1:13" ht="12.75">
      <c r="A2245" s="15"/>
      <c r="B2245" s="13"/>
      <c r="C2245" s="13"/>
      <c r="D2245" s="13"/>
      <c r="E2245" s="13"/>
      <c r="F2245" s="13"/>
      <c r="G2245" s="205"/>
      <c r="H2245" s="13"/>
      <c r="I2245" s="13"/>
      <c r="J2245" s="216"/>
      <c r="K2245" s="204">
        <f t="shared" si="21"/>
        <v>1</v>
      </c>
      <c r="L2245" s="205" t="str">
        <f ca="1">IFERROR(__xludf.DUMMYFUNCTION("JOIN("""", G2245:H2245)"),"")</f>
        <v/>
      </c>
      <c r="M2245" s="11" t="e">
        <f t="shared" ca="1" si="20"/>
        <v>#NAME?</v>
      </c>
    </row>
    <row r="2246" spans="1:13" ht="12.75">
      <c r="A2246" s="15"/>
      <c r="B2246" s="13"/>
      <c r="C2246" s="13"/>
      <c r="D2246" s="13"/>
      <c r="E2246" s="13"/>
      <c r="F2246" s="13"/>
      <c r="G2246" s="205"/>
      <c r="H2246" s="13"/>
      <c r="I2246" s="13"/>
      <c r="J2246" s="216"/>
      <c r="K2246" s="204">
        <f t="shared" si="21"/>
        <v>1</v>
      </c>
      <c r="L2246" s="205" t="str">
        <f ca="1">IFERROR(__xludf.DUMMYFUNCTION("JOIN("""", G2246:H2246)"),"")</f>
        <v/>
      </c>
      <c r="M2246" s="11" t="e">
        <f t="shared" ca="1" si="20"/>
        <v>#NAME?</v>
      </c>
    </row>
    <row r="2247" spans="1:13" ht="12.75">
      <c r="A2247" s="15"/>
      <c r="B2247" s="13"/>
      <c r="C2247" s="13"/>
      <c r="D2247" s="13"/>
      <c r="E2247" s="13"/>
      <c r="F2247" s="13"/>
      <c r="G2247" s="205"/>
      <c r="H2247" s="13"/>
      <c r="I2247" s="13"/>
      <c r="J2247" s="216"/>
      <c r="K2247" s="204">
        <f t="shared" si="21"/>
        <v>1</v>
      </c>
      <c r="L2247" s="205" t="str">
        <f ca="1">IFERROR(__xludf.DUMMYFUNCTION("JOIN("""", G2247:H2247)"),"")</f>
        <v/>
      </c>
      <c r="M2247" s="11" t="e">
        <f t="shared" ca="1" si="20"/>
        <v>#NAME?</v>
      </c>
    </row>
    <row r="2248" spans="1:13" ht="12.75">
      <c r="A2248" s="15"/>
      <c r="B2248" s="13"/>
      <c r="C2248" s="13"/>
      <c r="D2248" s="13"/>
      <c r="E2248" s="13"/>
      <c r="F2248" s="13"/>
      <c r="G2248" s="205"/>
      <c r="H2248" s="13"/>
      <c r="I2248" s="13"/>
      <c r="J2248" s="216"/>
      <c r="K2248" s="204">
        <f t="shared" si="21"/>
        <v>1</v>
      </c>
      <c r="L2248" s="205" t="str">
        <f ca="1">IFERROR(__xludf.DUMMYFUNCTION("JOIN("""", G2248:H2248)"),"")</f>
        <v/>
      </c>
      <c r="M2248" s="11" t="e">
        <f t="shared" ca="1" si="20"/>
        <v>#NAME?</v>
      </c>
    </row>
    <row r="2249" spans="1:13" ht="12.75">
      <c r="A2249" s="15"/>
      <c r="B2249" s="13"/>
      <c r="C2249" s="13"/>
      <c r="D2249" s="13"/>
      <c r="E2249" s="13"/>
      <c r="F2249" s="13"/>
      <c r="G2249" s="205"/>
      <c r="H2249" s="13"/>
      <c r="I2249" s="13"/>
      <c r="J2249" s="216"/>
      <c r="K2249" s="204">
        <f t="shared" si="21"/>
        <v>1</v>
      </c>
      <c r="L2249" s="205" t="str">
        <f ca="1">IFERROR(__xludf.DUMMYFUNCTION("JOIN("""", G2249:H2249)"),"")</f>
        <v/>
      </c>
      <c r="M2249" s="11" t="e">
        <f t="shared" ca="1" si="20"/>
        <v>#NAME?</v>
      </c>
    </row>
    <row r="2250" spans="1:13" ht="12.75">
      <c r="A2250" s="15"/>
      <c r="B2250" s="13"/>
      <c r="C2250" s="13"/>
      <c r="D2250" s="13"/>
      <c r="E2250" s="13"/>
      <c r="F2250" s="13"/>
      <c r="G2250" s="205"/>
      <c r="H2250" s="13"/>
      <c r="I2250" s="13"/>
      <c r="J2250" s="216"/>
      <c r="K2250" s="204">
        <f t="shared" si="21"/>
        <v>1</v>
      </c>
      <c r="L2250" s="205" t="str">
        <f ca="1">IFERROR(__xludf.DUMMYFUNCTION("JOIN("""", G2250:H2250)"),"")</f>
        <v/>
      </c>
      <c r="M2250" s="11" t="e">
        <f t="shared" ca="1" si="20"/>
        <v>#NAME?</v>
      </c>
    </row>
    <row r="2251" spans="1:13" ht="12.75">
      <c r="A2251" s="15"/>
      <c r="B2251" s="13"/>
      <c r="C2251" s="13"/>
      <c r="D2251" s="13"/>
      <c r="E2251" s="13"/>
      <c r="F2251" s="13"/>
      <c r="G2251" s="205"/>
      <c r="H2251" s="13"/>
      <c r="I2251" s="13"/>
      <c r="J2251" s="216"/>
      <c r="K2251" s="204">
        <f t="shared" si="21"/>
        <v>1</v>
      </c>
      <c r="L2251" s="205" t="str">
        <f ca="1">IFERROR(__xludf.DUMMYFUNCTION("JOIN("""", G2251:H2251)"),"")</f>
        <v/>
      </c>
      <c r="M2251" s="11" t="e">
        <f t="shared" ca="1" si="20"/>
        <v>#NAME?</v>
      </c>
    </row>
    <row r="2252" spans="1:13" ht="12.75">
      <c r="A2252" s="15"/>
      <c r="B2252" s="13"/>
      <c r="C2252" s="13"/>
      <c r="D2252" s="13"/>
      <c r="E2252" s="13"/>
      <c r="F2252" s="13"/>
      <c r="G2252" s="205"/>
      <c r="H2252" s="13"/>
      <c r="I2252" s="13"/>
      <c r="J2252" s="216"/>
      <c r="K2252" s="204">
        <f t="shared" si="21"/>
        <v>1</v>
      </c>
      <c r="L2252" s="205" t="str">
        <f ca="1">IFERROR(__xludf.DUMMYFUNCTION("JOIN("""", G2252:H2252)"),"")</f>
        <v/>
      </c>
      <c r="M2252" s="11" t="e">
        <f t="shared" ca="1" si="20"/>
        <v>#NAME?</v>
      </c>
    </row>
    <row r="2253" spans="1:13" ht="12.75">
      <c r="A2253" s="15"/>
      <c r="B2253" s="13"/>
      <c r="C2253" s="13"/>
      <c r="D2253" s="13"/>
      <c r="E2253" s="13"/>
      <c r="F2253" s="13"/>
      <c r="G2253" s="205"/>
      <c r="H2253" s="13"/>
      <c r="I2253" s="13"/>
      <c r="J2253" s="216"/>
      <c r="K2253" s="204">
        <f t="shared" si="21"/>
        <v>1</v>
      </c>
      <c r="L2253" s="205" t="str">
        <f ca="1">IFERROR(__xludf.DUMMYFUNCTION("JOIN("""", G2253:H2253)"),"")</f>
        <v/>
      </c>
      <c r="M2253" s="11" t="e">
        <f t="shared" ca="1" si="20"/>
        <v>#NAME?</v>
      </c>
    </row>
    <row r="2254" spans="1:13" ht="12.75">
      <c r="A2254" s="15"/>
      <c r="B2254" s="13"/>
      <c r="C2254" s="13"/>
      <c r="D2254" s="13"/>
      <c r="E2254" s="13"/>
      <c r="F2254" s="13"/>
      <c r="G2254" s="205"/>
      <c r="H2254" s="13"/>
      <c r="I2254" s="13"/>
      <c r="J2254" s="216"/>
      <c r="K2254" s="204">
        <f t="shared" si="21"/>
        <v>1</v>
      </c>
      <c r="L2254" s="205" t="str">
        <f ca="1">IFERROR(__xludf.DUMMYFUNCTION("JOIN("""", G2254:H2254)"),"")</f>
        <v/>
      </c>
      <c r="M2254" s="11" t="e">
        <f t="shared" ca="1" si="20"/>
        <v>#NAME?</v>
      </c>
    </row>
    <row r="2255" spans="1:13" ht="12.75">
      <c r="A2255" s="15"/>
      <c r="B2255" s="13"/>
      <c r="C2255" s="13"/>
      <c r="D2255" s="13"/>
      <c r="E2255" s="13"/>
      <c r="F2255" s="13"/>
      <c r="G2255" s="205"/>
      <c r="H2255" s="13"/>
      <c r="I2255" s="13"/>
      <c r="J2255" s="216"/>
      <c r="K2255" s="204">
        <f t="shared" si="21"/>
        <v>1</v>
      </c>
      <c r="L2255" s="205" t="str">
        <f ca="1">IFERROR(__xludf.DUMMYFUNCTION("JOIN("""", G2255:H2255)"),"")</f>
        <v/>
      </c>
      <c r="M2255" s="11" t="e">
        <f t="shared" ca="1" si="20"/>
        <v>#NAME?</v>
      </c>
    </row>
    <row r="2256" spans="1:13" ht="12.75">
      <c r="A2256" s="15"/>
      <c r="B2256" s="13"/>
      <c r="C2256" s="13"/>
      <c r="D2256" s="13"/>
      <c r="E2256" s="13"/>
      <c r="F2256" s="13"/>
      <c r="G2256" s="205"/>
      <c r="H2256" s="13"/>
      <c r="I2256" s="13"/>
      <c r="J2256" s="216"/>
      <c r="K2256" s="204">
        <f t="shared" si="21"/>
        <v>1</v>
      </c>
      <c r="L2256" s="205" t="str">
        <f ca="1">IFERROR(__xludf.DUMMYFUNCTION("JOIN("""", G2256:H2256)"),"")</f>
        <v/>
      </c>
      <c r="M2256" s="11" t="e">
        <f t="shared" ca="1" si="20"/>
        <v>#NAME?</v>
      </c>
    </row>
    <row r="2257" spans="1:13" ht="12.75">
      <c r="A2257" s="15"/>
      <c r="B2257" s="13"/>
      <c r="C2257" s="13"/>
      <c r="D2257" s="13"/>
      <c r="E2257" s="13"/>
      <c r="F2257" s="13"/>
      <c r="G2257" s="205"/>
      <c r="H2257" s="13"/>
      <c r="I2257" s="13"/>
      <c r="J2257" s="216"/>
      <c r="K2257" s="204">
        <f t="shared" si="21"/>
        <v>1</v>
      </c>
      <c r="L2257" s="205" t="str">
        <f ca="1">IFERROR(__xludf.DUMMYFUNCTION("JOIN("""", G2257:H2257)"),"")</f>
        <v/>
      </c>
      <c r="M2257" s="11" t="e">
        <f t="shared" ca="1" si="20"/>
        <v>#NAME?</v>
      </c>
    </row>
    <row r="2258" spans="1:13" ht="12.75">
      <c r="A2258" s="15"/>
      <c r="B2258" s="13"/>
      <c r="C2258" s="13"/>
      <c r="D2258" s="13"/>
      <c r="E2258" s="13"/>
      <c r="F2258" s="13"/>
      <c r="G2258" s="205"/>
      <c r="H2258" s="13"/>
      <c r="I2258" s="13"/>
      <c r="J2258" s="216"/>
      <c r="K2258" s="204">
        <f t="shared" si="21"/>
        <v>1</v>
      </c>
      <c r="L2258" s="205" t="str">
        <f ca="1">IFERROR(__xludf.DUMMYFUNCTION("JOIN("""", G2258:H2258)"),"")</f>
        <v/>
      </c>
      <c r="M2258" s="11" t="e">
        <f t="shared" ca="1" si="20"/>
        <v>#NAME?</v>
      </c>
    </row>
    <row r="2259" spans="1:13" ht="12.75">
      <c r="A2259" s="15"/>
      <c r="B2259" s="13"/>
      <c r="C2259" s="13"/>
      <c r="D2259" s="13"/>
      <c r="E2259" s="13"/>
      <c r="F2259" s="13"/>
      <c r="G2259" s="205"/>
      <c r="H2259" s="13"/>
      <c r="I2259" s="13"/>
      <c r="J2259" s="216"/>
      <c r="K2259" s="204">
        <f t="shared" si="21"/>
        <v>1</v>
      </c>
      <c r="L2259" s="205" t="str">
        <f ca="1">IFERROR(__xludf.DUMMYFUNCTION("JOIN("""", G2259:H2259)"),"")</f>
        <v/>
      </c>
      <c r="M2259" s="11" t="e">
        <f t="shared" ca="1" si="20"/>
        <v>#NAME?</v>
      </c>
    </row>
    <row r="2260" spans="1:13" ht="12.75">
      <c r="A2260" s="15"/>
      <c r="B2260" s="13"/>
      <c r="C2260" s="13"/>
      <c r="D2260" s="13"/>
      <c r="E2260" s="13"/>
      <c r="F2260" s="13"/>
      <c r="G2260" s="205"/>
      <c r="H2260" s="13"/>
      <c r="I2260" s="13"/>
      <c r="J2260" s="216"/>
      <c r="K2260" s="204">
        <f t="shared" si="21"/>
        <v>1</v>
      </c>
      <c r="L2260" s="205" t="str">
        <f ca="1">IFERROR(__xludf.DUMMYFUNCTION("JOIN("""", G2260:H2260)"),"")</f>
        <v/>
      </c>
      <c r="M2260" s="11" t="e">
        <f t="shared" ca="1" si="20"/>
        <v>#NAME?</v>
      </c>
    </row>
    <row r="2261" spans="1:13" ht="12.75">
      <c r="A2261" s="15"/>
      <c r="B2261" s="13"/>
      <c r="C2261" s="13"/>
      <c r="D2261" s="13"/>
      <c r="E2261" s="13"/>
      <c r="F2261" s="13"/>
      <c r="G2261" s="205"/>
      <c r="H2261" s="13"/>
      <c r="I2261" s="13"/>
      <c r="J2261" s="216"/>
      <c r="K2261" s="204">
        <f t="shared" si="21"/>
        <v>1</v>
      </c>
      <c r="L2261" s="205" t="str">
        <f ca="1">IFERROR(__xludf.DUMMYFUNCTION("JOIN("""", G2261:H2261)"),"")</f>
        <v/>
      </c>
      <c r="M2261" s="11" t="e">
        <f t="shared" ca="1" si="20"/>
        <v>#NAME?</v>
      </c>
    </row>
    <row r="2262" spans="1:13" ht="12.75">
      <c r="A2262" s="15"/>
      <c r="B2262" s="13"/>
      <c r="C2262" s="13"/>
      <c r="D2262" s="13"/>
      <c r="E2262" s="13"/>
      <c r="F2262" s="13"/>
      <c r="G2262" s="205"/>
      <c r="H2262" s="13"/>
      <c r="I2262" s="13"/>
      <c r="J2262" s="216"/>
      <c r="K2262" s="204">
        <f t="shared" si="21"/>
        <v>1</v>
      </c>
      <c r="L2262" s="205" t="str">
        <f ca="1">IFERROR(__xludf.DUMMYFUNCTION("JOIN("""", G2262:H2262)"),"")</f>
        <v/>
      </c>
      <c r="M2262" s="11" t="e">
        <f t="shared" ca="1" si="20"/>
        <v>#NAME?</v>
      </c>
    </row>
    <row r="2263" spans="1:13" ht="12.75">
      <c r="A2263" s="15"/>
      <c r="B2263" s="13"/>
      <c r="C2263" s="13"/>
      <c r="D2263" s="13"/>
      <c r="E2263" s="13"/>
      <c r="F2263" s="13"/>
      <c r="G2263" s="205"/>
      <c r="H2263" s="13"/>
      <c r="I2263" s="13"/>
      <c r="J2263" s="216"/>
      <c r="K2263" s="204">
        <f t="shared" si="21"/>
        <v>1</v>
      </c>
      <c r="L2263" s="205" t="str">
        <f ca="1">IFERROR(__xludf.DUMMYFUNCTION("JOIN("""", G2263:H2263)"),"")</f>
        <v/>
      </c>
      <c r="M2263" s="11" t="e">
        <f t="shared" ca="1" si="20"/>
        <v>#NAME?</v>
      </c>
    </row>
    <row r="2264" spans="1:13" ht="12.75">
      <c r="A2264" s="15"/>
      <c r="B2264" s="13"/>
      <c r="C2264" s="13"/>
      <c r="D2264" s="13"/>
      <c r="E2264" s="13"/>
      <c r="F2264" s="13"/>
      <c r="G2264" s="205"/>
      <c r="H2264" s="13"/>
      <c r="I2264" s="13"/>
      <c r="J2264" s="216"/>
      <c r="K2264" s="204">
        <f t="shared" si="21"/>
        <v>1</v>
      </c>
      <c r="L2264" s="205" t="str">
        <f ca="1">IFERROR(__xludf.DUMMYFUNCTION("JOIN("""", G2264:H2264)"),"")</f>
        <v/>
      </c>
      <c r="M2264" s="11" t="e">
        <f t="shared" ca="1" si="20"/>
        <v>#NAME?</v>
      </c>
    </row>
    <row r="2265" spans="1:13" ht="12.75">
      <c r="A2265" s="15"/>
      <c r="B2265" s="13"/>
      <c r="C2265" s="13"/>
      <c r="D2265" s="13"/>
      <c r="E2265" s="13"/>
      <c r="F2265" s="13"/>
      <c r="G2265" s="205"/>
      <c r="H2265" s="13"/>
      <c r="I2265" s="13"/>
      <c r="J2265" s="216"/>
      <c r="K2265" s="204">
        <f t="shared" si="21"/>
        <v>1</v>
      </c>
      <c r="L2265" s="205" t="str">
        <f ca="1">IFERROR(__xludf.DUMMYFUNCTION("JOIN("""", G2265:H2265)"),"")</f>
        <v/>
      </c>
      <c r="M2265" s="11" t="e">
        <f t="shared" ca="1" si="20"/>
        <v>#NAME?</v>
      </c>
    </row>
    <row r="2266" spans="1:13" ht="12.75">
      <c r="A2266" s="15"/>
      <c r="B2266" s="13"/>
      <c r="C2266" s="13"/>
      <c r="D2266" s="13"/>
      <c r="E2266" s="13"/>
      <c r="F2266" s="13"/>
      <c r="G2266" s="205"/>
      <c r="H2266" s="13"/>
      <c r="I2266" s="13"/>
      <c r="J2266" s="216"/>
      <c r="K2266" s="204">
        <f t="shared" si="21"/>
        <v>1</v>
      </c>
      <c r="L2266" s="205" t="str">
        <f ca="1">IFERROR(__xludf.DUMMYFUNCTION("JOIN("""", G2266:H2266)"),"")</f>
        <v/>
      </c>
      <c r="M2266" s="11" t="e">
        <f t="shared" ca="1" si="20"/>
        <v>#NAME?</v>
      </c>
    </row>
    <row r="2267" spans="1:13" ht="12.75">
      <c r="A2267" s="15"/>
      <c r="B2267" s="13"/>
      <c r="C2267" s="13"/>
      <c r="D2267" s="13"/>
      <c r="E2267" s="13"/>
      <c r="F2267" s="13"/>
      <c r="G2267" s="205"/>
      <c r="H2267" s="13"/>
      <c r="I2267" s="13"/>
      <c r="J2267" s="216"/>
      <c r="K2267" s="204">
        <f t="shared" si="21"/>
        <v>1</v>
      </c>
      <c r="L2267" s="205" t="str">
        <f ca="1">IFERROR(__xludf.DUMMYFUNCTION("JOIN("""", G2267:H2267)"),"")</f>
        <v/>
      </c>
      <c r="M2267" s="11" t="e">
        <f t="shared" ca="1" si="20"/>
        <v>#NAME?</v>
      </c>
    </row>
    <row r="2268" spans="1:13" ht="12.75">
      <c r="A2268" s="15"/>
      <c r="B2268" s="13"/>
      <c r="C2268" s="13"/>
      <c r="D2268" s="13"/>
      <c r="E2268" s="13"/>
      <c r="F2268" s="13"/>
      <c r="G2268" s="205"/>
      <c r="H2268" s="13"/>
      <c r="I2268" s="13"/>
      <c r="J2268" s="216"/>
      <c r="K2268" s="204">
        <f t="shared" si="21"/>
        <v>1</v>
      </c>
      <c r="L2268" s="205" t="str">
        <f ca="1">IFERROR(__xludf.DUMMYFUNCTION("JOIN("""", G2268:H2268)"),"")</f>
        <v/>
      </c>
      <c r="M2268" s="11" t="e">
        <f t="shared" ca="1" si="20"/>
        <v>#NAME?</v>
      </c>
    </row>
    <row r="2269" spans="1:13" ht="12.75">
      <c r="A2269" s="15"/>
      <c r="B2269" s="13"/>
      <c r="C2269" s="13"/>
      <c r="D2269" s="13"/>
      <c r="E2269" s="13"/>
      <c r="F2269" s="13"/>
      <c r="G2269" s="205"/>
      <c r="H2269" s="13"/>
      <c r="I2269" s="13"/>
      <c r="J2269" s="216"/>
      <c r="K2269" s="204">
        <f t="shared" si="21"/>
        <v>1</v>
      </c>
      <c r="L2269" s="205" t="str">
        <f ca="1">IFERROR(__xludf.DUMMYFUNCTION("JOIN("""", G2269:H2269)"),"")</f>
        <v/>
      </c>
      <c r="M2269" s="11" t="e">
        <f t="shared" ca="1" si="20"/>
        <v>#NAME?</v>
      </c>
    </row>
    <row r="2270" spans="1:13" ht="12.75">
      <c r="A2270" s="15"/>
      <c r="B2270" s="13"/>
      <c r="C2270" s="13"/>
      <c r="D2270" s="13"/>
      <c r="E2270" s="13"/>
      <c r="F2270" s="13"/>
      <c r="G2270" s="205"/>
      <c r="H2270" s="13"/>
      <c r="I2270" s="13"/>
      <c r="J2270" s="216"/>
      <c r="K2270" s="204">
        <f t="shared" si="21"/>
        <v>1</v>
      </c>
      <c r="L2270" s="205" t="str">
        <f ca="1">IFERROR(__xludf.DUMMYFUNCTION("JOIN("""", G2270:H2270)"),"")</f>
        <v/>
      </c>
      <c r="M2270" s="11" t="e">
        <f t="shared" ca="1" si="20"/>
        <v>#NAME?</v>
      </c>
    </row>
    <row r="2271" spans="1:13" ht="12.75">
      <c r="A2271" s="15"/>
      <c r="B2271" s="13"/>
      <c r="C2271" s="13"/>
      <c r="D2271" s="13"/>
      <c r="E2271" s="13"/>
      <c r="F2271" s="13"/>
      <c r="G2271" s="205"/>
      <c r="H2271" s="13"/>
      <c r="I2271" s="13"/>
      <c r="J2271" s="216"/>
      <c r="K2271" s="204">
        <f t="shared" si="21"/>
        <v>1</v>
      </c>
      <c r="L2271" s="205" t="str">
        <f ca="1">IFERROR(__xludf.DUMMYFUNCTION("JOIN("""", G2271:H2271)"),"")</f>
        <v/>
      </c>
      <c r="M2271" s="11" t="e">
        <f t="shared" ca="1" si="20"/>
        <v>#NAME?</v>
      </c>
    </row>
    <row r="2272" spans="1:13" ht="12.75">
      <c r="A2272" s="15"/>
      <c r="B2272" s="13"/>
      <c r="C2272" s="13"/>
      <c r="D2272" s="13"/>
      <c r="E2272" s="13"/>
      <c r="F2272" s="13"/>
      <c r="G2272" s="205"/>
      <c r="H2272" s="13"/>
      <c r="I2272" s="13"/>
      <c r="J2272" s="216"/>
      <c r="K2272" s="204">
        <f t="shared" si="21"/>
        <v>1</v>
      </c>
      <c r="L2272" s="205" t="str">
        <f ca="1">IFERROR(__xludf.DUMMYFUNCTION("JOIN("""", G2272:H2272)"),"")</f>
        <v/>
      </c>
      <c r="M2272" s="11" t="e">
        <f t="shared" ca="1" si="20"/>
        <v>#NAME?</v>
      </c>
    </row>
    <row r="2273" spans="1:13" ht="12.75">
      <c r="A2273" s="15"/>
      <c r="B2273" s="13"/>
      <c r="C2273" s="13"/>
      <c r="D2273" s="13"/>
      <c r="E2273" s="13"/>
      <c r="F2273" s="13"/>
      <c r="G2273" s="205"/>
      <c r="H2273" s="13"/>
      <c r="I2273" s="13"/>
      <c r="J2273" s="216"/>
      <c r="K2273" s="204">
        <f t="shared" si="21"/>
        <v>1</v>
      </c>
      <c r="L2273" s="205" t="str">
        <f ca="1">IFERROR(__xludf.DUMMYFUNCTION("JOIN("""", G2273:H2273)"),"")</f>
        <v/>
      </c>
      <c r="M2273" s="11" t="e">
        <f t="shared" ca="1" si="20"/>
        <v>#NAME?</v>
      </c>
    </row>
    <row r="2274" spans="1:13" ht="12.75">
      <c r="A2274" s="15"/>
      <c r="B2274" s="13"/>
      <c r="C2274" s="13"/>
      <c r="D2274" s="13"/>
      <c r="E2274" s="13"/>
      <c r="F2274" s="13"/>
      <c r="G2274" s="205"/>
      <c r="H2274" s="13"/>
      <c r="I2274" s="13"/>
      <c r="J2274" s="216"/>
      <c r="K2274" s="204">
        <f t="shared" si="21"/>
        <v>1</v>
      </c>
      <c r="L2274" s="205" t="str">
        <f ca="1">IFERROR(__xludf.DUMMYFUNCTION("JOIN("""", G2274:H2274)"),"")</f>
        <v/>
      </c>
      <c r="M2274" s="11" t="e">
        <f t="shared" ca="1" si="20"/>
        <v>#NAME?</v>
      </c>
    </row>
    <row r="2275" spans="1:13" ht="12.75">
      <c r="A2275" s="15"/>
      <c r="B2275" s="13"/>
      <c r="C2275" s="13"/>
      <c r="D2275" s="13"/>
      <c r="E2275" s="13"/>
      <c r="F2275" s="13"/>
      <c r="G2275" s="205"/>
      <c r="H2275" s="13"/>
      <c r="I2275" s="13"/>
      <c r="J2275" s="216"/>
      <c r="K2275" s="204">
        <f t="shared" si="21"/>
        <v>1</v>
      </c>
      <c r="L2275" s="205" t="str">
        <f ca="1">IFERROR(__xludf.DUMMYFUNCTION("JOIN("""", G2275:H2275)"),"")</f>
        <v/>
      </c>
      <c r="M2275" s="11" t="e">
        <f t="shared" ca="1" si="20"/>
        <v>#NAME?</v>
      </c>
    </row>
    <row r="2276" spans="1:13" ht="12.75">
      <c r="A2276" s="15"/>
      <c r="B2276" s="13"/>
      <c r="C2276" s="13"/>
      <c r="D2276" s="13"/>
      <c r="E2276" s="13"/>
      <c r="F2276" s="13"/>
      <c r="G2276" s="205"/>
      <c r="H2276" s="13"/>
      <c r="I2276" s="13"/>
      <c r="J2276" s="216"/>
      <c r="K2276" s="204">
        <f t="shared" si="21"/>
        <v>1</v>
      </c>
      <c r="L2276" s="205" t="str">
        <f ca="1">IFERROR(__xludf.DUMMYFUNCTION("JOIN("""", G2276:H2276)"),"")</f>
        <v/>
      </c>
      <c r="M2276" s="11" t="e">
        <f t="shared" ca="1" si="20"/>
        <v>#NAME?</v>
      </c>
    </row>
    <row r="2277" spans="1:13" ht="12.75">
      <c r="A2277" s="15"/>
      <c r="B2277" s="13"/>
      <c r="C2277" s="13"/>
      <c r="D2277" s="13"/>
      <c r="E2277" s="13"/>
      <c r="F2277" s="13"/>
      <c r="G2277" s="205"/>
      <c r="H2277" s="13"/>
      <c r="I2277" s="13"/>
      <c r="J2277" s="216"/>
      <c r="K2277" s="204">
        <f t="shared" si="21"/>
        <v>1</v>
      </c>
      <c r="L2277" s="205" t="str">
        <f ca="1">IFERROR(__xludf.DUMMYFUNCTION("JOIN("""", G2277:H2277)"),"")</f>
        <v/>
      </c>
      <c r="M2277" s="11" t="e">
        <f t="shared" ca="1" si="20"/>
        <v>#NAME?</v>
      </c>
    </row>
    <row r="2278" spans="1:13" ht="12.75">
      <c r="A2278" s="15"/>
      <c r="B2278" s="13"/>
      <c r="C2278" s="13"/>
      <c r="D2278" s="13"/>
      <c r="E2278" s="13"/>
      <c r="F2278" s="13"/>
      <c r="G2278" s="205"/>
      <c r="H2278" s="13"/>
      <c r="I2278" s="13"/>
      <c r="J2278" s="216"/>
      <c r="K2278" s="204">
        <f t="shared" si="21"/>
        <v>1</v>
      </c>
      <c r="L2278" s="205" t="str">
        <f ca="1">IFERROR(__xludf.DUMMYFUNCTION("JOIN("""", G2278:H2278)"),"")</f>
        <v/>
      </c>
      <c r="M2278" s="11" t="e">
        <f t="shared" ca="1" si="20"/>
        <v>#NAME?</v>
      </c>
    </row>
    <row r="2279" spans="1:13" ht="12.75">
      <c r="A2279" s="15"/>
      <c r="B2279" s="13"/>
      <c r="C2279" s="13"/>
      <c r="D2279" s="13"/>
      <c r="E2279" s="13"/>
      <c r="F2279" s="13"/>
      <c r="G2279" s="205"/>
      <c r="H2279" s="13"/>
      <c r="I2279" s="13"/>
      <c r="J2279" s="216"/>
      <c r="K2279" s="204">
        <f t="shared" si="21"/>
        <v>1</v>
      </c>
      <c r="L2279" s="205" t="str">
        <f ca="1">IFERROR(__xludf.DUMMYFUNCTION("JOIN("""", G2279:H2279)"),"")</f>
        <v/>
      </c>
      <c r="M2279" s="11" t="e">
        <f t="shared" ca="1" si="20"/>
        <v>#NAME?</v>
      </c>
    </row>
    <row r="2280" spans="1:13" ht="12.75">
      <c r="A2280" s="15"/>
      <c r="B2280" s="13"/>
      <c r="C2280" s="13"/>
      <c r="D2280" s="13"/>
      <c r="E2280" s="13"/>
      <c r="F2280" s="13"/>
      <c r="G2280" s="205"/>
      <c r="H2280" s="13"/>
      <c r="I2280" s="13"/>
      <c r="J2280" s="216"/>
      <c r="K2280" s="204">
        <f t="shared" si="21"/>
        <v>1</v>
      </c>
      <c r="L2280" s="205" t="str">
        <f ca="1">IFERROR(__xludf.DUMMYFUNCTION("JOIN("""", G2280:H2280)"),"")</f>
        <v/>
      </c>
      <c r="M2280" s="11" t="e">
        <f t="shared" ca="1" si="20"/>
        <v>#NAME?</v>
      </c>
    </row>
    <row r="2281" spans="1:13" ht="12.75">
      <c r="A2281" s="15"/>
      <c r="B2281" s="13"/>
      <c r="C2281" s="13"/>
      <c r="D2281" s="13"/>
      <c r="E2281" s="13"/>
      <c r="F2281" s="13"/>
      <c r="G2281" s="205"/>
      <c r="H2281" s="13"/>
      <c r="I2281" s="13"/>
      <c r="J2281" s="216"/>
      <c r="K2281" s="204">
        <f t="shared" si="21"/>
        <v>1</v>
      </c>
      <c r="L2281" s="205" t="str">
        <f ca="1">IFERROR(__xludf.DUMMYFUNCTION("JOIN("""", G2281:H2281)"),"")</f>
        <v/>
      </c>
      <c r="M2281" s="11" t="e">
        <f t="shared" ca="1" si="20"/>
        <v>#NAME?</v>
      </c>
    </row>
    <row r="2282" spans="1:13" ht="12.75">
      <c r="A2282" s="15"/>
      <c r="B2282" s="13"/>
      <c r="C2282" s="13"/>
      <c r="D2282" s="13"/>
      <c r="E2282" s="13"/>
      <c r="F2282" s="13"/>
      <c r="G2282" s="205"/>
      <c r="H2282" s="13"/>
      <c r="I2282" s="13"/>
      <c r="J2282" s="216"/>
      <c r="K2282" s="204">
        <f t="shared" si="21"/>
        <v>1</v>
      </c>
      <c r="L2282" s="205" t="str">
        <f ca="1">IFERROR(__xludf.DUMMYFUNCTION("JOIN("""", G2282:H2282)"),"")</f>
        <v/>
      </c>
      <c r="M2282" s="11" t="e">
        <f t="shared" ca="1" si="20"/>
        <v>#NAME?</v>
      </c>
    </row>
    <row r="2283" spans="1:13" ht="12.75">
      <c r="A2283" s="15"/>
      <c r="B2283" s="13"/>
      <c r="C2283" s="13"/>
      <c r="D2283" s="13"/>
      <c r="E2283" s="13"/>
      <c r="F2283" s="13"/>
      <c r="G2283" s="205"/>
      <c r="H2283" s="13"/>
      <c r="I2283" s="13"/>
      <c r="J2283" s="216"/>
      <c r="K2283" s="204">
        <f t="shared" si="21"/>
        <v>1</v>
      </c>
      <c r="L2283" s="205" t="str">
        <f ca="1">IFERROR(__xludf.DUMMYFUNCTION("JOIN("""", G2283:H2283)"),"")</f>
        <v/>
      </c>
      <c r="M2283" s="11" t="e">
        <f t="shared" ca="1" si="20"/>
        <v>#NAME?</v>
      </c>
    </row>
    <row r="2284" spans="1:13" ht="12.75">
      <c r="A2284" s="15"/>
      <c r="B2284" s="13"/>
      <c r="C2284" s="13"/>
      <c r="D2284" s="13"/>
      <c r="E2284" s="13"/>
      <c r="F2284" s="13"/>
      <c r="G2284" s="205"/>
      <c r="H2284" s="13"/>
      <c r="I2284" s="13"/>
      <c r="J2284" s="216"/>
      <c r="K2284" s="204">
        <f t="shared" si="21"/>
        <v>1</v>
      </c>
      <c r="L2284" s="205" t="str">
        <f ca="1">IFERROR(__xludf.DUMMYFUNCTION("JOIN("""", G2284:H2284)"),"")</f>
        <v/>
      </c>
      <c r="M2284" s="11" t="e">
        <f t="shared" ca="1" si="20"/>
        <v>#NAME?</v>
      </c>
    </row>
    <row r="2285" spans="1:13" ht="12.75">
      <c r="A2285" s="15"/>
      <c r="B2285" s="13"/>
      <c r="C2285" s="13"/>
      <c r="D2285" s="13"/>
      <c r="E2285" s="13"/>
      <c r="F2285" s="13"/>
      <c r="G2285" s="205"/>
      <c r="H2285" s="13"/>
      <c r="I2285" s="13"/>
      <c r="J2285" s="216"/>
      <c r="K2285" s="204">
        <f t="shared" si="21"/>
        <v>1</v>
      </c>
      <c r="L2285" s="205" t="str">
        <f ca="1">IFERROR(__xludf.DUMMYFUNCTION("JOIN("""", G2285:H2285)"),"")</f>
        <v/>
      </c>
      <c r="M2285" s="11" t="e">
        <f t="shared" ca="1" si="20"/>
        <v>#NAME?</v>
      </c>
    </row>
    <row r="2286" spans="1:13" ht="12.75">
      <c r="A2286" s="15"/>
      <c r="B2286" s="13"/>
      <c r="C2286" s="13"/>
      <c r="D2286" s="13"/>
      <c r="E2286" s="13"/>
      <c r="F2286" s="13"/>
      <c r="G2286" s="205"/>
      <c r="H2286" s="13"/>
      <c r="I2286" s="13"/>
      <c r="J2286" s="216"/>
      <c r="K2286" s="204">
        <f t="shared" si="21"/>
        <v>1</v>
      </c>
      <c r="L2286" s="205" t="str">
        <f ca="1">IFERROR(__xludf.DUMMYFUNCTION("JOIN("""", G2286:H2286)"),"")</f>
        <v/>
      </c>
      <c r="M2286" s="11" t="e">
        <f t="shared" ca="1" si="20"/>
        <v>#NAME?</v>
      </c>
    </row>
    <row r="2287" spans="1:13" ht="12.75">
      <c r="A2287" s="15"/>
      <c r="B2287" s="13"/>
      <c r="C2287" s="13"/>
      <c r="D2287" s="13"/>
      <c r="E2287" s="13"/>
      <c r="F2287" s="13"/>
      <c r="G2287" s="205"/>
      <c r="H2287" s="13"/>
      <c r="I2287" s="13"/>
      <c r="J2287" s="216"/>
      <c r="K2287" s="204">
        <f t="shared" si="21"/>
        <v>1</v>
      </c>
      <c r="L2287" s="205" t="str">
        <f ca="1">IFERROR(__xludf.DUMMYFUNCTION("JOIN("""", G2287:H2287)"),"")</f>
        <v/>
      </c>
      <c r="M2287" s="11" t="e">
        <f t="shared" ca="1" si="20"/>
        <v>#NAME?</v>
      </c>
    </row>
    <row r="2288" spans="1:13" ht="12.75">
      <c r="A2288" s="15"/>
      <c r="B2288" s="13"/>
      <c r="C2288" s="13"/>
      <c r="D2288" s="13"/>
      <c r="E2288" s="13"/>
      <c r="F2288" s="13"/>
      <c r="G2288" s="205"/>
      <c r="H2288" s="13"/>
      <c r="I2288" s="13"/>
      <c r="J2288" s="216"/>
      <c r="K2288" s="204">
        <f t="shared" si="21"/>
        <v>1</v>
      </c>
      <c r="L2288" s="205" t="str">
        <f ca="1">IFERROR(__xludf.DUMMYFUNCTION("JOIN("""", G2288:H2288)"),"")</f>
        <v/>
      </c>
      <c r="M2288" s="11" t="e">
        <f t="shared" ca="1" si="20"/>
        <v>#NAME?</v>
      </c>
    </row>
    <row r="2289" spans="1:13" ht="12.75">
      <c r="A2289" s="15"/>
      <c r="B2289" s="13"/>
      <c r="C2289" s="13"/>
      <c r="D2289" s="13"/>
      <c r="E2289" s="13"/>
      <c r="F2289" s="13"/>
      <c r="G2289" s="205"/>
      <c r="H2289" s="13"/>
      <c r="I2289" s="13"/>
      <c r="J2289" s="216"/>
      <c r="K2289" s="204">
        <f t="shared" si="21"/>
        <v>1</v>
      </c>
      <c r="L2289" s="205" t="str">
        <f ca="1">IFERROR(__xludf.DUMMYFUNCTION("JOIN("""", G2289:H2289)"),"")</f>
        <v/>
      </c>
      <c r="M2289" s="11" t="e">
        <f t="shared" ca="1" si="20"/>
        <v>#NAME?</v>
      </c>
    </row>
    <row r="2290" spans="1:13" ht="12.75">
      <c r="A2290" s="15"/>
      <c r="B2290" s="13"/>
      <c r="C2290" s="13"/>
      <c r="D2290" s="13"/>
      <c r="E2290" s="13"/>
      <c r="F2290" s="13"/>
      <c r="G2290" s="205"/>
      <c r="H2290" s="13"/>
      <c r="I2290" s="13"/>
      <c r="J2290" s="216"/>
      <c r="K2290" s="204">
        <f t="shared" si="21"/>
        <v>1</v>
      </c>
      <c r="L2290" s="205" t="str">
        <f ca="1">IFERROR(__xludf.DUMMYFUNCTION("JOIN("""", G2290:H2290)"),"")</f>
        <v/>
      </c>
      <c r="M2290" s="11" t="e">
        <f t="shared" ca="1" si="20"/>
        <v>#NAME?</v>
      </c>
    </row>
    <row r="2291" spans="1:13" ht="12.75">
      <c r="A2291" s="15"/>
      <c r="B2291" s="13"/>
      <c r="C2291" s="13"/>
      <c r="D2291" s="13"/>
      <c r="E2291" s="13"/>
      <c r="F2291" s="13"/>
      <c r="G2291" s="205"/>
      <c r="H2291" s="13"/>
      <c r="I2291" s="13"/>
      <c r="J2291" s="216"/>
      <c r="K2291" s="204">
        <f t="shared" si="21"/>
        <v>1</v>
      </c>
      <c r="L2291" s="205" t="str">
        <f ca="1">IFERROR(__xludf.DUMMYFUNCTION("JOIN("""", G2291:H2291)"),"")</f>
        <v/>
      </c>
      <c r="M2291" s="11" t="e">
        <f t="shared" ca="1" si="20"/>
        <v>#NAME?</v>
      </c>
    </row>
    <row r="2292" spans="1:13" ht="12.75">
      <c r="A2292" s="15"/>
      <c r="B2292" s="13"/>
      <c r="C2292" s="13"/>
      <c r="D2292" s="13"/>
      <c r="E2292" s="13"/>
      <c r="F2292" s="13"/>
      <c r="G2292" s="205"/>
      <c r="H2292" s="13"/>
      <c r="I2292" s="13"/>
      <c r="J2292" s="216"/>
      <c r="K2292" s="204">
        <f t="shared" si="21"/>
        <v>1</v>
      </c>
      <c r="L2292" s="205" t="str">
        <f ca="1">IFERROR(__xludf.DUMMYFUNCTION("JOIN("""", G2292:H2292)"),"")</f>
        <v/>
      </c>
      <c r="M2292" s="11" t="e">
        <f t="shared" ca="1" si="20"/>
        <v>#NAME?</v>
      </c>
    </row>
    <row r="2293" spans="1:13" ht="12.75">
      <c r="A2293" s="15"/>
      <c r="B2293" s="13"/>
      <c r="C2293" s="13"/>
      <c r="D2293" s="13"/>
      <c r="E2293" s="13"/>
      <c r="F2293" s="13"/>
      <c r="G2293" s="205"/>
      <c r="H2293" s="13"/>
      <c r="I2293" s="13"/>
      <c r="J2293" s="216"/>
      <c r="K2293" s="204">
        <f t="shared" si="21"/>
        <v>1</v>
      </c>
      <c r="L2293" s="205" t="str">
        <f ca="1">IFERROR(__xludf.DUMMYFUNCTION("JOIN("""", G2293:H2293)"),"")</f>
        <v/>
      </c>
      <c r="M2293" s="11" t="e">
        <f t="shared" ca="1" si="20"/>
        <v>#NAME?</v>
      </c>
    </row>
    <row r="2294" spans="1:13" ht="12.75">
      <c r="A2294" s="15"/>
      <c r="B2294" s="13"/>
      <c r="C2294" s="13"/>
      <c r="D2294" s="13"/>
      <c r="E2294" s="13"/>
      <c r="F2294" s="13"/>
      <c r="G2294" s="205"/>
      <c r="H2294" s="13"/>
      <c r="I2294" s="13"/>
      <c r="J2294" s="216"/>
      <c r="K2294" s="204">
        <f t="shared" si="21"/>
        <v>1</v>
      </c>
      <c r="L2294" s="205" t="str">
        <f ca="1">IFERROR(__xludf.DUMMYFUNCTION("JOIN("""", G2294:H2294)"),"")</f>
        <v/>
      </c>
      <c r="M2294" s="11" t="e">
        <f t="shared" ca="1" si="20"/>
        <v>#NAME?</v>
      </c>
    </row>
    <row r="2295" spans="1:13" ht="12.75">
      <c r="A2295" s="15"/>
      <c r="B2295" s="13"/>
      <c r="C2295" s="13"/>
      <c r="D2295" s="13"/>
      <c r="E2295" s="13"/>
      <c r="F2295" s="13"/>
      <c r="G2295" s="205"/>
      <c r="H2295" s="13"/>
      <c r="I2295" s="13"/>
      <c r="J2295" s="216"/>
      <c r="K2295" s="204">
        <f t="shared" si="21"/>
        <v>1</v>
      </c>
      <c r="L2295" s="205" t="str">
        <f ca="1">IFERROR(__xludf.DUMMYFUNCTION("JOIN("""", G2295:H2295)"),"")</f>
        <v/>
      </c>
      <c r="M2295" s="11" t="e">
        <f t="shared" ca="1" si="20"/>
        <v>#NAME?</v>
      </c>
    </row>
    <row r="2296" spans="1:13" ht="12.75">
      <c r="A2296" s="15"/>
      <c r="B2296" s="13"/>
      <c r="C2296" s="13"/>
      <c r="D2296" s="13"/>
      <c r="E2296" s="13"/>
      <c r="F2296" s="13"/>
      <c r="G2296" s="205"/>
      <c r="H2296" s="13"/>
      <c r="I2296" s="13"/>
      <c r="J2296" s="216"/>
      <c r="K2296" s="204">
        <f t="shared" si="21"/>
        <v>1</v>
      </c>
      <c r="L2296" s="205" t="str">
        <f ca="1">IFERROR(__xludf.DUMMYFUNCTION("JOIN("""", G2296:H2296)"),"")</f>
        <v/>
      </c>
      <c r="M2296" s="11" t="e">
        <f t="shared" ca="1" si="20"/>
        <v>#NAME?</v>
      </c>
    </row>
    <row r="2297" spans="1:13" ht="12.75">
      <c r="A2297" s="15"/>
      <c r="B2297" s="13"/>
      <c r="C2297" s="13"/>
      <c r="D2297" s="13"/>
      <c r="E2297" s="13"/>
      <c r="F2297" s="13"/>
      <c r="G2297" s="205"/>
      <c r="H2297" s="13"/>
      <c r="I2297" s="13"/>
      <c r="J2297" s="216"/>
      <c r="K2297" s="204">
        <f t="shared" si="21"/>
        <v>1</v>
      </c>
      <c r="L2297" s="205" t="str">
        <f ca="1">IFERROR(__xludf.DUMMYFUNCTION("JOIN("""", G2297:H2297)"),"")</f>
        <v/>
      </c>
      <c r="M2297" s="11" t="e">
        <f t="shared" ref="M2297:M2551" ca="1" si="22">HYPERLINK(L2297, Image("http://iopl.co/whatsapp.jpg"))</f>
        <v>#NAME?</v>
      </c>
    </row>
    <row r="2298" spans="1:13" ht="12.75">
      <c r="A2298" s="15"/>
      <c r="B2298" s="13"/>
      <c r="C2298" s="13"/>
      <c r="D2298" s="13"/>
      <c r="E2298" s="13"/>
      <c r="F2298" s="13"/>
      <c r="G2298" s="205"/>
      <c r="H2298" s="13"/>
      <c r="I2298" s="13"/>
      <c r="J2298" s="216"/>
      <c r="K2298" s="204">
        <f t="shared" si="21"/>
        <v>1</v>
      </c>
      <c r="L2298" s="205" t="str">
        <f ca="1">IFERROR(__xludf.DUMMYFUNCTION("JOIN("""", G2298:H2298)"),"")</f>
        <v/>
      </c>
      <c r="M2298" s="11" t="e">
        <f t="shared" ca="1" si="22"/>
        <v>#NAME?</v>
      </c>
    </row>
    <row r="2299" spans="1:13" ht="12.75">
      <c r="A2299" s="15"/>
      <c r="B2299" s="13"/>
      <c r="C2299" s="13"/>
      <c r="D2299" s="13"/>
      <c r="E2299" s="13"/>
      <c r="F2299" s="13"/>
      <c r="G2299" s="205"/>
      <c r="H2299" s="13"/>
      <c r="I2299" s="13"/>
      <c r="J2299" s="216"/>
      <c r="K2299" s="204">
        <f t="shared" si="21"/>
        <v>1</v>
      </c>
      <c r="L2299" s="205" t="str">
        <f ca="1">IFERROR(__xludf.DUMMYFUNCTION("JOIN("""", G2299:H2299)"),"")</f>
        <v/>
      </c>
      <c r="M2299" s="11" t="e">
        <f t="shared" ca="1" si="22"/>
        <v>#NAME?</v>
      </c>
    </row>
    <row r="2300" spans="1:13" ht="12.75">
      <c r="A2300" s="15"/>
      <c r="B2300" s="13"/>
      <c r="C2300" s="13"/>
      <c r="D2300" s="13"/>
      <c r="E2300" s="13"/>
      <c r="F2300" s="13"/>
      <c r="G2300" s="205"/>
      <c r="H2300" s="13"/>
      <c r="I2300" s="13"/>
      <c r="J2300" s="216"/>
      <c r="K2300" s="204">
        <f t="shared" si="21"/>
        <v>1</v>
      </c>
      <c r="L2300" s="205" t="str">
        <f ca="1">IFERROR(__xludf.DUMMYFUNCTION("JOIN("""", G2300:H2300)"),"")</f>
        <v/>
      </c>
      <c r="M2300" s="11" t="e">
        <f t="shared" ca="1" si="22"/>
        <v>#NAME?</v>
      </c>
    </row>
    <row r="2301" spans="1:13" ht="12.75">
      <c r="A2301" s="15"/>
      <c r="B2301" s="13"/>
      <c r="C2301" s="13"/>
      <c r="D2301" s="13"/>
      <c r="E2301" s="13"/>
      <c r="F2301" s="13"/>
      <c r="G2301" s="205"/>
      <c r="H2301" s="13"/>
      <c r="I2301" s="13"/>
      <c r="J2301" s="216"/>
      <c r="K2301" s="204">
        <f t="shared" si="21"/>
        <v>1</v>
      </c>
      <c r="L2301" s="205" t="str">
        <f ca="1">IFERROR(__xludf.DUMMYFUNCTION("JOIN("""", G2301:H2301)"),"")</f>
        <v/>
      </c>
      <c r="M2301" s="11" t="e">
        <f t="shared" ca="1" si="22"/>
        <v>#NAME?</v>
      </c>
    </row>
    <row r="2302" spans="1:13" ht="12.75">
      <c r="A2302" s="15"/>
      <c r="B2302" s="13"/>
      <c r="C2302" s="13"/>
      <c r="D2302" s="13"/>
      <c r="E2302" s="13"/>
      <c r="F2302" s="13"/>
      <c r="G2302" s="205"/>
      <c r="H2302" s="13"/>
      <c r="I2302" s="13"/>
      <c r="J2302" s="216"/>
      <c r="K2302" s="204">
        <f t="shared" si="21"/>
        <v>1</v>
      </c>
      <c r="L2302" s="205" t="str">
        <f ca="1">IFERROR(__xludf.DUMMYFUNCTION("JOIN("""", G2302:H2302)"),"")</f>
        <v/>
      </c>
      <c r="M2302" s="11" t="e">
        <f t="shared" ca="1" si="22"/>
        <v>#NAME?</v>
      </c>
    </row>
    <row r="2303" spans="1:13" ht="12.75">
      <c r="A2303" s="15"/>
      <c r="B2303" s="13"/>
      <c r="C2303" s="13"/>
      <c r="D2303" s="13"/>
      <c r="E2303" s="13"/>
      <c r="F2303" s="13"/>
      <c r="G2303" s="205"/>
      <c r="H2303" s="13"/>
      <c r="I2303" s="13"/>
      <c r="J2303" s="216"/>
      <c r="K2303" s="204">
        <f t="shared" si="21"/>
        <v>1</v>
      </c>
      <c r="L2303" s="205" t="str">
        <f ca="1">IFERROR(__xludf.DUMMYFUNCTION("JOIN("""", G2303:H2303)"),"")</f>
        <v/>
      </c>
      <c r="M2303" s="11" t="e">
        <f t="shared" ca="1" si="22"/>
        <v>#NAME?</v>
      </c>
    </row>
    <row r="2304" spans="1:13" ht="12.75">
      <c r="A2304" s="15"/>
      <c r="B2304" s="13"/>
      <c r="C2304" s="13"/>
      <c r="D2304" s="13"/>
      <c r="E2304" s="13"/>
      <c r="F2304" s="13"/>
      <c r="G2304" s="205"/>
      <c r="H2304" s="13"/>
      <c r="I2304" s="13"/>
      <c r="J2304" s="216"/>
      <c r="K2304" s="204">
        <f t="shared" si="21"/>
        <v>1</v>
      </c>
      <c r="L2304" s="205" t="str">
        <f ca="1">IFERROR(__xludf.DUMMYFUNCTION("JOIN("""", G2304:H2304)"),"")</f>
        <v/>
      </c>
      <c r="M2304" s="11" t="e">
        <f t="shared" ca="1" si="22"/>
        <v>#NAME?</v>
      </c>
    </row>
    <row r="2305" spans="1:13" ht="12.75">
      <c r="A2305" s="15"/>
      <c r="B2305" s="13"/>
      <c r="C2305" s="13"/>
      <c r="D2305" s="13"/>
      <c r="E2305" s="13"/>
      <c r="F2305" s="13"/>
      <c r="G2305" s="205"/>
      <c r="H2305" s="13"/>
      <c r="I2305" s="13"/>
      <c r="J2305" s="216"/>
      <c r="K2305" s="204">
        <f t="shared" si="21"/>
        <v>1</v>
      </c>
      <c r="L2305" s="205" t="str">
        <f ca="1">IFERROR(__xludf.DUMMYFUNCTION("JOIN("""", G2305:H2305)"),"")</f>
        <v/>
      </c>
      <c r="M2305" s="11" t="e">
        <f t="shared" ca="1" si="22"/>
        <v>#NAME?</v>
      </c>
    </row>
    <row r="2306" spans="1:13" ht="12.75">
      <c r="A2306" s="15"/>
      <c r="B2306" s="13"/>
      <c r="C2306" s="13"/>
      <c r="D2306" s="13"/>
      <c r="E2306" s="13"/>
      <c r="F2306" s="13"/>
      <c r="G2306" s="205"/>
      <c r="H2306" s="13"/>
      <c r="I2306" s="13"/>
      <c r="J2306" s="216"/>
      <c r="K2306" s="204">
        <f t="shared" si="21"/>
        <v>1</v>
      </c>
      <c r="L2306" s="205" t="str">
        <f ca="1">IFERROR(__xludf.DUMMYFUNCTION("JOIN("""", G2306:H2306)"),"")</f>
        <v/>
      </c>
      <c r="M2306" s="11" t="e">
        <f t="shared" ca="1" si="22"/>
        <v>#NAME?</v>
      </c>
    </row>
    <row r="2307" spans="1:13" ht="12.75">
      <c r="A2307" s="15"/>
      <c r="B2307" s="13"/>
      <c r="C2307" s="13"/>
      <c r="D2307" s="13"/>
      <c r="E2307" s="13"/>
      <c r="F2307" s="13"/>
      <c r="G2307" s="205"/>
      <c r="H2307" s="13"/>
      <c r="I2307" s="13"/>
      <c r="J2307" s="216"/>
      <c r="K2307" s="204">
        <f t="shared" si="21"/>
        <v>1</v>
      </c>
      <c r="L2307" s="205" t="str">
        <f ca="1">IFERROR(__xludf.DUMMYFUNCTION("JOIN("""", G2307:H2307)"),"")</f>
        <v/>
      </c>
      <c r="M2307" s="11" t="e">
        <f t="shared" ca="1" si="22"/>
        <v>#NAME?</v>
      </c>
    </row>
    <row r="2308" spans="1:13" ht="12.75">
      <c r="A2308" s="15"/>
      <c r="B2308" s="13"/>
      <c r="C2308" s="13"/>
      <c r="D2308" s="13"/>
      <c r="E2308" s="13"/>
      <c r="F2308" s="13"/>
      <c r="G2308" s="205"/>
      <c r="H2308" s="13"/>
      <c r="I2308" s="13"/>
      <c r="J2308" s="216"/>
      <c r="K2308" s="204">
        <f t="shared" si="21"/>
        <v>1</v>
      </c>
      <c r="L2308" s="205" t="str">
        <f ca="1">IFERROR(__xludf.DUMMYFUNCTION("JOIN("""", G2308:H2308)"),"")</f>
        <v/>
      </c>
      <c r="M2308" s="11" t="e">
        <f t="shared" ca="1" si="22"/>
        <v>#NAME?</v>
      </c>
    </row>
    <row r="2309" spans="1:13" ht="12.75">
      <c r="A2309" s="15"/>
      <c r="B2309" s="13"/>
      <c r="C2309" s="13"/>
      <c r="D2309" s="13"/>
      <c r="E2309" s="13"/>
      <c r="F2309" s="13"/>
      <c r="G2309" s="205"/>
      <c r="H2309" s="13"/>
      <c r="I2309" s="13"/>
      <c r="J2309" s="216"/>
      <c r="K2309" s="204">
        <f t="shared" si="21"/>
        <v>1</v>
      </c>
      <c r="L2309" s="205" t="str">
        <f ca="1">IFERROR(__xludf.DUMMYFUNCTION("JOIN("""", G2309:H2309)"),"")</f>
        <v/>
      </c>
      <c r="M2309" s="11" t="e">
        <f t="shared" ca="1" si="22"/>
        <v>#NAME?</v>
      </c>
    </row>
    <row r="2310" spans="1:13" ht="12.75">
      <c r="A2310" s="15"/>
      <c r="B2310" s="13"/>
      <c r="C2310" s="13"/>
      <c r="D2310" s="13"/>
      <c r="E2310" s="13"/>
      <c r="F2310" s="13"/>
      <c r="G2310" s="205"/>
      <c r="H2310" s="13"/>
      <c r="I2310" s="13"/>
      <c r="J2310" s="216"/>
      <c r="K2310" s="204">
        <f t="shared" si="21"/>
        <v>1</v>
      </c>
      <c r="L2310" s="205" t="str">
        <f ca="1">IFERROR(__xludf.DUMMYFUNCTION("JOIN("""", G2310:H2310)"),"")</f>
        <v/>
      </c>
      <c r="M2310" s="11" t="e">
        <f t="shared" ca="1" si="22"/>
        <v>#NAME?</v>
      </c>
    </row>
    <row r="2311" spans="1:13" ht="12.75">
      <c r="A2311" s="15"/>
      <c r="B2311" s="13"/>
      <c r="C2311" s="13"/>
      <c r="D2311" s="13"/>
      <c r="E2311" s="13"/>
      <c r="F2311" s="13"/>
      <c r="G2311" s="205"/>
      <c r="H2311" s="13"/>
      <c r="I2311" s="13"/>
      <c r="J2311" s="216"/>
      <c r="K2311" s="204">
        <f t="shared" si="21"/>
        <v>1</v>
      </c>
      <c r="L2311" s="205" t="str">
        <f ca="1">IFERROR(__xludf.DUMMYFUNCTION("JOIN("""", G2311:H2311)"),"")</f>
        <v/>
      </c>
      <c r="M2311" s="11" t="e">
        <f t="shared" ca="1" si="22"/>
        <v>#NAME?</v>
      </c>
    </row>
    <row r="2312" spans="1:13" ht="12.75">
      <c r="A2312" s="15"/>
      <c r="B2312" s="13"/>
      <c r="C2312" s="13"/>
      <c r="D2312" s="13"/>
      <c r="E2312" s="13"/>
      <c r="F2312" s="13"/>
      <c r="G2312" s="205"/>
      <c r="H2312" s="13"/>
      <c r="I2312" s="13"/>
      <c r="J2312" s="216"/>
      <c r="K2312" s="204">
        <f t="shared" si="21"/>
        <v>1</v>
      </c>
      <c r="L2312" s="205" t="str">
        <f ca="1">IFERROR(__xludf.DUMMYFUNCTION("JOIN("""", G2312:H2312)"),"")</f>
        <v/>
      </c>
      <c r="M2312" s="11" t="e">
        <f t="shared" ca="1" si="22"/>
        <v>#NAME?</v>
      </c>
    </row>
    <row r="2313" spans="1:13" ht="12.75">
      <c r="A2313" s="15"/>
      <c r="B2313" s="13"/>
      <c r="C2313" s="13"/>
      <c r="D2313" s="13"/>
      <c r="E2313" s="13"/>
      <c r="F2313" s="13"/>
      <c r="G2313" s="205"/>
      <c r="H2313" s="13"/>
      <c r="I2313" s="13"/>
      <c r="J2313" s="216"/>
      <c r="K2313" s="204">
        <f t="shared" si="21"/>
        <v>1</v>
      </c>
      <c r="L2313" s="205" t="str">
        <f ca="1">IFERROR(__xludf.DUMMYFUNCTION("JOIN("""", G2313:H2313)"),"")</f>
        <v/>
      </c>
      <c r="M2313" s="11" t="e">
        <f t="shared" ca="1" si="22"/>
        <v>#NAME?</v>
      </c>
    </row>
    <row r="2314" spans="1:13" ht="12.75">
      <c r="A2314" s="15"/>
      <c r="B2314" s="13"/>
      <c r="C2314" s="13"/>
      <c r="D2314" s="13"/>
      <c r="E2314" s="13"/>
      <c r="F2314" s="13"/>
      <c r="G2314" s="205"/>
      <c r="H2314" s="13"/>
      <c r="I2314" s="13"/>
      <c r="J2314" s="216"/>
      <c r="K2314" s="204">
        <f t="shared" si="21"/>
        <v>1</v>
      </c>
      <c r="L2314" s="205" t="str">
        <f ca="1">IFERROR(__xludf.DUMMYFUNCTION("JOIN("""", G2314:H2314)"),"")</f>
        <v/>
      </c>
      <c r="M2314" s="11" t="e">
        <f t="shared" ca="1" si="22"/>
        <v>#NAME?</v>
      </c>
    </row>
    <row r="2315" spans="1:13" ht="12.75">
      <c r="A2315" s="15"/>
      <c r="B2315" s="13"/>
      <c r="C2315" s="13"/>
      <c r="D2315" s="13"/>
      <c r="E2315" s="13"/>
      <c r="F2315" s="13"/>
      <c r="G2315" s="205"/>
      <c r="H2315" s="13"/>
      <c r="I2315" s="13"/>
      <c r="J2315" s="216"/>
      <c r="K2315" s="204">
        <f t="shared" si="21"/>
        <v>1</v>
      </c>
      <c r="L2315" s="205" t="str">
        <f ca="1">IFERROR(__xludf.DUMMYFUNCTION("JOIN("""", G2315:H2315)"),"")</f>
        <v/>
      </c>
      <c r="M2315" s="11" t="e">
        <f t="shared" ca="1" si="22"/>
        <v>#NAME?</v>
      </c>
    </row>
    <row r="2316" spans="1:13" ht="12.75">
      <c r="A2316" s="15"/>
      <c r="B2316" s="13"/>
      <c r="C2316" s="13"/>
      <c r="D2316" s="13"/>
      <c r="E2316" s="13"/>
      <c r="F2316" s="13"/>
      <c r="G2316" s="205"/>
      <c r="H2316" s="13"/>
      <c r="I2316" s="13"/>
      <c r="J2316" s="216"/>
      <c r="K2316" s="204">
        <f t="shared" si="21"/>
        <v>1</v>
      </c>
      <c r="L2316" s="205" t="str">
        <f ca="1">IFERROR(__xludf.DUMMYFUNCTION("JOIN("""", G2316:H2316)"),"")</f>
        <v/>
      </c>
      <c r="M2316" s="11" t="e">
        <f t="shared" ca="1" si="22"/>
        <v>#NAME?</v>
      </c>
    </row>
    <row r="2317" spans="1:13" ht="12.75">
      <c r="A2317" s="15"/>
      <c r="B2317" s="13"/>
      <c r="C2317" s="13"/>
      <c r="D2317" s="13"/>
      <c r="E2317" s="13"/>
      <c r="F2317" s="13"/>
      <c r="G2317" s="205"/>
      <c r="H2317" s="13"/>
      <c r="I2317" s="13"/>
      <c r="J2317" s="216"/>
      <c r="K2317" s="204">
        <f t="shared" si="21"/>
        <v>1</v>
      </c>
      <c r="L2317" s="205" t="str">
        <f ca="1">IFERROR(__xludf.DUMMYFUNCTION("JOIN("""", G2317:H2317)"),"")</f>
        <v/>
      </c>
      <c r="M2317" s="11" t="e">
        <f t="shared" ca="1" si="22"/>
        <v>#NAME?</v>
      </c>
    </row>
    <row r="2318" spans="1:13" ht="12.75">
      <c r="A2318" s="15"/>
      <c r="B2318" s="13"/>
      <c r="C2318" s="13"/>
      <c r="D2318" s="13"/>
      <c r="E2318" s="13"/>
      <c r="F2318" s="13"/>
      <c r="G2318" s="205"/>
      <c r="H2318" s="13"/>
      <c r="I2318" s="13"/>
      <c r="J2318" s="216"/>
      <c r="K2318" s="204">
        <f t="shared" si="21"/>
        <v>1</v>
      </c>
      <c r="L2318" s="205" t="str">
        <f ca="1">IFERROR(__xludf.DUMMYFUNCTION("JOIN("""", G2318:H2318)"),"")</f>
        <v/>
      </c>
      <c r="M2318" s="11" t="e">
        <f t="shared" ca="1" si="22"/>
        <v>#NAME?</v>
      </c>
    </row>
    <row r="2319" spans="1:13" ht="12.75">
      <c r="A2319" s="15"/>
      <c r="B2319" s="13"/>
      <c r="C2319" s="13"/>
      <c r="D2319" s="13"/>
      <c r="E2319" s="13"/>
      <c r="F2319" s="13"/>
      <c r="G2319" s="205"/>
      <c r="H2319" s="13"/>
      <c r="I2319" s="13"/>
      <c r="J2319" s="216"/>
      <c r="K2319" s="204">
        <f t="shared" si="21"/>
        <v>1</v>
      </c>
      <c r="L2319" s="205" t="str">
        <f ca="1">IFERROR(__xludf.DUMMYFUNCTION("JOIN("""", G2319:H2319)"),"")</f>
        <v/>
      </c>
      <c r="M2319" s="11" t="e">
        <f t="shared" ca="1" si="22"/>
        <v>#NAME?</v>
      </c>
    </row>
    <row r="2320" spans="1:13" ht="12.75">
      <c r="A2320" s="15"/>
      <c r="B2320" s="13"/>
      <c r="C2320" s="13"/>
      <c r="D2320" s="13"/>
      <c r="E2320" s="13"/>
      <c r="F2320" s="13"/>
      <c r="G2320" s="205"/>
      <c r="H2320" s="13"/>
      <c r="I2320" s="13"/>
      <c r="J2320" s="216"/>
      <c r="K2320" s="204">
        <f t="shared" si="21"/>
        <v>1</v>
      </c>
      <c r="L2320" s="205" t="str">
        <f ca="1">IFERROR(__xludf.DUMMYFUNCTION("JOIN("""", G2320:H2320)"),"")</f>
        <v/>
      </c>
      <c r="M2320" s="11" t="e">
        <f t="shared" ca="1" si="22"/>
        <v>#NAME?</v>
      </c>
    </row>
    <row r="2321" spans="1:13" ht="12.75">
      <c r="A2321" s="15"/>
      <c r="B2321" s="13"/>
      <c r="C2321" s="13"/>
      <c r="D2321" s="13"/>
      <c r="E2321" s="13"/>
      <c r="F2321" s="13"/>
      <c r="G2321" s="205"/>
      <c r="H2321" s="13"/>
      <c r="I2321" s="13"/>
      <c r="J2321" s="216"/>
      <c r="K2321" s="204">
        <f t="shared" si="21"/>
        <v>1</v>
      </c>
      <c r="L2321" s="205" t="str">
        <f ca="1">IFERROR(__xludf.DUMMYFUNCTION("JOIN("""", G2321:H2321)"),"")</f>
        <v/>
      </c>
      <c r="M2321" s="11" t="e">
        <f t="shared" ca="1" si="22"/>
        <v>#NAME?</v>
      </c>
    </row>
    <row r="2322" spans="1:13" ht="12.75">
      <c r="A2322" s="15"/>
      <c r="B2322" s="13"/>
      <c r="C2322" s="13"/>
      <c r="D2322" s="13"/>
      <c r="E2322" s="13"/>
      <c r="F2322" s="13"/>
      <c r="G2322" s="205"/>
      <c r="H2322" s="13"/>
      <c r="I2322" s="13"/>
      <c r="J2322" s="216"/>
      <c r="K2322" s="204">
        <f t="shared" si="21"/>
        <v>1</v>
      </c>
      <c r="L2322" s="205" t="str">
        <f ca="1">IFERROR(__xludf.DUMMYFUNCTION("JOIN("""", G2322:H2322)"),"")</f>
        <v/>
      </c>
      <c r="M2322" s="11" t="e">
        <f t="shared" ca="1" si="22"/>
        <v>#NAME?</v>
      </c>
    </row>
    <row r="2323" spans="1:13" ht="12.75">
      <c r="A2323" s="15"/>
      <c r="B2323" s="13"/>
      <c r="C2323" s="13"/>
      <c r="D2323" s="13"/>
      <c r="E2323" s="13"/>
      <c r="F2323" s="13"/>
      <c r="G2323" s="205"/>
      <c r="H2323" s="13"/>
      <c r="I2323" s="13"/>
      <c r="J2323" s="216"/>
      <c r="K2323" s="204">
        <f t="shared" si="21"/>
        <v>1</v>
      </c>
      <c r="L2323" s="205" t="str">
        <f ca="1">IFERROR(__xludf.DUMMYFUNCTION("JOIN("""", G2323:H2323)"),"")</f>
        <v/>
      </c>
      <c r="M2323" s="11" t="e">
        <f t="shared" ca="1" si="22"/>
        <v>#NAME?</v>
      </c>
    </row>
    <row r="2324" spans="1:13" ht="12.75">
      <c r="A2324" s="15"/>
      <c r="B2324" s="13"/>
      <c r="C2324" s="13"/>
      <c r="D2324" s="13"/>
      <c r="E2324" s="13"/>
      <c r="F2324" s="13"/>
      <c r="G2324" s="205"/>
      <c r="H2324" s="13"/>
      <c r="I2324" s="13"/>
      <c r="J2324" s="216"/>
      <c r="K2324" s="204">
        <f t="shared" si="21"/>
        <v>1</v>
      </c>
      <c r="L2324" s="205" t="str">
        <f ca="1">IFERROR(__xludf.DUMMYFUNCTION("JOIN("""", G2324:H2324)"),"")</f>
        <v/>
      </c>
      <c r="M2324" s="11" t="e">
        <f t="shared" ca="1" si="22"/>
        <v>#NAME?</v>
      </c>
    </row>
    <row r="2325" spans="1:13" ht="12.75">
      <c r="A2325" s="15"/>
      <c r="B2325" s="13"/>
      <c r="C2325" s="13"/>
      <c r="D2325" s="13"/>
      <c r="E2325" s="13"/>
      <c r="F2325" s="13"/>
      <c r="G2325" s="205"/>
      <c r="H2325" s="13"/>
      <c r="I2325" s="13"/>
      <c r="J2325" s="216"/>
      <c r="K2325" s="204">
        <f t="shared" si="21"/>
        <v>1</v>
      </c>
      <c r="L2325" s="205" t="str">
        <f ca="1">IFERROR(__xludf.DUMMYFUNCTION("JOIN("""", G2325:H2325)"),"")</f>
        <v/>
      </c>
      <c r="M2325" s="11" t="e">
        <f t="shared" ca="1" si="22"/>
        <v>#NAME?</v>
      </c>
    </row>
    <row r="2326" spans="1:13" ht="12.75">
      <c r="A2326" s="15"/>
      <c r="B2326" s="13"/>
      <c r="C2326" s="13"/>
      <c r="D2326" s="13"/>
      <c r="E2326" s="13"/>
      <c r="F2326" s="13"/>
      <c r="G2326" s="205"/>
      <c r="H2326" s="13"/>
      <c r="I2326" s="13"/>
      <c r="J2326" s="216"/>
      <c r="K2326" s="204">
        <f t="shared" si="21"/>
        <v>1</v>
      </c>
      <c r="L2326" s="205" t="str">
        <f ca="1">IFERROR(__xludf.DUMMYFUNCTION("JOIN("""", G2326:H2326)"),"")</f>
        <v/>
      </c>
      <c r="M2326" s="11" t="e">
        <f t="shared" ca="1" si="22"/>
        <v>#NAME?</v>
      </c>
    </row>
    <row r="2327" spans="1:13" ht="12.75">
      <c r="A2327" s="15"/>
      <c r="B2327" s="13"/>
      <c r="C2327" s="13"/>
      <c r="D2327" s="13"/>
      <c r="E2327" s="13"/>
      <c r="F2327" s="13"/>
      <c r="G2327" s="205"/>
      <c r="H2327" s="13"/>
      <c r="I2327" s="13"/>
      <c r="J2327" s="216"/>
      <c r="K2327" s="204">
        <f t="shared" si="21"/>
        <v>1</v>
      </c>
      <c r="L2327" s="205" t="str">
        <f ca="1">IFERROR(__xludf.DUMMYFUNCTION("JOIN("""", G2327:H2327)"),"")</f>
        <v/>
      </c>
      <c r="M2327" s="11" t="e">
        <f t="shared" ca="1" si="22"/>
        <v>#NAME?</v>
      </c>
    </row>
    <row r="2328" spans="1:13" ht="12.75">
      <c r="A2328" s="15"/>
      <c r="B2328" s="13"/>
      <c r="C2328" s="13"/>
      <c r="D2328" s="13"/>
      <c r="E2328" s="13"/>
      <c r="F2328" s="13"/>
      <c r="G2328" s="205"/>
      <c r="H2328" s="13"/>
      <c r="I2328" s="13"/>
      <c r="J2328" s="216"/>
      <c r="K2328" s="204">
        <f t="shared" si="21"/>
        <v>1</v>
      </c>
      <c r="L2328" s="205" t="str">
        <f ca="1">IFERROR(__xludf.DUMMYFUNCTION("JOIN("""", G2328:H2328)"),"")</f>
        <v/>
      </c>
      <c r="M2328" s="11" t="e">
        <f t="shared" ca="1" si="22"/>
        <v>#NAME?</v>
      </c>
    </row>
    <row r="2329" spans="1:13" ht="12.75">
      <c r="A2329" s="15"/>
      <c r="B2329" s="13"/>
      <c r="C2329" s="13"/>
      <c r="D2329" s="13"/>
      <c r="E2329" s="13"/>
      <c r="F2329" s="13"/>
      <c r="G2329" s="205"/>
      <c r="H2329" s="13"/>
      <c r="I2329" s="13"/>
      <c r="J2329" s="216"/>
      <c r="K2329" s="204">
        <f t="shared" si="21"/>
        <v>1</v>
      </c>
      <c r="L2329" s="205" t="str">
        <f ca="1">IFERROR(__xludf.DUMMYFUNCTION("JOIN("""", G2329:H2329)"),"")</f>
        <v/>
      </c>
      <c r="M2329" s="11" t="e">
        <f t="shared" ca="1" si="22"/>
        <v>#NAME?</v>
      </c>
    </row>
    <row r="2330" spans="1:13" ht="12.75">
      <c r="A2330" s="15"/>
      <c r="B2330" s="13"/>
      <c r="C2330" s="13"/>
      <c r="D2330" s="13"/>
      <c r="E2330" s="13"/>
      <c r="F2330" s="13"/>
      <c r="G2330" s="205"/>
      <c r="H2330" s="13"/>
      <c r="I2330" s="13"/>
      <c r="J2330" s="216"/>
      <c r="K2330" s="204">
        <f t="shared" si="21"/>
        <v>1</v>
      </c>
      <c r="L2330" s="205" t="str">
        <f ca="1">IFERROR(__xludf.DUMMYFUNCTION("JOIN("""", G2330:H2330)"),"")</f>
        <v/>
      </c>
      <c r="M2330" s="11" t="e">
        <f t="shared" ca="1" si="22"/>
        <v>#NAME?</v>
      </c>
    </row>
    <row r="2331" spans="1:13" ht="12.75">
      <c r="A2331" s="15"/>
      <c r="B2331" s="13"/>
      <c r="C2331" s="13"/>
      <c r="D2331" s="13"/>
      <c r="E2331" s="13"/>
      <c r="F2331" s="13"/>
      <c r="G2331" s="205"/>
      <c r="H2331" s="13"/>
      <c r="I2331" s="13"/>
      <c r="J2331" s="216"/>
      <c r="K2331" s="204">
        <f t="shared" si="21"/>
        <v>1</v>
      </c>
      <c r="L2331" s="205" t="str">
        <f ca="1">IFERROR(__xludf.DUMMYFUNCTION("JOIN("""", G2331:H2331)"),"")</f>
        <v/>
      </c>
      <c r="M2331" s="11" t="e">
        <f t="shared" ca="1" si="22"/>
        <v>#NAME?</v>
      </c>
    </row>
    <row r="2332" spans="1:13" ht="12.75">
      <c r="A2332" s="15"/>
      <c r="B2332" s="13"/>
      <c r="C2332" s="13"/>
      <c r="D2332" s="13"/>
      <c r="E2332" s="13"/>
      <c r="F2332" s="13"/>
      <c r="G2332" s="205"/>
      <c r="H2332" s="13"/>
      <c r="I2332" s="13"/>
      <c r="J2332" s="216"/>
      <c r="K2332" s="204">
        <f t="shared" si="21"/>
        <v>1</v>
      </c>
      <c r="L2332" s="205" t="str">
        <f ca="1">IFERROR(__xludf.DUMMYFUNCTION("JOIN("""", G2332:H2332)"),"")</f>
        <v/>
      </c>
      <c r="M2332" s="11" t="e">
        <f t="shared" ca="1" si="22"/>
        <v>#NAME?</v>
      </c>
    </row>
    <row r="2333" spans="1:13" ht="12.75">
      <c r="A2333" s="15"/>
      <c r="B2333" s="13"/>
      <c r="C2333" s="13"/>
      <c r="D2333" s="13"/>
      <c r="E2333" s="13"/>
      <c r="F2333" s="13"/>
      <c r="G2333" s="205"/>
      <c r="H2333" s="13"/>
      <c r="I2333" s="13"/>
      <c r="J2333" s="216"/>
      <c r="K2333" s="204">
        <f t="shared" si="21"/>
        <v>1</v>
      </c>
      <c r="L2333" s="205" t="str">
        <f ca="1">IFERROR(__xludf.DUMMYFUNCTION("JOIN("""", G2333:H2333)"),"")</f>
        <v/>
      </c>
      <c r="M2333" s="11" t="e">
        <f t="shared" ca="1" si="22"/>
        <v>#NAME?</v>
      </c>
    </row>
    <row r="2334" spans="1:13" ht="12.75">
      <c r="A2334" s="15"/>
      <c r="B2334" s="13"/>
      <c r="C2334" s="13"/>
      <c r="D2334" s="13"/>
      <c r="E2334" s="13"/>
      <c r="F2334" s="13"/>
      <c r="G2334" s="205"/>
      <c r="H2334" s="13"/>
      <c r="I2334" s="13"/>
      <c r="J2334" s="216"/>
      <c r="K2334" s="204">
        <f t="shared" si="21"/>
        <v>1</v>
      </c>
      <c r="L2334" s="205" t="str">
        <f ca="1">IFERROR(__xludf.DUMMYFUNCTION("JOIN("""", G2334:H2334)"),"")</f>
        <v/>
      </c>
      <c r="M2334" s="11" t="e">
        <f t="shared" ca="1" si="22"/>
        <v>#NAME?</v>
      </c>
    </row>
    <row r="2335" spans="1:13" ht="12.75">
      <c r="A2335" s="15"/>
      <c r="B2335" s="13"/>
      <c r="C2335" s="13"/>
      <c r="D2335" s="13"/>
      <c r="E2335" s="13"/>
      <c r="F2335" s="13"/>
      <c r="G2335" s="205"/>
      <c r="H2335" s="13"/>
      <c r="I2335" s="13"/>
      <c r="J2335" s="216"/>
      <c r="K2335" s="204">
        <f t="shared" si="21"/>
        <v>1</v>
      </c>
      <c r="L2335" s="205" t="str">
        <f ca="1">IFERROR(__xludf.DUMMYFUNCTION("JOIN("""", G2335:H2335)"),"")</f>
        <v/>
      </c>
      <c r="M2335" s="11" t="e">
        <f t="shared" ca="1" si="22"/>
        <v>#NAME?</v>
      </c>
    </row>
    <row r="2336" spans="1:13" ht="12.75">
      <c r="A2336" s="15"/>
      <c r="B2336" s="13"/>
      <c r="C2336" s="13"/>
      <c r="D2336" s="13"/>
      <c r="E2336" s="13"/>
      <c r="F2336" s="13"/>
      <c r="G2336" s="205"/>
      <c r="H2336" s="13"/>
      <c r="I2336" s="13"/>
      <c r="J2336" s="216"/>
      <c r="K2336" s="204">
        <f t="shared" si="21"/>
        <v>1</v>
      </c>
      <c r="L2336" s="205" t="str">
        <f ca="1">IFERROR(__xludf.DUMMYFUNCTION("JOIN("""", G2336:H2336)"),"")</f>
        <v/>
      </c>
      <c r="M2336" s="11" t="e">
        <f t="shared" ca="1" si="22"/>
        <v>#NAME?</v>
      </c>
    </row>
    <row r="2337" spans="1:13" ht="12.75">
      <c r="A2337" s="15"/>
      <c r="B2337" s="13"/>
      <c r="C2337" s="13"/>
      <c r="D2337" s="13"/>
      <c r="E2337" s="13"/>
      <c r="F2337" s="13"/>
      <c r="G2337" s="205"/>
      <c r="H2337" s="13"/>
      <c r="I2337" s="13"/>
      <c r="J2337" s="216"/>
      <c r="K2337" s="204">
        <f t="shared" si="21"/>
        <v>1</v>
      </c>
      <c r="L2337" s="205" t="str">
        <f ca="1">IFERROR(__xludf.DUMMYFUNCTION("JOIN("""", G2337:H2337)"),"")</f>
        <v/>
      </c>
      <c r="M2337" s="11" t="e">
        <f t="shared" ca="1" si="22"/>
        <v>#NAME?</v>
      </c>
    </row>
    <row r="2338" spans="1:13" ht="12.75">
      <c r="A2338" s="15"/>
      <c r="B2338" s="13"/>
      <c r="C2338" s="13"/>
      <c r="D2338" s="13"/>
      <c r="E2338" s="13"/>
      <c r="F2338" s="13"/>
      <c r="G2338" s="205"/>
      <c r="H2338" s="13"/>
      <c r="I2338" s="13"/>
      <c r="J2338" s="216"/>
      <c r="K2338" s="204">
        <f t="shared" si="21"/>
        <v>1</v>
      </c>
      <c r="L2338" s="205" t="str">
        <f ca="1">IFERROR(__xludf.DUMMYFUNCTION("JOIN("""", G2338:H2338)"),"")</f>
        <v/>
      </c>
      <c r="M2338" s="11" t="e">
        <f t="shared" ca="1" si="22"/>
        <v>#NAME?</v>
      </c>
    </row>
    <row r="2339" spans="1:13" ht="12.75">
      <c r="A2339" s="15"/>
      <c r="B2339" s="13"/>
      <c r="C2339" s="13"/>
      <c r="D2339" s="13"/>
      <c r="E2339" s="13"/>
      <c r="F2339" s="13"/>
      <c r="G2339" s="205"/>
      <c r="H2339" s="13"/>
      <c r="I2339" s="13"/>
      <c r="J2339" s="216"/>
      <c r="K2339" s="204">
        <f t="shared" si="21"/>
        <v>1</v>
      </c>
      <c r="L2339" s="205" t="str">
        <f ca="1">IFERROR(__xludf.DUMMYFUNCTION("JOIN("""", G2339:H2339)"),"")</f>
        <v/>
      </c>
      <c r="M2339" s="11" t="e">
        <f t="shared" ca="1" si="22"/>
        <v>#NAME?</v>
      </c>
    </row>
    <row r="2340" spans="1:13" ht="12.75">
      <c r="A2340" s="15"/>
      <c r="B2340" s="13"/>
      <c r="C2340" s="13"/>
      <c r="D2340" s="13"/>
      <c r="E2340" s="13"/>
      <c r="F2340" s="13"/>
      <c r="G2340" s="205"/>
      <c r="H2340" s="13"/>
      <c r="I2340" s="13"/>
      <c r="J2340" s="216"/>
      <c r="K2340" s="204">
        <f t="shared" si="21"/>
        <v>1</v>
      </c>
      <c r="L2340" s="205" t="str">
        <f ca="1">IFERROR(__xludf.DUMMYFUNCTION("JOIN("""", G2340:H2340)"),"")</f>
        <v/>
      </c>
      <c r="M2340" s="11" t="e">
        <f t="shared" ca="1" si="22"/>
        <v>#NAME?</v>
      </c>
    </row>
    <row r="2341" spans="1:13" ht="12.75">
      <c r="A2341" s="15"/>
      <c r="B2341" s="13"/>
      <c r="C2341" s="13"/>
      <c r="D2341" s="13"/>
      <c r="E2341" s="13"/>
      <c r="F2341" s="13"/>
      <c r="G2341" s="205"/>
      <c r="H2341" s="13"/>
      <c r="I2341" s="13"/>
      <c r="J2341" s="216"/>
      <c r="K2341" s="204">
        <f t="shared" si="21"/>
        <v>1</v>
      </c>
      <c r="L2341" s="205" t="str">
        <f ca="1">IFERROR(__xludf.DUMMYFUNCTION("JOIN("""", G2341:H2341)"),"")</f>
        <v/>
      </c>
      <c r="M2341" s="11" t="e">
        <f t="shared" ca="1" si="22"/>
        <v>#NAME?</v>
      </c>
    </row>
    <row r="2342" spans="1:13" ht="12.75">
      <c r="A2342" s="15"/>
      <c r="B2342" s="13"/>
      <c r="C2342" s="13"/>
      <c r="D2342" s="13"/>
      <c r="E2342" s="13"/>
      <c r="F2342" s="13"/>
      <c r="G2342" s="205"/>
      <c r="H2342" s="13"/>
      <c r="I2342" s="13"/>
      <c r="J2342" s="216"/>
      <c r="K2342" s="204">
        <f t="shared" si="21"/>
        <v>1</v>
      </c>
      <c r="L2342" s="205" t="str">
        <f ca="1">IFERROR(__xludf.DUMMYFUNCTION("JOIN("""", G2342:H2342)"),"")</f>
        <v/>
      </c>
      <c r="M2342" s="11" t="e">
        <f t="shared" ca="1" si="22"/>
        <v>#NAME?</v>
      </c>
    </row>
    <row r="2343" spans="1:13" ht="12.75">
      <c r="A2343" s="15"/>
      <c r="B2343" s="13"/>
      <c r="C2343" s="13"/>
      <c r="D2343" s="13"/>
      <c r="E2343" s="13"/>
      <c r="F2343" s="13"/>
      <c r="G2343" s="205"/>
      <c r="H2343" s="13"/>
      <c r="I2343" s="13"/>
      <c r="J2343" s="216"/>
      <c r="K2343" s="204">
        <f t="shared" si="21"/>
        <v>1</v>
      </c>
      <c r="L2343" s="205" t="str">
        <f ca="1">IFERROR(__xludf.DUMMYFUNCTION("JOIN("""", G2343:H2343)"),"")</f>
        <v/>
      </c>
      <c r="M2343" s="11" t="e">
        <f t="shared" ca="1" si="22"/>
        <v>#NAME?</v>
      </c>
    </row>
    <row r="2344" spans="1:13" ht="12.75">
      <c r="A2344" s="15"/>
      <c r="B2344" s="13"/>
      <c r="C2344" s="13"/>
      <c r="D2344" s="13"/>
      <c r="E2344" s="13"/>
      <c r="F2344" s="13"/>
      <c r="G2344" s="205"/>
      <c r="H2344" s="13"/>
      <c r="I2344" s="13"/>
      <c r="J2344" s="216"/>
      <c r="K2344" s="204">
        <f t="shared" si="21"/>
        <v>1</v>
      </c>
      <c r="L2344" s="205" t="str">
        <f ca="1">IFERROR(__xludf.DUMMYFUNCTION("JOIN("""", G2344:H2344)"),"")</f>
        <v/>
      </c>
      <c r="M2344" s="11" t="e">
        <f t="shared" ca="1" si="22"/>
        <v>#NAME?</v>
      </c>
    </row>
    <row r="2345" spans="1:13" ht="12.75">
      <c r="A2345" s="15"/>
      <c r="B2345" s="13"/>
      <c r="C2345" s="13"/>
      <c r="D2345" s="13"/>
      <c r="E2345" s="13"/>
      <c r="F2345" s="13"/>
      <c r="G2345" s="205"/>
      <c r="H2345" s="13"/>
      <c r="I2345" s="13"/>
      <c r="J2345" s="216"/>
      <c r="K2345" s="204">
        <f t="shared" si="21"/>
        <v>1</v>
      </c>
      <c r="L2345" s="205" t="str">
        <f ca="1">IFERROR(__xludf.DUMMYFUNCTION("JOIN("""", G2345:H2345)"),"")</f>
        <v/>
      </c>
      <c r="M2345" s="11" t="e">
        <f t="shared" ca="1" si="22"/>
        <v>#NAME?</v>
      </c>
    </row>
    <row r="2346" spans="1:13" ht="12.75">
      <c r="A2346" s="15"/>
      <c r="B2346" s="13"/>
      <c r="C2346" s="13"/>
      <c r="D2346" s="13"/>
      <c r="E2346" s="13"/>
      <c r="F2346" s="13"/>
      <c r="G2346" s="205"/>
      <c r="H2346" s="13"/>
      <c r="I2346" s="13"/>
      <c r="J2346" s="216"/>
      <c r="K2346" s="204">
        <f t="shared" si="21"/>
        <v>1</v>
      </c>
      <c r="L2346" s="205" t="str">
        <f ca="1">IFERROR(__xludf.DUMMYFUNCTION("JOIN("""", G2346:H2346)"),"")</f>
        <v/>
      </c>
      <c r="M2346" s="11" t="e">
        <f t="shared" ca="1" si="22"/>
        <v>#NAME?</v>
      </c>
    </row>
    <row r="2347" spans="1:13" ht="12.75">
      <c r="A2347" s="15"/>
      <c r="B2347" s="13"/>
      <c r="C2347" s="13"/>
      <c r="D2347" s="13"/>
      <c r="E2347" s="13"/>
      <c r="F2347" s="13"/>
      <c r="G2347" s="205"/>
      <c r="H2347" s="13"/>
      <c r="I2347" s="13"/>
      <c r="J2347" s="216"/>
      <c r="K2347" s="204">
        <f t="shared" si="21"/>
        <v>1</v>
      </c>
      <c r="L2347" s="205" t="str">
        <f ca="1">IFERROR(__xludf.DUMMYFUNCTION("JOIN("""", G2347:H2347)"),"")</f>
        <v/>
      </c>
      <c r="M2347" s="11" t="e">
        <f t="shared" ca="1" si="22"/>
        <v>#NAME?</v>
      </c>
    </row>
    <row r="2348" spans="1:13" ht="12.75">
      <c r="A2348" s="15"/>
      <c r="B2348" s="13"/>
      <c r="C2348" s="13"/>
      <c r="D2348" s="13"/>
      <c r="E2348" s="13"/>
      <c r="F2348" s="13"/>
      <c r="G2348" s="205"/>
      <c r="H2348" s="13"/>
      <c r="I2348" s="13"/>
      <c r="J2348" s="216"/>
      <c r="K2348" s="204">
        <f t="shared" si="21"/>
        <v>1</v>
      </c>
      <c r="L2348" s="205" t="str">
        <f ca="1">IFERROR(__xludf.DUMMYFUNCTION("JOIN("""", G2348:H2348)"),"")</f>
        <v/>
      </c>
      <c r="M2348" s="11" t="e">
        <f t="shared" ca="1" si="22"/>
        <v>#NAME?</v>
      </c>
    </row>
    <row r="2349" spans="1:13" ht="12.75">
      <c r="A2349" s="15"/>
      <c r="B2349" s="13"/>
      <c r="C2349" s="13"/>
      <c r="D2349" s="13"/>
      <c r="E2349" s="13"/>
      <c r="F2349" s="13"/>
      <c r="G2349" s="205"/>
      <c r="H2349" s="13"/>
      <c r="I2349" s="13"/>
      <c r="J2349" s="216"/>
      <c r="K2349" s="204">
        <f t="shared" si="21"/>
        <v>1</v>
      </c>
      <c r="L2349" s="205" t="str">
        <f ca="1">IFERROR(__xludf.DUMMYFUNCTION("JOIN("""", G2349:H2349)"),"")</f>
        <v/>
      </c>
      <c r="M2349" s="11" t="e">
        <f t="shared" ca="1" si="22"/>
        <v>#NAME?</v>
      </c>
    </row>
    <row r="2350" spans="1:13" ht="12.75">
      <c r="A2350" s="15"/>
      <c r="B2350" s="13"/>
      <c r="C2350" s="13"/>
      <c r="D2350" s="13"/>
      <c r="E2350" s="13"/>
      <c r="F2350" s="13"/>
      <c r="G2350" s="205"/>
      <c r="H2350" s="13"/>
      <c r="I2350" s="13"/>
      <c r="J2350" s="216"/>
      <c r="K2350" s="204">
        <f t="shared" si="21"/>
        <v>1</v>
      </c>
      <c r="L2350" s="205" t="str">
        <f ca="1">IFERROR(__xludf.DUMMYFUNCTION("JOIN("""", G2350:H2350)"),"")</f>
        <v/>
      </c>
      <c r="M2350" s="11" t="e">
        <f t="shared" ca="1" si="22"/>
        <v>#NAME?</v>
      </c>
    </row>
    <row r="2351" spans="1:13" ht="12.75">
      <c r="A2351" s="15"/>
      <c r="B2351" s="13"/>
      <c r="C2351" s="13"/>
      <c r="D2351" s="13"/>
      <c r="E2351" s="13"/>
      <c r="F2351" s="13"/>
      <c r="G2351" s="205"/>
      <c r="H2351" s="13"/>
      <c r="I2351" s="13"/>
      <c r="J2351" s="216"/>
      <c r="K2351" s="204">
        <f t="shared" si="21"/>
        <v>1</v>
      </c>
      <c r="L2351" s="205" t="str">
        <f ca="1">IFERROR(__xludf.DUMMYFUNCTION("JOIN("""", G2351:H2351)"),"")</f>
        <v/>
      </c>
      <c r="M2351" s="11" t="e">
        <f t="shared" ca="1" si="22"/>
        <v>#NAME?</v>
      </c>
    </row>
    <row r="2352" spans="1:13" ht="12.75">
      <c r="A2352" s="15"/>
      <c r="B2352" s="13"/>
      <c r="C2352" s="13"/>
      <c r="D2352" s="13"/>
      <c r="E2352" s="13"/>
      <c r="F2352" s="13"/>
      <c r="G2352" s="205"/>
      <c r="H2352" s="13"/>
      <c r="I2352" s="13"/>
      <c r="J2352" s="216"/>
      <c r="K2352" s="204">
        <f t="shared" si="21"/>
        <v>1</v>
      </c>
      <c r="L2352" s="205" t="str">
        <f ca="1">IFERROR(__xludf.DUMMYFUNCTION("JOIN("""", G2352:H2352)"),"")</f>
        <v/>
      </c>
      <c r="M2352" s="11" t="e">
        <f t="shared" ca="1" si="22"/>
        <v>#NAME?</v>
      </c>
    </row>
    <row r="2353" spans="1:13" ht="12.75">
      <c r="A2353" s="15"/>
      <c r="B2353" s="13"/>
      <c r="C2353" s="13"/>
      <c r="D2353" s="13"/>
      <c r="E2353" s="13"/>
      <c r="F2353" s="13"/>
      <c r="G2353" s="205"/>
      <c r="H2353" s="13"/>
      <c r="I2353" s="13"/>
      <c r="J2353" s="216"/>
      <c r="K2353" s="204">
        <f t="shared" si="21"/>
        <v>1</v>
      </c>
      <c r="L2353" s="205" t="str">
        <f ca="1">IFERROR(__xludf.DUMMYFUNCTION("JOIN("""", G2353:H2353)"),"")</f>
        <v/>
      </c>
      <c r="M2353" s="11" t="e">
        <f t="shared" ca="1" si="22"/>
        <v>#NAME?</v>
      </c>
    </row>
    <row r="2354" spans="1:13" ht="12.75">
      <c r="A2354" s="15"/>
      <c r="B2354" s="13"/>
      <c r="C2354" s="13"/>
      <c r="D2354" s="13"/>
      <c r="E2354" s="13"/>
      <c r="F2354" s="13"/>
      <c r="G2354" s="205"/>
      <c r="H2354" s="13"/>
      <c r="I2354" s="13"/>
      <c r="J2354" s="216"/>
      <c r="K2354" s="204">
        <f t="shared" ref="K2354:K2608" si="23">J2354+1</f>
        <v>1</v>
      </c>
      <c r="L2354" s="205" t="str">
        <f ca="1">IFERROR(__xludf.DUMMYFUNCTION("JOIN("""", G2354:H2354)"),"")</f>
        <v/>
      </c>
      <c r="M2354" s="11" t="e">
        <f t="shared" ca="1" si="22"/>
        <v>#NAME?</v>
      </c>
    </row>
    <row r="2355" spans="1:13" ht="12.75">
      <c r="A2355" s="15"/>
      <c r="B2355" s="13"/>
      <c r="C2355" s="13"/>
      <c r="D2355" s="13"/>
      <c r="E2355" s="13"/>
      <c r="F2355" s="13"/>
      <c r="G2355" s="205"/>
      <c r="H2355" s="13"/>
      <c r="I2355" s="13"/>
      <c r="J2355" s="216"/>
      <c r="K2355" s="204">
        <f t="shared" si="23"/>
        <v>1</v>
      </c>
      <c r="L2355" s="205" t="str">
        <f ca="1">IFERROR(__xludf.DUMMYFUNCTION("JOIN("""", G2355:H2355)"),"")</f>
        <v/>
      </c>
      <c r="M2355" s="11" t="e">
        <f t="shared" ca="1" si="22"/>
        <v>#NAME?</v>
      </c>
    </row>
    <row r="2356" spans="1:13" ht="12.75">
      <c r="A2356" s="15"/>
      <c r="B2356" s="13"/>
      <c r="C2356" s="13"/>
      <c r="D2356" s="13"/>
      <c r="E2356" s="13"/>
      <c r="F2356" s="13"/>
      <c r="G2356" s="205"/>
      <c r="H2356" s="13"/>
      <c r="I2356" s="13"/>
      <c r="J2356" s="216"/>
      <c r="K2356" s="204">
        <f t="shared" si="23"/>
        <v>1</v>
      </c>
      <c r="L2356" s="205" t="str">
        <f ca="1">IFERROR(__xludf.DUMMYFUNCTION("JOIN("""", G2356:H2356)"),"")</f>
        <v/>
      </c>
      <c r="M2356" s="11" t="e">
        <f t="shared" ca="1" si="22"/>
        <v>#NAME?</v>
      </c>
    </row>
    <row r="2357" spans="1:13" ht="12.75">
      <c r="A2357" s="15"/>
      <c r="B2357" s="13"/>
      <c r="C2357" s="13"/>
      <c r="D2357" s="13"/>
      <c r="E2357" s="13"/>
      <c r="F2357" s="13"/>
      <c r="G2357" s="205"/>
      <c r="H2357" s="13"/>
      <c r="I2357" s="13"/>
      <c r="J2357" s="216"/>
      <c r="K2357" s="204">
        <f t="shared" si="23"/>
        <v>1</v>
      </c>
      <c r="L2357" s="205" t="str">
        <f ca="1">IFERROR(__xludf.DUMMYFUNCTION("JOIN("""", G2357:H2357)"),"")</f>
        <v/>
      </c>
      <c r="M2357" s="11" t="e">
        <f t="shared" ca="1" si="22"/>
        <v>#NAME?</v>
      </c>
    </row>
    <row r="2358" spans="1:13" ht="12.75">
      <c r="A2358" s="15"/>
      <c r="B2358" s="13"/>
      <c r="C2358" s="13"/>
      <c r="D2358" s="13"/>
      <c r="E2358" s="13"/>
      <c r="F2358" s="13"/>
      <c r="G2358" s="205"/>
      <c r="H2358" s="13"/>
      <c r="I2358" s="13"/>
      <c r="J2358" s="216"/>
      <c r="K2358" s="204">
        <f t="shared" si="23"/>
        <v>1</v>
      </c>
      <c r="L2358" s="205" t="str">
        <f ca="1">IFERROR(__xludf.DUMMYFUNCTION("JOIN("""", G2358:H2358)"),"")</f>
        <v/>
      </c>
      <c r="M2358" s="11" t="e">
        <f t="shared" ca="1" si="22"/>
        <v>#NAME?</v>
      </c>
    </row>
    <row r="2359" spans="1:13" ht="12.75">
      <c r="A2359" s="15"/>
      <c r="B2359" s="13"/>
      <c r="C2359" s="13"/>
      <c r="D2359" s="13"/>
      <c r="E2359" s="13"/>
      <c r="F2359" s="13"/>
      <c r="G2359" s="205"/>
      <c r="H2359" s="13"/>
      <c r="I2359" s="13"/>
      <c r="J2359" s="216"/>
      <c r="K2359" s="204">
        <f t="shared" si="23"/>
        <v>1</v>
      </c>
      <c r="L2359" s="205" t="str">
        <f ca="1">IFERROR(__xludf.DUMMYFUNCTION("JOIN("""", G2359:H2359)"),"")</f>
        <v/>
      </c>
      <c r="M2359" s="11" t="e">
        <f t="shared" ca="1" si="22"/>
        <v>#NAME?</v>
      </c>
    </row>
    <row r="2360" spans="1:13" ht="12.75">
      <c r="A2360" s="15"/>
      <c r="B2360" s="13"/>
      <c r="C2360" s="13"/>
      <c r="D2360" s="13"/>
      <c r="E2360" s="13"/>
      <c r="F2360" s="13"/>
      <c r="G2360" s="205"/>
      <c r="H2360" s="13"/>
      <c r="I2360" s="13"/>
      <c r="J2360" s="216"/>
      <c r="K2360" s="204">
        <f t="shared" si="23"/>
        <v>1</v>
      </c>
      <c r="L2360" s="205" t="str">
        <f ca="1">IFERROR(__xludf.DUMMYFUNCTION("JOIN("""", G2360:H2360)"),"")</f>
        <v/>
      </c>
      <c r="M2360" s="11" t="e">
        <f t="shared" ca="1" si="22"/>
        <v>#NAME?</v>
      </c>
    </row>
    <row r="2361" spans="1:13" ht="12.75">
      <c r="A2361" s="15"/>
      <c r="B2361" s="13"/>
      <c r="C2361" s="13"/>
      <c r="D2361" s="13"/>
      <c r="E2361" s="13"/>
      <c r="F2361" s="13"/>
      <c r="G2361" s="205"/>
      <c r="H2361" s="13"/>
      <c r="I2361" s="13"/>
      <c r="J2361" s="216"/>
      <c r="K2361" s="204">
        <f t="shared" si="23"/>
        <v>1</v>
      </c>
      <c r="L2361" s="205" t="str">
        <f ca="1">IFERROR(__xludf.DUMMYFUNCTION("JOIN("""", G2361:H2361)"),"")</f>
        <v/>
      </c>
      <c r="M2361" s="11" t="e">
        <f t="shared" ca="1" si="22"/>
        <v>#NAME?</v>
      </c>
    </row>
    <row r="2362" spans="1:13" ht="12.75">
      <c r="A2362" s="15"/>
      <c r="B2362" s="13"/>
      <c r="C2362" s="13"/>
      <c r="D2362" s="13"/>
      <c r="E2362" s="13"/>
      <c r="F2362" s="13"/>
      <c r="G2362" s="205"/>
      <c r="H2362" s="13"/>
      <c r="I2362" s="13"/>
      <c r="J2362" s="216"/>
      <c r="K2362" s="204">
        <f t="shared" si="23"/>
        <v>1</v>
      </c>
      <c r="L2362" s="205" t="str">
        <f ca="1">IFERROR(__xludf.DUMMYFUNCTION("JOIN("""", G2362:H2362)"),"")</f>
        <v/>
      </c>
      <c r="M2362" s="11" t="e">
        <f t="shared" ca="1" si="22"/>
        <v>#NAME?</v>
      </c>
    </row>
    <row r="2363" spans="1:13" ht="12.75">
      <c r="A2363" s="15"/>
      <c r="B2363" s="13"/>
      <c r="C2363" s="13"/>
      <c r="D2363" s="13"/>
      <c r="E2363" s="13"/>
      <c r="F2363" s="13"/>
      <c r="G2363" s="205"/>
      <c r="H2363" s="13"/>
      <c r="I2363" s="13"/>
      <c r="J2363" s="216"/>
      <c r="K2363" s="204">
        <f t="shared" si="23"/>
        <v>1</v>
      </c>
      <c r="L2363" s="205" t="str">
        <f ca="1">IFERROR(__xludf.DUMMYFUNCTION("JOIN("""", G2363:H2363)"),"")</f>
        <v/>
      </c>
      <c r="M2363" s="11" t="e">
        <f t="shared" ca="1" si="22"/>
        <v>#NAME?</v>
      </c>
    </row>
    <row r="2364" spans="1:13" ht="12.75">
      <c r="A2364" s="15"/>
      <c r="B2364" s="13"/>
      <c r="C2364" s="13"/>
      <c r="D2364" s="13"/>
      <c r="E2364" s="13"/>
      <c r="F2364" s="13"/>
      <c r="G2364" s="205"/>
      <c r="H2364" s="13"/>
      <c r="I2364" s="13"/>
      <c r="J2364" s="216"/>
      <c r="K2364" s="204">
        <f t="shared" si="23"/>
        <v>1</v>
      </c>
      <c r="L2364" s="205" t="str">
        <f ca="1">IFERROR(__xludf.DUMMYFUNCTION("JOIN("""", G2364:H2364)"),"")</f>
        <v/>
      </c>
      <c r="M2364" s="11" t="e">
        <f t="shared" ca="1" si="22"/>
        <v>#NAME?</v>
      </c>
    </row>
    <row r="2365" spans="1:13" ht="12.75">
      <c r="A2365" s="15"/>
      <c r="B2365" s="13"/>
      <c r="C2365" s="13"/>
      <c r="D2365" s="13"/>
      <c r="E2365" s="13"/>
      <c r="F2365" s="13"/>
      <c r="G2365" s="205"/>
      <c r="H2365" s="13"/>
      <c r="I2365" s="13"/>
      <c r="J2365" s="216"/>
      <c r="K2365" s="204">
        <f t="shared" si="23"/>
        <v>1</v>
      </c>
      <c r="L2365" s="205" t="str">
        <f ca="1">IFERROR(__xludf.DUMMYFUNCTION("JOIN("""", G2365:H2365)"),"")</f>
        <v/>
      </c>
      <c r="M2365" s="11" t="e">
        <f t="shared" ca="1" si="22"/>
        <v>#NAME?</v>
      </c>
    </row>
    <row r="2366" spans="1:13" ht="12.75">
      <c r="A2366" s="15"/>
      <c r="B2366" s="13"/>
      <c r="C2366" s="13"/>
      <c r="D2366" s="13"/>
      <c r="E2366" s="13"/>
      <c r="F2366" s="13"/>
      <c r="G2366" s="205"/>
      <c r="H2366" s="13"/>
      <c r="I2366" s="13"/>
      <c r="J2366" s="216"/>
      <c r="K2366" s="204">
        <f t="shared" si="23"/>
        <v>1</v>
      </c>
      <c r="L2366" s="205" t="str">
        <f ca="1">IFERROR(__xludf.DUMMYFUNCTION("JOIN("""", G2366:H2366)"),"")</f>
        <v/>
      </c>
      <c r="M2366" s="11" t="e">
        <f t="shared" ca="1" si="22"/>
        <v>#NAME?</v>
      </c>
    </row>
    <row r="2367" spans="1:13" ht="12.75">
      <c r="A2367" s="15"/>
      <c r="B2367" s="13"/>
      <c r="C2367" s="13"/>
      <c r="D2367" s="13"/>
      <c r="E2367" s="13"/>
      <c r="F2367" s="13"/>
      <c r="G2367" s="205"/>
      <c r="H2367" s="13"/>
      <c r="I2367" s="13"/>
      <c r="J2367" s="216"/>
      <c r="K2367" s="204">
        <f t="shared" si="23"/>
        <v>1</v>
      </c>
      <c r="L2367" s="205" t="str">
        <f ca="1">IFERROR(__xludf.DUMMYFUNCTION("JOIN("""", G2367:H2367)"),"")</f>
        <v/>
      </c>
      <c r="M2367" s="11" t="e">
        <f t="shared" ca="1" si="22"/>
        <v>#NAME?</v>
      </c>
    </row>
    <row r="2368" spans="1:13" ht="12.75">
      <c r="A2368" s="15"/>
      <c r="B2368" s="13"/>
      <c r="C2368" s="13"/>
      <c r="D2368" s="13"/>
      <c r="E2368" s="13"/>
      <c r="F2368" s="13"/>
      <c r="G2368" s="205"/>
      <c r="H2368" s="13"/>
      <c r="I2368" s="13"/>
      <c r="J2368" s="216"/>
      <c r="K2368" s="204">
        <f t="shared" si="23"/>
        <v>1</v>
      </c>
      <c r="L2368" s="205" t="str">
        <f ca="1">IFERROR(__xludf.DUMMYFUNCTION("JOIN("""", G2368:H2368)"),"")</f>
        <v/>
      </c>
      <c r="M2368" s="11" t="e">
        <f t="shared" ca="1" si="22"/>
        <v>#NAME?</v>
      </c>
    </row>
    <row r="2369" spans="1:13" ht="12.75">
      <c r="A2369" s="15"/>
      <c r="B2369" s="13"/>
      <c r="C2369" s="13"/>
      <c r="D2369" s="13"/>
      <c r="E2369" s="13"/>
      <c r="F2369" s="13"/>
      <c r="G2369" s="205"/>
      <c r="H2369" s="13"/>
      <c r="I2369" s="13"/>
      <c r="J2369" s="216"/>
      <c r="K2369" s="204">
        <f t="shared" si="23"/>
        <v>1</v>
      </c>
      <c r="L2369" s="205" t="str">
        <f ca="1">IFERROR(__xludf.DUMMYFUNCTION("JOIN("""", G2369:H2369)"),"")</f>
        <v/>
      </c>
      <c r="M2369" s="11" t="e">
        <f t="shared" ca="1" si="22"/>
        <v>#NAME?</v>
      </c>
    </row>
    <row r="2370" spans="1:13" ht="12.75">
      <c r="A2370" s="15"/>
      <c r="B2370" s="13"/>
      <c r="C2370" s="13"/>
      <c r="D2370" s="13"/>
      <c r="E2370" s="13"/>
      <c r="F2370" s="13"/>
      <c r="G2370" s="205"/>
      <c r="H2370" s="13"/>
      <c r="I2370" s="13"/>
      <c r="J2370" s="216"/>
      <c r="K2370" s="204">
        <f t="shared" si="23"/>
        <v>1</v>
      </c>
      <c r="L2370" s="205" t="str">
        <f ca="1">IFERROR(__xludf.DUMMYFUNCTION("JOIN("""", G2370:H2370)"),"")</f>
        <v/>
      </c>
      <c r="M2370" s="11" t="e">
        <f t="shared" ca="1" si="22"/>
        <v>#NAME?</v>
      </c>
    </row>
    <row r="2371" spans="1:13" ht="12.75">
      <c r="A2371" s="15"/>
      <c r="B2371" s="13"/>
      <c r="C2371" s="13"/>
      <c r="D2371" s="13"/>
      <c r="E2371" s="13"/>
      <c r="F2371" s="13"/>
      <c r="G2371" s="205"/>
      <c r="H2371" s="13"/>
      <c r="I2371" s="13"/>
      <c r="J2371" s="216"/>
      <c r="K2371" s="204">
        <f t="shared" si="23"/>
        <v>1</v>
      </c>
      <c r="L2371" s="205" t="str">
        <f ca="1">IFERROR(__xludf.DUMMYFUNCTION("JOIN("""", G2371:H2371)"),"")</f>
        <v/>
      </c>
      <c r="M2371" s="11" t="e">
        <f t="shared" ca="1" si="22"/>
        <v>#NAME?</v>
      </c>
    </row>
    <row r="2372" spans="1:13" ht="12.75">
      <c r="A2372" s="15"/>
      <c r="B2372" s="13"/>
      <c r="C2372" s="13"/>
      <c r="D2372" s="13"/>
      <c r="E2372" s="13"/>
      <c r="F2372" s="13"/>
      <c r="G2372" s="205"/>
      <c r="H2372" s="13"/>
      <c r="I2372" s="13"/>
      <c r="J2372" s="216"/>
      <c r="K2372" s="204">
        <f t="shared" si="23"/>
        <v>1</v>
      </c>
      <c r="L2372" s="205" t="str">
        <f ca="1">IFERROR(__xludf.DUMMYFUNCTION("JOIN("""", G2372:H2372)"),"")</f>
        <v/>
      </c>
      <c r="M2372" s="11" t="e">
        <f t="shared" ca="1" si="22"/>
        <v>#NAME?</v>
      </c>
    </row>
    <row r="2373" spans="1:13" ht="12.75">
      <c r="A2373" s="15"/>
      <c r="B2373" s="13"/>
      <c r="C2373" s="13"/>
      <c r="D2373" s="13"/>
      <c r="E2373" s="13"/>
      <c r="F2373" s="13"/>
      <c r="G2373" s="205"/>
      <c r="H2373" s="13"/>
      <c r="I2373" s="13"/>
      <c r="J2373" s="216"/>
      <c r="K2373" s="204">
        <f t="shared" si="23"/>
        <v>1</v>
      </c>
      <c r="L2373" s="205" t="str">
        <f ca="1">IFERROR(__xludf.DUMMYFUNCTION("JOIN("""", G2373:H2373)"),"")</f>
        <v/>
      </c>
      <c r="M2373" s="11" t="e">
        <f t="shared" ca="1" si="22"/>
        <v>#NAME?</v>
      </c>
    </row>
    <row r="2374" spans="1:13" ht="12.75">
      <c r="A2374" s="15"/>
      <c r="B2374" s="13"/>
      <c r="C2374" s="13"/>
      <c r="D2374" s="13"/>
      <c r="E2374" s="13"/>
      <c r="F2374" s="13"/>
      <c r="G2374" s="205"/>
      <c r="H2374" s="13"/>
      <c r="I2374" s="13"/>
      <c r="J2374" s="216"/>
      <c r="K2374" s="204">
        <f t="shared" si="23"/>
        <v>1</v>
      </c>
      <c r="L2374" s="205" t="str">
        <f ca="1">IFERROR(__xludf.DUMMYFUNCTION("JOIN("""", G2374:H2374)"),"")</f>
        <v/>
      </c>
      <c r="M2374" s="11" t="e">
        <f t="shared" ca="1" si="22"/>
        <v>#NAME?</v>
      </c>
    </row>
    <row r="2375" spans="1:13" ht="12.75">
      <c r="A2375" s="15"/>
      <c r="B2375" s="13"/>
      <c r="C2375" s="13"/>
      <c r="D2375" s="13"/>
      <c r="E2375" s="13"/>
      <c r="F2375" s="13"/>
      <c r="G2375" s="205"/>
      <c r="H2375" s="13"/>
      <c r="I2375" s="13"/>
      <c r="J2375" s="216"/>
      <c r="K2375" s="204">
        <f t="shared" si="23"/>
        <v>1</v>
      </c>
      <c r="L2375" s="205" t="str">
        <f ca="1">IFERROR(__xludf.DUMMYFUNCTION("JOIN("""", G2375:H2375)"),"")</f>
        <v/>
      </c>
      <c r="M2375" s="11" t="e">
        <f t="shared" ca="1" si="22"/>
        <v>#NAME?</v>
      </c>
    </row>
    <row r="2376" spans="1:13" ht="12.75">
      <c r="A2376" s="15"/>
      <c r="B2376" s="13"/>
      <c r="C2376" s="13"/>
      <c r="D2376" s="13"/>
      <c r="E2376" s="13"/>
      <c r="F2376" s="13"/>
      <c r="G2376" s="205"/>
      <c r="H2376" s="13"/>
      <c r="I2376" s="13"/>
      <c r="J2376" s="216"/>
      <c r="K2376" s="204">
        <f t="shared" si="23"/>
        <v>1</v>
      </c>
      <c r="L2376" s="205" t="str">
        <f ca="1">IFERROR(__xludf.DUMMYFUNCTION("JOIN("""", G2376:H2376)"),"")</f>
        <v/>
      </c>
      <c r="M2376" s="11" t="e">
        <f t="shared" ca="1" si="22"/>
        <v>#NAME?</v>
      </c>
    </row>
    <row r="2377" spans="1:13" ht="12.75">
      <c r="A2377" s="15"/>
      <c r="B2377" s="13"/>
      <c r="C2377" s="13"/>
      <c r="D2377" s="13"/>
      <c r="E2377" s="13"/>
      <c r="F2377" s="13"/>
      <c r="G2377" s="205"/>
      <c r="H2377" s="13"/>
      <c r="I2377" s="13"/>
      <c r="J2377" s="216"/>
      <c r="K2377" s="204">
        <f t="shared" si="23"/>
        <v>1</v>
      </c>
      <c r="L2377" s="205" t="str">
        <f ca="1">IFERROR(__xludf.DUMMYFUNCTION("JOIN("""", G2377:H2377)"),"")</f>
        <v/>
      </c>
      <c r="M2377" s="11" t="e">
        <f t="shared" ca="1" si="22"/>
        <v>#NAME?</v>
      </c>
    </row>
    <row r="2378" spans="1:13" ht="12.75">
      <c r="A2378" s="15"/>
      <c r="B2378" s="13"/>
      <c r="C2378" s="13"/>
      <c r="D2378" s="13"/>
      <c r="E2378" s="13"/>
      <c r="F2378" s="13"/>
      <c r="G2378" s="205"/>
      <c r="H2378" s="13"/>
      <c r="I2378" s="13"/>
      <c r="J2378" s="216"/>
      <c r="K2378" s="204">
        <f t="shared" si="23"/>
        <v>1</v>
      </c>
      <c r="L2378" s="205" t="str">
        <f ca="1">IFERROR(__xludf.DUMMYFUNCTION("JOIN("""", G2378:H2378)"),"")</f>
        <v/>
      </c>
      <c r="M2378" s="11" t="e">
        <f t="shared" ca="1" si="22"/>
        <v>#NAME?</v>
      </c>
    </row>
    <row r="2379" spans="1:13" ht="12.75">
      <c r="A2379" s="15"/>
      <c r="B2379" s="13"/>
      <c r="C2379" s="13"/>
      <c r="D2379" s="13"/>
      <c r="E2379" s="13"/>
      <c r="F2379" s="13"/>
      <c r="G2379" s="205"/>
      <c r="H2379" s="13"/>
      <c r="I2379" s="13"/>
      <c r="J2379" s="216"/>
      <c r="K2379" s="204">
        <f t="shared" si="23"/>
        <v>1</v>
      </c>
      <c r="L2379" s="205" t="str">
        <f ca="1">IFERROR(__xludf.DUMMYFUNCTION("JOIN("""", G2379:H2379)"),"")</f>
        <v/>
      </c>
      <c r="M2379" s="11" t="e">
        <f t="shared" ca="1" si="22"/>
        <v>#NAME?</v>
      </c>
    </row>
    <row r="2380" spans="1:13" ht="12.75">
      <c r="A2380" s="15"/>
      <c r="B2380" s="13"/>
      <c r="C2380" s="13"/>
      <c r="D2380" s="13"/>
      <c r="E2380" s="13"/>
      <c r="F2380" s="13"/>
      <c r="G2380" s="205"/>
      <c r="H2380" s="13"/>
      <c r="I2380" s="13"/>
      <c r="J2380" s="216"/>
      <c r="K2380" s="204">
        <f t="shared" si="23"/>
        <v>1</v>
      </c>
      <c r="L2380" s="205" t="str">
        <f ca="1">IFERROR(__xludf.DUMMYFUNCTION("JOIN("""", G2380:H2380)"),"")</f>
        <v/>
      </c>
      <c r="M2380" s="11" t="e">
        <f t="shared" ca="1" si="22"/>
        <v>#NAME?</v>
      </c>
    </row>
    <row r="2381" spans="1:13" ht="12.75">
      <c r="A2381" s="15"/>
      <c r="B2381" s="13"/>
      <c r="C2381" s="13"/>
      <c r="D2381" s="13"/>
      <c r="E2381" s="13"/>
      <c r="F2381" s="13"/>
      <c r="G2381" s="205"/>
      <c r="H2381" s="13"/>
      <c r="I2381" s="13"/>
      <c r="J2381" s="216"/>
      <c r="K2381" s="204">
        <f t="shared" si="23"/>
        <v>1</v>
      </c>
      <c r="L2381" s="205" t="str">
        <f ca="1">IFERROR(__xludf.DUMMYFUNCTION("JOIN("""", G2381:H2381)"),"")</f>
        <v/>
      </c>
      <c r="M2381" s="11" t="e">
        <f t="shared" ca="1" si="22"/>
        <v>#NAME?</v>
      </c>
    </row>
    <row r="2382" spans="1:13" ht="12.75">
      <c r="A2382" s="15"/>
      <c r="B2382" s="13"/>
      <c r="C2382" s="13"/>
      <c r="D2382" s="13"/>
      <c r="E2382" s="13"/>
      <c r="F2382" s="13"/>
      <c r="G2382" s="205"/>
      <c r="H2382" s="13"/>
      <c r="I2382" s="13"/>
      <c r="J2382" s="216"/>
      <c r="K2382" s="204">
        <f t="shared" si="23"/>
        <v>1</v>
      </c>
      <c r="L2382" s="205" t="str">
        <f ca="1">IFERROR(__xludf.DUMMYFUNCTION("JOIN("""", G2382:H2382)"),"")</f>
        <v/>
      </c>
      <c r="M2382" s="11" t="e">
        <f t="shared" ca="1" si="22"/>
        <v>#NAME?</v>
      </c>
    </row>
    <row r="2383" spans="1:13" ht="12.75">
      <c r="A2383" s="15"/>
      <c r="B2383" s="13"/>
      <c r="C2383" s="13"/>
      <c r="D2383" s="13"/>
      <c r="E2383" s="13"/>
      <c r="F2383" s="13"/>
      <c r="G2383" s="205"/>
      <c r="H2383" s="13"/>
      <c r="I2383" s="13"/>
      <c r="J2383" s="216"/>
      <c r="K2383" s="204">
        <f t="shared" si="23"/>
        <v>1</v>
      </c>
      <c r="L2383" s="205" t="str">
        <f ca="1">IFERROR(__xludf.DUMMYFUNCTION("JOIN("""", G2383:H2383)"),"")</f>
        <v/>
      </c>
      <c r="M2383" s="11" t="e">
        <f t="shared" ca="1" si="22"/>
        <v>#NAME?</v>
      </c>
    </row>
    <row r="2384" spans="1:13" ht="12.75">
      <c r="A2384" s="15"/>
      <c r="B2384" s="13"/>
      <c r="C2384" s="13"/>
      <c r="D2384" s="13"/>
      <c r="E2384" s="13"/>
      <c r="F2384" s="13"/>
      <c r="G2384" s="205"/>
      <c r="H2384" s="13"/>
      <c r="I2384" s="13"/>
      <c r="J2384" s="216"/>
      <c r="K2384" s="204">
        <f t="shared" si="23"/>
        <v>1</v>
      </c>
      <c r="L2384" s="205" t="str">
        <f ca="1">IFERROR(__xludf.DUMMYFUNCTION("JOIN("""", G2384:H2384)"),"")</f>
        <v/>
      </c>
      <c r="M2384" s="11" t="e">
        <f t="shared" ca="1" si="22"/>
        <v>#NAME?</v>
      </c>
    </row>
    <row r="2385" spans="1:13" ht="12.75">
      <c r="A2385" s="15"/>
      <c r="B2385" s="13"/>
      <c r="C2385" s="13"/>
      <c r="D2385" s="13"/>
      <c r="E2385" s="13"/>
      <c r="F2385" s="13"/>
      <c r="G2385" s="205"/>
      <c r="H2385" s="13"/>
      <c r="I2385" s="13"/>
      <c r="J2385" s="216"/>
      <c r="K2385" s="204">
        <f t="shared" si="23"/>
        <v>1</v>
      </c>
      <c r="L2385" s="205" t="str">
        <f ca="1">IFERROR(__xludf.DUMMYFUNCTION("JOIN("""", G2385:H2385)"),"")</f>
        <v/>
      </c>
      <c r="M2385" s="11" t="e">
        <f t="shared" ca="1" si="22"/>
        <v>#NAME?</v>
      </c>
    </row>
    <row r="2386" spans="1:13" ht="12.75">
      <c r="A2386" s="15"/>
      <c r="B2386" s="13"/>
      <c r="C2386" s="13"/>
      <c r="D2386" s="13"/>
      <c r="E2386" s="13"/>
      <c r="F2386" s="13"/>
      <c r="G2386" s="205"/>
      <c r="H2386" s="13"/>
      <c r="I2386" s="13"/>
      <c r="J2386" s="216"/>
      <c r="K2386" s="204">
        <f t="shared" si="23"/>
        <v>1</v>
      </c>
      <c r="L2386" s="205" t="str">
        <f ca="1">IFERROR(__xludf.DUMMYFUNCTION("JOIN("""", G2386:H2386)"),"")</f>
        <v/>
      </c>
      <c r="M2386" s="11" t="e">
        <f t="shared" ca="1" si="22"/>
        <v>#NAME?</v>
      </c>
    </row>
    <row r="2387" spans="1:13" ht="12.75">
      <c r="A2387" s="15"/>
      <c r="B2387" s="13"/>
      <c r="C2387" s="13"/>
      <c r="D2387" s="13"/>
      <c r="E2387" s="13"/>
      <c r="F2387" s="13"/>
      <c r="G2387" s="205"/>
      <c r="H2387" s="13"/>
      <c r="I2387" s="13"/>
      <c r="J2387" s="216"/>
      <c r="K2387" s="204">
        <f t="shared" si="23"/>
        <v>1</v>
      </c>
      <c r="L2387" s="205" t="str">
        <f ca="1">IFERROR(__xludf.DUMMYFUNCTION("JOIN("""", G2387:H2387)"),"")</f>
        <v/>
      </c>
      <c r="M2387" s="11" t="e">
        <f t="shared" ca="1" si="22"/>
        <v>#NAME?</v>
      </c>
    </row>
    <row r="2388" spans="1:13" ht="12.75">
      <c r="A2388" s="15"/>
      <c r="B2388" s="13"/>
      <c r="C2388" s="13"/>
      <c r="D2388" s="13"/>
      <c r="E2388" s="13"/>
      <c r="F2388" s="13"/>
      <c r="G2388" s="205"/>
      <c r="H2388" s="13"/>
      <c r="I2388" s="13"/>
      <c r="J2388" s="216"/>
      <c r="K2388" s="204">
        <f t="shared" si="23"/>
        <v>1</v>
      </c>
      <c r="L2388" s="205" t="str">
        <f ca="1">IFERROR(__xludf.DUMMYFUNCTION("JOIN("""", G2388:H2388)"),"")</f>
        <v/>
      </c>
      <c r="M2388" s="11" t="e">
        <f t="shared" ca="1" si="22"/>
        <v>#NAME?</v>
      </c>
    </row>
    <row r="2389" spans="1:13" ht="12.75">
      <c r="A2389" s="15"/>
      <c r="B2389" s="13"/>
      <c r="C2389" s="13"/>
      <c r="D2389" s="13"/>
      <c r="E2389" s="13"/>
      <c r="F2389" s="13"/>
      <c r="G2389" s="205"/>
      <c r="H2389" s="13"/>
      <c r="I2389" s="13"/>
      <c r="J2389" s="216"/>
      <c r="K2389" s="204">
        <f t="shared" si="23"/>
        <v>1</v>
      </c>
      <c r="L2389" s="205" t="str">
        <f ca="1">IFERROR(__xludf.DUMMYFUNCTION("JOIN("""", G2389:H2389)"),"")</f>
        <v/>
      </c>
      <c r="M2389" s="11" t="e">
        <f t="shared" ca="1" si="22"/>
        <v>#NAME?</v>
      </c>
    </row>
    <row r="2390" spans="1:13" ht="12.75">
      <c r="A2390" s="15"/>
      <c r="B2390" s="13"/>
      <c r="C2390" s="13"/>
      <c r="D2390" s="13"/>
      <c r="E2390" s="13"/>
      <c r="F2390" s="13"/>
      <c r="G2390" s="205"/>
      <c r="H2390" s="13"/>
      <c r="I2390" s="13"/>
      <c r="J2390" s="216"/>
      <c r="K2390" s="204">
        <f t="shared" si="23"/>
        <v>1</v>
      </c>
      <c r="L2390" s="205" t="str">
        <f ca="1">IFERROR(__xludf.DUMMYFUNCTION("JOIN("""", G2390:H2390)"),"")</f>
        <v/>
      </c>
      <c r="M2390" s="11" t="e">
        <f t="shared" ca="1" si="22"/>
        <v>#NAME?</v>
      </c>
    </row>
    <row r="2391" spans="1:13" ht="12.75">
      <c r="A2391" s="15"/>
      <c r="B2391" s="13"/>
      <c r="C2391" s="13"/>
      <c r="D2391" s="13"/>
      <c r="E2391" s="13"/>
      <c r="F2391" s="13"/>
      <c r="G2391" s="205"/>
      <c r="H2391" s="13"/>
      <c r="I2391" s="13"/>
      <c r="J2391" s="216"/>
      <c r="K2391" s="204">
        <f t="shared" si="23"/>
        <v>1</v>
      </c>
      <c r="L2391" s="205" t="str">
        <f ca="1">IFERROR(__xludf.DUMMYFUNCTION("JOIN("""", G2391:H2391)"),"")</f>
        <v/>
      </c>
      <c r="M2391" s="11" t="e">
        <f t="shared" ca="1" si="22"/>
        <v>#NAME?</v>
      </c>
    </row>
    <row r="2392" spans="1:13" ht="12.75">
      <c r="A2392" s="15"/>
      <c r="B2392" s="13"/>
      <c r="C2392" s="13"/>
      <c r="D2392" s="13"/>
      <c r="E2392" s="13"/>
      <c r="F2392" s="13"/>
      <c r="G2392" s="205"/>
      <c r="H2392" s="13"/>
      <c r="I2392" s="13"/>
      <c r="J2392" s="216"/>
      <c r="K2392" s="204">
        <f t="shared" si="23"/>
        <v>1</v>
      </c>
      <c r="L2392" s="205" t="str">
        <f ca="1">IFERROR(__xludf.DUMMYFUNCTION("JOIN("""", G2392:H2392)"),"")</f>
        <v/>
      </c>
      <c r="M2392" s="11" t="e">
        <f t="shared" ca="1" si="22"/>
        <v>#NAME?</v>
      </c>
    </row>
    <row r="2393" spans="1:13" ht="12.75">
      <c r="A2393" s="15"/>
      <c r="B2393" s="13"/>
      <c r="C2393" s="13"/>
      <c r="D2393" s="13"/>
      <c r="E2393" s="13"/>
      <c r="F2393" s="13"/>
      <c r="G2393" s="205"/>
      <c r="H2393" s="13"/>
      <c r="I2393" s="13"/>
      <c r="J2393" s="216"/>
      <c r="K2393" s="204">
        <f t="shared" si="23"/>
        <v>1</v>
      </c>
      <c r="L2393" s="205" t="str">
        <f ca="1">IFERROR(__xludf.DUMMYFUNCTION("JOIN("""", G2393:H2393)"),"")</f>
        <v/>
      </c>
      <c r="M2393" s="11" t="e">
        <f t="shared" ca="1" si="22"/>
        <v>#NAME?</v>
      </c>
    </row>
    <row r="2394" spans="1:13" ht="12.75">
      <c r="A2394" s="15"/>
      <c r="B2394" s="13"/>
      <c r="C2394" s="13"/>
      <c r="D2394" s="13"/>
      <c r="E2394" s="13"/>
      <c r="F2394" s="13"/>
      <c r="G2394" s="205"/>
      <c r="H2394" s="13"/>
      <c r="I2394" s="13"/>
      <c r="J2394" s="216"/>
      <c r="K2394" s="204">
        <f t="shared" si="23"/>
        <v>1</v>
      </c>
      <c r="L2394" s="205" t="str">
        <f ca="1">IFERROR(__xludf.DUMMYFUNCTION("JOIN("""", G2394:H2394)"),"")</f>
        <v/>
      </c>
      <c r="M2394" s="11" t="e">
        <f t="shared" ca="1" si="22"/>
        <v>#NAME?</v>
      </c>
    </row>
    <row r="2395" spans="1:13" ht="12.75">
      <c r="A2395" s="15"/>
      <c r="B2395" s="13"/>
      <c r="C2395" s="13"/>
      <c r="D2395" s="13"/>
      <c r="E2395" s="13"/>
      <c r="F2395" s="13"/>
      <c r="G2395" s="205"/>
      <c r="H2395" s="13"/>
      <c r="I2395" s="13"/>
      <c r="J2395" s="216"/>
      <c r="K2395" s="204">
        <f t="shared" si="23"/>
        <v>1</v>
      </c>
      <c r="L2395" s="205" t="str">
        <f ca="1">IFERROR(__xludf.DUMMYFUNCTION("JOIN("""", G2395:H2395)"),"")</f>
        <v/>
      </c>
      <c r="M2395" s="11" t="e">
        <f t="shared" ca="1" si="22"/>
        <v>#NAME?</v>
      </c>
    </row>
    <row r="2396" spans="1:13" ht="12.75">
      <c r="A2396" s="15"/>
      <c r="B2396" s="13"/>
      <c r="C2396" s="13"/>
      <c r="D2396" s="13"/>
      <c r="E2396" s="13"/>
      <c r="F2396" s="13"/>
      <c r="G2396" s="205"/>
      <c r="H2396" s="13"/>
      <c r="I2396" s="13"/>
      <c r="J2396" s="216"/>
      <c r="K2396" s="204">
        <f t="shared" si="23"/>
        <v>1</v>
      </c>
      <c r="L2396" s="205" t="str">
        <f ca="1">IFERROR(__xludf.DUMMYFUNCTION("JOIN("""", G2396:H2396)"),"")</f>
        <v/>
      </c>
      <c r="M2396" s="11" t="e">
        <f t="shared" ca="1" si="22"/>
        <v>#NAME?</v>
      </c>
    </row>
    <row r="2397" spans="1:13" ht="12.75">
      <c r="A2397" s="15"/>
      <c r="B2397" s="13"/>
      <c r="C2397" s="13"/>
      <c r="D2397" s="13"/>
      <c r="E2397" s="13"/>
      <c r="F2397" s="13"/>
      <c r="G2397" s="205"/>
      <c r="H2397" s="13"/>
      <c r="I2397" s="13"/>
      <c r="J2397" s="216"/>
      <c r="K2397" s="204">
        <f t="shared" si="23"/>
        <v>1</v>
      </c>
      <c r="L2397" s="205" t="str">
        <f ca="1">IFERROR(__xludf.DUMMYFUNCTION("JOIN("""", G2397:H2397)"),"")</f>
        <v/>
      </c>
      <c r="M2397" s="11" t="e">
        <f t="shared" ca="1" si="22"/>
        <v>#NAME?</v>
      </c>
    </row>
    <row r="2398" spans="1:13" ht="12.75">
      <c r="A2398" s="15"/>
      <c r="B2398" s="13"/>
      <c r="C2398" s="13"/>
      <c r="D2398" s="13"/>
      <c r="E2398" s="13"/>
      <c r="F2398" s="13"/>
      <c r="G2398" s="205"/>
      <c r="H2398" s="13"/>
      <c r="I2398" s="13"/>
      <c r="J2398" s="216"/>
      <c r="K2398" s="204">
        <f t="shared" si="23"/>
        <v>1</v>
      </c>
      <c r="L2398" s="205" t="str">
        <f ca="1">IFERROR(__xludf.DUMMYFUNCTION("JOIN("""", G2398:H2398)"),"")</f>
        <v/>
      </c>
      <c r="M2398" s="11" t="e">
        <f t="shared" ca="1" si="22"/>
        <v>#NAME?</v>
      </c>
    </row>
    <row r="2399" spans="1:13" ht="12.75">
      <c r="A2399" s="15"/>
      <c r="B2399" s="13"/>
      <c r="C2399" s="13"/>
      <c r="D2399" s="13"/>
      <c r="E2399" s="13"/>
      <c r="F2399" s="13"/>
      <c r="G2399" s="205"/>
      <c r="H2399" s="13"/>
      <c r="I2399" s="13"/>
      <c r="J2399" s="216"/>
      <c r="K2399" s="204">
        <f t="shared" si="23"/>
        <v>1</v>
      </c>
      <c r="L2399" s="205" t="str">
        <f ca="1">IFERROR(__xludf.DUMMYFUNCTION("JOIN("""", G2399:H2399)"),"")</f>
        <v/>
      </c>
      <c r="M2399" s="11" t="e">
        <f t="shared" ca="1" si="22"/>
        <v>#NAME?</v>
      </c>
    </row>
    <row r="2400" spans="1:13" ht="12.75">
      <c r="A2400" s="15"/>
      <c r="B2400" s="13"/>
      <c r="C2400" s="13"/>
      <c r="D2400" s="13"/>
      <c r="E2400" s="13"/>
      <c r="F2400" s="13"/>
      <c r="G2400" s="205"/>
      <c r="H2400" s="13"/>
      <c r="I2400" s="13"/>
      <c r="J2400" s="216"/>
      <c r="K2400" s="204">
        <f t="shared" si="23"/>
        <v>1</v>
      </c>
      <c r="L2400" s="205" t="str">
        <f ca="1">IFERROR(__xludf.DUMMYFUNCTION("JOIN("""", G2400:H2400)"),"")</f>
        <v/>
      </c>
      <c r="M2400" s="11" t="e">
        <f t="shared" ca="1" si="22"/>
        <v>#NAME?</v>
      </c>
    </row>
    <row r="2401" spans="1:13" ht="12.75">
      <c r="A2401" s="15"/>
      <c r="B2401" s="13"/>
      <c r="C2401" s="13"/>
      <c r="D2401" s="13"/>
      <c r="E2401" s="13"/>
      <c r="F2401" s="13"/>
      <c r="G2401" s="205"/>
      <c r="H2401" s="13"/>
      <c r="I2401" s="13"/>
      <c r="J2401" s="216"/>
      <c r="K2401" s="204">
        <f t="shared" si="23"/>
        <v>1</v>
      </c>
      <c r="L2401" s="205" t="str">
        <f ca="1">IFERROR(__xludf.DUMMYFUNCTION("JOIN("""", G2401:H2401)"),"")</f>
        <v/>
      </c>
      <c r="M2401" s="11" t="e">
        <f t="shared" ca="1" si="22"/>
        <v>#NAME?</v>
      </c>
    </row>
    <row r="2402" spans="1:13" ht="12.75">
      <c r="A2402" s="15"/>
      <c r="B2402" s="13"/>
      <c r="C2402" s="13"/>
      <c r="D2402" s="13"/>
      <c r="E2402" s="13"/>
      <c r="F2402" s="13"/>
      <c r="G2402" s="205"/>
      <c r="H2402" s="13"/>
      <c r="I2402" s="13"/>
      <c r="J2402" s="216"/>
      <c r="K2402" s="204">
        <f t="shared" si="23"/>
        <v>1</v>
      </c>
      <c r="L2402" s="205" t="str">
        <f ca="1">IFERROR(__xludf.DUMMYFUNCTION("JOIN("""", G2402:H2402)"),"")</f>
        <v/>
      </c>
      <c r="M2402" s="11" t="e">
        <f t="shared" ca="1" si="22"/>
        <v>#NAME?</v>
      </c>
    </row>
    <row r="2403" spans="1:13" ht="12.75">
      <c r="A2403" s="15"/>
      <c r="B2403" s="13"/>
      <c r="C2403" s="13"/>
      <c r="D2403" s="13"/>
      <c r="E2403" s="13"/>
      <c r="F2403" s="13"/>
      <c r="G2403" s="205"/>
      <c r="H2403" s="13"/>
      <c r="I2403" s="13"/>
      <c r="J2403" s="216"/>
      <c r="K2403" s="204">
        <f t="shared" si="23"/>
        <v>1</v>
      </c>
      <c r="L2403" s="205" t="str">
        <f ca="1">IFERROR(__xludf.DUMMYFUNCTION("JOIN("""", G2403:H2403)"),"")</f>
        <v/>
      </c>
      <c r="M2403" s="11" t="e">
        <f t="shared" ca="1" si="22"/>
        <v>#NAME?</v>
      </c>
    </row>
    <row r="2404" spans="1:13" ht="12.75">
      <c r="A2404" s="15"/>
      <c r="B2404" s="13"/>
      <c r="C2404" s="13"/>
      <c r="D2404" s="13"/>
      <c r="E2404" s="13"/>
      <c r="F2404" s="13"/>
      <c r="G2404" s="205"/>
      <c r="H2404" s="13"/>
      <c r="I2404" s="13"/>
      <c r="J2404" s="216"/>
      <c r="K2404" s="204">
        <f t="shared" si="23"/>
        <v>1</v>
      </c>
      <c r="L2404" s="205" t="str">
        <f ca="1">IFERROR(__xludf.DUMMYFUNCTION("JOIN("""", G2404:H2404)"),"")</f>
        <v/>
      </c>
      <c r="M2404" s="11" t="e">
        <f t="shared" ca="1" si="22"/>
        <v>#NAME?</v>
      </c>
    </row>
    <row r="2405" spans="1:13" ht="12.75">
      <c r="A2405" s="15"/>
      <c r="B2405" s="13"/>
      <c r="C2405" s="13"/>
      <c r="D2405" s="13"/>
      <c r="E2405" s="13"/>
      <c r="F2405" s="13"/>
      <c r="G2405" s="205"/>
      <c r="H2405" s="13"/>
      <c r="I2405" s="13"/>
      <c r="J2405" s="216"/>
      <c r="K2405" s="204">
        <f t="shared" si="23"/>
        <v>1</v>
      </c>
      <c r="L2405" s="205" t="str">
        <f ca="1">IFERROR(__xludf.DUMMYFUNCTION("JOIN("""", G2405:H2405)"),"")</f>
        <v/>
      </c>
      <c r="M2405" s="11" t="e">
        <f t="shared" ca="1" si="22"/>
        <v>#NAME?</v>
      </c>
    </row>
    <row r="2406" spans="1:13" ht="12.75">
      <c r="A2406" s="15"/>
      <c r="B2406" s="13"/>
      <c r="C2406" s="13"/>
      <c r="D2406" s="13"/>
      <c r="E2406" s="13"/>
      <c r="F2406" s="13"/>
      <c r="G2406" s="205"/>
      <c r="H2406" s="13"/>
      <c r="I2406" s="13"/>
      <c r="J2406" s="216"/>
      <c r="K2406" s="204">
        <f t="shared" si="23"/>
        <v>1</v>
      </c>
      <c r="L2406" s="205" t="str">
        <f ca="1">IFERROR(__xludf.DUMMYFUNCTION("JOIN("""", G2406:H2406)"),"")</f>
        <v/>
      </c>
      <c r="M2406" s="11" t="e">
        <f t="shared" ca="1" si="22"/>
        <v>#NAME?</v>
      </c>
    </row>
    <row r="2407" spans="1:13" ht="12.75">
      <c r="A2407" s="15"/>
      <c r="B2407" s="13"/>
      <c r="C2407" s="13"/>
      <c r="D2407" s="13"/>
      <c r="E2407" s="13"/>
      <c r="F2407" s="13"/>
      <c r="G2407" s="205"/>
      <c r="H2407" s="13"/>
      <c r="I2407" s="13"/>
      <c r="J2407" s="216"/>
      <c r="K2407" s="204">
        <f t="shared" si="23"/>
        <v>1</v>
      </c>
      <c r="L2407" s="205" t="str">
        <f ca="1">IFERROR(__xludf.DUMMYFUNCTION("JOIN("""", G2407:H2407)"),"")</f>
        <v/>
      </c>
      <c r="M2407" s="11" t="e">
        <f t="shared" ca="1" si="22"/>
        <v>#NAME?</v>
      </c>
    </row>
    <row r="2408" spans="1:13" ht="12.75">
      <c r="A2408" s="15"/>
      <c r="B2408" s="13"/>
      <c r="C2408" s="13"/>
      <c r="D2408" s="13"/>
      <c r="E2408" s="13"/>
      <c r="F2408" s="13"/>
      <c r="G2408" s="205"/>
      <c r="H2408" s="13"/>
      <c r="I2408" s="13"/>
      <c r="J2408" s="216"/>
      <c r="K2408" s="204">
        <f t="shared" si="23"/>
        <v>1</v>
      </c>
      <c r="L2408" s="205" t="str">
        <f ca="1">IFERROR(__xludf.DUMMYFUNCTION("JOIN("""", G2408:H2408)"),"")</f>
        <v/>
      </c>
      <c r="M2408" s="11" t="e">
        <f t="shared" ca="1" si="22"/>
        <v>#NAME?</v>
      </c>
    </row>
    <row r="2409" spans="1:13" ht="12.75">
      <c r="A2409" s="15"/>
      <c r="B2409" s="13"/>
      <c r="C2409" s="13"/>
      <c r="D2409" s="13"/>
      <c r="E2409" s="13"/>
      <c r="F2409" s="13"/>
      <c r="G2409" s="205"/>
      <c r="H2409" s="13"/>
      <c r="I2409" s="13"/>
      <c r="J2409" s="216"/>
      <c r="K2409" s="204">
        <f t="shared" si="23"/>
        <v>1</v>
      </c>
      <c r="L2409" s="205" t="str">
        <f ca="1">IFERROR(__xludf.DUMMYFUNCTION("JOIN("""", G2409:H2409)"),"")</f>
        <v/>
      </c>
      <c r="M2409" s="11" t="e">
        <f t="shared" ca="1" si="22"/>
        <v>#NAME?</v>
      </c>
    </row>
    <row r="2410" spans="1:13" ht="12.75">
      <c r="A2410" s="15"/>
      <c r="B2410" s="13"/>
      <c r="C2410" s="13"/>
      <c r="D2410" s="13"/>
      <c r="E2410" s="13"/>
      <c r="F2410" s="13"/>
      <c r="G2410" s="205"/>
      <c r="H2410" s="13"/>
      <c r="I2410" s="13"/>
      <c r="J2410" s="216"/>
      <c r="K2410" s="204">
        <f t="shared" si="23"/>
        <v>1</v>
      </c>
      <c r="L2410" s="205" t="str">
        <f ca="1">IFERROR(__xludf.DUMMYFUNCTION("JOIN("""", G2410:H2410)"),"")</f>
        <v/>
      </c>
      <c r="M2410" s="11" t="e">
        <f t="shared" ca="1" si="22"/>
        <v>#NAME?</v>
      </c>
    </row>
    <row r="2411" spans="1:13" ht="12.75">
      <c r="A2411" s="15"/>
      <c r="B2411" s="13"/>
      <c r="C2411" s="13"/>
      <c r="D2411" s="13"/>
      <c r="E2411" s="13"/>
      <c r="F2411" s="13"/>
      <c r="G2411" s="205"/>
      <c r="H2411" s="13"/>
      <c r="I2411" s="13"/>
      <c r="J2411" s="216"/>
      <c r="K2411" s="204">
        <f t="shared" si="23"/>
        <v>1</v>
      </c>
      <c r="L2411" s="205" t="str">
        <f ca="1">IFERROR(__xludf.DUMMYFUNCTION("JOIN("""", G2411:H2411)"),"")</f>
        <v/>
      </c>
      <c r="M2411" s="11" t="e">
        <f t="shared" ca="1" si="22"/>
        <v>#NAME?</v>
      </c>
    </row>
    <row r="2412" spans="1:13" ht="12.75">
      <c r="A2412" s="15"/>
      <c r="B2412" s="13"/>
      <c r="C2412" s="13"/>
      <c r="D2412" s="13"/>
      <c r="E2412" s="13"/>
      <c r="F2412" s="13"/>
      <c r="G2412" s="205"/>
      <c r="H2412" s="13"/>
      <c r="I2412" s="13"/>
      <c r="J2412" s="216"/>
      <c r="K2412" s="204">
        <f t="shared" si="23"/>
        <v>1</v>
      </c>
      <c r="L2412" s="205" t="str">
        <f ca="1">IFERROR(__xludf.DUMMYFUNCTION("JOIN("""", G2412:H2412)"),"")</f>
        <v/>
      </c>
      <c r="M2412" s="11" t="e">
        <f t="shared" ca="1" si="22"/>
        <v>#NAME?</v>
      </c>
    </row>
    <row r="2413" spans="1:13" ht="12.75">
      <c r="A2413" s="15"/>
      <c r="B2413" s="13"/>
      <c r="C2413" s="13"/>
      <c r="D2413" s="13"/>
      <c r="E2413" s="13"/>
      <c r="F2413" s="13"/>
      <c r="G2413" s="205"/>
      <c r="H2413" s="13"/>
      <c r="I2413" s="13"/>
      <c r="J2413" s="216"/>
      <c r="K2413" s="204">
        <f t="shared" si="23"/>
        <v>1</v>
      </c>
      <c r="L2413" s="205" t="str">
        <f ca="1">IFERROR(__xludf.DUMMYFUNCTION("JOIN("""", G2413:H2413)"),"")</f>
        <v/>
      </c>
      <c r="M2413" s="11" t="e">
        <f t="shared" ca="1" si="22"/>
        <v>#NAME?</v>
      </c>
    </row>
    <row r="2414" spans="1:13" ht="12.75">
      <c r="A2414" s="15"/>
      <c r="B2414" s="13"/>
      <c r="C2414" s="13"/>
      <c r="D2414" s="13"/>
      <c r="E2414" s="13"/>
      <c r="F2414" s="13"/>
      <c r="G2414" s="205"/>
      <c r="H2414" s="13"/>
      <c r="I2414" s="13"/>
      <c r="J2414" s="216"/>
      <c r="K2414" s="204">
        <f t="shared" si="23"/>
        <v>1</v>
      </c>
      <c r="L2414" s="205" t="str">
        <f ca="1">IFERROR(__xludf.DUMMYFUNCTION("JOIN("""", G2414:H2414)"),"")</f>
        <v/>
      </c>
      <c r="M2414" s="11" t="e">
        <f t="shared" ca="1" si="22"/>
        <v>#NAME?</v>
      </c>
    </row>
    <row r="2415" spans="1:13" ht="12.75">
      <c r="A2415" s="15"/>
      <c r="B2415" s="13"/>
      <c r="C2415" s="13"/>
      <c r="D2415" s="13"/>
      <c r="E2415" s="13"/>
      <c r="F2415" s="13"/>
      <c r="G2415" s="205"/>
      <c r="H2415" s="13"/>
      <c r="I2415" s="13"/>
      <c r="J2415" s="216"/>
      <c r="K2415" s="204">
        <f t="shared" si="23"/>
        <v>1</v>
      </c>
      <c r="L2415" s="205" t="str">
        <f ca="1">IFERROR(__xludf.DUMMYFUNCTION("JOIN("""", G2415:H2415)"),"")</f>
        <v/>
      </c>
      <c r="M2415" s="11" t="e">
        <f t="shared" ca="1" si="22"/>
        <v>#NAME?</v>
      </c>
    </row>
    <row r="2416" spans="1:13" ht="12.75">
      <c r="A2416" s="15"/>
      <c r="B2416" s="13"/>
      <c r="C2416" s="13"/>
      <c r="D2416" s="13"/>
      <c r="E2416" s="13"/>
      <c r="F2416" s="13"/>
      <c r="G2416" s="205"/>
      <c r="H2416" s="13"/>
      <c r="I2416" s="13"/>
      <c r="J2416" s="216"/>
      <c r="K2416" s="204">
        <f t="shared" si="23"/>
        <v>1</v>
      </c>
      <c r="L2416" s="205" t="str">
        <f ca="1">IFERROR(__xludf.DUMMYFUNCTION("JOIN("""", G2416:H2416)"),"")</f>
        <v/>
      </c>
      <c r="M2416" s="11" t="e">
        <f t="shared" ca="1" si="22"/>
        <v>#NAME?</v>
      </c>
    </row>
    <row r="2417" spans="1:13" ht="12.75">
      <c r="A2417" s="15"/>
      <c r="B2417" s="13"/>
      <c r="C2417" s="13"/>
      <c r="D2417" s="13"/>
      <c r="E2417" s="13"/>
      <c r="F2417" s="13"/>
      <c r="G2417" s="205"/>
      <c r="H2417" s="13"/>
      <c r="I2417" s="13"/>
      <c r="J2417" s="216"/>
      <c r="K2417" s="204">
        <f t="shared" si="23"/>
        <v>1</v>
      </c>
      <c r="L2417" s="205" t="str">
        <f ca="1">IFERROR(__xludf.DUMMYFUNCTION("JOIN("""", G2417:H2417)"),"")</f>
        <v/>
      </c>
      <c r="M2417" s="11" t="e">
        <f t="shared" ca="1" si="22"/>
        <v>#NAME?</v>
      </c>
    </row>
    <row r="2418" spans="1:13" ht="12.75">
      <c r="A2418" s="15"/>
      <c r="B2418" s="13"/>
      <c r="C2418" s="13"/>
      <c r="D2418" s="13"/>
      <c r="E2418" s="13"/>
      <c r="F2418" s="13"/>
      <c r="G2418" s="205"/>
      <c r="H2418" s="13"/>
      <c r="I2418" s="13"/>
      <c r="J2418" s="216"/>
      <c r="K2418" s="204">
        <f t="shared" si="23"/>
        <v>1</v>
      </c>
      <c r="L2418" s="205" t="str">
        <f ca="1">IFERROR(__xludf.DUMMYFUNCTION("JOIN("""", G2418:H2418)"),"")</f>
        <v/>
      </c>
      <c r="M2418" s="11" t="e">
        <f t="shared" ca="1" si="22"/>
        <v>#NAME?</v>
      </c>
    </row>
    <row r="2419" spans="1:13" ht="12.75">
      <c r="A2419" s="15"/>
      <c r="B2419" s="13"/>
      <c r="C2419" s="13"/>
      <c r="D2419" s="13"/>
      <c r="E2419" s="13"/>
      <c r="F2419" s="13"/>
      <c r="G2419" s="205"/>
      <c r="H2419" s="13"/>
      <c r="I2419" s="13"/>
      <c r="J2419" s="216"/>
      <c r="K2419" s="204">
        <f t="shared" si="23"/>
        <v>1</v>
      </c>
      <c r="L2419" s="205" t="str">
        <f ca="1">IFERROR(__xludf.DUMMYFUNCTION("JOIN("""", G2419:H2419)"),"")</f>
        <v/>
      </c>
      <c r="M2419" s="11" t="e">
        <f t="shared" ca="1" si="22"/>
        <v>#NAME?</v>
      </c>
    </row>
    <row r="2420" spans="1:13" ht="12.75">
      <c r="A2420" s="15"/>
      <c r="B2420" s="13"/>
      <c r="C2420" s="13"/>
      <c r="D2420" s="13"/>
      <c r="E2420" s="13"/>
      <c r="F2420" s="13"/>
      <c r="G2420" s="205"/>
      <c r="H2420" s="13"/>
      <c r="I2420" s="13"/>
      <c r="J2420" s="216"/>
      <c r="K2420" s="204">
        <f t="shared" si="23"/>
        <v>1</v>
      </c>
      <c r="L2420" s="205" t="str">
        <f ca="1">IFERROR(__xludf.DUMMYFUNCTION("JOIN("""", G2420:H2420)"),"")</f>
        <v/>
      </c>
      <c r="M2420" s="11" t="e">
        <f t="shared" ca="1" si="22"/>
        <v>#NAME?</v>
      </c>
    </row>
    <row r="2421" spans="1:13" ht="12.75">
      <c r="A2421" s="15"/>
      <c r="B2421" s="13"/>
      <c r="C2421" s="13"/>
      <c r="D2421" s="13"/>
      <c r="E2421" s="13"/>
      <c r="F2421" s="13"/>
      <c r="G2421" s="205"/>
      <c r="H2421" s="13"/>
      <c r="I2421" s="13"/>
      <c r="J2421" s="216"/>
      <c r="K2421" s="204">
        <f t="shared" si="23"/>
        <v>1</v>
      </c>
      <c r="L2421" s="205" t="str">
        <f ca="1">IFERROR(__xludf.DUMMYFUNCTION("JOIN("""", G2421:H2421)"),"")</f>
        <v/>
      </c>
      <c r="M2421" s="11" t="e">
        <f t="shared" ca="1" si="22"/>
        <v>#NAME?</v>
      </c>
    </row>
    <row r="2422" spans="1:13" ht="12.75">
      <c r="A2422" s="15"/>
      <c r="B2422" s="13"/>
      <c r="C2422" s="13"/>
      <c r="D2422" s="13"/>
      <c r="E2422" s="13"/>
      <c r="F2422" s="13"/>
      <c r="G2422" s="205"/>
      <c r="H2422" s="13"/>
      <c r="I2422" s="13"/>
      <c r="J2422" s="216"/>
      <c r="K2422" s="204">
        <f t="shared" si="23"/>
        <v>1</v>
      </c>
      <c r="L2422" s="205" t="str">
        <f ca="1">IFERROR(__xludf.DUMMYFUNCTION("JOIN("""", G2422:H2422)"),"")</f>
        <v/>
      </c>
      <c r="M2422" s="11" t="e">
        <f t="shared" ca="1" si="22"/>
        <v>#NAME?</v>
      </c>
    </row>
    <row r="2423" spans="1:13" ht="12.75">
      <c r="A2423" s="15"/>
      <c r="B2423" s="13"/>
      <c r="C2423" s="13"/>
      <c r="D2423" s="13"/>
      <c r="E2423" s="13"/>
      <c r="F2423" s="13"/>
      <c r="G2423" s="205"/>
      <c r="H2423" s="13"/>
      <c r="I2423" s="13"/>
      <c r="J2423" s="216"/>
      <c r="K2423" s="204">
        <f t="shared" si="23"/>
        <v>1</v>
      </c>
      <c r="L2423" s="205" t="str">
        <f ca="1">IFERROR(__xludf.DUMMYFUNCTION("JOIN("""", G2423:H2423)"),"")</f>
        <v/>
      </c>
      <c r="M2423" s="11" t="e">
        <f t="shared" ca="1" si="22"/>
        <v>#NAME?</v>
      </c>
    </row>
    <row r="2424" spans="1:13" ht="12.75">
      <c r="A2424" s="15"/>
      <c r="B2424" s="13"/>
      <c r="C2424" s="13"/>
      <c r="D2424" s="13"/>
      <c r="E2424" s="13"/>
      <c r="F2424" s="13"/>
      <c r="G2424" s="205"/>
      <c r="H2424" s="13"/>
      <c r="I2424" s="13"/>
      <c r="J2424" s="216"/>
      <c r="K2424" s="204">
        <f t="shared" si="23"/>
        <v>1</v>
      </c>
      <c r="L2424" s="205" t="str">
        <f ca="1">IFERROR(__xludf.DUMMYFUNCTION("JOIN("""", G2424:H2424)"),"")</f>
        <v/>
      </c>
      <c r="M2424" s="11" t="e">
        <f t="shared" ca="1" si="22"/>
        <v>#NAME?</v>
      </c>
    </row>
    <row r="2425" spans="1:13" ht="12.75">
      <c r="A2425" s="15"/>
      <c r="B2425" s="13"/>
      <c r="C2425" s="13"/>
      <c r="D2425" s="13"/>
      <c r="E2425" s="13"/>
      <c r="F2425" s="13"/>
      <c r="G2425" s="205"/>
      <c r="H2425" s="13"/>
      <c r="I2425" s="13"/>
      <c r="J2425" s="216"/>
      <c r="K2425" s="204">
        <f t="shared" si="23"/>
        <v>1</v>
      </c>
      <c r="L2425" s="205" t="str">
        <f ca="1">IFERROR(__xludf.DUMMYFUNCTION("JOIN("""", G2425:H2425)"),"")</f>
        <v/>
      </c>
      <c r="M2425" s="11" t="e">
        <f t="shared" ca="1" si="22"/>
        <v>#NAME?</v>
      </c>
    </row>
    <row r="2426" spans="1:13" ht="12.75">
      <c r="A2426" s="15"/>
      <c r="B2426" s="13"/>
      <c r="C2426" s="13"/>
      <c r="D2426" s="13"/>
      <c r="E2426" s="13"/>
      <c r="F2426" s="13"/>
      <c r="G2426" s="205"/>
      <c r="H2426" s="13"/>
      <c r="I2426" s="13"/>
      <c r="J2426" s="216"/>
      <c r="K2426" s="204">
        <f t="shared" si="23"/>
        <v>1</v>
      </c>
      <c r="L2426" s="205" t="str">
        <f ca="1">IFERROR(__xludf.DUMMYFUNCTION("JOIN("""", G2426:H2426)"),"")</f>
        <v/>
      </c>
      <c r="M2426" s="11" t="e">
        <f t="shared" ca="1" si="22"/>
        <v>#NAME?</v>
      </c>
    </row>
    <row r="2427" spans="1:13" ht="12.75">
      <c r="A2427" s="15"/>
      <c r="B2427" s="13"/>
      <c r="C2427" s="13"/>
      <c r="D2427" s="13"/>
      <c r="E2427" s="13"/>
      <c r="F2427" s="13"/>
      <c r="G2427" s="205"/>
      <c r="H2427" s="13"/>
      <c r="I2427" s="13"/>
      <c r="J2427" s="216"/>
      <c r="K2427" s="204">
        <f t="shared" si="23"/>
        <v>1</v>
      </c>
      <c r="L2427" s="205" t="str">
        <f ca="1">IFERROR(__xludf.DUMMYFUNCTION("JOIN("""", G2427:H2427)"),"")</f>
        <v/>
      </c>
      <c r="M2427" s="11" t="e">
        <f t="shared" ca="1" si="22"/>
        <v>#NAME?</v>
      </c>
    </row>
    <row r="2428" spans="1:13" ht="12.75">
      <c r="A2428" s="15"/>
      <c r="B2428" s="13"/>
      <c r="C2428" s="13"/>
      <c r="D2428" s="13"/>
      <c r="E2428" s="13"/>
      <c r="F2428" s="13"/>
      <c r="G2428" s="205"/>
      <c r="H2428" s="13"/>
      <c r="I2428" s="13"/>
      <c r="J2428" s="216"/>
      <c r="K2428" s="204">
        <f t="shared" si="23"/>
        <v>1</v>
      </c>
      <c r="L2428" s="205" t="str">
        <f ca="1">IFERROR(__xludf.DUMMYFUNCTION("JOIN("""", G2428:H2428)"),"")</f>
        <v/>
      </c>
      <c r="M2428" s="11" t="e">
        <f t="shared" ca="1" si="22"/>
        <v>#NAME?</v>
      </c>
    </row>
    <row r="2429" spans="1:13" ht="12.75">
      <c r="A2429" s="15"/>
      <c r="B2429" s="13"/>
      <c r="C2429" s="13"/>
      <c r="D2429" s="13"/>
      <c r="E2429" s="13"/>
      <c r="F2429" s="13"/>
      <c r="G2429" s="205"/>
      <c r="H2429" s="13"/>
      <c r="I2429" s="13"/>
      <c r="J2429" s="216"/>
      <c r="K2429" s="204">
        <f t="shared" si="23"/>
        <v>1</v>
      </c>
      <c r="L2429" s="205" t="str">
        <f ca="1">IFERROR(__xludf.DUMMYFUNCTION("JOIN("""", G2429:H2429)"),"")</f>
        <v/>
      </c>
      <c r="M2429" s="11" t="e">
        <f t="shared" ca="1" si="22"/>
        <v>#NAME?</v>
      </c>
    </row>
    <row r="2430" spans="1:13" ht="12.75">
      <c r="A2430" s="15"/>
      <c r="B2430" s="13"/>
      <c r="C2430" s="13"/>
      <c r="D2430" s="13"/>
      <c r="E2430" s="13"/>
      <c r="F2430" s="13"/>
      <c r="G2430" s="205"/>
      <c r="H2430" s="13"/>
      <c r="I2430" s="13"/>
      <c r="J2430" s="216"/>
      <c r="K2430" s="204">
        <f t="shared" si="23"/>
        <v>1</v>
      </c>
      <c r="L2430" s="205" t="str">
        <f ca="1">IFERROR(__xludf.DUMMYFUNCTION("JOIN("""", G2430:H2430)"),"")</f>
        <v/>
      </c>
      <c r="M2430" s="11" t="e">
        <f t="shared" ca="1" si="22"/>
        <v>#NAME?</v>
      </c>
    </row>
    <row r="2431" spans="1:13" ht="12.75">
      <c r="A2431" s="15"/>
      <c r="B2431" s="13"/>
      <c r="C2431" s="13"/>
      <c r="D2431" s="13"/>
      <c r="E2431" s="13"/>
      <c r="F2431" s="13"/>
      <c r="G2431" s="205"/>
      <c r="H2431" s="13"/>
      <c r="I2431" s="13"/>
      <c r="J2431" s="216"/>
      <c r="K2431" s="204">
        <f t="shared" si="23"/>
        <v>1</v>
      </c>
      <c r="L2431" s="205" t="str">
        <f ca="1">IFERROR(__xludf.DUMMYFUNCTION("JOIN("""", G2431:H2431)"),"")</f>
        <v/>
      </c>
      <c r="M2431" s="11" t="e">
        <f t="shared" ca="1" si="22"/>
        <v>#NAME?</v>
      </c>
    </row>
    <row r="2432" spans="1:13" ht="12.75">
      <c r="A2432" s="15"/>
      <c r="B2432" s="13"/>
      <c r="C2432" s="13"/>
      <c r="D2432" s="13"/>
      <c r="E2432" s="13"/>
      <c r="F2432" s="13"/>
      <c r="G2432" s="205"/>
      <c r="H2432" s="13"/>
      <c r="I2432" s="13"/>
      <c r="J2432" s="216"/>
      <c r="K2432" s="204">
        <f t="shared" si="23"/>
        <v>1</v>
      </c>
      <c r="L2432" s="205" t="str">
        <f ca="1">IFERROR(__xludf.DUMMYFUNCTION("JOIN("""", G2432:H2432)"),"")</f>
        <v/>
      </c>
      <c r="M2432" s="11" t="e">
        <f t="shared" ca="1" si="22"/>
        <v>#NAME?</v>
      </c>
    </row>
    <row r="2433" spans="1:13" ht="12.75">
      <c r="A2433" s="15"/>
      <c r="B2433" s="13"/>
      <c r="C2433" s="13"/>
      <c r="D2433" s="13"/>
      <c r="E2433" s="13"/>
      <c r="F2433" s="13"/>
      <c r="G2433" s="205"/>
      <c r="H2433" s="13"/>
      <c r="I2433" s="13"/>
      <c r="J2433" s="216"/>
      <c r="K2433" s="204">
        <f t="shared" si="23"/>
        <v>1</v>
      </c>
      <c r="L2433" s="205" t="str">
        <f ca="1">IFERROR(__xludf.DUMMYFUNCTION("JOIN("""", G2433:H2433)"),"")</f>
        <v/>
      </c>
      <c r="M2433" s="11" t="e">
        <f t="shared" ca="1" si="22"/>
        <v>#NAME?</v>
      </c>
    </row>
    <row r="2434" spans="1:13" ht="12.75">
      <c r="A2434" s="15"/>
      <c r="B2434" s="13"/>
      <c r="C2434" s="13"/>
      <c r="D2434" s="13"/>
      <c r="E2434" s="13"/>
      <c r="F2434" s="13"/>
      <c r="G2434" s="205"/>
      <c r="H2434" s="13"/>
      <c r="I2434" s="13"/>
      <c r="J2434" s="216"/>
      <c r="K2434" s="204">
        <f t="shared" si="23"/>
        <v>1</v>
      </c>
      <c r="L2434" s="205" t="str">
        <f ca="1">IFERROR(__xludf.DUMMYFUNCTION("JOIN("""", G2434:H2434)"),"")</f>
        <v/>
      </c>
      <c r="M2434" s="11" t="e">
        <f t="shared" ca="1" si="22"/>
        <v>#NAME?</v>
      </c>
    </row>
    <row r="2435" spans="1:13" ht="12.75">
      <c r="A2435" s="15"/>
      <c r="B2435" s="13"/>
      <c r="C2435" s="13"/>
      <c r="D2435" s="13"/>
      <c r="E2435" s="13"/>
      <c r="F2435" s="13"/>
      <c r="G2435" s="205"/>
      <c r="H2435" s="13"/>
      <c r="I2435" s="13"/>
      <c r="J2435" s="216"/>
      <c r="K2435" s="204">
        <f t="shared" si="23"/>
        <v>1</v>
      </c>
      <c r="L2435" s="205" t="str">
        <f ca="1">IFERROR(__xludf.DUMMYFUNCTION("JOIN("""", G2435:H2435)"),"")</f>
        <v/>
      </c>
      <c r="M2435" s="11" t="e">
        <f t="shared" ca="1" si="22"/>
        <v>#NAME?</v>
      </c>
    </row>
    <row r="2436" spans="1:13" ht="12.75">
      <c r="A2436" s="15"/>
      <c r="B2436" s="13"/>
      <c r="C2436" s="13"/>
      <c r="D2436" s="13"/>
      <c r="E2436" s="13"/>
      <c r="F2436" s="13"/>
      <c r="G2436" s="205"/>
      <c r="H2436" s="13"/>
      <c r="I2436" s="13"/>
      <c r="J2436" s="216"/>
      <c r="K2436" s="204">
        <f t="shared" si="23"/>
        <v>1</v>
      </c>
      <c r="L2436" s="205" t="str">
        <f ca="1">IFERROR(__xludf.DUMMYFUNCTION("JOIN("""", G2436:H2436)"),"")</f>
        <v/>
      </c>
      <c r="M2436" s="11" t="e">
        <f t="shared" ca="1" si="22"/>
        <v>#NAME?</v>
      </c>
    </row>
    <row r="2437" spans="1:13" ht="12.75">
      <c r="A2437" s="15"/>
      <c r="B2437" s="13"/>
      <c r="C2437" s="13"/>
      <c r="D2437" s="13"/>
      <c r="E2437" s="13"/>
      <c r="F2437" s="13"/>
      <c r="G2437" s="205"/>
      <c r="H2437" s="13"/>
      <c r="I2437" s="13"/>
      <c r="J2437" s="216"/>
      <c r="K2437" s="204">
        <f t="shared" si="23"/>
        <v>1</v>
      </c>
      <c r="L2437" s="205" t="str">
        <f ca="1">IFERROR(__xludf.DUMMYFUNCTION("JOIN("""", G2437:H2437)"),"")</f>
        <v/>
      </c>
      <c r="M2437" s="11" t="e">
        <f t="shared" ca="1" si="22"/>
        <v>#NAME?</v>
      </c>
    </row>
    <row r="2438" spans="1:13" ht="12.75">
      <c r="A2438" s="15"/>
      <c r="B2438" s="13"/>
      <c r="C2438" s="13"/>
      <c r="D2438" s="13"/>
      <c r="E2438" s="13"/>
      <c r="F2438" s="13"/>
      <c r="G2438" s="205"/>
      <c r="H2438" s="13"/>
      <c r="I2438" s="13"/>
      <c r="J2438" s="216"/>
      <c r="K2438" s="204">
        <f t="shared" si="23"/>
        <v>1</v>
      </c>
      <c r="L2438" s="205" t="str">
        <f ca="1">IFERROR(__xludf.DUMMYFUNCTION("JOIN("""", G2438:H2438)"),"")</f>
        <v/>
      </c>
      <c r="M2438" s="11" t="e">
        <f t="shared" ca="1" si="22"/>
        <v>#NAME?</v>
      </c>
    </row>
    <row r="2439" spans="1:13" ht="12.75">
      <c r="A2439" s="15"/>
      <c r="B2439" s="13"/>
      <c r="C2439" s="13"/>
      <c r="D2439" s="13"/>
      <c r="E2439" s="13"/>
      <c r="F2439" s="13"/>
      <c r="G2439" s="205"/>
      <c r="H2439" s="13"/>
      <c r="I2439" s="13"/>
      <c r="J2439" s="216"/>
      <c r="K2439" s="204">
        <f t="shared" si="23"/>
        <v>1</v>
      </c>
      <c r="L2439" s="205" t="str">
        <f ca="1">IFERROR(__xludf.DUMMYFUNCTION("JOIN("""", G2439:H2439)"),"")</f>
        <v/>
      </c>
      <c r="M2439" s="11" t="e">
        <f t="shared" ca="1" si="22"/>
        <v>#NAME?</v>
      </c>
    </row>
    <row r="2440" spans="1:13" ht="12.75">
      <c r="A2440" s="15"/>
      <c r="B2440" s="13"/>
      <c r="C2440" s="13"/>
      <c r="D2440" s="13"/>
      <c r="E2440" s="13"/>
      <c r="F2440" s="13"/>
      <c r="G2440" s="205"/>
      <c r="H2440" s="13"/>
      <c r="I2440" s="13"/>
      <c r="J2440" s="216"/>
      <c r="K2440" s="204">
        <f t="shared" si="23"/>
        <v>1</v>
      </c>
      <c r="L2440" s="205" t="str">
        <f ca="1">IFERROR(__xludf.DUMMYFUNCTION("JOIN("""", G2440:H2440)"),"")</f>
        <v/>
      </c>
      <c r="M2440" s="11" t="e">
        <f t="shared" ca="1" si="22"/>
        <v>#NAME?</v>
      </c>
    </row>
    <row r="2441" spans="1:13" ht="12.75">
      <c r="A2441" s="15"/>
      <c r="B2441" s="13"/>
      <c r="C2441" s="13"/>
      <c r="D2441" s="13"/>
      <c r="E2441" s="13"/>
      <c r="F2441" s="13"/>
      <c r="G2441" s="205"/>
      <c r="H2441" s="13"/>
      <c r="I2441" s="13"/>
      <c r="J2441" s="216"/>
      <c r="K2441" s="204">
        <f t="shared" si="23"/>
        <v>1</v>
      </c>
      <c r="L2441" s="205" t="str">
        <f ca="1">IFERROR(__xludf.DUMMYFUNCTION("JOIN("""", G2441:H2441)"),"")</f>
        <v/>
      </c>
      <c r="M2441" s="11" t="e">
        <f t="shared" ca="1" si="22"/>
        <v>#NAME?</v>
      </c>
    </row>
    <row r="2442" spans="1:13" ht="12.75">
      <c r="A2442" s="15"/>
      <c r="B2442" s="13"/>
      <c r="C2442" s="13"/>
      <c r="D2442" s="13"/>
      <c r="E2442" s="13"/>
      <c r="F2442" s="13"/>
      <c r="G2442" s="205"/>
      <c r="H2442" s="13"/>
      <c r="I2442" s="13"/>
      <c r="J2442" s="216"/>
      <c r="K2442" s="204">
        <f t="shared" si="23"/>
        <v>1</v>
      </c>
      <c r="L2442" s="205" t="str">
        <f ca="1">IFERROR(__xludf.DUMMYFUNCTION("JOIN("""", G2442:H2442)"),"")</f>
        <v/>
      </c>
      <c r="M2442" s="11" t="e">
        <f t="shared" ca="1" si="22"/>
        <v>#NAME?</v>
      </c>
    </row>
    <row r="2443" spans="1:13" ht="12.75">
      <c r="A2443" s="15"/>
      <c r="B2443" s="13"/>
      <c r="C2443" s="13"/>
      <c r="D2443" s="13"/>
      <c r="E2443" s="13"/>
      <c r="F2443" s="13"/>
      <c r="G2443" s="205"/>
      <c r="H2443" s="13"/>
      <c r="I2443" s="13"/>
      <c r="J2443" s="216"/>
      <c r="K2443" s="204">
        <f t="shared" si="23"/>
        <v>1</v>
      </c>
      <c r="L2443" s="205" t="str">
        <f ca="1">IFERROR(__xludf.DUMMYFUNCTION("JOIN("""", G2443:H2443)"),"")</f>
        <v/>
      </c>
      <c r="M2443" s="11" t="e">
        <f t="shared" ca="1" si="22"/>
        <v>#NAME?</v>
      </c>
    </row>
    <row r="2444" spans="1:13" ht="12.75">
      <c r="A2444" s="15"/>
      <c r="B2444" s="13"/>
      <c r="C2444" s="13"/>
      <c r="D2444" s="13"/>
      <c r="E2444" s="13"/>
      <c r="F2444" s="13"/>
      <c r="G2444" s="205"/>
      <c r="H2444" s="13"/>
      <c r="I2444" s="13"/>
      <c r="J2444" s="216"/>
      <c r="K2444" s="204">
        <f t="shared" si="23"/>
        <v>1</v>
      </c>
      <c r="L2444" s="205" t="str">
        <f ca="1">IFERROR(__xludf.DUMMYFUNCTION("JOIN("""", G2444:H2444)"),"")</f>
        <v/>
      </c>
      <c r="M2444" s="11" t="e">
        <f t="shared" ca="1" si="22"/>
        <v>#NAME?</v>
      </c>
    </row>
    <row r="2445" spans="1:13" ht="12.75">
      <c r="A2445" s="15"/>
      <c r="B2445" s="13"/>
      <c r="C2445" s="13"/>
      <c r="D2445" s="13"/>
      <c r="E2445" s="13"/>
      <c r="F2445" s="13"/>
      <c r="G2445" s="205"/>
      <c r="H2445" s="13"/>
      <c r="I2445" s="13"/>
      <c r="J2445" s="216"/>
      <c r="K2445" s="204">
        <f t="shared" si="23"/>
        <v>1</v>
      </c>
      <c r="L2445" s="205" t="str">
        <f ca="1">IFERROR(__xludf.DUMMYFUNCTION("JOIN("""", G2445:H2445)"),"")</f>
        <v/>
      </c>
      <c r="M2445" s="11" t="e">
        <f t="shared" ca="1" si="22"/>
        <v>#NAME?</v>
      </c>
    </row>
    <row r="2446" spans="1:13" ht="12.75">
      <c r="A2446" s="15"/>
      <c r="B2446" s="13"/>
      <c r="C2446" s="13"/>
      <c r="D2446" s="13"/>
      <c r="E2446" s="13"/>
      <c r="F2446" s="13"/>
      <c r="G2446" s="205"/>
      <c r="H2446" s="13"/>
      <c r="I2446" s="13"/>
      <c r="J2446" s="216"/>
      <c r="K2446" s="204">
        <f t="shared" si="23"/>
        <v>1</v>
      </c>
      <c r="L2446" s="205" t="str">
        <f ca="1">IFERROR(__xludf.DUMMYFUNCTION("JOIN("""", G2446:H2446)"),"")</f>
        <v/>
      </c>
      <c r="M2446" s="11" t="e">
        <f t="shared" ca="1" si="22"/>
        <v>#NAME?</v>
      </c>
    </row>
    <row r="2447" spans="1:13" ht="12.75">
      <c r="A2447" s="15"/>
      <c r="B2447" s="13"/>
      <c r="C2447" s="13"/>
      <c r="D2447" s="13"/>
      <c r="E2447" s="13"/>
      <c r="F2447" s="13"/>
      <c r="G2447" s="205"/>
      <c r="H2447" s="13"/>
      <c r="I2447" s="13"/>
      <c r="J2447" s="216"/>
      <c r="K2447" s="204">
        <f t="shared" si="23"/>
        <v>1</v>
      </c>
      <c r="L2447" s="205" t="str">
        <f ca="1">IFERROR(__xludf.DUMMYFUNCTION("JOIN("""", G2447:H2447)"),"")</f>
        <v/>
      </c>
      <c r="M2447" s="11" t="e">
        <f t="shared" ca="1" si="22"/>
        <v>#NAME?</v>
      </c>
    </row>
    <row r="2448" spans="1:13" ht="12.75">
      <c r="A2448" s="15"/>
      <c r="B2448" s="13"/>
      <c r="C2448" s="13"/>
      <c r="D2448" s="13"/>
      <c r="E2448" s="13"/>
      <c r="F2448" s="13"/>
      <c r="G2448" s="205"/>
      <c r="H2448" s="13"/>
      <c r="I2448" s="13"/>
      <c r="J2448" s="216"/>
      <c r="K2448" s="204">
        <f t="shared" si="23"/>
        <v>1</v>
      </c>
      <c r="L2448" s="205" t="str">
        <f ca="1">IFERROR(__xludf.DUMMYFUNCTION("JOIN("""", G2448:H2448)"),"")</f>
        <v/>
      </c>
      <c r="M2448" s="11" t="e">
        <f t="shared" ca="1" si="22"/>
        <v>#NAME?</v>
      </c>
    </row>
    <row r="2449" spans="1:13" ht="12.75">
      <c r="A2449" s="15"/>
      <c r="B2449" s="13"/>
      <c r="C2449" s="13"/>
      <c r="D2449" s="13"/>
      <c r="E2449" s="13"/>
      <c r="F2449" s="13"/>
      <c r="G2449" s="205"/>
      <c r="H2449" s="13"/>
      <c r="I2449" s="13"/>
      <c r="J2449" s="216"/>
      <c r="K2449" s="204">
        <f t="shared" si="23"/>
        <v>1</v>
      </c>
      <c r="L2449" s="205" t="str">
        <f ca="1">IFERROR(__xludf.DUMMYFUNCTION("JOIN("""", G2449:H2449)"),"")</f>
        <v/>
      </c>
      <c r="M2449" s="11" t="e">
        <f t="shared" ca="1" si="22"/>
        <v>#NAME?</v>
      </c>
    </row>
    <row r="2450" spans="1:13" ht="12.75">
      <c r="A2450" s="15"/>
      <c r="B2450" s="13"/>
      <c r="C2450" s="13"/>
      <c r="D2450" s="13"/>
      <c r="E2450" s="13"/>
      <c r="F2450" s="13"/>
      <c r="G2450" s="205"/>
      <c r="H2450" s="13"/>
      <c r="I2450" s="13"/>
      <c r="J2450" s="216"/>
      <c r="K2450" s="204">
        <f t="shared" si="23"/>
        <v>1</v>
      </c>
      <c r="L2450" s="205" t="str">
        <f ca="1">IFERROR(__xludf.DUMMYFUNCTION("JOIN("""", G2450:H2450)"),"")</f>
        <v/>
      </c>
      <c r="M2450" s="11" t="e">
        <f t="shared" ca="1" si="22"/>
        <v>#NAME?</v>
      </c>
    </row>
    <row r="2451" spans="1:13" ht="12.75">
      <c r="A2451" s="15"/>
      <c r="B2451" s="13"/>
      <c r="C2451" s="13"/>
      <c r="D2451" s="13"/>
      <c r="E2451" s="13"/>
      <c r="F2451" s="13"/>
      <c r="G2451" s="205"/>
      <c r="H2451" s="13"/>
      <c r="I2451" s="13"/>
      <c r="J2451" s="216"/>
      <c r="K2451" s="204">
        <f t="shared" si="23"/>
        <v>1</v>
      </c>
      <c r="L2451" s="205" t="str">
        <f ca="1">IFERROR(__xludf.DUMMYFUNCTION("JOIN("""", G2451:H2451)"),"")</f>
        <v/>
      </c>
      <c r="M2451" s="11" t="e">
        <f t="shared" ca="1" si="22"/>
        <v>#NAME?</v>
      </c>
    </row>
    <row r="2452" spans="1:13" ht="12.75">
      <c r="A2452" s="15"/>
      <c r="B2452" s="13"/>
      <c r="C2452" s="13"/>
      <c r="D2452" s="13"/>
      <c r="E2452" s="13"/>
      <c r="F2452" s="13"/>
      <c r="G2452" s="205"/>
      <c r="H2452" s="13"/>
      <c r="I2452" s="13"/>
      <c r="J2452" s="216"/>
      <c r="K2452" s="204">
        <f t="shared" si="23"/>
        <v>1</v>
      </c>
      <c r="L2452" s="205" t="str">
        <f ca="1">IFERROR(__xludf.DUMMYFUNCTION("JOIN("""", G2452:H2452)"),"")</f>
        <v/>
      </c>
      <c r="M2452" s="11" t="e">
        <f t="shared" ca="1" si="22"/>
        <v>#NAME?</v>
      </c>
    </row>
    <row r="2453" spans="1:13" ht="12.75">
      <c r="A2453" s="15"/>
      <c r="B2453" s="13"/>
      <c r="C2453" s="13"/>
      <c r="D2453" s="13"/>
      <c r="E2453" s="13"/>
      <c r="F2453" s="13"/>
      <c r="G2453" s="205"/>
      <c r="H2453" s="13"/>
      <c r="I2453" s="13"/>
      <c r="J2453" s="216"/>
      <c r="K2453" s="204">
        <f t="shared" si="23"/>
        <v>1</v>
      </c>
      <c r="L2453" s="205" t="str">
        <f ca="1">IFERROR(__xludf.DUMMYFUNCTION("JOIN("""", G2453:H2453)"),"")</f>
        <v/>
      </c>
      <c r="M2453" s="11" t="e">
        <f t="shared" ca="1" si="22"/>
        <v>#NAME?</v>
      </c>
    </row>
    <row r="2454" spans="1:13" ht="12.75">
      <c r="A2454" s="15"/>
      <c r="B2454" s="13"/>
      <c r="C2454" s="13"/>
      <c r="D2454" s="13"/>
      <c r="E2454" s="13"/>
      <c r="F2454" s="13"/>
      <c r="G2454" s="205"/>
      <c r="H2454" s="13"/>
      <c r="I2454" s="13"/>
      <c r="J2454" s="216"/>
      <c r="K2454" s="204">
        <f t="shared" si="23"/>
        <v>1</v>
      </c>
      <c r="L2454" s="205" t="str">
        <f ca="1">IFERROR(__xludf.DUMMYFUNCTION("JOIN("""", G2454:H2454)"),"")</f>
        <v/>
      </c>
      <c r="M2454" s="11" t="e">
        <f t="shared" ca="1" si="22"/>
        <v>#NAME?</v>
      </c>
    </row>
    <row r="2455" spans="1:13" ht="12.75">
      <c r="A2455" s="15"/>
      <c r="B2455" s="13"/>
      <c r="C2455" s="13"/>
      <c r="D2455" s="13"/>
      <c r="E2455" s="13"/>
      <c r="F2455" s="13"/>
      <c r="G2455" s="205"/>
      <c r="H2455" s="13"/>
      <c r="I2455" s="13"/>
      <c r="J2455" s="216"/>
      <c r="K2455" s="204">
        <f t="shared" si="23"/>
        <v>1</v>
      </c>
      <c r="L2455" s="205" t="str">
        <f ca="1">IFERROR(__xludf.DUMMYFUNCTION("JOIN("""", G2455:H2455)"),"")</f>
        <v/>
      </c>
      <c r="M2455" s="11" t="e">
        <f t="shared" ca="1" si="22"/>
        <v>#NAME?</v>
      </c>
    </row>
    <row r="2456" spans="1:13" ht="12.75">
      <c r="A2456" s="15"/>
      <c r="B2456" s="13"/>
      <c r="C2456" s="13"/>
      <c r="D2456" s="13"/>
      <c r="E2456" s="13"/>
      <c r="F2456" s="13"/>
      <c r="G2456" s="205"/>
      <c r="H2456" s="13"/>
      <c r="I2456" s="13"/>
      <c r="J2456" s="216"/>
      <c r="K2456" s="204">
        <f t="shared" si="23"/>
        <v>1</v>
      </c>
      <c r="L2456" s="205" t="str">
        <f ca="1">IFERROR(__xludf.DUMMYFUNCTION("JOIN("""", G2456:H2456)"),"")</f>
        <v/>
      </c>
      <c r="M2456" s="11" t="e">
        <f t="shared" ca="1" si="22"/>
        <v>#NAME?</v>
      </c>
    </row>
    <row r="2457" spans="1:13" ht="12.75">
      <c r="A2457" s="15"/>
      <c r="B2457" s="13"/>
      <c r="C2457" s="13"/>
      <c r="D2457" s="13"/>
      <c r="E2457" s="13"/>
      <c r="F2457" s="13"/>
      <c r="G2457" s="205"/>
      <c r="H2457" s="13"/>
      <c r="I2457" s="13"/>
      <c r="J2457" s="216"/>
      <c r="K2457" s="204">
        <f t="shared" si="23"/>
        <v>1</v>
      </c>
      <c r="L2457" s="205" t="str">
        <f ca="1">IFERROR(__xludf.DUMMYFUNCTION("JOIN("""", G2457:H2457)"),"")</f>
        <v/>
      </c>
      <c r="M2457" s="11" t="e">
        <f t="shared" ca="1" si="22"/>
        <v>#NAME?</v>
      </c>
    </row>
    <row r="2458" spans="1:13" ht="12.75">
      <c r="A2458" s="15"/>
      <c r="B2458" s="13"/>
      <c r="C2458" s="13"/>
      <c r="D2458" s="13"/>
      <c r="E2458" s="13"/>
      <c r="F2458" s="13"/>
      <c r="G2458" s="205"/>
      <c r="H2458" s="13"/>
      <c r="I2458" s="13"/>
      <c r="J2458" s="216"/>
      <c r="K2458" s="204">
        <f t="shared" si="23"/>
        <v>1</v>
      </c>
      <c r="L2458" s="205" t="str">
        <f ca="1">IFERROR(__xludf.DUMMYFUNCTION("JOIN("""", G2458:H2458)"),"")</f>
        <v/>
      </c>
      <c r="M2458" s="11" t="e">
        <f t="shared" ca="1" si="22"/>
        <v>#NAME?</v>
      </c>
    </row>
    <row r="2459" spans="1:13" ht="12.75">
      <c r="A2459" s="15"/>
      <c r="B2459" s="13"/>
      <c r="C2459" s="13"/>
      <c r="D2459" s="13"/>
      <c r="E2459" s="13"/>
      <c r="F2459" s="13"/>
      <c r="G2459" s="205"/>
      <c r="H2459" s="13"/>
      <c r="I2459" s="13"/>
      <c r="J2459" s="216"/>
      <c r="K2459" s="204">
        <f t="shared" si="23"/>
        <v>1</v>
      </c>
      <c r="L2459" s="205" t="str">
        <f ca="1">IFERROR(__xludf.DUMMYFUNCTION("JOIN("""", G2459:H2459)"),"")</f>
        <v/>
      </c>
      <c r="M2459" s="11" t="e">
        <f t="shared" ca="1" si="22"/>
        <v>#NAME?</v>
      </c>
    </row>
    <row r="2460" spans="1:13" ht="12.75">
      <c r="A2460" s="15"/>
      <c r="B2460" s="13"/>
      <c r="C2460" s="13"/>
      <c r="D2460" s="13"/>
      <c r="E2460" s="13"/>
      <c r="F2460" s="13"/>
      <c r="G2460" s="205"/>
      <c r="H2460" s="13"/>
      <c r="I2460" s="13"/>
      <c r="J2460" s="216"/>
      <c r="K2460" s="204">
        <f t="shared" si="23"/>
        <v>1</v>
      </c>
      <c r="L2460" s="205" t="str">
        <f ca="1">IFERROR(__xludf.DUMMYFUNCTION("JOIN("""", G2460:H2460)"),"")</f>
        <v/>
      </c>
      <c r="M2460" s="11" t="e">
        <f t="shared" ca="1" si="22"/>
        <v>#NAME?</v>
      </c>
    </row>
    <row r="2461" spans="1:13" ht="12.75">
      <c r="A2461" s="15"/>
      <c r="B2461" s="13"/>
      <c r="C2461" s="13"/>
      <c r="D2461" s="13"/>
      <c r="E2461" s="13"/>
      <c r="F2461" s="13"/>
      <c r="G2461" s="205"/>
      <c r="H2461" s="13"/>
      <c r="I2461" s="13"/>
      <c r="J2461" s="216"/>
      <c r="K2461" s="204">
        <f t="shared" si="23"/>
        <v>1</v>
      </c>
      <c r="L2461" s="205" t="str">
        <f ca="1">IFERROR(__xludf.DUMMYFUNCTION("JOIN("""", G2461:H2461)"),"")</f>
        <v/>
      </c>
      <c r="M2461" s="11" t="e">
        <f t="shared" ca="1" si="22"/>
        <v>#NAME?</v>
      </c>
    </row>
    <row r="2462" spans="1:13" ht="12.75">
      <c r="A2462" s="15"/>
      <c r="B2462" s="13"/>
      <c r="C2462" s="13"/>
      <c r="D2462" s="13"/>
      <c r="E2462" s="13"/>
      <c r="F2462" s="13"/>
      <c r="G2462" s="205"/>
      <c r="H2462" s="13"/>
      <c r="I2462" s="13"/>
      <c r="J2462" s="216"/>
      <c r="K2462" s="204">
        <f t="shared" si="23"/>
        <v>1</v>
      </c>
      <c r="L2462" s="205" t="str">
        <f ca="1">IFERROR(__xludf.DUMMYFUNCTION("JOIN("""", G2462:H2462)"),"")</f>
        <v/>
      </c>
      <c r="M2462" s="11" t="e">
        <f t="shared" ca="1" si="22"/>
        <v>#NAME?</v>
      </c>
    </row>
    <row r="2463" spans="1:13" ht="12.75">
      <c r="A2463" s="15"/>
      <c r="B2463" s="13"/>
      <c r="C2463" s="13"/>
      <c r="D2463" s="13"/>
      <c r="E2463" s="13"/>
      <c r="F2463" s="13"/>
      <c r="G2463" s="205"/>
      <c r="H2463" s="13"/>
      <c r="I2463" s="13"/>
      <c r="J2463" s="216"/>
      <c r="K2463" s="204">
        <f t="shared" si="23"/>
        <v>1</v>
      </c>
      <c r="L2463" s="205" t="str">
        <f ca="1">IFERROR(__xludf.DUMMYFUNCTION("JOIN("""", G2463:H2463)"),"")</f>
        <v/>
      </c>
      <c r="M2463" s="11" t="e">
        <f t="shared" ca="1" si="22"/>
        <v>#NAME?</v>
      </c>
    </row>
    <row r="2464" spans="1:13" ht="12.75">
      <c r="A2464" s="15"/>
      <c r="B2464" s="13"/>
      <c r="C2464" s="13"/>
      <c r="D2464" s="13"/>
      <c r="E2464" s="13"/>
      <c r="F2464" s="13"/>
      <c r="G2464" s="205"/>
      <c r="H2464" s="13"/>
      <c r="I2464" s="13"/>
      <c r="J2464" s="216"/>
      <c r="K2464" s="204">
        <f t="shared" si="23"/>
        <v>1</v>
      </c>
      <c r="L2464" s="205" t="str">
        <f ca="1">IFERROR(__xludf.DUMMYFUNCTION("JOIN("""", G2464:H2464)"),"")</f>
        <v/>
      </c>
      <c r="M2464" s="11" t="e">
        <f t="shared" ca="1" si="22"/>
        <v>#NAME?</v>
      </c>
    </row>
    <row r="2465" spans="1:13" ht="12.75">
      <c r="A2465" s="15"/>
      <c r="B2465" s="13"/>
      <c r="C2465" s="13"/>
      <c r="D2465" s="13"/>
      <c r="E2465" s="13"/>
      <c r="F2465" s="13"/>
      <c r="G2465" s="205"/>
      <c r="H2465" s="13"/>
      <c r="I2465" s="13"/>
      <c r="J2465" s="216"/>
      <c r="K2465" s="204">
        <f t="shared" si="23"/>
        <v>1</v>
      </c>
      <c r="L2465" s="205" t="str">
        <f ca="1">IFERROR(__xludf.DUMMYFUNCTION("JOIN("""", G2465:H2465)"),"")</f>
        <v/>
      </c>
      <c r="M2465" s="11" t="e">
        <f t="shared" ca="1" si="22"/>
        <v>#NAME?</v>
      </c>
    </row>
    <row r="2466" spans="1:13" ht="12.75">
      <c r="A2466" s="15"/>
      <c r="B2466" s="13"/>
      <c r="C2466" s="13"/>
      <c r="D2466" s="13"/>
      <c r="E2466" s="13"/>
      <c r="F2466" s="13"/>
      <c r="G2466" s="205"/>
      <c r="H2466" s="13"/>
      <c r="I2466" s="13"/>
      <c r="J2466" s="216"/>
      <c r="K2466" s="204">
        <f t="shared" si="23"/>
        <v>1</v>
      </c>
      <c r="L2466" s="205" t="str">
        <f ca="1">IFERROR(__xludf.DUMMYFUNCTION("JOIN("""", G2466:H2466)"),"")</f>
        <v/>
      </c>
      <c r="M2466" s="11" t="e">
        <f t="shared" ca="1" si="22"/>
        <v>#NAME?</v>
      </c>
    </row>
    <row r="2467" spans="1:13" ht="12.75">
      <c r="A2467" s="15"/>
      <c r="B2467" s="13"/>
      <c r="C2467" s="13"/>
      <c r="D2467" s="13"/>
      <c r="E2467" s="13"/>
      <c r="F2467" s="13"/>
      <c r="G2467" s="205"/>
      <c r="H2467" s="13"/>
      <c r="I2467" s="13"/>
      <c r="J2467" s="216"/>
      <c r="K2467" s="204">
        <f t="shared" si="23"/>
        <v>1</v>
      </c>
      <c r="L2467" s="205" t="str">
        <f ca="1">IFERROR(__xludf.DUMMYFUNCTION("JOIN("""", G2467:H2467)"),"")</f>
        <v/>
      </c>
      <c r="M2467" s="11" t="e">
        <f t="shared" ca="1" si="22"/>
        <v>#NAME?</v>
      </c>
    </row>
    <row r="2468" spans="1:13" ht="12.75">
      <c r="A2468" s="15"/>
      <c r="B2468" s="13"/>
      <c r="C2468" s="13"/>
      <c r="D2468" s="13"/>
      <c r="E2468" s="13"/>
      <c r="F2468" s="13"/>
      <c r="G2468" s="205"/>
      <c r="H2468" s="13"/>
      <c r="I2468" s="13"/>
      <c r="J2468" s="216"/>
      <c r="K2468" s="204">
        <f t="shared" si="23"/>
        <v>1</v>
      </c>
      <c r="L2468" s="205" t="str">
        <f ca="1">IFERROR(__xludf.DUMMYFUNCTION("JOIN("""", G2468:H2468)"),"")</f>
        <v/>
      </c>
      <c r="M2468" s="11" t="e">
        <f t="shared" ca="1" si="22"/>
        <v>#NAME?</v>
      </c>
    </row>
    <row r="2469" spans="1:13" ht="12.75">
      <c r="A2469" s="15"/>
      <c r="B2469" s="13"/>
      <c r="C2469" s="13"/>
      <c r="D2469" s="13"/>
      <c r="E2469" s="13"/>
      <c r="F2469" s="13"/>
      <c r="G2469" s="205"/>
      <c r="H2469" s="13"/>
      <c r="I2469" s="13"/>
      <c r="J2469" s="216"/>
      <c r="K2469" s="204">
        <f t="shared" si="23"/>
        <v>1</v>
      </c>
      <c r="L2469" s="205" t="str">
        <f ca="1">IFERROR(__xludf.DUMMYFUNCTION("JOIN("""", G2469:H2469)"),"")</f>
        <v/>
      </c>
      <c r="M2469" s="11" t="e">
        <f t="shared" ca="1" si="22"/>
        <v>#NAME?</v>
      </c>
    </row>
    <row r="2470" spans="1:13" ht="12.75">
      <c r="A2470" s="15"/>
      <c r="B2470" s="13"/>
      <c r="C2470" s="13"/>
      <c r="D2470" s="13"/>
      <c r="E2470" s="13"/>
      <c r="F2470" s="13"/>
      <c r="G2470" s="205"/>
      <c r="H2470" s="13"/>
      <c r="I2470" s="13"/>
      <c r="J2470" s="216"/>
      <c r="K2470" s="204">
        <f t="shared" si="23"/>
        <v>1</v>
      </c>
      <c r="L2470" s="205" t="str">
        <f ca="1">IFERROR(__xludf.DUMMYFUNCTION("JOIN("""", G2470:H2470)"),"")</f>
        <v/>
      </c>
      <c r="M2470" s="11" t="e">
        <f t="shared" ca="1" si="22"/>
        <v>#NAME?</v>
      </c>
    </row>
    <row r="2471" spans="1:13" ht="12.75">
      <c r="A2471" s="15"/>
      <c r="B2471" s="13"/>
      <c r="C2471" s="13"/>
      <c r="D2471" s="13"/>
      <c r="E2471" s="13"/>
      <c r="F2471" s="13"/>
      <c r="G2471" s="205"/>
      <c r="H2471" s="13"/>
      <c r="I2471" s="13"/>
      <c r="J2471" s="216"/>
      <c r="K2471" s="204">
        <f t="shared" si="23"/>
        <v>1</v>
      </c>
      <c r="L2471" s="205" t="str">
        <f ca="1">IFERROR(__xludf.DUMMYFUNCTION("JOIN("""", G2471:H2471)"),"")</f>
        <v/>
      </c>
      <c r="M2471" s="11" t="e">
        <f t="shared" ca="1" si="22"/>
        <v>#NAME?</v>
      </c>
    </row>
    <row r="2472" spans="1:13" ht="12.75">
      <c r="A2472" s="15"/>
      <c r="B2472" s="13"/>
      <c r="C2472" s="13"/>
      <c r="D2472" s="13"/>
      <c r="E2472" s="13"/>
      <c r="F2472" s="13"/>
      <c r="G2472" s="205"/>
      <c r="H2472" s="13"/>
      <c r="I2472" s="13"/>
      <c r="J2472" s="216"/>
      <c r="K2472" s="204">
        <f t="shared" si="23"/>
        <v>1</v>
      </c>
      <c r="L2472" s="205" t="str">
        <f ca="1">IFERROR(__xludf.DUMMYFUNCTION("JOIN("""", G2472:H2472)"),"")</f>
        <v/>
      </c>
      <c r="M2472" s="11" t="e">
        <f t="shared" ca="1" si="22"/>
        <v>#NAME?</v>
      </c>
    </row>
    <row r="2473" spans="1:13" ht="12.75">
      <c r="A2473" s="15"/>
      <c r="B2473" s="13"/>
      <c r="C2473" s="13"/>
      <c r="D2473" s="13"/>
      <c r="E2473" s="13"/>
      <c r="F2473" s="13"/>
      <c r="G2473" s="205"/>
      <c r="H2473" s="13"/>
      <c r="I2473" s="13"/>
      <c r="J2473" s="216"/>
      <c r="K2473" s="204">
        <f t="shared" si="23"/>
        <v>1</v>
      </c>
      <c r="L2473" s="205" t="str">
        <f ca="1">IFERROR(__xludf.DUMMYFUNCTION("JOIN("""", G2473:H2473)"),"")</f>
        <v/>
      </c>
      <c r="M2473" s="11" t="e">
        <f t="shared" ca="1" si="22"/>
        <v>#NAME?</v>
      </c>
    </row>
    <row r="2474" spans="1:13" ht="12.75">
      <c r="A2474" s="15"/>
      <c r="B2474" s="13"/>
      <c r="C2474" s="13"/>
      <c r="D2474" s="13"/>
      <c r="E2474" s="13"/>
      <c r="F2474" s="13"/>
      <c r="G2474" s="205"/>
      <c r="H2474" s="13"/>
      <c r="I2474" s="13"/>
      <c r="J2474" s="216"/>
      <c r="K2474" s="204">
        <f t="shared" si="23"/>
        <v>1</v>
      </c>
      <c r="L2474" s="205" t="str">
        <f ca="1">IFERROR(__xludf.DUMMYFUNCTION("JOIN("""", G2474:H2474)"),"")</f>
        <v/>
      </c>
      <c r="M2474" s="11" t="e">
        <f t="shared" ca="1" si="22"/>
        <v>#NAME?</v>
      </c>
    </row>
    <row r="2475" spans="1:13" ht="12.75">
      <c r="A2475" s="15"/>
      <c r="B2475" s="13"/>
      <c r="C2475" s="13"/>
      <c r="D2475" s="13"/>
      <c r="E2475" s="13"/>
      <c r="F2475" s="13"/>
      <c r="G2475" s="205"/>
      <c r="H2475" s="13"/>
      <c r="I2475" s="13"/>
      <c r="J2475" s="216"/>
      <c r="K2475" s="204">
        <f t="shared" si="23"/>
        <v>1</v>
      </c>
      <c r="L2475" s="205" t="str">
        <f ca="1">IFERROR(__xludf.DUMMYFUNCTION("JOIN("""", G2475:H2475)"),"")</f>
        <v/>
      </c>
      <c r="M2475" s="11" t="e">
        <f t="shared" ca="1" si="22"/>
        <v>#NAME?</v>
      </c>
    </row>
    <row r="2476" spans="1:13" ht="12.75">
      <c r="A2476" s="15"/>
      <c r="B2476" s="13"/>
      <c r="C2476" s="13"/>
      <c r="D2476" s="13"/>
      <c r="E2476" s="13"/>
      <c r="F2476" s="13"/>
      <c r="G2476" s="205"/>
      <c r="H2476" s="13"/>
      <c r="I2476" s="13"/>
      <c r="J2476" s="216"/>
      <c r="K2476" s="204">
        <f t="shared" si="23"/>
        <v>1</v>
      </c>
      <c r="L2476" s="205" t="str">
        <f ca="1">IFERROR(__xludf.DUMMYFUNCTION("JOIN("""", G2476:H2476)"),"")</f>
        <v/>
      </c>
      <c r="M2476" s="11" t="e">
        <f t="shared" ca="1" si="22"/>
        <v>#NAME?</v>
      </c>
    </row>
    <row r="2477" spans="1:13" ht="12.75">
      <c r="A2477" s="15"/>
      <c r="B2477" s="13"/>
      <c r="C2477" s="13"/>
      <c r="D2477" s="13"/>
      <c r="E2477" s="13"/>
      <c r="F2477" s="13"/>
      <c r="G2477" s="205"/>
      <c r="H2477" s="13"/>
      <c r="I2477" s="13"/>
      <c r="J2477" s="216"/>
      <c r="K2477" s="204">
        <f t="shared" si="23"/>
        <v>1</v>
      </c>
      <c r="L2477" s="205" t="str">
        <f ca="1">IFERROR(__xludf.DUMMYFUNCTION("JOIN("""", G2477:H2477)"),"")</f>
        <v/>
      </c>
      <c r="M2477" s="11" t="e">
        <f t="shared" ca="1" si="22"/>
        <v>#NAME?</v>
      </c>
    </row>
    <row r="2478" spans="1:13" ht="12.75">
      <c r="A2478" s="15"/>
      <c r="B2478" s="13"/>
      <c r="C2478" s="13"/>
      <c r="D2478" s="13"/>
      <c r="E2478" s="13"/>
      <c r="F2478" s="13"/>
      <c r="G2478" s="205"/>
      <c r="H2478" s="13"/>
      <c r="I2478" s="13"/>
      <c r="J2478" s="216"/>
      <c r="K2478" s="204">
        <f t="shared" si="23"/>
        <v>1</v>
      </c>
      <c r="L2478" s="205" t="str">
        <f ca="1">IFERROR(__xludf.DUMMYFUNCTION("JOIN("""", G2478:H2478)"),"")</f>
        <v/>
      </c>
      <c r="M2478" s="11" t="e">
        <f t="shared" ca="1" si="22"/>
        <v>#NAME?</v>
      </c>
    </row>
    <row r="2479" spans="1:13" ht="12.75">
      <c r="A2479" s="15"/>
      <c r="B2479" s="13"/>
      <c r="C2479" s="13"/>
      <c r="D2479" s="13"/>
      <c r="E2479" s="13"/>
      <c r="F2479" s="13"/>
      <c r="G2479" s="205"/>
      <c r="H2479" s="13"/>
      <c r="I2479" s="13"/>
      <c r="J2479" s="216"/>
      <c r="K2479" s="204">
        <f t="shared" si="23"/>
        <v>1</v>
      </c>
      <c r="L2479" s="205" t="str">
        <f ca="1">IFERROR(__xludf.DUMMYFUNCTION("JOIN("""", G2479:H2479)"),"")</f>
        <v/>
      </c>
      <c r="M2479" s="11" t="e">
        <f t="shared" ca="1" si="22"/>
        <v>#NAME?</v>
      </c>
    </row>
    <row r="2480" spans="1:13" ht="12.75">
      <c r="A2480" s="15"/>
      <c r="B2480" s="13"/>
      <c r="C2480" s="13"/>
      <c r="D2480" s="13"/>
      <c r="E2480" s="13"/>
      <c r="F2480" s="13"/>
      <c r="G2480" s="205"/>
      <c r="H2480" s="13"/>
      <c r="I2480" s="13"/>
      <c r="J2480" s="216"/>
      <c r="K2480" s="204">
        <f t="shared" si="23"/>
        <v>1</v>
      </c>
      <c r="L2480" s="205" t="str">
        <f ca="1">IFERROR(__xludf.DUMMYFUNCTION("JOIN("""", G2480:H2480)"),"")</f>
        <v/>
      </c>
      <c r="M2480" s="11" t="e">
        <f t="shared" ca="1" si="22"/>
        <v>#NAME?</v>
      </c>
    </row>
    <row r="2481" spans="1:13" ht="12.75">
      <c r="A2481" s="15"/>
      <c r="B2481" s="13"/>
      <c r="C2481" s="13"/>
      <c r="D2481" s="13"/>
      <c r="E2481" s="13"/>
      <c r="F2481" s="13"/>
      <c r="G2481" s="205"/>
      <c r="H2481" s="13"/>
      <c r="I2481" s="13"/>
      <c r="J2481" s="216"/>
      <c r="K2481" s="204">
        <f t="shared" si="23"/>
        <v>1</v>
      </c>
      <c r="L2481" s="205" t="str">
        <f ca="1">IFERROR(__xludf.DUMMYFUNCTION("JOIN("""", G2481:H2481)"),"")</f>
        <v/>
      </c>
      <c r="M2481" s="11" t="e">
        <f t="shared" ca="1" si="22"/>
        <v>#NAME?</v>
      </c>
    </row>
    <row r="2482" spans="1:13" ht="12.75">
      <c r="A2482" s="15"/>
      <c r="B2482" s="13"/>
      <c r="C2482" s="13"/>
      <c r="D2482" s="13"/>
      <c r="E2482" s="13"/>
      <c r="F2482" s="13"/>
      <c r="G2482" s="205"/>
      <c r="H2482" s="13"/>
      <c r="I2482" s="13"/>
      <c r="J2482" s="216"/>
      <c r="K2482" s="204">
        <f t="shared" si="23"/>
        <v>1</v>
      </c>
      <c r="L2482" s="205" t="str">
        <f ca="1">IFERROR(__xludf.DUMMYFUNCTION("JOIN("""", G2482:H2482)"),"")</f>
        <v/>
      </c>
      <c r="M2482" s="11" t="e">
        <f t="shared" ca="1" si="22"/>
        <v>#NAME?</v>
      </c>
    </row>
    <row r="2483" spans="1:13" ht="12.75">
      <c r="A2483" s="15"/>
      <c r="B2483" s="13"/>
      <c r="C2483" s="13"/>
      <c r="D2483" s="13"/>
      <c r="E2483" s="13"/>
      <c r="F2483" s="13"/>
      <c r="G2483" s="205"/>
      <c r="H2483" s="13"/>
      <c r="I2483" s="13"/>
      <c r="J2483" s="216"/>
      <c r="K2483" s="204">
        <f t="shared" si="23"/>
        <v>1</v>
      </c>
      <c r="L2483" s="205" t="str">
        <f ca="1">IFERROR(__xludf.DUMMYFUNCTION("JOIN("""", G2483:H2483)"),"")</f>
        <v/>
      </c>
      <c r="M2483" s="11" t="e">
        <f t="shared" ca="1" si="22"/>
        <v>#NAME?</v>
      </c>
    </row>
    <row r="2484" spans="1:13" ht="12.75">
      <c r="A2484" s="15"/>
      <c r="B2484" s="13"/>
      <c r="C2484" s="13"/>
      <c r="D2484" s="13"/>
      <c r="E2484" s="13"/>
      <c r="F2484" s="13"/>
      <c r="G2484" s="205"/>
      <c r="H2484" s="13"/>
      <c r="I2484" s="13"/>
      <c r="J2484" s="216"/>
      <c r="K2484" s="204">
        <f t="shared" si="23"/>
        <v>1</v>
      </c>
      <c r="L2484" s="205" t="str">
        <f ca="1">IFERROR(__xludf.DUMMYFUNCTION("JOIN("""", G2484:H2484)"),"")</f>
        <v/>
      </c>
      <c r="M2484" s="11" t="e">
        <f t="shared" ca="1" si="22"/>
        <v>#NAME?</v>
      </c>
    </row>
    <row r="2485" spans="1:13" ht="12.75">
      <c r="A2485" s="15"/>
      <c r="B2485" s="13"/>
      <c r="C2485" s="13"/>
      <c r="D2485" s="13"/>
      <c r="E2485" s="13"/>
      <c r="F2485" s="13"/>
      <c r="G2485" s="205"/>
      <c r="H2485" s="13"/>
      <c r="I2485" s="13"/>
      <c r="J2485" s="216"/>
      <c r="K2485" s="204">
        <f t="shared" si="23"/>
        <v>1</v>
      </c>
      <c r="L2485" s="205" t="str">
        <f ca="1">IFERROR(__xludf.DUMMYFUNCTION("JOIN("""", G2485:H2485)"),"")</f>
        <v/>
      </c>
      <c r="M2485" s="11" t="e">
        <f t="shared" ca="1" si="22"/>
        <v>#NAME?</v>
      </c>
    </row>
    <row r="2486" spans="1:13" ht="12.75">
      <c r="A2486" s="15"/>
      <c r="B2486" s="13"/>
      <c r="C2486" s="13"/>
      <c r="D2486" s="13"/>
      <c r="E2486" s="13"/>
      <c r="F2486" s="13"/>
      <c r="G2486" s="205"/>
      <c r="H2486" s="13"/>
      <c r="I2486" s="13"/>
      <c r="J2486" s="216"/>
      <c r="K2486" s="204">
        <f t="shared" si="23"/>
        <v>1</v>
      </c>
      <c r="L2486" s="205" t="str">
        <f ca="1">IFERROR(__xludf.DUMMYFUNCTION("JOIN("""", G2486:H2486)"),"")</f>
        <v/>
      </c>
      <c r="M2486" s="11" t="e">
        <f t="shared" ca="1" si="22"/>
        <v>#NAME?</v>
      </c>
    </row>
    <row r="2487" spans="1:13" ht="12.75">
      <c r="A2487" s="15"/>
      <c r="B2487" s="13"/>
      <c r="C2487" s="13"/>
      <c r="D2487" s="13"/>
      <c r="E2487" s="13"/>
      <c r="F2487" s="13"/>
      <c r="G2487" s="205"/>
      <c r="H2487" s="13"/>
      <c r="I2487" s="13"/>
      <c r="J2487" s="216"/>
      <c r="K2487" s="204">
        <f t="shared" si="23"/>
        <v>1</v>
      </c>
      <c r="L2487" s="205" t="str">
        <f ca="1">IFERROR(__xludf.DUMMYFUNCTION("JOIN("""", G2487:H2487)"),"")</f>
        <v/>
      </c>
      <c r="M2487" s="11" t="e">
        <f t="shared" ca="1" si="22"/>
        <v>#NAME?</v>
      </c>
    </row>
    <row r="2488" spans="1:13" ht="12.75">
      <c r="A2488" s="15"/>
      <c r="B2488" s="13"/>
      <c r="C2488" s="13"/>
      <c r="D2488" s="13"/>
      <c r="E2488" s="13"/>
      <c r="F2488" s="13"/>
      <c r="G2488" s="205"/>
      <c r="H2488" s="13"/>
      <c r="I2488" s="13"/>
      <c r="J2488" s="216"/>
      <c r="K2488" s="204">
        <f t="shared" si="23"/>
        <v>1</v>
      </c>
      <c r="L2488" s="205" t="str">
        <f ca="1">IFERROR(__xludf.DUMMYFUNCTION("JOIN("""", G2488:H2488)"),"")</f>
        <v/>
      </c>
      <c r="M2488" s="11" t="e">
        <f t="shared" ca="1" si="22"/>
        <v>#NAME?</v>
      </c>
    </row>
    <row r="2489" spans="1:13" ht="12.75">
      <c r="A2489" s="15"/>
      <c r="B2489" s="13"/>
      <c r="C2489" s="13"/>
      <c r="D2489" s="13"/>
      <c r="E2489" s="13"/>
      <c r="F2489" s="13"/>
      <c r="G2489" s="205"/>
      <c r="H2489" s="13"/>
      <c r="I2489" s="13"/>
      <c r="J2489" s="216"/>
      <c r="K2489" s="204">
        <f t="shared" si="23"/>
        <v>1</v>
      </c>
      <c r="L2489" s="205" t="str">
        <f ca="1">IFERROR(__xludf.DUMMYFUNCTION("JOIN("""", G2489:H2489)"),"")</f>
        <v/>
      </c>
      <c r="M2489" s="11" t="e">
        <f t="shared" ca="1" si="22"/>
        <v>#NAME?</v>
      </c>
    </row>
    <row r="2490" spans="1:13" ht="12.75">
      <c r="A2490" s="15"/>
      <c r="B2490" s="13"/>
      <c r="C2490" s="13"/>
      <c r="D2490" s="13"/>
      <c r="E2490" s="13"/>
      <c r="F2490" s="13"/>
      <c r="G2490" s="205"/>
      <c r="H2490" s="13"/>
      <c r="I2490" s="13"/>
      <c r="J2490" s="216"/>
      <c r="K2490" s="204">
        <f t="shared" si="23"/>
        <v>1</v>
      </c>
      <c r="L2490" s="205" t="str">
        <f ca="1">IFERROR(__xludf.DUMMYFUNCTION("JOIN("""", G2490:H2490)"),"")</f>
        <v/>
      </c>
      <c r="M2490" s="11" t="e">
        <f t="shared" ca="1" si="22"/>
        <v>#NAME?</v>
      </c>
    </row>
    <row r="2491" spans="1:13" ht="12.75">
      <c r="A2491" s="15"/>
      <c r="B2491" s="13"/>
      <c r="C2491" s="13"/>
      <c r="D2491" s="13"/>
      <c r="E2491" s="13"/>
      <c r="F2491" s="13"/>
      <c r="G2491" s="205"/>
      <c r="H2491" s="13"/>
      <c r="I2491" s="13"/>
      <c r="J2491" s="216"/>
      <c r="K2491" s="204">
        <f t="shared" si="23"/>
        <v>1</v>
      </c>
      <c r="L2491" s="205" t="str">
        <f ca="1">IFERROR(__xludf.DUMMYFUNCTION("JOIN("""", G2491:H2491)"),"")</f>
        <v/>
      </c>
      <c r="M2491" s="11" t="e">
        <f t="shared" ca="1" si="22"/>
        <v>#NAME?</v>
      </c>
    </row>
    <row r="2492" spans="1:13" ht="12.75">
      <c r="A2492" s="15"/>
      <c r="B2492" s="13"/>
      <c r="C2492" s="13"/>
      <c r="D2492" s="13"/>
      <c r="E2492" s="13"/>
      <c r="F2492" s="13"/>
      <c r="G2492" s="205"/>
      <c r="H2492" s="13"/>
      <c r="I2492" s="13"/>
      <c r="J2492" s="216"/>
      <c r="K2492" s="204">
        <f t="shared" si="23"/>
        <v>1</v>
      </c>
      <c r="L2492" s="205" t="str">
        <f ca="1">IFERROR(__xludf.DUMMYFUNCTION("JOIN("""", G2492:H2492)"),"")</f>
        <v/>
      </c>
      <c r="M2492" s="11" t="e">
        <f t="shared" ca="1" si="22"/>
        <v>#NAME?</v>
      </c>
    </row>
    <row r="2493" spans="1:13" ht="12.75">
      <c r="A2493" s="15"/>
      <c r="B2493" s="13"/>
      <c r="C2493" s="13"/>
      <c r="D2493" s="13"/>
      <c r="E2493" s="13"/>
      <c r="F2493" s="13"/>
      <c r="G2493" s="205"/>
      <c r="H2493" s="13"/>
      <c r="I2493" s="13"/>
      <c r="J2493" s="216"/>
      <c r="K2493" s="204">
        <f t="shared" si="23"/>
        <v>1</v>
      </c>
      <c r="L2493" s="205" t="str">
        <f ca="1">IFERROR(__xludf.DUMMYFUNCTION("JOIN("""", G2493:H2493)"),"")</f>
        <v/>
      </c>
      <c r="M2493" s="11" t="e">
        <f t="shared" ca="1" si="22"/>
        <v>#NAME?</v>
      </c>
    </row>
    <row r="2494" spans="1:13" ht="12.75">
      <c r="A2494" s="15"/>
      <c r="B2494" s="13"/>
      <c r="C2494" s="13"/>
      <c r="D2494" s="13"/>
      <c r="E2494" s="13"/>
      <c r="F2494" s="13"/>
      <c r="G2494" s="205"/>
      <c r="H2494" s="13"/>
      <c r="I2494" s="13"/>
      <c r="J2494" s="216"/>
      <c r="K2494" s="204">
        <f t="shared" si="23"/>
        <v>1</v>
      </c>
      <c r="L2494" s="205" t="str">
        <f ca="1">IFERROR(__xludf.DUMMYFUNCTION("JOIN("""", G2494:H2494)"),"")</f>
        <v/>
      </c>
      <c r="M2494" s="11" t="e">
        <f t="shared" ca="1" si="22"/>
        <v>#NAME?</v>
      </c>
    </row>
    <row r="2495" spans="1:13" ht="12.75">
      <c r="A2495" s="15"/>
      <c r="B2495" s="13"/>
      <c r="C2495" s="13"/>
      <c r="D2495" s="13"/>
      <c r="E2495" s="13"/>
      <c r="F2495" s="13"/>
      <c r="G2495" s="205"/>
      <c r="H2495" s="13"/>
      <c r="I2495" s="13"/>
      <c r="J2495" s="216"/>
      <c r="K2495" s="204">
        <f t="shared" si="23"/>
        <v>1</v>
      </c>
      <c r="L2495" s="205" t="str">
        <f ca="1">IFERROR(__xludf.DUMMYFUNCTION("JOIN("""", G2495:H2495)"),"")</f>
        <v/>
      </c>
      <c r="M2495" s="11" t="e">
        <f t="shared" ca="1" si="22"/>
        <v>#NAME?</v>
      </c>
    </row>
    <row r="2496" spans="1:13" ht="12.75">
      <c r="A2496" s="15"/>
      <c r="B2496" s="13"/>
      <c r="C2496" s="13"/>
      <c r="D2496" s="13"/>
      <c r="E2496" s="13"/>
      <c r="F2496" s="13"/>
      <c r="G2496" s="205"/>
      <c r="H2496" s="13"/>
      <c r="I2496" s="13"/>
      <c r="J2496" s="216"/>
      <c r="K2496" s="204">
        <f t="shared" si="23"/>
        <v>1</v>
      </c>
      <c r="L2496" s="205" t="str">
        <f ca="1">IFERROR(__xludf.DUMMYFUNCTION("JOIN("""", G2496:H2496)"),"")</f>
        <v/>
      </c>
      <c r="M2496" s="11" t="e">
        <f t="shared" ca="1" si="22"/>
        <v>#NAME?</v>
      </c>
    </row>
    <row r="2497" spans="1:13" ht="12.75">
      <c r="A2497" s="15"/>
      <c r="B2497" s="13"/>
      <c r="C2497" s="13"/>
      <c r="D2497" s="13"/>
      <c r="E2497" s="13"/>
      <c r="F2497" s="13"/>
      <c r="G2497" s="205"/>
      <c r="H2497" s="13"/>
      <c r="I2497" s="13"/>
      <c r="J2497" s="216"/>
      <c r="K2497" s="204">
        <f t="shared" si="23"/>
        <v>1</v>
      </c>
      <c r="L2497" s="205" t="str">
        <f ca="1">IFERROR(__xludf.DUMMYFUNCTION("JOIN("""", G2497:H2497)"),"")</f>
        <v/>
      </c>
      <c r="M2497" s="11" t="e">
        <f t="shared" ca="1" si="22"/>
        <v>#NAME?</v>
      </c>
    </row>
    <row r="2498" spans="1:13" ht="12.75">
      <c r="A2498" s="15"/>
      <c r="B2498" s="13"/>
      <c r="C2498" s="13"/>
      <c r="D2498" s="13"/>
      <c r="E2498" s="13"/>
      <c r="F2498" s="13"/>
      <c r="G2498" s="205"/>
      <c r="H2498" s="13"/>
      <c r="I2498" s="13"/>
      <c r="J2498" s="216"/>
      <c r="K2498" s="204">
        <f t="shared" si="23"/>
        <v>1</v>
      </c>
      <c r="L2498" s="205" t="str">
        <f ca="1">IFERROR(__xludf.DUMMYFUNCTION("JOIN("""", G2498:H2498)"),"")</f>
        <v/>
      </c>
      <c r="M2498" s="11" t="e">
        <f t="shared" ca="1" si="22"/>
        <v>#NAME?</v>
      </c>
    </row>
    <row r="2499" spans="1:13" ht="12.75">
      <c r="A2499" s="15"/>
      <c r="B2499" s="13"/>
      <c r="C2499" s="13"/>
      <c r="D2499" s="13"/>
      <c r="E2499" s="13"/>
      <c r="F2499" s="13"/>
      <c r="G2499" s="205"/>
      <c r="H2499" s="13"/>
      <c r="I2499" s="13"/>
      <c r="J2499" s="216"/>
      <c r="K2499" s="204">
        <f t="shared" si="23"/>
        <v>1</v>
      </c>
      <c r="L2499" s="205" t="str">
        <f ca="1">IFERROR(__xludf.DUMMYFUNCTION("JOIN("""", G2499:H2499)"),"")</f>
        <v/>
      </c>
      <c r="M2499" s="11" t="e">
        <f t="shared" ca="1" si="22"/>
        <v>#NAME?</v>
      </c>
    </row>
    <row r="2500" spans="1:13" ht="12.75">
      <c r="A2500" s="15"/>
      <c r="B2500" s="13"/>
      <c r="C2500" s="13"/>
      <c r="D2500" s="13"/>
      <c r="E2500" s="13"/>
      <c r="F2500" s="13"/>
      <c r="G2500" s="205"/>
      <c r="H2500" s="13"/>
      <c r="I2500" s="13"/>
      <c r="J2500" s="216"/>
      <c r="K2500" s="204">
        <f t="shared" si="23"/>
        <v>1</v>
      </c>
      <c r="L2500" s="205" t="str">
        <f ca="1">IFERROR(__xludf.DUMMYFUNCTION("JOIN("""", G2500:H2500)"),"")</f>
        <v/>
      </c>
      <c r="M2500" s="11" t="e">
        <f t="shared" ca="1" si="22"/>
        <v>#NAME?</v>
      </c>
    </row>
    <row r="2501" spans="1:13" ht="12.75">
      <c r="A2501" s="15"/>
      <c r="B2501" s="13"/>
      <c r="C2501" s="13"/>
      <c r="D2501" s="13"/>
      <c r="E2501" s="13"/>
      <c r="F2501" s="13"/>
      <c r="G2501" s="205"/>
      <c r="H2501" s="13"/>
      <c r="I2501" s="13"/>
      <c r="J2501" s="216"/>
      <c r="K2501" s="204">
        <f t="shared" si="23"/>
        <v>1</v>
      </c>
      <c r="L2501" s="205" t="str">
        <f ca="1">IFERROR(__xludf.DUMMYFUNCTION("JOIN("""", G2501:H2501)"),"")</f>
        <v/>
      </c>
      <c r="M2501" s="11" t="e">
        <f t="shared" ca="1" si="22"/>
        <v>#NAME?</v>
      </c>
    </row>
    <row r="2502" spans="1:13" ht="12.75">
      <c r="A2502" s="15"/>
      <c r="B2502" s="13"/>
      <c r="C2502" s="13"/>
      <c r="D2502" s="13"/>
      <c r="E2502" s="13"/>
      <c r="F2502" s="13"/>
      <c r="G2502" s="205"/>
      <c r="H2502" s="13"/>
      <c r="I2502" s="13"/>
      <c r="J2502" s="216"/>
      <c r="K2502" s="204">
        <f t="shared" si="23"/>
        <v>1</v>
      </c>
      <c r="L2502" s="205" t="str">
        <f ca="1">IFERROR(__xludf.DUMMYFUNCTION("JOIN("""", G2502:H2502)"),"")</f>
        <v/>
      </c>
      <c r="M2502" s="11" t="e">
        <f t="shared" ca="1" si="22"/>
        <v>#NAME?</v>
      </c>
    </row>
    <row r="2503" spans="1:13" ht="12.75">
      <c r="A2503" s="15"/>
      <c r="B2503" s="13"/>
      <c r="C2503" s="13"/>
      <c r="D2503" s="13"/>
      <c r="E2503" s="13"/>
      <c r="F2503" s="13"/>
      <c r="G2503" s="205"/>
      <c r="H2503" s="13"/>
      <c r="I2503" s="13"/>
      <c r="J2503" s="216"/>
      <c r="K2503" s="204">
        <f t="shared" si="23"/>
        <v>1</v>
      </c>
      <c r="L2503" s="205" t="str">
        <f ca="1">IFERROR(__xludf.DUMMYFUNCTION("JOIN("""", G2503:H2503)"),"")</f>
        <v/>
      </c>
      <c r="M2503" s="11" t="e">
        <f t="shared" ca="1" si="22"/>
        <v>#NAME?</v>
      </c>
    </row>
    <row r="2504" spans="1:13" ht="12.75">
      <c r="A2504" s="15"/>
      <c r="B2504" s="13"/>
      <c r="C2504" s="13"/>
      <c r="D2504" s="13"/>
      <c r="E2504" s="13"/>
      <c r="F2504" s="13"/>
      <c r="G2504" s="205"/>
      <c r="H2504" s="13"/>
      <c r="I2504" s="13"/>
      <c r="J2504" s="216"/>
      <c r="K2504" s="204">
        <f t="shared" si="23"/>
        <v>1</v>
      </c>
      <c r="L2504" s="205" t="str">
        <f ca="1">IFERROR(__xludf.DUMMYFUNCTION("JOIN("""", G2504:H2504)"),"")</f>
        <v/>
      </c>
      <c r="M2504" s="11" t="e">
        <f t="shared" ca="1" si="22"/>
        <v>#NAME?</v>
      </c>
    </row>
    <row r="2505" spans="1:13" ht="12.75">
      <c r="A2505" s="15"/>
      <c r="B2505" s="13"/>
      <c r="C2505" s="13"/>
      <c r="D2505" s="13"/>
      <c r="E2505" s="13"/>
      <c r="F2505" s="13"/>
      <c r="G2505" s="205"/>
      <c r="H2505" s="13"/>
      <c r="I2505" s="13"/>
      <c r="J2505" s="216"/>
      <c r="K2505" s="204">
        <f t="shared" si="23"/>
        <v>1</v>
      </c>
      <c r="L2505" s="205" t="str">
        <f ca="1">IFERROR(__xludf.DUMMYFUNCTION("JOIN("""", G2505:H2505)"),"")</f>
        <v/>
      </c>
      <c r="M2505" s="11" t="e">
        <f t="shared" ca="1" si="22"/>
        <v>#NAME?</v>
      </c>
    </row>
    <row r="2506" spans="1:13" ht="12.75">
      <c r="A2506" s="15"/>
      <c r="B2506" s="13"/>
      <c r="C2506" s="13"/>
      <c r="D2506" s="13"/>
      <c r="E2506" s="13"/>
      <c r="F2506" s="13"/>
      <c r="G2506" s="205"/>
      <c r="H2506" s="13"/>
      <c r="I2506" s="13"/>
      <c r="J2506" s="216"/>
      <c r="K2506" s="204">
        <f t="shared" si="23"/>
        <v>1</v>
      </c>
      <c r="L2506" s="205" t="str">
        <f ca="1">IFERROR(__xludf.DUMMYFUNCTION("JOIN("""", G2506:H2506)"),"")</f>
        <v/>
      </c>
      <c r="M2506" s="11" t="e">
        <f t="shared" ca="1" si="22"/>
        <v>#NAME?</v>
      </c>
    </row>
    <row r="2507" spans="1:13" ht="12.75">
      <c r="A2507" s="15"/>
      <c r="B2507" s="13"/>
      <c r="C2507" s="13"/>
      <c r="D2507" s="13"/>
      <c r="E2507" s="13"/>
      <c r="F2507" s="13"/>
      <c r="G2507" s="205"/>
      <c r="H2507" s="13"/>
      <c r="I2507" s="13"/>
      <c r="J2507" s="216"/>
      <c r="K2507" s="204">
        <f t="shared" si="23"/>
        <v>1</v>
      </c>
      <c r="L2507" s="205" t="str">
        <f ca="1">IFERROR(__xludf.DUMMYFUNCTION("JOIN("""", G2507:H2507)"),"")</f>
        <v/>
      </c>
      <c r="M2507" s="11" t="e">
        <f t="shared" ca="1" si="22"/>
        <v>#NAME?</v>
      </c>
    </row>
    <row r="2508" spans="1:13" ht="12.75">
      <c r="A2508" s="15"/>
      <c r="B2508" s="13"/>
      <c r="C2508" s="13"/>
      <c r="D2508" s="13"/>
      <c r="E2508" s="13"/>
      <c r="F2508" s="13"/>
      <c r="G2508" s="205"/>
      <c r="H2508" s="13"/>
      <c r="I2508" s="13"/>
      <c r="J2508" s="216"/>
      <c r="K2508" s="204">
        <f t="shared" si="23"/>
        <v>1</v>
      </c>
      <c r="L2508" s="205" t="str">
        <f ca="1">IFERROR(__xludf.DUMMYFUNCTION("JOIN("""", G2508:H2508)"),"")</f>
        <v/>
      </c>
      <c r="M2508" s="11" t="e">
        <f t="shared" ca="1" si="22"/>
        <v>#NAME?</v>
      </c>
    </row>
    <row r="2509" spans="1:13" ht="12.75">
      <c r="A2509" s="15"/>
      <c r="B2509" s="13"/>
      <c r="C2509" s="13"/>
      <c r="D2509" s="13"/>
      <c r="E2509" s="13"/>
      <c r="F2509" s="13"/>
      <c r="G2509" s="205"/>
      <c r="H2509" s="13"/>
      <c r="I2509" s="13"/>
      <c r="J2509" s="216"/>
      <c r="K2509" s="204">
        <f t="shared" si="23"/>
        <v>1</v>
      </c>
      <c r="L2509" s="205" t="str">
        <f ca="1">IFERROR(__xludf.DUMMYFUNCTION("JOIN("""", G2509:H2509)"),"")</f>
        <v/>
      </c>
      <c r="M2509" s="11" t="e">
        <f t="shared" ca="1" si="22"/>
        <v>#NAME?</v>
      </c>
    </row>
    <row r="2510" spans="1:13" ht="12.75">
      <c r="A2510" s="15"/>
      <c r="B2510" s="13"/>
      <c r="C2510" s="13"/>
      <c r="D2510" s="13"/>
      <c r="E2510" s="13"/>
      <c r="F2510" s="13"/>
      <c r="G2510" s="205"/>
      <c r="H2510" s="13"/>
      <c r="I2510" s="13"/>
      <c r="J2510" s="216"/>
      <c r="K2510" s="204">
        <f t="shared" si="23"/>
        <v>1</v>
      </c>
      <c r="L2510" s="205" t="str">
        <f ca="1">IFERROR(__xludf.DUMMYFUNCTION("JOIN("""", G2510:H2510)"),"")</f>
        <v/>
      </c>
      <c r="M2510" s="11" t="e">
        <f t="shared" ca="1" si="22"/>
        <v>#NAME?</v>
      </c>
    </row>
    <row r="2511" spans="1:13" ht="12.75">
      <c r="A2511" s="15"/>
      <c r="B2511" s="13"/>
      <c r="C2511" s="13"/>
      <c r="D2511" s="13"/>
      <c r="E2511" s="13"/>
      <c r="F2511" s="13"/>
      <c r="G2511" s="205"/>
      <c r="H2511" s="13"/>
      <c r="I2511" s="13"/>
      <c r="J2511" s="216"/>
      <c r="K2511" s="204">
        <f t="shared" si="23"/>
        <v>1</v>
      </c>
      <c r="L2511" s="205" t="str">
        <f ca="1">IFERROR(__xludf.DUMMYFUNCTION("JOIN("""", G2511:H2511)"),"")</f>
        <v/>
      </c>
      <c r="M2511" s="11" t="e">
        <f t="shared" ca="1" si="22"/>
        <v>#NAME?</v>
      </c>
    </row>
    <row r="2512" spans="1:13" ht="12.75">
      <c r="A2512" s="15"/>
      <c r="B2512" s="13"/>
      <c r="C2512" s="13"/>
      <c r="D2512" s="13"/>
      <c r="E2512" s="13"/>
      <c r="F2512" s="13"/>
      <c r="G2512" s="205"/>
      <c r="H2512" s="13"/>
      <c r="I2512" s="13"/>
      <c r="J2512" s="216"/>
      <c r="K2512" s="204">
        <f t="shared" si="23"/>
        <v>1</v>
      </c>
      <c r="L2512" s="205" t="str">
        <f ca="1">IFERROR(__xludf.DUMMYFUNCTION("JOIN("""", G2512:H2512)"),"")</f>
        <v/>
      </c>
      <c r="M2512" s="11" t="e">
        <f t="shared" ca="1" si="22"/>
        <v>#NAME?</v>
      </c>
    </row>
    <row r="2513" spans="1:13" ht="12.75">
      <c r="A2513" s="15"/>
      <c r="B2513" s="13"/>
      <c r="C2513" s="13"/>
      <c r="D2513" s="13"/>
      <c r="E2513" s="13"/>
      <c r="F2513" s="13"/>
      <c r="G2513" s="205"/>
      <c r="H2513" s="13"/>
      <c r="I2513" s="13"/>
      <c r="J2513" s="216"/>
      <c r="K2513" s="204">
        <f t="shared" si="23"/>
        <v>1</v>
      </c>
      <c r="L2513" s="205" t="str">
        <f ca="1">IFERROR(__xludf.DUMMYFUNCTION("JOIN("""", G2513:H2513)"),"")</f>
        <v/>
      </c>
      <c r="M2513" s="11" t="e">
        <f t="shared" ca="1" si="22"/>
        <v>#NAME?</v>
      </c>
    </row>
    <row r="2514" spans="1:13" ht="12.75">
      <c r="A2514" s="15"/>
      <c r="B2514" s="13"/>
      <c r="C2514" s="13"/>
      <c r="D2514" s="13"/>
      <c r="E2514" s="13"/>
      <c r="F2514" s="13"/>
      <c r="G2514" s="205"/>
      <c r="H2514" s="13"/>
      <c r="I2514" s="13"/>
      <c r="J2514" s="216"/>
      <c r="K2514" s="204">
        <f t="shared" si="23"/>
        <v>1</v>
      </c>
      <c r="L2514" s="205" t="str">
        <f ca="1">IFERROR(__xludf.DUMMYFUNCTION("JOIN("""", G2514:H2514)"),"")</f>
        <v/>
      </c>
      <c r="M2514" s="11" t="e">
        <f t="shared" ca="1" si="22"/>
        <v>#NAME?</v>
      </c>
    </row>
    <row r="2515" spans="1:13" ht="12.75">
      <c r="A2515" s="15"/>
      <c r="B2515" s="13"/>
      <c r="C2515" s="13"/>
      <c r="D2515" s="13"/>
      <c r="E2515" s="13"/>
      <c r="F2515" s="13"/>
      <c r="G2515" s="205"/>
      <c r="H2515" s="13"/>
      <c r="I2515" s="13"/>
      <c r="J2515" s="216"/>
      <c r="K2515" s="204">
        <f t="shared" si="23"/>
        <v>1</v>
      </c>
      <c r="L2515" s="205" t="str">
        <f ca="1">IFERROR(__xludf.DUMMYFUNCTION("JOIN("""", G2515:H2515)"),"")</f>
        <v/>
      </c>
      <c r="M2515" s="11" t="e">
        <f t="shared" ca="1" si="22"/>
        <v>#NAME?</v>
      </c>
    </row>
    <row r="2516" spans="1:13" ht="12.75">
      <c r="A2516" s="15"/>
      <c r="B2516" s="13"/>
      <c r="C2516" s="13"/>
      <c r="D2516" s="13"/>
      <c r="E2516" s="13"/>
      <c r="F2516" s="13"/>
      <c r="G2516" s="205"/>
      <c r="H2516" s="13"/>
      <c r="I2516" s="13"/>
      <c r="J2516" s="216"/>
      <c r="K2516" s="204">
        <f t="shared" si="23"/>
        <v>1</v>
      </c>
      <c r="L2516" s="205" t="str">
        <f ca="1">IFERROR(__xludf.DUMMYFUNCTION("JOIN("""", G2516:H2516)"),"")</f>
        <v/>
      </c>
      <c r="M2516" s="11" t="e">
        <f t="shared" ca="1" si="22"/>
        <v>#NAME?</v>
      </c>
    </row>
    <row r="2517" spans="1:13" ht="12.75">
      <c r="A2517" s="15"/>
      <c r="B2517" s="13"/>
      <c r="C2517" s="13"/>
      <c r="D2517" s="13"/>
      <c r="E2517" s="13"/>
      <c r="F2517" s="13"/>
      <c r="G2517" s="205"/>
      <c r="H2517" s="13"/>
      <c r="I2517" s="13"/>
      <c r="J2517" s="216"/>
      <c r="K2517" s="204">
        <f t="shared" si="23"/>
        <v>1</v>
      </c>
      <c r="L2517" s="205" t="str">
        <f ca="1">IFERROR(__xludf.DUMMYFUNCTION("JOIN("""", G2517:H2517)"),"")</f>
        <v/>
      </c>
      <c r="M2517" s="11" t="e">
        <f t="shared" ca="1" si="22"/>
        <v>#NAME?</v>
      </c>
    </row>
    <row r="2518" spans="1:13" ht="12.75">
      <c r="A2518" s="15"/>
      <c r="B2518" s="13"/>
      <c r="C2518" s="13"/>
      <c r="D2518" s="13"/>
      <c r="E2518" s="13"/>
      <c r="F2518" s="13"/>
      <c r="G2518" s="205"/>
      <c r="H2518" s="13"/>
      <c r="I2518" s="13"/>
      <c r="J2518" s="216"/>
      <c r="K2518" s="204">
        <f t="shared" si="23"/>
        <v>1</v>
      </c>
      <c r="L2518" s="205" t="str">
        <f ca="1">IFERROR(__xludf.DUMMYFUNCTION("JOIN("""", G2518:H2518)"),"")</f>
        <v/>
      </c>
      <c r="M2518" s="11" t="e">
        <f t="shared" ca="1" si="22"/>
        <v>#NAME?</v>
      </c>
    </row>
    <row r="2519" spans="1:13" ht="12.75">
      <c r="A2519" s="15"/>
      <c r="B2519" s="13"/>
      <c r="C2519" s="13"/>
      <c r="D2519" s="13"/>
      <c r="E2519" s="13"/>
      <c r="F2519" s="13"/>
      <c r="G2519" s="205"/>
      <c r="H2519" s="13"/>
      <c r="I2519" s="13"/>
      <c r="J2519" s="216"/>
      <c r="K2519" s="204">
        <f t="shared" si="23"/>
        <v>1</v>
      </c>
      <c r="L2519" s="205" t="str">
        <f ca="1">IFERROR(__xludf.DUMMYFUNCTION("JOIN("""", G2519:H2519)"),"")</f>
        <v/>
      </c>
      <c r="M2519" s="11" t="e">
        <f t="shared" ca="1" si="22"/>
        <v>#NAME?</v>
      </c>
    </row>
    <row r="2520" spans="1:13" ht="12.75">
      <c r="A2520" s="15"/>
      <c r="B2520" s="13"/>
      <c r="C2520" s="13"/>
      <c r="D2520" s="13"/>
      <c r="E2520" s="13"/>
      <c r="F2520" s="13"/>
      <c r="G2520" s="205"/>
      <c r="H2520" s="13"/>
      <c r="I2520" s="13"/>
      <c r="J2520" s="216"/>
      <c r="K2520" s="204">
        <f t="shared" si="23"/>
        <v>1</v>
      </c>
      <c r="L2520" s="205" t="str">
        <f ca="1">IFERROR(__xludf.DUMMYFUNCTION("JOIN("""", G2520:H2520)"),"")</f>
        <v/>
      </c>
      <c r="M2520" s="11" t="e">
        <f t="shared" ca="1" si="22"/>
        <v>#NAME?</v>
      </c>
    </row>
    <row r="2521" spans="1:13" ht="12.75">
      <c r="A2521" s="15"/>
      <c r="B2521" s="13"/>
      <c r="C2521" s="13"/>
      <c r="D2521" s="13"/>
      <c r="E2521" s="13"/>
      <c r="F2521" s="13"/>
      <c r="G2521" s="205"/>
      <c r="H2521" s="13"/>
      <c r="I2521" s="13"/>
      <c r="J2521" s="216"/>
      <c r="K2521" s="204">
        <f t="shared" si="23"/>
        <v>1</v>
      </c>
      <c r="L2521" s="205" t="str">
        <f ca="1">IFERROR(__xludf.DUMMYFUNCTION("JOIN("""", G2521:H2521)"),"")</f>
        <v/>
      </c>
      <c r="M2521" s="11" t="e">
        <f t="shared" ca="1" si="22"/>
        <v>#NAME?</v>
      </c>
    </row>
    <row r="2522" spans="1:13" ht="12.75">
      <c r="A2522" s="15"/>
      <c r="B2522" s="13"/>
      <c r="C2522" s="13"/>
      <c r="D2522" s="13"/>
      <c r="E2522" s="13"/>
      <c r="F2522" s="13"/>
      <c r="G2522" s="205"/>
      <c r="H2522" s="13"/>
      <c r="I2522" s="13"/>
      <c r="J2522" s="216"/>
      <c r="K2522" s="204">
        <f t="shared" si="23"/>
        <v>1</v>
      </c>
      <c r="L2522" s="205" t="str">
        <f ca="1">IFERROR(__xludf.DUMMYFUNCTION("JOIN("""", G2522:H2522)"),"")</f>
        <v/>
      </c>
      <c r="M2522" s="11" t="e">
        <f t="shared" ca="1" si="22"/>
        <v>#NAME?</v>
      </c>
    </row>
    <row r="2523" spans="1:13" ht="12.75">
      <c r="A2523" s="15"/>
      <c r="B2523" s="13"/>
      <c r="C2523" s="13"/>
      <c r="D2523" s="13"/>
      <c r="E2523" s="13"/>
      <c r="F2523" s="13"/>
      <c r="G2523" s="205"/>
      <c r="H2523" s="13"/>
      <c r="I2523" s="13"/>
      <c r="J2523" s="216"/>
      <c r="K2523" s="204">
        <f t="shared" si="23"/>
        <v>1</v>
      </c>
      <c r="L2523" s="205" t="str">
        <f ca="1">IFERROR(__xludf.DUMMYFUNCTION("JOIN("""", G2523:H2523)"),"")</f>
        <v/>
      </c>
      <c r="M2523" s="11" t="e">
        <f t="shared" ca="1" si="22"/>
        <v>#NAME?</v>
      </c>
    </row>
    <row r="2524" spans="1:13" ht="12.75">
      <c r="A2524" s="15"/>
      <c r="B2524" s="13"/>
      <c r="C2524" s="13"/>
      <c r="D2524" s="13"/>
      <c r="E2524" s="13"/>
      <c r="F2524" s="13"/>
      <c r="G2524" s="205"/>
      <c r="H2524" s="13"/>
      <c r="I2524" s="13"/>
      <c r="J2524" s="216"/>
      <c r="K2524" s="204">
        <f t="shared" si="23"/>
        <v>1</v>
      </c>
      <c r="L2524" s="205" t="str">
        <f ca="1">IFERROR(__xludf.DUMMYFUNCTION("JOIN("""", G2524:H2524)"),"")</f>
        <v/>
      </c>
      <c r="M2524" s="11" t="e">
        <f t="shared" ca="1" si="22"/>
        <v>#NAME?</v>
      </c>
    </row>
    <row r="2525" spans="1:13" ht="12.75">
      <c r="A2525" s="15"/>
      <c r="B2525" s="13"/>
      <c r="C2525" s="13"/>
      <c r="D2525" s="13"/>
      <c r="E2525" s="13"/>
      <c r="F2525" s="13"/>
      <c r="G2525" s="205"/>
      <c r="H2525" s="13"/>
      <c r="I2525" s="13"/>
      <c r="J2525" s="216"/>
      <c r="K2525" s="204">
        <f t="shared" si="23"/>
        <v>1</v>
      </c>
      <c r="L2525" s="205" t="str">
        <f ca="1">IFERROR(__xludf.DUMMYFUNCTION("JOIN("""", G2525:H2525)"),"")</f>
        <v/>
      </c>
      <c r="M2525" s="11" t="e">
        <f t="shared" ca="1" si="22"/>
        <v>#NAME?</v>
      </c>
    </row>
    <row r="2526" spans="1:13" ht="12.75">
      <c r="A2526" s="15"/>
      <c r="B2526" s="13"/>
      <c r="C2526" s="13"/>
      <c r="D2526" s="13"/>
      <c r="E2526" s="13"/>
      <c r="F2526" s="13"/>
      <c r="G2526" s="205"/>
      <c r="H2526" s="13"/>
      <c r="I2526" s="13"/>
      <c r="J2526" s="216"/>
      <c r="K2526" s="204">
        <f t="shared" si="23"/>
        <v>1</v>
      </c>
      <c r="L2526" s="205" t="str">
        <f ca="1">IFERROR(__xludf.DUMMYFUNCTION("JOIN("""", G2526:H2526)"),"")</f>
        <v/>
      </c>
      <c r="M2526" s="11" t="e">
        <f t="shared" ca="1" si="22"/>
        <v>#NAME?</v>
      </c>
    </row>
    <row r="2527" spans="1:13" ht="12.75">
      <c r="A2527" s="15"/>
      <c r="B2527" s="13"/>
      <c r="C2527" s="13"/>
      <c r="D2527" s="13"/>
      <c r="E2527" s="13"/>
      <c r="F2527" s="13"/>
      <c r="G2527" s="205"/>
      <c r="H2527" s="13"/>
      <c r="I2527" s="13"/>
      <c r="J2527" s="216"/>
      <c r="K2527" s="204">
        <f t="shared" si="23"/>
        <v>1</v>
      </c>
      <c r="L2527" s="205" t="str">
        <f ca="1">IFERROR(__xludf.DUMMYFUNCTION("JOIN("""", G2527:H2527)"),"")</f>
        <v/>
      </c>
      <c r="M2527" s="11" t="e">
        <f t="shared" ca="1" si="22"/>
        <v>#NAME?</v>
      </c>
    </row>
    <row r="2528" spans="1:13" ht="12.75">
      <c r="A2528" s="15"/>
      <c r="B2528" s="13"/>
      <c r="C2528" s="13"/>
      <c r="D2528" s="13"/>
      <c r="E2528" s="13"/>
      <c r="F2528" s="13"/>
      <c r="G2528" s="205"/>
      <c r="H2528" s="13"/>
      <c r="I2528" s="13"/>
      <c r="J2528" s="216"/>
      <c r="K2528" s="204">
        <f t="shared" si="23"/>
        <v>1</v>
      </c>
      <c r="L2528" s="205" t="str">
        <f ca="1">IFERROR(__xludf.DUMMYFUNCTION("JOIN("""", G2528:H2528)"),"")</f>
        <v/>
      </c>
      <c r="M2528" s="11" t="e">
        <f t="shared" ca="1" si="22"/>
        <v>#NAME?</v>
      </c>
    </row>
    <row r="2529" spans="1:13" ht="12.75">
      <c r="A2529" s="15"/>
      <c r="B2529" s="13"/>
      <c r="C2529" s="13"/>
      <c r="D2529" s="13"/>
      <c r="E2529" s="13"/>
      <c r="F2529" s="13"/>
      <c r="G2529" s="205"/>
      <c r="H2529" s="13"/>
      <c r="I2529" s="13"/>
      <c r="J2529" s="216"/>
      <c r="K2529" s="204">
        <f t="shared" si="23"/>
        <v>1</v>
      </c>
      <c r="L2529" s="205" t="str">
        <f ca="1">IFERROR(__xludf.DUMMYFUNCTION("JOIN("""", G2529:H2529)"),"")</f>
        <v/>
      </c>
      <c r="M2529" s="11" t="e">
        <f t="shared" ca="1" si="22"/>
        <v>#NAME?</v>
      </c>
    </row>
    <row r="2530" spans="1:13" ht="12.75">
      <c r="A2530" s="15"/>
      <c r="B2530" s="13"/>
      <c r="C2530" s="13"/>
      <c r="D2530" s="13"/>
      <c r="E2530" s="13"/>
      <c r="F2530" s="13"/>
      <c r="G2530" s="205"/>
      <c r="H2530" s="13"/>
      <c r="I2530" s="13"/>
      <c r="J2530" s="216"/>
      <c r="K2530" s="204">
        <f t="shared" si="23"/>
        <v>1</v>
      </c>
      <c r="L2530" s="205" t="str">
        <f ca="1">IFERROR(__xludf.DUMMYFUNCTION("JOIN("""", G2530:H2530)"),"")</f>
        <v/>
      </c>
      <c r="M2530" s="11" t="e">
        <f t="shared" ca="1" si="22"/>
        <v>#NAME?</v>
      </c>
    </row>
    <row r="2531" spans="1:13" ht="12.75">
      <c r="A2531" s="15"/>
      <c r="B2531" s="13"/>
      <c r="C2531" s="13"/>
      <c r="D2531" s="13"/>
      <c r="E2531" s="13"/>
      <c r="F2531" s="13"/>
      <c r="G2531" s="205"/>
      <c r="H2531" s="13"/>
      <c r="I2531" s="13"/>
      <c r="J2531" s="216"/>
      <c r="K2531" s="204">
        <f t="shared" si="23"/>
        <v>1</v>
      </c>
      <c r="L2531" s="205" t="str">
        <f ca="1">IFERROR(__xludf.DUMMYFUNCTION("JOIN("""", G2531:H2531)"),"")</f>
        <v/>
      </c>
      <c r="M2531" s="11" t="e">
        <f t="shared" ca="1" si="22"/>
        <v>#NAME?</v>
      </c>
    </row>
    <row r="2532" spans="1:13" ht="12.75">
      <c r="A2532" s="15"/>
      <c r="B2532" s="13"/>
      <c r="C2532" s="13"/>
      <c r="D2532" s="13"/>
      <c r="E2532" s="13"/>
      <c r="F2532" s="13"/>
      <c r="G2532" s="205"/>
      <c r="H2532" s="13"/>
      <c r="I2532" s="13"/>
      <c r="J2532" s="216"/>
      <c r="K2532" s="204">
        <f t="shared" si="23"/>
        <v>1</v>
      </c>
      <c r="L2532" s="205" t="str">
        <f ca="1">IFERROR(__xludf.DUMMYFUNCTION("JOIN("""", G2532:H2532)"),"")</f>
        <v/>
      </c>
      <c r="M2532" s="11" t="e">
        <f t="shared" ca="1" si="22"/>
        <v>#NAME?</v>
      </c>
    </row>
    <row r="2533" spans="1:13" ht="12.75">
      <c r="A2533" s="15"/>
      <c r="B2533" s="13"/>
      <c r="C2533" s="13"/>
      <c r="D2533" s="13"/>
      <c r="E2533" s="13"/>
      <c r="F2533" s="13"/>
      <c r="G2533" s="205"/>
      <c r="H2533" s="13"/>
      <c r="I2533" s="13"/>
      <c r="J2533" s="216"/>
      <c r="K2533" s="204">
        <f t="shared" si="23"/>
        <v>1</v>
      </c>
      <c r="L2533" s="205" t="str">
        <f ca="1">IFERROR(__xludf.DUMMYFUNCTION("JOIN("""", G2533:H2533)"),"")</f>
        <v/>
      </c>
      <c r="M2533" s="11" t="e">
        <f t="shared" ca="1" si="22"/>
        <v>#NAME?</v>
      </c>
    </row>
    <row r="2534" spans="1:13" ht="12.75">
      <c r="A2534" s="15"/>
      <c r="B2534" s="13"/>
      <c r="C2534" s="13"/>
      <c r="D2534" s="13"/>
      <c r="E2534" s="13"/>
      <c r="F2534" s="13"/>
      <c r="G2534" s="205"/>
      <c r="H2534" s="13"/>
      <c r="I2534" s="13"/>
      <c r="J2534" s="216"/>
      <c r="K2534" s="204">
        <f t="shared" si="23"/>
        <v>1</v>
      </c>
      <c r="L2534" s="205" t="str">
        <f ca="1">IFERROR(__xludf.DUMMYFUNCTION("JOIN("""", G2534:H2534)"),"")</f>
        <v/>
      </c>
      <c r="M2534" s="11" t="e">
        <f t="shared" ca="1" si="22"/>
        <v>#NAME?</v>
      </c>
    </row>
    <row r="2535" spans="1:13" ht="12.75">
      <c r="A2535" s="15"/>
      <c r="B2535" s="13"/>
      <c r="C2535" s="13"/>
      <c r="D2535" s="13"/>
      <c r="E2535" s="13"/>
      <c r="F2535" s="13"/>
      <c r="G2535" s="205"/>
      <c r="H2535" s="13"/>
      <c r="I2535" s="13"/>
      <c r="J2535" s="216"/>
      <c r="K2535" s="204">
        <f t="shared" si="23"/>
        <v>1</v>
      </c>
      <c r="L2535" s="205" t="str">
        <f ca="1">IFERROR(__xludf.DUMMYFUNCTION("JOIN("""", G2535:H2535)"),"")</f>
        <v/>
      </c>
      <c r="M2535" s="11" t="e">
        <f t="shared" ca="1" si="22"/>
        <v>#NAME?</v>
      </c>
    </row>
    <row r="2536" spans="1:13" ht="12.75">
      <c r="A2536" s="15"/>
      <c r="B2536" s="13"/>
      <c r="C2536" s="13"/>
      <c r="D2536" s="13"/>
      <c r="E2536" s="13"/>
      <c r="F2536" s="13"/>
      <c r="G2536" s="205"/>
      <c r="H2536" s="13"/>
      <c r="I2536" s="13"/>
      <c r="J2536" s="216"/>
      <c r="K2536" s="204">
        <f t="shared" si="23"/>
        <v>1</v>
      </c>
      <c r="L2536" s="205" t="str">
        <f ca="1">IFERROR(__xludf.DUMMYFUNCTION("JOIN("""", G2536:H2536)"),"")</f>
        <v/>
      </c>
      <c r="M2536" s="11" t="e">
        <f t="shared" ca="1" si="22"/>
        <v>#NAME?</v>
      </c>
    </row>
    <row r="2537" spans="1:13" ht="12.75">
      <c r="A2537" s="15"/>
      <c r="B2537" s="13"/>
      <c r="C2537" s="13"/>
      <c r="D2537" s="13"/>
      <c r="E2537" s="13"/>
      <c r="F2537" s="13"/>
      <c r="G2537" s="205"/>
      <c r="H2537" s="13"/>
      <c r="I2537" s="13"/>
      <c r="J2537" s="216"/>
      <c r="K2537" s="204">
        <f t="shared" si="23"/>
        <v>1</v>
      </c>
      <c r="L2537" s="205" t="str">
        <f ca="1">IFERROR(__xludf.DUMMYFUNCTION("JOIN("""", G2537:H2537)"),"")</f>
        <v/>
      </c>
      <c r="M2537" s="11" t="e">
        <f t="shared" ca="1" si="22"/>
        <v>#NAME?</v>
      </c>
    </row>
    <row r="2538" spans="1:13" ht="12.75">
      <c r="A2538" s="15"/>
      <c r="B2538" s="13"/>
      <c r="C2538" s="13"/>
      <c r="D2538" s="13"/>
      <c r="E2538" s="13"/>
      <c r="F2538" s="13"/>
      <c r="G2538" s="205"/>
      <c r="H2538" s="13"/>
      <c r="I2538" s="13"/>
      <c r="J2538" s="216"/>
      <c r="K2538" s="204">
        <f t="shared" si="23"/>
        <v>1</v>
      </c>
      <c r="L2538" s="205" t="str">
        <f ca="1">IFERROR(__xludf.DUMMYFUNCTION("JOIN("""", G2538:H2538)"),"")</f>
        <v/>
      </c>
      <c r="M2538" s="11" t="e">
        <f t="shared" ca="1" si="22"/>
        <v>#NAME?</v>
      </c>
    </row>
    <row r="2539" spans="1:13" ht="12.75">
      <c r="A2539" s="15"/>
      <c r="B2539" s="13"/>
      <c r="C2539" s="13"/>
      <c r="D2539" s="13"/>
      <c r="E2539" s="13"/>
      <c r="F2539" s="13"/>
      <c r="G2539" s="205"/>
      <c r="H2539" s="13"/>
      <c r="I2539" s="13"/>
      <c r="J2539" s="216"/>
      <c r="K2539" s="204">
        <f t="shared" si="23"/>
        <v>1</v>
      </c>
      <c r="L2539" s="205" t="str">
        <f ca="1">IFERROR(__xludf.DUMMYFUNCTION("JOIN("""", G2539:H2539)"),"")</f>
        <v/>
      </c>
      <c r="M2539" s="11" t="e">
        <f t="shared" ca="1" si="22"/>
        <v>#NAME?</v>
      </c>
    </row>
    <row r="2540" spans="1:13" ht="12.75">
      <c r="A2540" s="15"/>
      <c r="B2540" s="13"/>
      <c r="C2540" s="13"/>
      <c r="D2540" s="13"/>
      <c r="E2540" s="13"/>
      <c r="F2540" s="13"/>
      <c r="G2540" s="205"/>
      <c r="H2540" s="13"/>
      <c r="I2540" s="13"/>
      <c r="J2540" s="216"/>
      <c r="K2540" s="204">
        <f t="shared" si="23"/>
        <v>1</v>
      </c>
      <c r="L2540" s="205" t="str">
        <f ca="1">IFERROR(__xludf.DUMMYFUNCTION("JOIN("""", G2540:H2540)"),"")</f>
        <v/>
      </c>
      <c r="M2540" s="11" t="e">
        <f t="shared" ca="1" si="22"/>
        <v>#NAME?</v>
      </c>
    </row>
    <row r="2541" spans="1:13" ht="12.75">
      <c r="A2541" s="15"/>
      <c r="B2541" s="13"/>
      <c r="C2541" s="13"/>
      <c r="D2541" s="13"/>
      <c r="E2541" s="13"/>
      <c r="F2541" s="13"/>
      <c r="G2541" s="205"/>
      <c r="H2541" s="13"/>
      <c r="I2541" s="13"/>
      <c r="J2541" s="216"/>
      <c r="K2541" s="204">
        <f t="shared" si="23"/>
        <v>1</v>
      </c>
      <c r="L2541" s="205" t="str">
        <f ca="1">IFERROR(__xludf.DUMMYFUNCTION("JOIN("""", G2541:H2541)"),"")</f>
        <v/>
      </c>
      <c r="M2541" s="11" t="e">
        <f t="shared" ca="1" si="22"/>
        <v>#NAME?</v>
      </c>
    </row>
    <row r="2542" spans="1:13" ht="12.75">
      <c r="A2542" s="15"/>
      <c r="B2542" s="13"/>
      <c r="C2542" s="13"/>
      <c r="D2542" s="13"/>
      <c r="E2542" s="13"/>
      <c r="F2542" s="13"/>
      <c r="G2542" s="205"/>
      <c r="H2542" s="13"/>
      <c r="I2542" s="13"/>
      <c r="J2542" s="216"/>
      <c r="K2542" s="204">
        <f t="shared" si="23"/>
        <v>1</v>
      </c>
      <c r="L2542" s="205" t="str">
        <f ca="1">IFERROR(__xludf.DUMMYFUNCTION("JOIN("""", G2542:H2542)"),"")</f>
        <v/>
      </c>
      <c r="M2542" s="11" t="e">
        <f t="shared" ca="1" si="22"/>
        <v>#NAME?</v>
      </c>
    </row>
    <row r="2543" spans="1:13" ht="12.75">
      <c r="A2543" s="15"/>
      <c r="B2543" s="13"/>
      <c r="C2543" s="13"/>
      <c r="D2543" s="13"/>
      <c r="E2543" s="13"/>
      <c r="F2543" s="13"/>
      <c r="G2543" s="205"/>
      <c r="H2543" s="13"/>
      <c r="I2543" s="13"/>
      <c r="J2543" s="216"/>
      <c r="K2543" s="204">
        <f t="shared" si="23"/>
        <v>1</v>
      </c>
      <c r="L2543" s="205" t="str">
        <f ca="1">IFERROR(__xludf.DUMMYFUNCTION("JOIN("""", G2543:H2543)"),"")</f>
        <v/>
      </c>
      <c r="M2543" s="11" t="e">
        <f t="shared" ca="1" si="22"/>
        <v>#NAME?</v>
      </c>
    </row>
    <row r="2544" spans="1:13" ht="12.75">
      <c r="A2544" s="15"/>
      <c r="B2544" s="13"/>
      <c r="C2544" s="13"/>
      <c r="D2544" s="13"/>
      <c r="E2544" s="13"/>
      <c r="F2544" s="13"/>
      <c r="G2544" s="205"/>
      <c r="H2544" s="13"/>
      <c r="I2544" s="13"/>
      <c r="J2544" s="216"/>
      <c r="K2544" s="204">
        <f t="shared" si="23"/>
        <v>1</v>
      </c>
      <c r="L2544" s="205" t="str">
        <f ca="1">IFERROR(__xludf.DUMMYFUNCTION("JOIN("""", G2544:H2544)"),"")</f>
        <v/>
      </c>
      <c r="M2544" s="11" t="e">
        <f t="shared" ca="1" si="22"/>
        <v>#NAME?</v>
      </c>
    </row>
    <row r="2545" spans="1:13" ht="12.75">
      <c r="A2545" s="15"/>
      <c r="B2545" s="13"/>
      <c r="C2545" s="13"/>
      <c r="D2545" s="13"/>
      <c r="E2545" s="13"/>
      <c r="F2545" s="13"/>
      <c r="G2545" s="205"/>
      <c r="H2545" s="13"/>
      <c r="I2545" s="13"/>
      <c r="J2545" s="216"/>
      <c r="K2545" s="204">
        <f t="shared" si="23"/>
        <v>1</v>
      </c>
      <c r="L2545" s="205" t="str">
        <f ca="1">IFERROR(__xludf.DUMMYFUNCTION("JOIN("""", G2545:H2545)"),"")</f>
        <v/>
      </c>
      <c r="M2545" s="11" t="e">
        <f t="shared" ca="1" si="22"/>
        <v>#NAME?</v>
      </c>
    </row>
    <row r="2546" spans="1:13" ht="12.75">
      <c r="A2546" s="15"/>
      <c r="B2546" s="13"/>
      <c r="C2546" s="13"/>
      <c r="D2546" s="13"/>
      <c r="E2546" s="13"/>
      <c r="F2546" s="13"/>
      <c r="G2546" s="205"/>
      <c r="H2546" s="13"/>
      <c r="I2546" s="13"/>
      <c r="J2546" s="216"/>
      <c r="K2546" s="204">
        <f t="shared" si="23"/>
        <v>1</v>
      </c>
      <c r="L2546" s="205" t="str">
        <f ca="1">IFERROR(__xludf.DUMMYFUNCTION("JOIN("""", G2546:H2546)"),"")</f>
        <v/>
      </c>
      <c r="M2546" s="11" t="e">
        <f t="shared" ca="1" si="22"/>
        <v>#NAME?</v>
      </c>
    </row>
    <row r="2547" spans="1:13" ht="12.75">
      <c r="A2547" s="15"/>
      <c r="B2547" s="13"/>
      <c r="C2547" s="13"/>
      <c r="D2547" s="13"/>
      <c r="E2547" s="13"/>
      <c r="F2547" s="13"/>
      <c r="G2547" s="205"/>
      <c r="H2547" s="13"/>
      <c r="I2547" s="13"/>
      <c r="J2547" s="216"/>
      <c r="K2547" s="204">
        <f t="shared" si="23"/>
        <v>1</v>
      </c>
      <c r="L2547" s="205" t="str">
        <f ca="1">IFERROR(__xludf.DUMMYFUNCTION("JOIN("""", G2547:H2547)"),"")</f>
        <v/>
      </c>
      <c r="M2547" s="11" t="e">
        <f t="shared" ca="1" si="22"/>
        <v>#NAME?</v>
      </c>
    </row>
    <row r="2548" spans="1:13" ht="12.75">
      <c r="A2548" s="15"/>
      <c r="B2548" s="13"/>
      <c r="C2548" s="13"/>
      <c r="D2548" s="13"/>
      <c r="E2548" s="13"/>
      <c r="F2548" s="13"/>
      <c r="G2548" s="205"/>
      <c r="H2548" s="13"/>
      <c r="I2548" s="13"/>
      <c r="J2548" s="216"/>
      <c r="K2548" s="204">
        <f t="shared" si="23"/>
        <v>1</v>
      </c>
      <c r="L2548" s="205" t="str">
        <f ca="1">IFERROR(__xludf.DUMMYFUNCTION("JOIN("""", G2548:H2548)"),"")</f>
        <v/>
      </c>
      <c r="M2548" s="11" t="e">
        <f t="shared" ca="1" si="22"/>
        <v>#NAME?</v>
      </c>
    </row>
    <row r="2549" spans="1:13" ht="12.75">
      <c r="A2549" s="15"/>
      <c r="B2549" s="13"/>
      <c r="C2549" s="13"/>
      <c r="D2549" s="13"/>
      <c r="E2549" s="13"/>
      <c r="F2549" s="13"/>
      <c r="G2549" s="205"/>
      <c r="H2549" s="13"/>
      <c r="I2549" s="13"/>
      <c r="J2549" s="216"/>
      <c r="K2549" s="204">
        <f t="shared" si="23"/>
        <v>1</v>
      </c>
      <c r="L2549" s="205" t="str">
        <f ca="1">IFERROR(__xludf.DUMMYFUNCTION("JOIN("""", G2549:H2549)"),"")</f>
        <v/>
      </c>
      <c r="M2549" s="11" t="e">
        <f t="shared" ca="1" si="22"/>
        <v>#NAME?</v>
      </c>
    </row>
    <row r="2550" spans="1:13" ht="12.75">
      <c r="A2550" s="15"/>
      <c r="B2550" s="13"/>
      <c r="C2550" s="13"/>
      <c r="D2550" s="13"/>
      <c r="E2550" s="13"/>
      <c r="F2550" s="13"/>
      <c r="G2550" s="205"/>
      <c r="H2550" s="13"/>
      <c r="I2550" s="13"/>
      <c r="J2550" s="216"/>
      <c r="K2550" s="204">
        <f t="shared" si="23"/>
        <v>1</v>
      </c>
      <c r="L2550" s="205" t="str">
        <f ca="1">IFERROR(__xludf.DUMMYFUNCTION("JOIN("""", G2550:H2550)"),"")</f>
        <v/>
      </c>
      <c r="M2550" s="11" t="e">
        <f t="shared" ca="1" si="22"/>
        <v>#NAME?</v>
      </c>
    </row>
    <row r="2551" spans="1:13" ht="12.75">
      <c r="A2551" s="15"/>
      <c r="B2551" s="13"/>
      <c r="C2551" s="13"/>
      <c r="D2551" s="13"/>
      <c r="E2551" s="13"/>
      <c r="F2551" s="13"/>
      <c r="G2551" s="205"/>
      <c r="H2551" s="13"/>
      <c r="I2551" s="13"/>
      <c r="J2551" s="216"/>
      <c r="K2551" s="204">
        <f t="shared" si="23"/>
        <v>1</v>
      </c>
      <c r="L2551" s="205" t="str">
        <f ca="1">IFERROR(__xludf.DUMMYFUNCTION("JOIN("""", G2551:H2551)"),"")</f>
        <v/>
      </c>
      <c r="M2551" s="11" t="e">
        <f t="shared" ca="1" si="22"/>
        <v>#NAME?</v>
      </c>
    </row>
    <row r="2552" spans="1:13" ht="12.75">
      <c r="A2552" s="15"/>
      <c r="B2552" s="13"/>
      <c r="C2552" s="13"/>
      <c r="D2552" s="13"/>
      <c r="E2552" s="13"/>
      <c r="F2552" s="13"/>
      <c r="G2552" s="205"/>
      <c r="H2552" s="13"/>
      <c r="I2552" s="13"/>
      <c r="J2552" s="216"/>
      <c r="K2552" s="204">
        <f t="shared" si="23"/>
        <v>1</v>
      </c>
      <c r="L2552" s="205" t="str">
        <f ca="1">IFERROR(__xludf.DUMMYFUNCTION("JOIN("""", G2552:H2552)"),"")</f>
        <v/>
      </c>
      <c r="M2552" s="11" t="e">
        <f t="shared" ref="M2552:M2806" ca="1" si="24">HYPERLINK(L2552, Image("http://iopl.co/whatsapp.jpg"))</f>
        <v>#NAME?</v>
      </c>
    </row>
    <row r="2553" spans="1:13" ht="12.75">
      <c r="A2553" s="15"/>
      <c r="B2553" s="13"/>
      <c r="C2553" s="13"/>
      <c r="D2553" s="13"/>
      <c r="E2553" s="13"/>
      <c r="F2553" s="13"/>
      <c r="G2553" s="205"/>
      <c r="H2553" s="13"/>
      <c r="I2553" s="13"/>
      <c r="J2553" s="216"/>
      <c r="K2553" s="204">
        <f t="shared" si="23"/>
        <v>1</v>
      </c>
      <c r="L2553" s="205" t="str">
        <f ca="1">IFERROR(__xludf.DUMMYFUNCTION("JOIN("""", G2553:H2553)"),"")</f>
        <v/>
      </c>
      <c r="M2553" s="11" t="e">
        <f t="shared" ca="1" si="24"/>
        <v>#NAME?</v>
      </c>
    </row>
    <row r="2554" spans="1:13" ht="12.75">
      <c r="A2554" s="15"/>
      <c r="B2554" s="13"/>
      <c r="C2554" s="13"/>
      <c r="D2554" s="13"/>
      <c r="E2554" s="13"/>
      <c r="F2554" s="13"/>
      <c r="G2554" s="205"/>
      <c r="H2554" s="13"/>
      <c r="I2554" s="13"/>
      <c r="J2554" s="216"/>
      <c r="K2554" s="204">
        <f t="shared" si="23"/>
        <v>1</v>
      </c>
      <c r="L2554" s="205" t="str">
        <f ca="1">IFERROR(__xludf.DUMMYFUNCTION("JOIN("""", G2554:H2554)"),"")</f>
        <v/>
      </c>
      <c r="M2554" s="11" t="e">
        <f t="shared" ca="1" si="24"/>
        <v>#NAME?</v>
      </c>
    </row>
    <row r="2555" spans="1:13" ht="12.75">
      <c r="A2555" s="15"/>
      <c r="B2555" s="13"/>
      <c r="C2555" s="13"/>
      <c r="D2555" s="13"/>
      <c r="E2555" s="13"/>
      <c r="F2555" s="13"/>
      <c r="G2555" s="205"/>
      <c r="H2555" s="13"/>
      <c r="I2555" s="13"/>
      <c r="J2555" s="216"/>
      <c r="K2555" s="204">
        <f t="shared" si="23"/>
        <v>1</v>
      </c>
      <c r="L2555" s="205" t="str">
        <f ca="1">IFERROR(__xludf.DUMMYFUNCTION("JOIN("""", G2555:H2555)"),"")</f>
        <v/>
      </c>
      <c r="M2555" s="11" t="e">
        <f t="shared" ca="1" si="24"/>
        <v>#NAME?</v>
      </c>
    </row>
    <row r="2556" spans="1:13" ht="12.75">
      <c r="A2556" s="15"/>
      <c r="B2556" s="13"/>
      <c r="C2556" s="13"/>
      <c r="D2556" s="13"/>
      <c r="E2556" s="13"/>
      <c r="F2556" s="13"/>
      <c r="G2556" s="205"/>
      <c r="H2556" s="13"/>
      <c r="I2556" s="13"/>
      <c r="J2556" s="216"/>
      <c r="K2556" s="204">
        <f t="shared" si="23"/>
        <v>1</v>
      </c>
      <c r="L2556" s="205" t="str">
        <f ca="1">IFERROR(__xludf.DUMMYFUNCTION("JOIN("""", G2556:H2556)"),"")</f>
        <v/>
      </c>
      <c r="M2556" s="11" t="e">
        <f t="shared" ca="1" si="24"/>
        <v>#NAME?</v>
      </c>
    </row>
    <row r="2557" spans="1:13" ht="12.75">
      <c r="A2557" s="15"/>
      <c r="B2557" s="13"/>
      <c r="C2557" s="13"/>
      <c r="D2557" s="13"/>
      <c r="E2557" s="13"/>
      <c r="F2557" s="13"/>
      <c r="G2557" s="205"/>
      <c r="H2557" s="13"/>
      <c r="I2557" s="13"/>
      <c r="J2557" s="216"/>
      <c r="K2557" s="204">
        <f t="shared" si="23"/>
        <v>1</v>
      </c>
      <c r="L2557" s="205" t="str">
        <f ca="1">IFERROR(__xludf.DUMMYFUNCTION("JOIN("""", G2557:H2557)"),"")</f>
        <v/>
      </c>
      <c r="M2557" s="11" t="e">
        <f t="shared" ca="1" si="24"/>
        <v>#NAME?</v>
      </c>
    </row>
    <row r="2558" spans="1:13" ht="12.75">
      <c r="A2558" s="15"/>
      <c r="B2558" s="13"/>
      <c r="C2558" s="13"/>
      <c r="D2558" s="13"/>
      <c r="E2558" s="13"/>
      <c r="F2558" s="13"/>
      <c r="G2558" s="205"/>
      <c r="H2558" s="13"/>
      <c r="I2558" s="13"/>
      <c r="J2558" s="216"/>
      <c r="K2558" s="204">
        <f t="shared" si="23"/>
        <v>1</v>
      </c>
      <c r="L2558" s="205" t="str">
        <f ca="1">IFERROR(__xludf.DUMMYFUNCTION("JOIN("""", G2558:H2558)"),"")</f>
        <v/>
      </c>
      <c r="M2558" s="11" t="e">
        <f t="shared" ca="1" si="24"/>
        <v>#NAME?</v>
      </c>
    </row>
    <row r="2559" spans="1:13" ht="12.75">
      <c r="A2559" s="15"/>
      <c r="B2559" s="13"/>
      <c r="C2559" s="13"/>
      <c r="D2559" s="13"/>
      <c r="E2559" s="13"/>
      <c r="F2559" s="13"/>
      <c r="G2559" s="205"/>
      <c r="H2559" s="13"/>
      <c r="I2559" s="13"/>
      <c r="J2559" s="216"/>
      <c r="K2559" s="204">
        <f t="shared" si="23"/>
        <v>1</v>
      </c>
      <c r="L2559" s="205" t="str">
        <f ca="1">IFERROR(__xludf.DUMMYFUNCTION("JOIN("""", G2559:H2559)"),"")</f>
        <v/>
      </c>
      <c r="M2559" s="11" t="e">
        <f t="shared" ca="1" si="24"/>
        <v>#NAME?</v>
      </c>
    </row>
    <row r="2560" spans="1:13" ht="12.75">
      <c r="A2560" s="15"/>
      <c r="B2560" s="13"/>
      <c r="C2560" s="13"/>
      <c r="D2560" s="13"/>
      <c r="E2560" s="13"/>
      <c r="F2560" s="13"/>
      <c r="G2560" s="205"/>
      <c r="H2560" s="13"/>
      <c r="I2560" s="13"/>
      <c r="J2560" s="216"/>
      <c r="K2560" s="204">
        <f t="shared" si="23"/>
        <v>1</v>
      </c>
      <c r="L2560" s="205" t="str">
        <f ca="1">IFERROR(__xludf.DUMMYFUNCTION("JOIN("""", G2560:H2560)"),"")</f>
        <v/>
      </c>
      <c r="M2560" s="11" t="e">
        <f t="shared" ca="1" si="24"/>
        <v>#NAME?</v>
      </c>
    </row>
    <row r="2561" spans="1:13" ht="12.75">
      <c r="A2561" s="15"/>
      <c r="B2561" s="13"/>
      <c r="C2561" s="13"/>
      <c r="D2561" s="13"/>
      <c r="E2561" s="13"/>
      <c r="F2561" s="13"/>
      <c r="G2561" s="205"/>
      <c r="H2561" s="13"/>
      <c r="I2561" s="13"/>
      <c r="J2561" s="216"/>
      <c r="K2561" s="204">
        <f t="shared" si="23"/>
        <v>1</v>
      </c>
      <c r="L2561" s="205" t="str">
        <f ca="1">IFERROR(__xludf.DUMMYFUNCTION("JOIN("""", G2561:H2561)"),"")</f>
        <v/>
      </c>
      <c r="M2561" s="11" t="e">
        <f t="shared" ca="1" si="24"/>
        <v>#NAME?</v>
      </c>
    </row>
    <row r="2562" spans="1:13" ht="12.75">
      <c r="A2562" s="15"/>
      <c r="B2562" s="13"/>
      <c r="C2562" s="13"/>
      <c r="D2562" s="13"/>
      <c r="E2562" s="13"/>
      <c r="F2562" s="13"/>
      <c r="G2562" s="205"/>
      <c r="H2562" s="13"/>
      <c r="I2562" s="13"/>
      <c r="J2562" s="216"/>
      <c r="K2562" s="204">
        <f t="shared" si="23"/>
        <v>1</v>
      </c>
      <c r="L2562" s="205" t="str">
        <f ca="1">IFERROR(__xludf.DUMMYFUNCTION("JOIN("""", G2562:H2562)"),"")</f>
        <v/>
      </c>
      <c r="M2562" s="11" t="e">
        <f t="shared" ca="1" si="24"/>
        <v>#NAME?</v>
      </c>
    </row>
    <row r="2563" spans="1:13" ht="12.75">
      <c r="A2563" s="15"/>
      <c r="B2563" s="13"/>
      <c r="C2563" s="13"/>
      <c r="D2563" s="13"/>
      <c r="E2563" s="13"/>
      <c r="F2563" s="13"/>
      <c r="G2563" s="205"/>
      <c r="H2563" s="13"/>
      <c r="I2563" s="13"/>
      <c r="J2563" s="216"/>
      <c r="K2563" s="204">
        <f t="shared" si="23"/>
        <v>1</v>
      </c>
      <c r="L2563" s="205" t="str">
        <f ca="1">IFERROR(__xludf.DUMMYFUNCTION("JOIN("""", G2563:H2563)"),"")</f>
        <v/>
      </c>
      <c r="M2563" s="11" t="e">
        <f t="shared" ca="1" si="24"/>
        <v>#NAME?</v>
      </c>
    </row>
    <row r="2564" spans="1:13" ht="12.75">
      <c r="A2564" s="15"/>
      <c r="B2564" s="13"/>
      <c r="C2564" s="13"/>
      <c r="D2564" s="13"/>
      <c r="E2564" s="13"/>
      <c r="F2564" s="13"/>
      <c r="G2564" s="205"/>
      <c r="H2564" s="13"/>
      <c r="I2564" s="13"/>
      <c r="J2564" s="216"/>
      <c r="K2564" s="204">
        <f t="shared" si="23"/>
        <v>1</v>
      </c>
      <c r="L2564" s="205" t="str">
        <f ca="1">IFERROR(__xludf.DUMMYFUNCTION("JOIN("""", G2564:H2564)"),"")</f>
        <v/>
      </c>
      <c r="M2564" s="11" t="e">
        <f t="shared" ca="1" si="24"/>
        <v>#NAME?</v>
      </c>
    </row>
    <row r="2565" spans="1:13" ht="12.75">
      <c r="A2565" s="15"/>
      <c r="B2565" s="13"/>
      <c r="C2565" s="13"/>
      <c r="D2565" s="13"/>
      <c r="E2565" s="13"/>
      <c r="F2565" s="13"/>
      <c r="G2565" s="205"/>
      <c r="H2565" s="13"/>
      <c r="I2565" s="13"/>
      <c r="J2565" s="216"/>
      <c r="K2565" s="204">
        <f t="shared" si="23"/>
        <v>1</v>
      </c>
      <c r="L2565" s="205" t="str">
        <f ca="1">IFERROR(__xludf.DUMMYFUNCTION("JOIN("""", G2565:H2565)"),"")</f>
        <v/>
      </c>
      <c r="M2565" s="11" t="e">
        <f t="shared" ca="1" si="24"/>
        <v>#NAME?</v>
      </c>
    </row>
    <row r="2566" spans="1:13" ht="12.75">
      <c r="A2566" s="15"/>
      <c r="B2566" s="13"/>
      <c r="C2566" s="13"/>
      <c r="D2566" s="13"/>
      <c r="E2566" s="13"/>
      <c r="F2566" s="13"/>
      <c r="G2566" s="205"/>
      <c r="H2566" s="13"/>
      <c r="I2566" s="13"/>
      <c r="J2566" s="216"/>
      <c r="K2566" s="204">
        <f t="shared" si="23"/>
        <v>1</v>
      </c>
      <c r="L2566" s="205" t="str">
        <f ca="1">IFERROR(__xludf.DUMMYFUNCTION("JOIN("""", G2566:H2566)"),"")</f>
        <v/>
      </c>
      <c r="M2566" s="11" t="e">
        <f t="shared" ca="1" si="24"/>
        <v>#NAME?</v>
      </c>
    </row>
    <row r="2567" spans="1:13" ht="12.75">
      <c r="A2567" s="15"/>
      <c r="B2567" s="13"/>
      <c r="C2567" s="13"/>
      <c r="D2567" s="13"/>
      <c r="E2567" s="13"/>
      <c r="F2567" s="13"/>
      <c r="G2567" s="205"/>
      <c r="H2567" s="13"/>
      <c r="I2567" s="13"/>
      <c r="J2567" s="216"/>
      <c r="K2567" s="204">
        <f t="shared" si="23"/>
        <v>1</v>
      </c>
      <c r="L2567" s="205" t="str">
        <f ca="1">IFERROR(__xludf.DUMMYFUNCTION("JOIN("""", G2567:H2567)"),"")</f>
        <v/>
      </c>
      <c r="M2567" s="11" t="e">
        <f t="shared" ca="1" si="24"/>
        <v>#NAME?</v>
      </c>
    </row>
    <row r="2568" spans="1:13" ht="12.75">
      <c r="A2568" s="15"/>
      <c r="B2568" s="13"/>
      <c r="C2568" s="13"/>
      <c r="D2568" s="13"/>
      <c r="E2568" s="13"/>
      <c r="F2568" s="13"/>
      <c r="G2568" s="205"/>
      <c r="H2568" s="13"/>
      <c r="I2568" s="13"/>
      <c r="J2568" s="216"/>
      <c r="K2568" s="204">
        <f t="shared" si="23"/>
        <v>1</v>
      </c>
      <c r="L2568" s="205" t="str">
        <f ca="1">IFERROR(__xludf.DUMMYFUNCTION("JOIN("""", G2568:H2568)"),"")</f>
        <v/>
      </c>
      <c r="M2568" s="11" t="e">
        <f t="shared" ca="1" si="24"/>
        <v>#NAME?</v>
      </c>
    </row>
    <row r="2569" spans="1:13" ht="12.75">
      <c r="A2569" s="15"/>
      <c r="B2569" s="13"/>
      <c r="C2569" s="13"/>
      <c r="D2569" s="13"/>
      <c r="E2569" s="13"/>
      <c r="F2569" s="13"/>
      <c r="G2569" s="205"/>
      <c r="H2569" s="13"/>
      <c r="I2569" s="13"/>
      <c r="J2569" s="216"/>
      <c r="K2569" s="204">
        <f t="shared" si="23"/>
        <v>1</v>
      </c>
      <c r="L2569" s="205" t="str">
        <f ca="1">IFERROR(__xludf.DUMMYFUNCTION("JOIN("""", G2569:H2569)"),"")</f>
        <v/>
      </c>
      <c r="M2569" s="11" t="e">
        <f t="shared" ca="1" si="24"/>
        <v>#NAME?</v>
      </c>
    </row>
    <row r="2570" spans="1:13" ht="12.75">
      <c r="A2570" s="15"/>
      <c r="B2570" s="13"/>
      <c r="C2570" s="13"/>
      <c r="D2570" s="13"/>
      <c r="E2570" s="13"/>
      <c r="F2570" s="13"/>
      <c r="G2570" s="205"/>
      <c r="H2570" s="13"/>
      <c r="I2570" s="13"/>
      <c r="J2570" s="216"/>
      <c r="K2570" s="204">
        <f t="shared" si="23"/>
        <v>1</v>
      </c>
      <c r="L2570" s="205" t="str">
        <f ca="1">IFERROR(__xludf.DUMMYFUNCTION("JOIN("""", G2570:H2570)"),"")</f>
        <v/>
      </c>
      <c r="M2570" s="11" t="e">
        <f t="shared" ca="1" si="24"/>
        <v>#NAME?</v>
      </c>
    </row>
    <row r="2571" spans="1:13" ht="12.75">
      <c r="A2571" s="15"/>
      <c r="B2571" s="13"/>
      <c r="C2571" s="13"/>
      <c r="D2571" s="13"/>
      <c r="E2571" s="13"/>
      <c r="F2571" s="13"/>
      <c r="G2571" s="205"/>
      <c r="H2571" s="13"/>
      <c r="I2571" s="13"/>
      <c r="J2571" s="216"/>
      <c r="K2571" s="204">
        <f t="shared" si="23"/>
        <v>1</v>
      </c>
      <c r="L2571" s="205" t="str">
        <f ca="1">IFERROR(__xludf.DUMMYFUNCTION("JOIN("""", G2571:H2571)"),"")</f>
        <v/>
      </c>
      <c r="M2571" s="11" t="e">
        <f t="shared" ca="1" si="24"/>
        <v>#NAME?</v>
      </c>
    </row>
    <row r="2572" spans="1:13" ht="12.75">
      <c r="A2572" s="15"/>
      <c r="B2572" s="13"/>
      <c r="C2572" s="13"/>
      <c r="D2572" s="13"/>
      <c r="E2572" s="13"/>
      <c r="F2572" s="13"/>
      <c r="G2572" s="205"/>
      <c r="H2572" s="13"/>
      <c r="I2572" s="13"/>
      <c r="J2572" s="216"/>
      <c r="K2572" s="204">
        <f t="shared" si="23"/>
        <v>1</v>
      </c>
      <c r="L2572" s="205" t="str">
        <f ca="1">IFERROR(__xludf.DUMMYFUNCTION("JOIN("""", G2572:H2572)"),"")</f>
        <v/>
      </c>
      <c r="M2572" s="11" t="e">
        <f t="shared" ca="1" si="24"/>
        <v>#NAME?</v>
      </c>
    </row>
    <row r="2573" spans="1:13" ht="12.75">
      <c r="A2573" s="15"/>
      <c r="B2573" s="13"/>
      <c r="C2573" s="13"/>
      <c r="D2573" s="13"/>
      <c r="E2573" s="13"/>
      <c r="F2573" s="13"/>
      <c r="G2573" s="205"/>
      <c r="H2573" s="13"/>
      <c r="I2573" s="13"/>
      <c r="J2573" s="216"/>
      <c r="K2573" s="204">
        <f t="shared" si="23"/>
        <v>1</v>
      </c>
      <c r="L2573" s="205" t="str">
        <f ca="1">IFERROR(__xludf.DUMMYFUNCTION("JOIN("""", G2573:H2573)"),"")</f>
        <v/>
      </c>
      <c r="M2573" s="11" t="e">
        <f t="shared" ca="1" si="24"/>
        <v>#NAME?</v>
      </c>
    </row>
    <row r="2574" spans="1:13" ht="12.75">
      <c r="A2574" s="15"/>
      <c r="B2574" s="13"/>
      <c r="C2574" s="13"/>
      <c r="D2574" s="13"/>
      <c r="E2574" s="13"/>
      <c r="F2574" s="13"/>
      <c r="G2574" s="205"/>
      <c r="H2574" s="13"/>
      <c r="I2574" s="13"/>
      <c r="J2574" s="216"/>
      <c r="K2574" s="204">
        <f t="shared" si="23"/>
        <v>1</v>
      </c>
      <c r="L2574" s="205" t="str">
        <f ca="1">IFERROR(__xludf.DUMMYFUNCTION("JOIN("""", G2574:H2574)"),"")</f>
        <v/>
      </c>
      <c r="M2574" s="11" t="e">
        <f t="shared" ca="1" si="24"/>
        <v>#NAME?</v>
      </c>
    </row>
    <row r="2575" spans="1:13" ht="12.75">
      <c r="A2575" s="15"/>
      <c r="B2575" s="13"/>
      <c r="C2575" s="13"/>
      <c r="D2575" s="13"/>
      <c r="E2575" s="13"/>
      <c r="F2575" s="13"/>
      <c r="G2575" s="205"/>
      <c r="H2575" s="13"/>
      <c r="I2575" s="13"/>
      <c r="J2575" s="216"/>
      <c r="K2575" s="204">
        <f t="shared" si="23"/>
        <v>1</v>
      </c>
      <c r="L2575" s="205" t="str">
        <f ca="1">IFERROR(__xludf.DUMMYFUNCTION("JOIN("""", G2575:H2575)"),"")</f>
        <v/>
      </c>
      <c r="M2575" s="11" t="e">
        <f t="shared" ca="1" si="24"/>
        <v>#NAME?</v>
      </c>
    </row>
    <row r="2576" spans="1:13" ht="12.75">
      <c r="A2576" s="15"/>
      <c r="B2576" s="13"/>
      <c r="C2576" s="13"/>
      <c r="D2576" s="13"/>
      <c r="E2576" s="13"/>
      <c r="F2576" s="13"/>
      <c r="G2576" s="205"/>
      <c r="H2576" s="13"/>
      <c r="I2576" s="13"/>
      <c r="J2576" s="216"/>
      <c r="K2576" s="204">
        <f t="shared" si="23"/>
        <v>1</v>
      </c>
      <c r="L2576" s="205" t="str">
        <f ca="1">IFERROR(__xludf.DUMMYFUNCTION("JOIN("""", G2576:H2576)"),"")</f>
        <v/>
      </c>
      <c r="M2576" s="11" t="e">
        <f t="shared" ca="1" si="24"/>
        <v>#NAME?</v>
      </c>
    </row>
    <row r="2577" spans="1:13" ht="12.75">
      <c r="A2577" s="15"/>
      <c r="B2577" s="13"/>
      <c r="C2577" s="13"/>
      <c r="D2577" s="13"/>
      <c r="E2577" s="13"/>
      <c r="F2577" s="13"/>
      <c r="G2577" s="205"/>
      <c r="H2577" s="13"/>
      <c r="I2577" s="13"/>
      <c r="J2577" s="216"/>
      <c r="K2577" s="204">
        <f t="shared" si="23"/>
        <v>1</v>
      </c>
      <c r="L2577" s="205" t="str">
        <f ca="1">IFERROR(__xludf.DUMMYFUNCTION("JOIN("""", G2577:H2577)"),"")</f>
        <v/>
      </c>
      <c r="M2577" s="11" t="e">
        <f t="shared" ca="1" si="24"/>
        <v>#NAME?</v>
      </c>
    </row>
    <row r="2578" spans="1:13" ht="12.75">
      <c r="A2578" s="15"/>
      <c r="B2578" s="13"/>
      <c r="C2578" s="13"/>
      <c r="D2578" s="13"/>
      <c r="E2578" s="13"/>
      <c r="F2578" s="13"/>
      <c r="G2578" s="205"/>
      <c r="H2578" s="13"/>
      <c r="I2578" s="13"/>
      <c r="J2578" s="216"/>
      <c r="K2578" s="204">
        <f t="shared" si="23"/>
        <v>1</v>
      </c>
      <c r="L2578" s="205" t="str">
        <f ca="1">IFERROR(__xludf.DUMMYFUNCTION("JOIN("""", G2578:H2578)"),"")</f>
        <v/>
      </c>
      <c r="M2578" s="11" t="e">
        <f t="shared" ca="1" si="24"/>
        <v>#NAME?</v>
      </c>
    </row>
    <row r="2579" spans="1:13" ht="12.75">
      <c r="A2579" s="15"/>
      <c r="B2579" s="13"/>
      <c r="C2579" s="13"/>
      <c r="D2579" s="13"/>
      <c r="E2579" s="13"/>
      <c r="F2579" s="13"/>
      <c r="G2579" s="205"/>
      <c r="H2579" s="13"/>
      <c r="I2579" s="13"/>
      <c r="J2579" s="216"/>
      <c r="K2579" s="204">
        <f t="shared" si="23"/>
        <v>1</v>
      </c>
      <c r="L2579" s="205" t="str">
        <f ca="1">IFERROR(__xludf.DUMMYFUNCTION("JOIN("""", G2579:H2579)"),"")</f>
        <v/>
      </c>
      <c r="M2579" s="11" t="e">
        <f t="shared" ca="1" si="24"/>
        <v>#NAME?</v>
      </c>
    </row>
    <row r="2580" spans="1:13" ht="12.75">
      <c r="A2580" s="15"/>
      <c r="B2580" s="13"/>
      <c r="C2580" s="13"/>
      <c r="D2580" s="13"/>
      <c r="E2580" s="13"/>
      <c r="F2580" s="13"/>
      <c r="G2580" s="205"/>
      <c r="H2580" s="13"/>
      <c r="I2580" s="13"/>
      <c r="J2580" s="216"/>
      <c r="K2580" s="204">
        <f t="shared" si="23"/>
        <v>1</v>
      </c>
      <c r="L2580" s="205" t="str">
        <f ca="1">IFERROR(__xludf.DUMMYFUNCTION("JOIN("""", G2580:H2580)"),"")</f>
        <v/>
      </c>
      <c r="M2580" s="11" t="e">
        <f t="shared" ca="1" si="24"/>
        <v>#NAME?</v>
      </c>
    </row>
    <row r="2581" spans="1:13" ht="12.75">
      <c r="A2581" s="15"/>
      <c r="B2581" s="13"/>
      <c r="C2581" s="13"/>
      <c r="D2581" s="13"/>
      <c r="E2581" s="13"/>
      <c r="F2581" s="13"/>
      <c r="G2581" s="205"/>
      <c r="H2581" s="13"/>
      <c r="I2581" s="13"/>
      <c r="J2581" s="216"/>
      <c r="K2581" s="204">
        <f t="shared" si="23"/>
        <v>1</v>
      </c>
      <c r="L2581" s="205" t="str">
        <f ca="1">IFERROR(__xludf.DUMMYFUNCTION("JOIN("""", G2581:H2581)"),"")</f>
        <v/>
      </c>
      <c r="M2581" s="11" t="e">
        <f t="shared" ca="1" si="24"/>
        <v>#NAME?</v>
      </c>
    </row>
    <row r="2582" spans="1:13" ht="12.75">
      <c r="A2582" s="15"/>
      <c r="B2582" s="13"/>
      <c r="C2582" s="13"/>
      <c r="D2582" s="13"/>
      <c r="E2582" s="13"/>
      <c r="F2582" s="13"/>
      <c r="G2582" s="205"/>
      <c r="H2582" s="13"/>
      <c r="I2582" s="13"/>
      <c r="J2582" s="216"/>
      <c r="K2582" s="204">
        <f t="shared" si="23"/>
        <v>1</v>
      </c>
      <c r="L2582" s="205" t="str">
        <f ca="1">IFERROR(__xludf.DUMMYFUNCTION("JOIN("""", G2582:H2582)"),"")</f>
        <v/>
      </c>
      <c r="M2582" s="11" t="e">
        <f t="shared" ca="1" si="24"/>
        <v>#NAME?</v>
      </c>
    </row>
    <row r="2583" spans="1:13" ht="12.75">
      <c r="A2583" s="15"/>
      <c r="B2583" s="13"/>
      <c r="C2583" s="13"/>
      <c r="D2583" s="13"/>
      <c r="E2583" s="13"/>
      <c r="F2583" s="13"/>
      <c r="G2583" s="205"/>
      <c r="H2583" s="13"/>
      <c r="I2583" s="13"/>
      <c r="J2583" s="216"/>
      <c r="K2583" s="204">
        <f t="shared" si="23"/>
        <v>1</v>
      </c>
      <c r="L2583" s="205" t="str">
        <f ca="1">IFERROR(__xludf.DUMMYFUNCTION("JOIN("""", G2583:H2583)"),"")</f>
        <v/>
      </c>
      <c r="M2583" s="11" t="e">
        <f t="shared" ca="1" si="24"/>
        <v>#NAME?</v>
      </c>
    </row>
    <row r="2584" spans="1:13" ht="12.75">
      <c r="A2584" s="15"/>
      <c r="B2584" s="13"/>
      <c r="C2584" s="13"/>
      <c r="D2584" s="13"/>
      <c r="E2584" s="13"/>
      <c r="F2584" s="13"/>
      <c r="G2584" s="205"/>
      <c r="H2584" s="13"/>
      <c r="I2584" s="13"/>
      <c r="J2584" s="216"/>
      <c r="K2584" s="204">
        <f t="shared" si="23"/>
        <v>1</v>
      </c>
      <c r="L2584" s="205" t="str">
        <f ca="1">IFERROR(__xludf.DUMMYFUNCTION("JOIN("""", G2584:H2584)"),"")</f>
        <v/>
      </c>
      <c r="M2584" s="11" t="e">
        <f t="shared" ca="1" si="24"/>
        <v>#NAME?</v>
      </c>
    </row>
    <row r="2585" spans="1:13" ht="12.75">
      <c r="A2585" s="15"/>
      <c r="B2585" s="13"/>
      <c r="C2585" s="13"/>
      <c r="D2585" s="13"/>
      <c r="E2585" s="13"/>
      <c r="F2585" s="13"/>
      <c r="G2585" s="205"/>
      <c r="H2585" s="13"/>
      <c r="I2585" s="13"/>
      <c r="J2585" s="216"/>
      <c r="K2585" s="204">
        <f t="shared" si="23"/>
        <v>1</v>
      </c>
      <c r="L2585" s="205" t="str">
        <f ca="1">IFERROR(__xludf.DUMMYFUNCTION("JOIN("""", G2585:H2585)"),"")</f>
        <v/>
      </c>
      <c r="M2585" s="11" t="e">
        <f t="shared" ca="1" si="24"/>
        <v>#NAME?</v>
      </c>
    </row>
    <row r="2586" spans="1:13" ht="12.75">
      <c r="A2586" s="15"/>
      <c r="B2586" s="13"/>
      <c r="C2586" s="13"/>
      <c r="D2586" s="13"/>
      <c r="E2586" s="13"/>
      <c r="F2586" s="13"/>
      <c r="G2586" s="205"/>
      <c r="H2586" s="13"/>
      <c r="I2586" s="13"/>
      <c r="J2586" s="216"/>
      <c r="K2586" s="204">
        <f t="shared" si="23"/>
        <v>1</v>
      </c>
      <c r="L2586" s="205" t="str">
        <f ca="1">IFERROR(__xludf.DUMMYFUNCTION("JOIN("""", G2586:H2586)"),"")</f>
        <v/>
      </c>
      <c r="M2586" s="11" t="e">
        <f t="shared" ca="1" si="24"/>
        <v>#NAME?</v>
      </c>
    </row>
    <row r="2587" spans="1:13" ht="12.75">
      <c r="A2587" s="15"/>
      <c r="B2587" s="13"/>
      <c r="C2587" s="13"/>
      <c r="D2587" s="13"/>
      <c r="E2587" s="13"/>
      <c r="F2587" s="13"/>
      <c r="G2587" s="205"/>
      <c r="H2587" s="13"/>
      <c r="I2587" s="13"/>
      <c r="J2587" s="216"/>
      <c r="K2587" s="204">
        <f t="shared" si="23"/>
        <v>1</v>
      </c>
      <c r="L2587" s="205" t="str">
        <f ca="1">IFERROR(__xludf.DUMMYFUNCTION("JOIN("""", G2587:H2587)"),"")</f>
        <v/>
      </c>
      <c r="M2587" s="11" t="e">
        <f t="shared" ca="1" si="24"/>
        <v>#NAME?</v>
      </c>
    </row>
    <row r="2588" spans="1:13" ht="12.75">
      <c r="A2588" s="15"/>
      <c r="B2588" s="13"/>
      <c r="C2588" s="13"/>
      <c r="D2588" s="13"/>
      <c r="E2588" s="13"/>
      <c r="F2588" s="13"/>
      <c r="G2588" s="205"/>
      <c r="H2588" s="13"/>
      <c r="I2588" s="13"/>
      <c r="J2588" s="216"/>
      <c r="K2588" s="204">
        <f t="shared" si="23"/>
        <v>1</v>
      </c>
      <c r="L2588" s="205" t="str">
        <f ca="1">IFERROR(__xludf.DUMMYFUNCTION("JOIN("""", G2588:H2588)"),"")</f>
        <v/>
      </c>
      <c r="M2588" s="11" t="e">
        <f t="shared" ca="1" si="24"/>
        <v>#NAME?</v>
      </c>
    </row>
    <row r="2589" spans="1:13" ht="12.75">
      <c r="A2589" s="15"/>
      <c r="B2589" s="13"/>
      <c r="C2589" s="13"/>
      <c r="D2589" s="13"/>
      <c r="E2589" s="13"/>
      <c r="F2589" s="13"/>
      <c r="G2589" s="205"/>
      <c r="H2589" s="13"/>
      <c r="I2589" s="13"/>
      <c r="J2589" s="216"/>
      <c r="K2589" s="204">
        <f t="shared" si="23"/>
        <v>1</v>
      </c>
      <c r="L2589" s="205" t="str">
        <f ca="1">IFERROR(__xludf.DUMMYFUNCTION("JOIN("""", G2589:H2589)"),"")</f>
        <v/>
      </c>
      <c r="M2589" s="11" t="e">
        <f t="shared" ca="1" si="24"/>
        <v>#NAME?</v>
      </c>
    </row>
    <row r="2590" spans="1:13" ht="12.75">
      <c r="A2590" s="15"/>
      <c r="B2590" s="13"/>
      <c r="C2590" s="13"/>
      <c r="D2590" s="13"/>
      <c r="E2590" s="13"/>
      <c r="F2590" s="13"/>
      <c r="G2590" s="205"/>
      <c r="H2590" s="13"/>
      <c r="I2590" s="13"/>
      <c r="J2590" s="216"/>
      <c r="K2590" s="204">
        <f t="shared" si="23"/>
        <v>1</v>
      </c>
      <c r="L2590" s="205" t="str">
        <f ca="1">IFERROR(__xludf.DUMMYFUNCTION("JOIN("""", G2590:H2590)"),"")</f>
        <v/>
      </c>
      <c r="M2590" s="11" t="e">
        <f t="shared" ca="1" si="24"/>
        <v>#NAME?</v>
      </c>
    </row>
    <row r="2591" spans="1:13" ht="12.75">
      <c r="A2591" s="15"/>
      <c r="B2591" s="13"/>
      <c r="C2591" s="13"/>
      <c r="D2591" s="13"/>
      <c r="E2591" s="13"/>
      <c r="F2591" s="13"/>
      <c r="G2591" s="205"/>
      <c r="H2591" s="13"/>
      <c r="I2591" s="13"/>
      <c r="J2591" s="216"/>
      <c r="K2591" s="204">
        <f t="shared" si="23"/>
        <v>1</v>
      </c>
      <c r="L2591" s="205" t="str">
        <f ca="1">IFERROR(__xludf.DUMMYFUNCTION("JOIN("""", G2591:H2591)"),"")</f>
        <v/>
      </c>
      <c r="M2591" s="11" t="e">
        <f t="shared" ca="1" si="24"/>
        <v>#NAME?</v>
      </c>
    </row>
    <row r="2592" spans="1:13" ht="12.75">
      <c r="A2592" s="15"/>
      <c r="B2592" s="13"/>
      <c r="C2592" s="13"/>
      <c r="D2592" s="13"/>
      <c r="E2592" s="13"/>
      <c r="F2592" s="13"/>
      <c r="G2592" s="205"/>
      <c r="H2592" s="13"/>
      <c r="I2592" s="13"/>
      <c r="J2592" s="216"/>
      <c r="K2592" s="204">
        <f t="shared" si="23"/>
        <v>1</v>
      </c>
      <c r="L2592" s="205" t="str">
        <f ca="1">IFERROR(__xludf.DUMMYFUNCTION("JOIN("""", G2592:H2592)"),"")</f>
        <v/>
      </c>
      <c r="M2592" s="11" t="e">
        <f t="shared" ca="1" si="24"/>
        <v>#NAME?</v>
      </c>
    </row>
    <row r="2593" spans="1:13" ht="12.75">
      <c r="A2593" s="15"/>
      <c r="B2593" s="13"/>
      <c r="C2593" s="13"/>
      <c r="D2593" s="13"/>
      <c r="E2593" s="13"/>
      <c r="F2593" s="13"/>
      <c r="G2593" s="205"/>
      <c r="H2593" s="13"/>
      <c r="I2593" s="13"/>
      <c r="J2593" s="216"/>
      <c r="K2593" s="204">
        <f t="shared" si="23"/>
        <v>1</v>
      </c>
      <c r="L2593" s="205" t="str">
        <f ca="1">IFERROR(__xludf.DUMMYFUNCTION("JOIN("""", G2593:H2593)"),"")</f>
        <v/>
      </c>
      <c r="M2593" s="11" t="e">
        <f t="shared" ca="1" si="24"/>
        <v>#NAME?</v>
      </c>
    </row>
    <row r="2594" spans="1:13" ht="12.75">
      <c r="A2594" s="15"/>
      <c r="B2594" s="13"/>
      <c r="C2594" s="13"/>
      <c r="D2594" s="13"/>
      <c r="E2594" s="13"/>
      <c r="F2594" s="13"/>
      <c r="G2594" s="205"/>
      <c r="H2594" s="13"/>
      <c r="I2594" s="13"/>
      <c r="J2594" s="216"/>
      <c r="K2594" s="204">
        <f t="shared" si="23"/>
        <v>1</v>
      </c>
      <c r="L2594" s="205" t="str">
        <f ca="1">IFERROR(__xludf.DUMMYFUNCTION("JOIN("""", G2594:H2594)"),"")</f>
        <v/>
      </c>
      <c r="M2594" s="11" t="e">
        <f t="shared" ca="1" si="24"/>
        <v>#NAME?</v>
      </c>
    </row>
    <row r="2595" spans="1:13" ht="12.75">
      <c r="A2595" s="15"/>
      <c r="B2595" s="13"/>
      <c r="C2595" s="13"/>
      <c r="D2595" s="13"/>
      <c r="E2595" s="13"/>
      <c r="F2595" s="13"/>
      <c r="G2595" s="205"/>
      <c r="H2595" s="13"/>
      <c r="I2595" s="13"/>
      <c r="J2595" s="216"/>
      <c r="K2595" s="204">
        <f t="shared" si="23"/>
        <v>1</v>
      </c>
      <c r="L2595" s="205" t="str">
        <f ca="1">IFERROR(__xludf.DUMMYFUNCTION("JOIN("""", G2595:H2595)"),"")</f>
        <v/>
      </c>
      <c r="M2595" s="11" t="e">
        <f t="shared" ca="1" si="24"/>
        <v>#NAME?</v>
      </c>
    </row>
    <row r="2596" spans="1:13" ht="12.75">
      <c r="A2596" s="15"/>
      <c r="B2596" s="13"/>
      <c r="C2596" s="13"/>
      <c r="D2596" s="13"/>
      <c r="E2596" s="13"/>
      <c r="F2596" s="13"/>
      <c r="G2596" s="205"/>
      <c r="H2596" s="13"/>
      <c r="I2596" s="13"/>
      <c r="J2596" s="216"/>
      <c r="K2596" s="204">
        <f t="shared" si="23"/>
        <v>1</v>
      </c>
      <c r="L2596" s="205" t="str">
        <f ca="1">IFERROR(__xludf.DUMMYFUNCTION("JOIN("""", G2596:H2596)"),"")</f>
        <v/>
      </c>
      <c r="M2596" s="11" t="e">
        <f t="shared" ca="1" si="24"/>
        <v>#NAME?</v>
      </c>
    </row>
    <row r="2597" spans="1:13" ht="12.75">
      <c r="A2597" s="15"/>
      <c r="B2597" s="13"/>
      <c r="C2597" s="13"/>
      <c r="D2597" s="13"/>
      <c r="E2597" s="13"/>
      <c r="F2597" s="13"/>
      <c r="G2597" s="205"/>
      <c r="H2597" s="13"/>
      <c r="I2597" s="13"/>
      <c r="J2597" s="216"/>
      <c r="K2597" s="204">
        <f t="shared" si="23"/>
        <v>1</v>
      </c>
      <c r="L2597" s="205" t="str">
        <f ca="1">IFERROR(__xludf.DUMMYFUNCTION("JOIN("""", G2597:H2597)"),"")</f>
        <v/>
      </c>
      <c r="M2597" s="11" t="e">
        <f t="shared" ca="1" si="24"/>
        <v>#NAME?</v>
      </c>
    </row>
    <row r="2598" spans="1:13" ht="12.75">
      <c r="A2598" s="15"/>
      <c r="B2598" s="13"/>
      <c r="C2598" s="13"/>
      <c r="D2598" s="13"/>
      <c r="E2598" s="13"/>
      <c r="F2598" s="13"/>
      <c r="G2598" s="205"/>
      <c r="H2598" s="13"/>
      <c r="I2598" s="13"/>
      <c r="J2598" s="216"/>
      <c r="K2598" s="204">
        <f t="shared" si="23"/>
        <v>1</v>
      </c>
      <c r="L2598" s="205" t="str">
        <f ca="1">IFERROR(__xludf.DUMMYFUNCTION("JOIN("""", G2598:H2598)"),"")</f>
        <v/>
      </c>
      <c r="M2598" s="11" t="e">
        <f t="shared" ca="1" si="24"/>
        <v>#NAME?</v>
      </c>
    </row>
    <row r="2599" spans="1:13" ht="12.75">
      <c r="A2599" s="15"/>
      <c r="B2599" s="13"/>
      <c r="C2599" s="13"/>
      <c r="D2599" s="13"/>
      <c r="E2599" s="13"/>
      <c r="F2599" s="13"/>
      <c r="G2599" s="205"/>
      <c r="H2599" s="13"/>
      <c r="I2599" s="13"/>
      <c r="J2599" s="216"/>
      <c r="K2599" s="204">
        <f t="shared" si="23"/>
        <v>1</v>
      </c>
      <c r="L2599" s="205" t="str">
        <f ca="1">IFERROR(__xludf.DUMMYFUNCTION("JOIN("""", G2599:H2599)"),"")</f>
        <v/>
      </c>
      <c r="M2599" s="11" t="e">
        <f t="shared" ca="1" si="24"/>
        <v>#NAME?</v>
      </c>
    </row>
    <row r="2600" spans="1:13" ht="12.75">
      <c r="A2600" s="15"/>
      <c r="B2600" s="13"/>
      <c r="C2600" s="13"/>
      <c r="D2600" s="13"/>
      <c r="E2600" s="13"/>
      <c r="F2600" s="13"/>
      <c r="G2600" s="205"/>
      <c r="H2600" s="13"/>
      <c r="I2600" s="13"/>
      <c r="J2600" s="216"/>
      <c r="K2600" s="204">
        <f t="shared" si="23"/>
        <v>1</v>
      </c>
      <c r="L2600" s="205" t="str">
        <f ca="1">IFERROR(__xludf.DUMMYFUNCTION("JOIN("""", G2600:H2600)"),"")</f>
        <v/>
      </c>
      <c r="M2600" s="11" t="e">
        <f t="shared" ca="1" si="24"/>
        <v>#NAME?</v>
      </c>
    </row>
    <row r="2601" spans="1:13" ht="12.75">
      <c r="A2601" s="15"/>
      <c r="B2601" s="13"/>
      <c r="C2601" s="13"/>
      <c r="D2601" s="13"/>
      <c r="E2601" s="13"/>
      <c r="F2601" s="13"/>
      <c r="G2601" s="205"/>
      <c r="H2601" s="13"/>
      <c r="I2601" s="13"/>
      <c r="J2601" s="216"/>
      <c r="K2601" s="204">
        <f t="shared" si="23"/>
        <v>1</v>
      </c>
      <c r="L2601" s="205" t="str">
        <f ca="1">IFERROR(__xludf.DUMMYFUNCTION("JOIN("""", G2601:H2601)"),"")</f>
        <v/>
      </c>
      <c r="M2601" s="11" t="e">
        <f t="shared" ca="1" si="24"/>
        <v>#NAME?</v>
      </c>
    </row>
    <row r="2602" spans="1:13" ht="12.75">
      <c r="A2602" s="15"/>
      <c r="B2602" s="13"/>
      <c r="C2602" s="13"/>
      <c r="D2602" s="13"/>
      <c r="E2602" s="13"/>
      <c r="F2602" s="13"/>
      <c r="G2602" s="205"/>
      <c r="H2602" s="13"/>
      <c r="I2602" s="13"/>
      <c r="J2602" s="216"/>
      <c r="K2602" s="204">
        <f t="shared" si="23"/>
        <v>1</v>
      </c>
      <c r="L2602" s="205" t="str">
        <f ca="1">IFERROR(__xludf.DUMMYFUNCTION("JOIN("""", G2602:H2602)"),"")</f>
        <v/>
      </c>
      <c r="M2602" s="11" t="e">
        <f t="shared" ca="1" si="24"/>
        <v>#NAME?</v>
      </c>
    </row>
    <row r="2603" spans="1:13" ht="12.75">
      <c r="A2603" s="15"/>
      <c r="B2603" s="13"/>
      <c r="C2603" s="13"/>
      <c r="D2603" s="13"/>
      <c r="E2603" s="13"/>
      <c r="F2603" s="13"/>
      <c r="G2603" s="205"/>
      <c r="H2603" s="13"/>
      <c r="I2603" s="13"/>
      <c r="J2603" s="216"/>
      <c r="K2603" s="204">
        <f t="shared" si="23"/>
        <v>1</v>
      </c>
      <c r="L2603" s="205" t="str">
        <f ca="1">IFERROR(__xludf.DUMMYFUNCTION("JOIN("""", G2603:H2603)"),"")</f>
        <v/>
      </c>
      <c r="M2603" s="11" t="e">
        <f t="shared" ca="1" si="24"/>
        <v>#NAME?</v>
      </c>
    </row>
    <row r="2604" spans="1:13" ht="12.75">
      <c r="A2604" s="15"/>
      <c r="B2604" s="13"/>
      <c r="C2604" s="13"/>
      <c r="D2604" s="13"/>
      <c r="E2604" s="13"/>
      <c r="F2604" s="13"/>
      <c r="G2604" s="205"/>
      <c r="H2604" s="13"/>
      <c r="I2604" s="13"/>
      <c r="J2604" s="216"/>
      <c r="K2604" s="204">
        <f t="shared" si="23"/>
        <v>1</v>
      </c>
      <c r="L2604" s="205" t="str">
        <f ca="1">IFERROR(__xludf.DUMMYFUNCTION("JOIN("""", G2604:H2604)"),"")</f>
        <v/>
      </c>
      <c r="M2604" s="11" t="e">
        <f t="shared" ca="1" si="24"/>
        <v>#NAME?</v>
      </c>
    </row>
    <row r="2605" spans="1:13" ht="12.75">
      <c r="A2605" s="15"/>
      <c r="B2605" s="13"/>
      <c r="C2605" s="13"/>
      <c r="D2605" s="13"/>
      <c r="E2605" s="13"/>
      <c r="F2605" s="13"/>
      <c r="G2605" s="205"/>
      <c r="H2605" s="13"/>
      <c r="I2605" s="13"/>
      <c r="J2605" s="216"/>
      <c r="K2605" s="204">
        <f t="shared" si="23"/>
        <v>1</v>
      </c>
      <c r="L2605" s="205" t="str">
        <f ca="1">IFERROR(__xludf.DUMMYFUNCTION("JOIN("""", G2605:H2605)"),"")</f>
        <v/>
      </c>
      <c r="M2605" s="11" t="e">
        <f t="shared" ca="1" si="24"/>
        <v>#NAME?</v>
      </c>
    </row>
    <row r="2606" spans="1:13" ht="12.75">
      <c r="A2606" s="15"/>
      <c r="B2606" s="13"/>
      <c r="C2606" s="13"/>
      <c r="D2606" s="13"/>
      <c r="E2606" s="13"/>
      <c r="F2606" s="13"/>
      <c r="G2606" s="205"/>
      <c r="H2606" s="13"/>
      <c r="I2606" s="13"/>
      <c r="J2606" s="216"/>
      <c r="K2606" s="204">
        <f t="shared" si="23"/>
        <v>1</v>
      </c>
      <c r="L2606" s="205" t="str">
        <f ca="1">IFERROR(__xludf.DUMMYFUNCTION("JOIN("""", G2606:H2606)"),"")</f>
        <v/>
      </c>
      <c r="M2606" s="11" t="e">
        <f t="shared" ca="1" si="24"/>
        <v>#NAME?</v>
      </c>
    </row>
    <row r="2607" spans="1:13" ht="12.75">
      <c r="A2607" s="15"/>
      <c r="B2607" s="13"/>
      <c r="C2607" s="13"/>
      <c r="D2607" s="13"/>
      <c r="E2607" s="13"/>
      <c r="F2607" s="13"/>
      <c r="G2607" s="205"/>
      <c r="H2607" s="13"/>
      <c r="I2607" s="13"/>
      <c r="J2607" s="216"/>
      <c r="K2607" s="204">
        <f t="shared" si="23"/>
        <v>1</v>
      </c>
      <c r="L2607" s="205" t="str">
        <f ca="1">IFERROR(__xludf.DUMMYFUNCTION("JOIN("""", G2607:H2607)"),"")</f>
        <v/>
      </c>
      <c r="M2607" s="11" t="e">
        <f t="shared" ca="1" si="24"/>
        <v>#NAME?</v>
      </c>
    </row>
    <row r="2608" spans="1:13" ht="12.75">
      <c r="A2608" s="15"/>
      <c r="B2608" s="13"/>
      <c r="C2608" s="13"/>
      <c r="D2608" s="13"/>
      <c r="E2608" s="13"/>
      <c r="F2608" s="13"/>
      <c r="G2608" s="205"/>
      <c r="H2608" s="13"/>
      <c r="I2608" s="13"/>
      <c r="J2608" s="216"/>
      <c r="K2608" s="204">
        <f t="shared" si="23"/>
        <v>1</v>
      </c>
      <c r="L2608" s="205" t="str">
        <f ca="1">IFERROR(__xludf.DUMMYFUNCTION("JOIN("""", G2608:H2608)"),"")</f>
        <v/>
      </c>
      <c r="M2608" s="11" t="e">
        <f t="shared" ca="1" si="24"/>
        <v>#NAME?</v>
      </c>
    </row>
    <row r="2609" spans="1:13" ht="12.75">
      <c r="A2609" s="15"/>
      <c r="B2609" s="13"/>
      <c r="C2609" s="13"/>
      <c r="D2609" s="13"/>
      <c r="E2609" s="13"/>
      <c r="F2609" s="13"/>
      <c r="G2609" s="205"/>
      <c r="H2609" s="13"/>
      <c r="I2609" s="13"/>
      <c r="J2609" s="216"/>
      <c r="K2609" s="204">
        <f t="shared" ref="K2609:K2863" si="25">J2609+1</f>
        <v>1</v>
      </c>
      <c r="L2609" s="205" t="str">
        <f ca="1">IFERROR(__xludf.DUMMYFUNCTION("JOIN("""", G2609:H2609)"),"")</f>
        <v/>
      </c>
      <c r="M2609" s="11" t="e">
        <f t="shared" ca="1" si="24"/>
        <v>#NAME?</v>
      </c>
    </row>
    <row r="2610" spans="1:13" ht="12.75">
      <c r="A2610" s="15"/>
      <c r="B2610" s="13"/>
      <c r="C2610" s="13"/>
      <c r="D2610" s="13"/>
      <c r="E2610" s="13"/>
      <c r="F2610" s="13"/>
      <c r="G2610" s="205"/>
      <c r="H2610" s="13"/>
      <c r="I2610" s="13"/>
      <c r="J2610" s="216"/>
      <c r="K2610" s="204">
        <f t="shared" si="25"/>
        <v>1</v>
      </c>
      <c r="L2610" s="205" t="str">
        <f ca="1">IFERROR(__xludf.DUMMYFUNCTION("JOIN("""", G2610:H2610)"),"")</f>
        <v/>
      </c>
      <c r="M2610" s="11" t="e">
        <f t="shared" ca="1" si="24"/>
        <v>#NAME?</v>
      </c>
    </row>
    <row r="2611" spans="1:13" ht="12.75">
      <c r="A2611" s="15"/>
      <c r="B2611" s="13"/>
      <c r="C2611" s="13"/>
      <c r="D2611" s="13"/>
      <c r="E2611" s="13"/>
      <c r="F2611" s="13"/>
      <c r="G2611" s="205"/>
      <c r="H2611" s="13"/>
      <c r="I2611" s="13"/>
      <c r="J2611" s="216"/>
      <c r="K2611" s="204">
        <f t="shared" si="25"/>
        <v>1</v>
      </c>
      <c r="L2611" s="205" t="str">
        <f ca="1">IFERROR(__xludf.DUMMYFUNCTION("JOIN("""", G2611:H2611)"),"")</f>
        <v/>
      </c>
      <c r="M2611" s="11" t="e">
        <f t="shared" ca="1" si="24"/>
        <v>#NAME?</v>
      </c>
    </row>
    <row r="2612" spans="1:13" ht="12.75">
      <c r="A2612" s="15"/>
      <c r="B2612" s="13"/>
      <c r="C2612" s="13"/>
      <c r="D2612" s="13"/>
      <c r="E2612" s="13"/>
      <c r="F2612" s="13"/>
      <c r="G2612" s="205"/>
      <c r="H2612" s="13"/>
      <c r="I2612" s="13"/>
      <c r="J2612" s="216"/>
      <c r="K2612" s="204">
        <f t="shared" si="25"/>
        <v>1</v>
      </c>
      <c r="L2612" s="205" t="str">
        <f ca="1">IFERROR(__xludf.DUMMYFUNCTION("JOIN("""", G2612:H2612)"),"")</f>
        <v/>
      </c>
      <c r="M2612" s="11" t="e">
        <f t="shared" ca="1" si="24"/>
        <v>#NAME?</v>
      </c>
    </row>
    <row r="2613" spans="1:13" ht="12.75">
      <c r="A2613" s="15"/>
      <c r="B2613" s="13"/>
      <c r="C2613" s="13"/>
      <c r="D2613" s="13"/>
      <c r="E2613" s="13"/>
      <c r="F2613" s="13"/>
      <c r="G2613" s="205"/>
      <c r="H2613" s="13"/>
      <c r="I2613" s="13"/>
      <c r="J2613" s="216"/>
      <c r="K2613" s="204">
        <f t="shared" si="25"/>
        <v>1</v>
      </c>
      <c r="L2613" s="205" t="str">
        <f ca="1">IFERROR(__xludf.DUMMYFUNCTION("JOIN("""", G2613:H2613)"),"")</f>
        <v/>
      </c>
      <c r="M2613" s="11" t="e">
        <f t="shared" ca="1" si="24"/>
        <v>#NAME?</v>
      </c>
    </row>
    <row r="2614" spans="1:13" ht="12.75">
      <c r="A2614" s="15"/>
      <c r="B2614" s="13"/>
      <c r="C2614" s="13"/>
      <c r="D2614" s="13"/>
      <c r="E2614" s="13"/>
      <c r="F2614" s="13"/>
      <c r="G2614" s="205"/>
      <c r="H2614" s="13"/>
      <c r="I2614" s="13"/>
      <c r="J2614" s="216"/>
      <c r="K2614" s="204">
        <f t="shared" si="25"/>
        <v>1</v>
      </c>
      <c r="L2614" s="205" t="str">
        <f ca="1">IFERROR(__xludf.DUMMYFUNCTION("JOIN("""", G2614:H2614)"),"")</f>
        <v/>
      </c>
      <c r="M2614" s="11" t="e">
        <f t="shared" ca="1" si="24"/>
        <v>#NAME?</v>
      </c>
    </row>
    <row r="2615" spans="1:13" ht="12.75">
      <c r="A2615" s="15"/>
      <c r="B2615" s="13"/>
      <c r="C2615" s="13"/>
      <c r="D2615" s="13"/>
      <c r="E2615" s="13"/>
      <c r="F2615" s="13"/>
      <c r="G2615" s="205"/>
      <c r="H2615" s="13"/>
      <c r="I2615" s="13"/>
      <c r="J2615" s="216"/>
      <c r="K2615" s="204">
        <f t="shared" si="25"/>
        <v>1</v>
      </c>
      <c r="L2615" s="205" t="str">
        <f ca="1">IFERROR(__xludf.DUMMYFUNCTION("JOIN("""", G2615:H2615)"),"")</f>
        <v/>
      </c>
      <c r="M2615" s="11" t="e">
        <f t="shared" ca="1" si="24"/>
        <v>#NAME?</v>
      </c>
    </row>
    <row r="2616" spans="1:13" ht="12.75">
      <c r="A2616" s="15"/>
      <c r="B2616" s="13"/>
      <c r="C2616" s="13"/>
      <c r="D2616" s="13"/>
      <c r="E2616" s="13"/>
      <c r="F2616" s="13"/>
      <c r="G2616" s="205"/>
      <c r="H2616" s="13"/>
      <c r="I2616" s="13"/>
      <c r="J2616" s="216"/>
      <c r="K2616" s="204">
        <f t="shared" si="25"/>
        <v>1</v>
      </c>
      <c r="L2616" s="205" t="str">
        <f ca="1">IFERROR(__xludf.DUMMYFUNCTION("JOIN("""", G2616:H2616)"),"")</f>
        <v/>
      </c>
      <c r="M2616" s="11" t="e">
        <f t="shared" ca="1" si="24"/>
        <v>#NAME?</v>
      </c>
    </row>
    <row r="2617" spans="1:13" ht="12.75">
      <c r="A2617" s="15"/>
      <c r="B2617" s="13"/>
      <c r="C2617" s="13"/>
      <c r="D2617" s="13"/>
      <c r="E2617" s="13"/>
      <c r="F2617" s="13"/>
      <c r="G2617" s="205"/>
      <c r="H2617" s="13"/>
      <c r="I2617" s="13"/>
      <c r="J2617" s="216"/>
      <c r="K2617" s="204">
        <f t="shared" si="25"/>
        <v>1</v>
      </c>
      <c r="L2617" s="205" t="str">
        <f ca="1">IFERROR(__xludf.DUMMYFUNCTION("JOIN("""", G2617:H2617)"),"")</f>
        <v/>
      </c>
      <c r="M2617" s="11" t="e">
        <f t="shared" ca="1" si="24"/>
        <v>#NAME?</v>
      </c>
    </row>
    <row r="2618" spans="1:13" ht="12.75">
      <c r="A2618" s="15"/>
      <c r="B2618" s="13"/>
      <c r="C2618" s="13"/>
      <c r="D2618" s="13"/>
      <c r="E2618" s="13"/>
      <c r="F2618" s="13"/>
      <c r="G2618" s="205"/>
      <c r="H2618" s="13"/>
      <c r="I2618" s="13"/>
      <c r="J2618" s="216"/>
      <c r="K2618" s="204">
        <f t="shared" si="25"/>
        <v>1</v>
      </c>
      <c r="L2618" s="205" t="str">
        <f ca="1">IFERROR(__xludf.DUMMYFUNCTION("JOIN("""", G2618:H2618)"),"")</f>
        <v/>
      </c>
      <c r="M2618" s="11" t="e">
        <f t="shared" ca="1" si="24"/>
        <v>#NAME?</v>
      </c>
    </row>
    <row r="2619" spans="1:13" ht="12.75">
      <c r="A2619" s="15"/>
      <c r="B2619" s="13"/>
      <c r="C2619" s="13"/>
      <c r="D2619" s="13"/>
      <c r="E2619" s="13"/>
      <c r="F2619" s="13"/>
      <c r="G2619" s="205"/>
      <c r="H2619" s="13"/>
      <c r="I2619" s="13"/>
      <c r="J2619" s="216"/>
      <c r="K2619" s="204">
        <f t="shared" si="25"/>
        <v>1</v>
      </c>
      <c r="L2619" s="205" t="str">
        <f ca="1">IFERROR(__xludf.DUMMYFUNCTION("JOIN("""", G2619:H2619)"),"")</f>
        <v/>
      </c>
      <c r="M2619" s="11" t="e">
        <f t="shared" ca="1" si="24"/>
        <v>#NAME?</v>
      </c>
    </row>
    <row r="2620" spans="1:13" ht="12.75">
      <c r="A2620" s="15"/>
      <c r="B2620" s="13"/>
      <c r="C2620" s="13"/>
      <c r="D2620" s="13"/>
      <c r="E2620" s="13"/>
      <c r="F2620" s="13"/>
      <c r="G2620" s="205"/>
      <c r="H2620" s="13"/>
      <c r="I2620" s="13"/>
      <c r="J2620" s="216"/>
      <c r="K2620" s="204">
        <f t="shared" si="25"/>
        <v>1</v>
      </c>
      <c r="L2620" s="205" t="str">
        <f ca="1">IFERROR(__xludf.DUMMYFUNCTION("JOIN("""", G2620:H2620)"),"")</f>
        <v/>
      </c>
      <c r="M2620" s="11" t="e">
        <f t="shared" ca="1" si="24"/>
        <v>#NAME?</v>
      </c>
    </row>
    <row r="2621" spans="1:13" ht="12.75">
      <c r="A2621" s="15"/>
      <c r="B2621" s="13"/>
      <c r="C2621" s="13"/>
      <c r="D2621" s="13"/>
      <c r="E2621" s="13"/>
      <c r="F2621" s="13"/>
      <c r="G2621" s="205"/>
      <c r="H2621" s="13"/>
      <c r="I2621" s="13"/>
      <c r="J2621" s="216"/>
      <c r="K2621" s="204">
        <f t="shared" si="25"/>
        <v>1</v>
      </c>
      <c r="L2621" s="205" t="str">
        <f ca="1">IFERROR(__xludf.DUMMYFUNCTION("JOIN("""", G2621:H2621)"),"")</f>
        <v/>
      </c>
      <c r="M2621" s="11" t="e">
        <f t="shared" ca="1" si="24"/>
        <v>#NAME?</v>
      </c>
    </row>
    <row r="2622" spans="1:13" ht="12.75">
      <c r="A2622" s="15"/>
      <c r="B2622" s="13"/>
      <c r="C2622" s="13"/>
      <c r="D2622" s="13"/>
      <c r="E2622" s="13"/>
      <c r="F2622" s="13"/>
      <c r="G2622" s="205"/>
      <c r="H2622" s="13"/>
      <c r="I2622" s="13"/>
      <c r="J2622" s="216"/>
      <c r="K2622" s="204">
        <f t="shared" si="25"/>
        <v>1</v>
      </c>
      <c r="L2622" s="205" t="str">
        <f ca="1">IFERROR(__xludf.DUMMYFUNCTION("JOIN("""", G2622:H2622)"),"")</f>
        <v/>
      </c>
      <c r="M2622" s="11" t="e">
        <f t="shared" ca="1" si="24"/>
        <v>#NAME?</v>
      </c>
    </row>
    <row r="2623" spans="1:13" ht="12.75">
      <c r="A2623" s="15"/>
      <c r="B2623" s="13"/>
      <c r="C2623" s="13"/>
      <c r="D2623" s="13"/>
      <c r="E2623" s="13"/>
      <c r="F2623" s="13"/>
      <c r="G2623" s="205"/>
      <c r="H2623" s="13"/>
      <c r="I2623" s="13"/>
      <c r="J2623" s="216"/>
      <c r="K2623" s="204">
        <f t="shared" si="25"/>
        <v>1</v>
      </c>
      <c r="L2623" s="205" t="str">
        <f ca="1">IFERROR(__xludf.DUMMYFUNCTION("JOIN("""", G2623:H2623)"),"")</f>
        <v/>
      </c>
      <c r="M2623" s="11" t="e">
        <f t="shared" ca="1" si="24"/>
        <v>#NAME?</v>
      </c>
    </row>
    <row r="2624" spans="1:13" ht="12.75">
      <c r="A2624" s="15"/>
      <c r="B2624" s="13"/>
      <c r="C2624" s="13"/>
      <c r="D2624" s="13"/>
      <c r="E2624" s="13"/>
      <c r="F2624" s="13"/>
      <c r="G2624" s="205"/>
      <c r="H2624" s="13"/>
      <c r="I2624" s="13"/>
      <c r="J2624" s="216"/>
      <c r="K2624" s="204">
        <f t="shared" si="25"/>
        <v>1</v>
      </c>
      <c r="L2624" s="205" t="str">
        <f ca="1">IFERROR(__xludf.DUMMYFUNCTION("JOIN("""", G2624:H2624)"),"")</f>
        <v/>
      </c>
      <c r="M2624" s="11" t="e">
        <f t="shared" ca="1" si="24"/>
        <v>#NAME?</v>
      </c>
    </row>
    <row r="2625" spans="1:13" ht="12.75">
      <c r="A2625" s="15"/>
      <c r="B2625" s="13"/>
      <c r="C2625" s="13"/>
      <c r="D2625" s="13"/>
      <c r="E2625" s="13"/>
      <c r="F2625" s="13"/>
      <c r="G2625" s="205"/>
      <c r="H2625" s="13"/>
      <c r="I2625" s="13"/>
      <c r="J2625" s="216"/>
      <c r="K2625" s="204">
        <f t="shared" si="25"/>
        <v>1</v>
      </c>
      <c r="L2625" s="205" t="str">
        <f ca="1">IFERROR(__xludf.DUMMYFUNCTION("JOIN("""", G2625:H2625)"),"")</f>
        <v/>
      </c>
      <c r="M2625" s="11" t="e">
        <f t="shared" ca="1" si="24"/>
        <v>#NAME?</v>
      </c>
    </row>
    <row r="2626" spans="1:13" ht="12.75">
      <c r="A2626" s="15"/>
      <c r="B2626" s="13"/>
      <c r="C2626" s="13"/>
      <c r="D2626" s="13"/>
      <c r="E2626" s="13"/>
      <c r="F2626" s="13"/>
      <c r="G2626" s="205"/>
      <c r="H2626" s="13"/>
      <c r="I2626" s="13"/>
      <c r="J2626" s="216"/>
      <c r="K2626" s="204">
        <f t="shared" si="25"/>
        <v>1</v>
      </c>
      <c r="L2626" s="205" t="str">
        <f ca="1">IFERROR(__xludf.DUMMYFUNCTION("JOIN("""", G2626:H2626)"),"")</f>
        <v/>
      </c>
      <c r="M2626" s="11" t="e">
        <f t="shared" ca="1" si="24"/>
        <v>#NAME?</v>
      </c>
    </row>
    <row r="2627" spans="1:13" ht="12.75">
      <c r="A2627" s="15"/>
      <c r="B2627" s="13"/>
      <c r="C2627" s="13"/>
      <c r="D2627" s="13"/>
      <c r="E2627" s="13"/>
      <c r="F2627" s="13"/>
      <c r="G2627" s="205"/>
      <c r="H2627" s="13"/>
      <c r="I2627" s="13"/>
      <c r="J2627" s="216"/>
      <c r="K2627" s="204">
        <f t="shared" si="25"/>
        <v>1</v>
      </c>
      <c r="L2627" s="205" t="str">
        <f ca="1">IFERROR(__xludf.DUMMYFUNCTION("JOIN("""", G2627:H2627)"),"")</f>
        <v/>
      </c>
      <c r="M2627" s="11" t="e">
        <f t="shared" ca="1" si="24"/>
        <v>#NAME?</v>
      </c>
    </row>
    <row r="2628" spans="1:13" ht="12.75">
      <c r="A2628" s="15"/>
      <c r="B2628" s="13"/>
      <c r="C2628" s="13"/>
      <c r="D2628" s="13"/>
      <c r="E2628" s="13"/>
      <c r="F2628" s="13"/>
      <c r="G2628" s="205"/>
      <c r="H2628" s="13"/>
      <c r="I2628" s="13"/>
      <c r="J2628" s="216"/>
      <c r="K2628" s="204">
        <f t="shared" si="25"/>
        <v>1</v>
      </c>
      <c r="L2628" s="205" t="str">
        <f ca="1">IFERROR(__xludf.DUMMYFUNCTION("JOIN("""", G2628:H2628)"),"")</f>
        <v/>
      </c>
      <c r="M2628" s="11" t="e">
        <f t="shared" ca="1" si="24"/>
        <v>#NAME?</v>
      </c>
    </row>
    <row r="2629" spans="1:13" ht="12.75">
      <c r="A2629" s="15"/>
      <c r="B2629" s="13"/>
      <c r="C2629" s="13"/>
      <c r="D2629" s="13"/>
      <c r="E2629" s="13"/>
      <c r="F2629" s="13"/>
      <c r="G2629" s="205"/>
      <c r="H2629" s="13"/>
      <c r="I2629" s="13"/>
      <c r="J2629" s="216"/>
      <c r="K2629" s="204">
        <f t="shared" si="25"/>
        <v>1</v>
      </c>
      <c r="L2629" s="205" t="str">
        <f ca="1">IFERROR(__xludf.DUMMYFUNCTION("JOIN("""", G2629:H2629)"),"")</f>
        <v/>
      </c>
      <c r="M2629" s="11" t="e">
        <f t="shared" ca="1" si="24"/>
        <v>#NAME?</v>
      </c>
    </row>
    <row r="2630" spans="1:13" ht="12.75">
      <c r="A2630" s="15"/>
      <c r="B2630" s="13"/>
      <c r="C2630" s="13"/>
      <c r="D2630" s="13"/>
      <c r="E2630" s="13"/>
      <c r="F2630" s="13"/>
      <c r="G2630" s="205"/>
      <c r="H2630" s="13"/>
      <c r="I2630" s="13"/>
      <c r="J2630" s="216"/>
      <c r="K2630" s="204">
        <f t="shared" si="25"/>
        <v>1</v>
      </c>
      <c r="L2630" s="205" t="str">
        <f ca="1">IFERROR(__xludf.DUMMYFUNCTION("JOIN("""", G2630:H2630)"),"")</f>
        <v/>
      </c>
      <c r="M2630" s="11" t="e">
        <f t="shared" ca="1" si="24"/>
        <v>#NAME?</v>
      </c>
    </row>
    <row r="2631" spans="1:13" ht="12.75">
      <c r="A2631" s="15"/>
      <c r="B2631" s="13"/>
      <c r="C2631" s="13"/>
      <c r="D2631" s="13"/>
      <c r="E2631" s="13"/>
      <c r="F2631" s="13"/>
      <c r="G2631" s="205"/>
      <c r="H2631" s="13"/>
      <c r="I2631" s="13"/>
      <c r="J2631" s="216"/>
      <c r="K2631" s="204">
        <f t="shared" si="25"/>
        <v>1</v>
      </c>
      <c r="L2631" s="205" t="str">
        <f ca="1">IFERROR(__xludf.DUMMYFUNCTION("JOIN("""", G2631:H2631)"),"")</f>
        <v/>
      </c>
      <c r="M2631" s="11" t="e">
        <f t="shared" ca="1" si="24"/>
        <v>#NAME?</v>
      </c>
    </row>
    <row r="2632" spans="1:13" ht="12.75">
      <c r="A2632" s="15"/>
      <c r="B2632" s="13"/>
      <c r="C2632" s="13"/>
      <c r="D2632" s="13"/>
      <c r="E2632" s="13"/>
      <c r="F2632" s="13"/>
      <c r="G2632" s="205"/>
      <c r="H2632" s="13"/>
      <c r="I2632" s="13"/>
      <c r="J2632" s="216"/>
      <c r="K2632" s="204">
        <f t="shared" si="25"/>
        <v>1</v>
      </c>
      <c r="L2632" s="205" t="str">
        <f ca="1">IFERROR(__xludf.DUMMYFUNCTION("JOIN("""", G2632:H2632)"),"")</f>
        <v/>
      </c>
      <c r="M2632" s="11" t="e">
        <f t="shared" ca="1" si="24"/>
        <v>#NAME?</v>
      </c>
    </row>
    <row r="2633" spans="1:13" ht="12.75">
      <c r="A2633" s="15"/>
      <c r="B2633" s="13"/>
      <c r="C2633" s="13"/>
      <c r="D2633" s="13"/>
      <c r="E2633" s="13"/>
      <c r="F2633" s="13"/>
      <c r="G2633" s="205"/>
      <c r="H2633" s="13"/>
      <c r="I2633" s="13"/>
      <c r="J2633" s="216"/>
      <c r="K2633" s="204">
        <f t="shared" si="25"/>
        <v>1</v>
      </c>
      <c r="L2633" s="205" t="str">
        <f ca="1">IFERROR(__xludf.DUMMYFUNCTION("JOIN("""", G2633:H2633)"),"")</f>
        <v/>
      </c>
      <c r="M2633" s="11" t="e">
        <f t="shared" ca="1" si="24"/>
        <v>#NAME?</v>
      </c>
    </row>
    <row r="2634" spans="1:13" ht="12.75">
      <c r="A2634" s="15"/>
      <c r="B2634" s="13"/>
      <c r="C2634" s="13"/>
      <c r="D2634" s="13"/>
      <c r="E2634" s="13"/>
      <c r="F2634" s="13"/>
      <c r="G2634" s="205"/>
      <c r="H2634" s="13"/>
      <c r="I2634" s="13"/>
      <c r="J2634" s="216"/>
      <c r="K2634" s="204">
        <f t="shared" si="25"/>
        <v>1</v>
      </c>
      <c r="L2634" s="205" t="str">
        <f ca="1">IFERROR(__xludf.DUMMYFUNCTION("JOIN("""", G2634:H2634)"),"")</f>
        <v/>
      </c>
      <c r="M2634" s="11" t="e">
        <f t="shared" ca="1" si="24"/>
        <v>#NAME?</v>
      </c>
    </row>
    <row r="2635" spans="1:13" ht="12.75">
      <c r="A2635" s="15"/>
      <c r="B2635" s="13"/>
      <c r="C2635" s="13"/>
      <c r="D2635" s="13"/>
      <c r="E2635" s="13"/>
      <c r="F2635" s="13"/>
      <c r="G2635" s="205"/>
      <c r="H2635" s="13"/>
      <c r="I2635" s="13"/>
      <c r="J2635" s="216"/>
      <c r="K2635" s="204">
        <f t="shared" si="25"/>
        <v>1</v>
      </c>
      <c r="L2635" s="205" t="str">
        <f ca="1">IFERROR(__xludf.DUMMYFUNCTION("JOIN("""", G2635:H2635)"),"")</f>
        <v/>
      </c>
      <c r="M2635" s="11" t="e">
        <f t="shared" ca="1" si="24"/>
        <v>#NAME?</v>
      </c>
    </row>
    <row r="2636" spans="1:13" ht="12.75">
      <c r="A2636" s="15"/>
      <c r="B2636" s="13"/>
      <c r="C2636" s="13"/>
      <c r="D2636" s="13"/>
      <c r="E2636" s="13"/>
      <c r="F2636" s="13"/>
      <c r="G2636" s="205"/>
      <c r="H2636" s="13"/>
      <c r="I2636" s="13"/>
      <c r="J2636" s="216"/>
      <c r="K2636" s="204">
        <f t="shared" si="25"/>
        <v>1</v>
      </c>
      <c r="L2636" s="205" t="str">
        <f ca="1">IFERROR(__xludf.DUMMYFUNCTION("JOIN("""", G2636:H2636)"),"")</f>
        <v/>
      </c>
      <c r="M2636" s="11" t="e">
        <f t="shared" ca="1" si="24"/>
        <v>#NAME?</v>
      </c>
    </row>
    <row r="2637" spans="1:13" ht="12.75">
      <c r="A2637" s="15"/>
      <c r="B2637" s="13"/>
      <c r="C2637" s="13"/>
      <c r="D2637" s="13"/>
      <c r="E2637" s="13"/>
      <c r="F2637" s="13"/>
      <c r="G2637" s="205"/>
      <c r="H2637" s="13"/>
      <c r="I2637" s="13"/>
      <c r="J2637" s="216"/>
      <c r="K2637" s="204">
        <f t="shared" si="25"/>
        <v>1</v>
      </c>
      <c r="L2637" s="205" t="str">
        <f ca="1">IFERROR(__xludf.DUMMYFUNCTION("JOIN("""", G2637:H2637)"),"")</f>
        <v/>
      </c>
      <c r="M2637" s="11" t="e">
        <f t="shared" ca="1" si="24"/>
        <v>#NAME?</v>
      </c>
    </row>
    <row r="2638" spans="1:13" ht="12.75">
      <c r="A2638" s="15"/>
      <c r="B2638" s="13"/>
      <c r="C2638" s="13"/>
      <c r="D2638" s="13"/>
      <c r="E2638" s="13"/>
      <c r="F2638" s="13"/>
      <c r="G2638" s="205"/>
      <c r="H2638" s="13"/>
      <c r="I2638" s="13"/>
      <c r="J2638" s="216"/>
      <c r="K2638" s="204">
        <f t="shared" si="25"/>
        <v>1</v>
      </c>
      <c r="L2638" s="205" t="str">
        <f ca="1">IFERROR(__xludf.DUMMYFUNCTION("JOIN("""", G2638:H2638)"),"")</f>
        <v/>
      </c>
      <c r="M2638" s="11" t="e">
        <f t="shared" ca="1" si="24"/>
        <v>#NAME?</v>
      </c>
    </row>
    <row r="2639" spans="1:13" ht="12.75">
      <c r="A2639" s="15"/>
      <c r="B2639" s="13"/>
      <c r="C2639" s="13"/>
      <c r="D2639" s="13"/>
      <c r="E2639" s="13"/>
      <c r="F2639" s="13"/>
      <c r="G2639" s="205"/>
      <c r="H2639" s="13"/>
      <c r="I2639" s="13"/>
      <c r="J2639" s="216"/>
      <c r="K2639" s="204">
        <f t="shared" si="25"/>
        <v>1</v>
      </c>
      <c r="L2639" s="205" t="str">
        <f ca="1">IFERROR(__xludf.DUMMYFUNCTION("JOIN("""", G2639:H2639)"),"")</f>
        <v/>
      </c>
      <c r="M2639" s="11" t="e">
        <f t="shared" ca="1" si="24"/>
        <v>#NAME?</v>
      </c>
    </row>
    <row r="2640" spans="1:13" ht="12.75">
      <c r="A2640" s="15"/>
      <c r="B2640" s="13"/>
      <c r="C2640" s="13"/>
      <c r="D2640" s="13"/>
      <c r="E2640" s="13"/>
      <c r="F2640" s="13"/>
      <c r="G2640" s="205"/>
      <c r="H2640" s="13"/>
      <c r="I2640" s="13"/>
      <c r="J2640" s="216"/>
      <c r="K2640" s="204">
        <f t="shared" si="25"/>
        <v>1</v>
      </c>
      <c r="L2640" s="205" t="str">
        <f ca="1">IFERROR(__xludf.DUMMYFUNCTION("JOIN("""", G2640:H2640)"),"")</f>
        <v/>
      </c>
      <c r="M2640" s="11" t="e">
        <f t="shared" ca="1" si="24"/>
        <v>#NAME?</v>
      </c>
    </row>
    <row r="2641" spans="1:13" ht="12.75">
      <c r="A2641" s="15"/>
      <c r="B2641" s="13"/>
      <c r="C2641" s="13"/>
      <c r="D2641" s="13"/>
      <c r="E2641" s="13"/>
      <c r="F2641" s="13"/>
      <c r="G2641" s="205"/>
      <c r="H2641" s="13"/>
      <c r="I2641" s="13"/>
      <c r="J2641" s="216"/>
      <c r="K2641" s="204">
        <f t="shared" si="25"/>
        <v>1</v>
      </c>
      <c r="L2641" s="205" t="str">
        <f ca="1">IFERROR(__xludf.DUMMYFUNCTION("JOIN("""", G2641:H2641)"),"")</f>
        <v/>
      </c>
      <c r="M2641" s="11" t="e">
        <f t="shared" ca="1" si="24"/>
        <v>#NAME?</v>
      </c>
    </row>
    <row r="2642" spans="1:13" ht="12.75">
      <c r="A2642" s="15"/>
      <c r="B2642" s="13"/>
      <c r="C2642" s="13"/>
      <c r="D2642" s="13"/>
      <c r="E2642" s="13"/>
      <c r="F2642" s="13"/>
      <c r="G2642" s="205"/>
      <c r="H2642" s="13"/>
      <c r="I2642" s="13"/>
      <c r="J2642" s="216"/>
      <c r="K2642" s="204">
        <f t="shared" si="25"/>
        <v>1</v>
      </c>
      <c r="L2642" s="205" t="str">
        <f ca="1">IFERROR(__xludf.DUMMYFUNCTION("JOIN("""", G2642:H2642)"),"")</f>
        <v/>
      </c>
      <c r="M2642" s="11" t="e">
        <f t="shared" ca="1" si="24"/>
        <v>#NAME?</v>
      </c>
    </row>
    <row r="2643" spans="1:13" ht="12.75">
      <c r="A2643" s="15"/>
      <c r="B2643" s="13"/>
      <c r="C2643" s="13"/>
      <c r="D2643" s="13"/>
      <c r="E2643" s="13"/>
      <c r="F2643" s="13"/>
      <c r="G2643" s="205"/>
      <c r="H2643" s="13"/>
      <c r="I2643" s="13"/>
      <c r="J2643" s="216"/>
      <c r="K2643" s="204">
        <f t="shared" si="25"/>
        <v>1</v>
      </c>
      <c r="L2643" s="205" t="str">
        <f ca="1">IFERROR(__xludf.DUMMYFUNCTION("JOIN("""", G2643:H2643)"),"")</f>
        <v/>
      </c>
      <c r="M2643" s="11" t="e">
        <f t="shared" ca="1" si="24"/>
        <v>#NAME?</v>
      </c>
    </row>
    <row r="2644" spans="1:13" ht="12.75">
      <c r="A2644" s="15"/>
      <c r="B2644" s="13"/>
      <c r="C2644" s="13"/>
      <c r="D2644" s="13"/>
      <c r="E2644" s="13"/>
      <c r="F2644" s="13"/>
      <c r="G2644" s="205"/>
      <c r="H2644" s="13"/>
      <c r="I2644" s="13"/>
      <c r="J2644" s="216"/>
      <c r="K2644" s="204">
        <f t="shared" si="25"/>
        <v>1</v>
      </c>
      <c r="L2644" s="205" t="str">
        <f ca="1">IFERROR(__xludf.DUMMYFUNCTION("JOIN("""", G2644:H2644)"),"")</f>
        <v/>
      </c>
      <c r="M2644" s="11" t="e">
        <f t="shared" ca="1" si="24"/>
        <v>#NAME?</v>
      </c>
    </row>
    <row r="2645" spans="1:13" ht="12.75">
      <c r="A2645" s="15"/>
      <c r="B2645" s="13"/>
      <c r="C2645" s="13"/>
      <c r="D2645" s="13"/>
      <c r="E2645" s="13"/>
      <c r="F2645" s="13"/>
      <c r="G2645" s="205"/>
      <c r="H2645" s="13"/>
      <c r="I2645" s="13"/>
      <c r="J2645" s="216"/>
      <c r="K2645" s="204">
        <f t="shared" si="25"/>
        <v>1</v>
      </c>
      <c r="L2645" s="205" t="str">
        <f ca="1">IFERROR(__xludf.DUMMYFUNCTION("JOIN("""", G2645:H2645)"),"")</f>
        <v/>
      </c>
      <c r="M2645" s="11" t="e">
        <f t="shared" ca="1" si="24"/>
        <v>#NAME?</v>
      </c>
    </row>
    <row r="2646" spans="1:13" ht="12.75">
      <c r="A2646" s="15"/>
      <c r="B2646" s="13"/>
      <c r="C2646" s="13"/>
      <c r="D2646" s="13"/>
      <c r="E2646" s="13"/>
      <c r="F2646" s="13"/>
      <c r="G2646" s="205"/>
      <c r="H2646" s="13"/>
      <c r="I2646" s="13"/>
      <c r="J2646" s="216"/>
      <c r="K2646" s="204">
        <f t="shared" si="25"/>
        <v>1</v>
      </c>
      <c r="L2646" s="205" t="str">
        <f ca="1">IFERROR(__xludf.DUMMYFUNCTION("JOIN("""", G2646:H2646)"),"")</f>
        <v/>
      </c>
      <c r="M2646" s="11" t="e">
        <f t="shared" ca="1" si="24"/>
        <v>#NAME?</v>
      </c>
    </row>
    <row r="2647" spans="1:13" ht="12.75">
      <c r="A2647" s="15"/>
      <c r="B2647" s="13"/>
      <c r="C2647" s="13"/>
      <c r="D2647" s="13"/>
      <c r="E2647" s="13"/>
      <c r="F2647" s="13"/>
      <c r="G2647" s="205"/>
      <c r="H2647" s="13"/>
      <c r="I2647" s="13"/>
      <c r="J2647" s="216"/>
      <c r="K2647" s="204">
        <f t="shared" si="25"/>
        <v>1</v>
      </c>
      <c r="L2647" s="205" t="str">
        <f ca="1">IFERROR(__xludf.DUMMYFUNCTION("JOIN("""", G2647:H2647)"),"")</f>
        <v/>
      </c>
      <c r="M2647" s="11" t="e">
        <f t="shared" ca="1" si="24"/>
        <v>#NAME?</v>
      </c>
    </row>
    <row r="2648" spans="1:13" ht="12.75">
      <c r="A2648" s="15"/>
      <c r="B2648" s="13"/>
      <c r="C2648" s="13"/>
      <c r="D2648" s="13"/>
      <c r="E2648" s="13"/>
      <c r="F2648" s="13"/>
      <c r="G2648" s="205"/>
      <c r="H2648" s="13"/>
      <c r="I2648" s="13"/>
      <c r="J2648" s="216"/>
      <c r="K2648" s="204">
        <f t="shared" si="25"/>
        <v>1</v>
      </c>
      <c r="L2648" s="205" t="str">
        <f ca="1">IFERROR(__xludf.DUMMYFUNCTION("JOIN("""", G2648:H2648)"),"")</f>
        <v/>
      </c>
      <c r="M2648" s="11" t="e">
        <f t="shared" ca="1" si="24"/>
        <v>#NAME?</v>
      </c>
    </row>
    <row r="2649" spans="1:13" ht="12.75">
      <c r="A2649" s="15"/>
      <c r="B2649" s="13"/>
      <c r="C2649" s="13"/>
      <c r="D2649" s="13"/>
      <c r="E2649" s="13"/>
      <c r="F2649" s="13"/>
      <c r="G2649" s="205"/>
      <c r="H2649" s="13"/>
      <c r="I2649" s="13"/>
      <c r="J2649" s="216"/>
      <c r="K2649" s="204">
        <f t="shared" si="25"/>
        <v>1</v>
      </c>
      <c r="L2649" s="205" t="str">
        <f ca="1">IFERROR(__xludf.DUMMYFUNCTION("JOIN("""", G2649:H2649)"),"")</f>
        <v/>
      </c>
      <c r="M2649" s="11" t="e">
        <f t="shared" ca="1" si="24"/>
        <v>#NAME?</v>
      </c>
    </row>
    <row r="2650" spans="1:13" ht="12.75">
      <c r="A2650" s="15"/>
      <c r="B2650" s="13"/>
      <c r="C2650" s="13"/>
      <c r="D2650" s="13"/>
      <c r="E2650" s="13"/>
      <c r="F2650" s="13"/>
      <c r="G2650" s="205"/>
      <c r="H2650" s="13"/>
      <c r="I2650" s="13"/>
      <c r="J2650" s="216"/>
      <c r="K2650" s="204">
        <f t="shared" si="25"/>
        <v>1</v>
      </c>
      <c r="L2650" s="205" t="str">
        <f ca="1">IFERROR(__xludf.DUMMYFUNCTION("JOIN("""", G2650:H2650)"),"")</f>
        <v/>
      </c>
      <c r="M2650" s="11" t="e">
        <f t="shared" ca="1" si="24"/>
        <v>#NAME?</v>
      </c>
    </row>
    <row r="2651" spans="1:13" ht="12.75">
      <c r="A2651" s="15"/>
      <c r="B2651" s="13"/>
      <c r="C2651" s="13"/>
      <c r="D2651" s="13"/>
      <c r="E2651" s="13"/>
      <c r="F2651" s="13"/>
      <c r="G2651" s="205"/>
      <c r="H2651" s="13"/>
      <c r="I2651" s="13"/>
      <c r="J2651" s="216"/>
      <c r="K2651" s="204">
        <f t="shared" si="25"/>
        <v>1</v>
      </c>
      <c r="L2651" s="205" t="str">
        <f ca="1">IFERROR(__xludf.DUMMYFUNCTION("JOIN("""", G2651:H2651)"),"")</f>
        <v/>
      </c>
      <c r="M2651" s="11" t="e">
        <f t="shared" ca="1" si="24"/>
        <v>#NAME?</v>
      </c>
    </row>
    <row r="2652" spans="1:13" ht="12.75">
      <c r="A2652" s="15"/>
      <c r="B2652" s="13"/>
      <c r="C2652" s="13"/>
      <c r="D2652" s="13"/>
      <c r="E2652" s="13"/>
      <c r="F2652" s="13"/>
      <c r="G2652" s="205"/>
      <c r="H2652" s="13"/>
      <c r="I2652" s="13"/>
      <c r="J2652" s="216"/>
      <c r="K2652" s="204">
        <f t="shared" si="25"/>
        <v>1</v>
      </c>
      <c r="L2652" s="205" t="str">
        <f ca="1">IFERROR(__xludf.DUMMYFUNCTION("JOIN("""", G2652:H2652)"),"")</f>
        <v/>
      </c>
      <c r="M2652" s="11" t="e">
        <f t="shared" ca="1" si="24"/>
        <v>#NAME?</v>
      </c>
    </row>
    <row r="2653" spans="1:13" ht="12.75">
      <c r="A2653" s="15"/>
      <c r="B2653" s="13"/>
      <c r="C2653" s="13"/>
      <c r="D2653" s="13"/>
      <c r="E2653" s="13"/>
      <c r="F2653" s="13"/>
      <c r="G2653" s="205"/>
      <c r="H2653" s="13"/>
      <c r="I2653" s="13"/>
      <c r="J2653" s="216"/>
      <c r="K2653" s="204">
        <f t="shared" si="25"/>
        <v>1</v>
      </c>
      <c r="L2653" s="205" t="str">
        <f ca="1">IFERROR(__xludf.DUMMYFUNCTION("JOIN("""", G2653:H2653)"),"")</f>
        <v/>
      </c>
      <c r="M2653" s="11" t="e">
        <f t="shared" ca="1" si="24"/>
        <v>#NAME?</v>
      </c>
    </row>
    <row r="2654" spans="1:13" ht="12.75">
      <c r="A2654" s="15"/>
      <c r="B2654" s="13"/>
      <c r="C2654" s="13"/>
      <c r="D2654" s="13"/>
      <c r="E2654" s="13"/>
      <c r="F2654" s="13"/>
      <c r="G2654" s="205"/>
      <c r="H2654" s="13"/>
      <c r="I2654" s="13"/>
      <c r="J2654" s="216"/>
      <c r="K2654" s="204">
        <f t="shared" si="25"/>
        <v>1</v>
      </c>
      <c r="L2654" s="205" t="str">
        <f ca="1">IFERROR(__xludf.DUMMYFUNCTION("JOIN("""", G2654:H2654)"),"")</f>
        <v/>
      </c>
      <c r="M2654" s="11" t="e">
        <f t="shared" ca="1" si="24"/>
        <v>#NAME?</v>
      </c>
    </row>
    <row r="2655" spans="1:13" ht="12.75">
      <c r="A2655" s="15"/>
      <c r="B2655" s="13"/>
      <c r="C2655" s="13"/>
      <c r="D2655" s="13"/>
      <c r="E2655" s="13"/>
      <c r="F2655" s="13"/>
      <c r="G2655" s="205"/>
      <c r="H2655" s="13"/>
      <c r="I2655" s="13"/>
      <c r="J2655" s="216"/>
      <c r="K2655" s="204">
        <f t="shared" si="25"/>
        <v>1</v>
      </c>
      <c r="L2655" s="205" t="str">
        <f ca="1">IFERROR(__xludf.DUMMYFUNCTION("JOIN("""", G2655:H2655)"),"")</f>
        <v/>
      </c>
      <c r="M2655" s="11" t="e">
        <f t="shared" ca="1" si="24"/>
        <v>#NAME?</v>
      </c>
    </row>
    <row r="2656" spans="1:13" ht="12.75">
      <c r="A2656" s="15"/>
      <c r="B2656" s="13"/>
      <c r="C2656" s="13"/>
      <c r="D2656" s="13"/>
      <c r="E2656" s="13"/>
      <c r="F2656" s="13"/>
      <c r="G2656" s="205"/>
      <c r="H2656" s="13"/>
      <c r="I2656" s="13"/>
      <c r="J2656" s="216"/>
      <c r="K2656" s="204">
        <f t="shared" si="25"/>
        <v>1</v>
      </c>
      <c r="L2656" s="205" t="str">
        <f ca="1">IFERROR(__xludf.DUMMYFUNCTION("JOIN("""", G2656:H2656)"),"")</f>
        <v/>
      </c>
      <c r="M2656" s="11" t="e">
        <f t="shared" ca="1" si="24"/>
        <v>#NAME?</v>
      </c>
    </row>
    <row r="2657" spans="1:13" ht="12.75">
      <c r="A2657" s="15"/>
      <c r="B2657" s="13"/>
      <c r="C2657" s="13"/>
      <c r="D2657" s="13"/>
      <c r="E2657" s="13"/>
      <c r="F2657" s="13"/>
      <c r="G2657" s="205"/>
      <c r="H2657" s="13"/>
      <c r="I2657" s="13"/>
      <c r="J2657" s="216"/>
      <c r="K2657" s="204">
        <f t="shared" si="25"/>
        <v>1</v>
      </c>
      <c r="L2657" s="205" t="str">
        <f ca="1">IFERROR(__xludf.DUMMYFUNCTION("JOIN("""", G2657:H2657)"),"")</f>
        <v/>
      </c>
      <c r="M2657" s="11" t="e">
        <f t="shared" ca="1" si="24"/>
        <v>#NAME?</v>
      </c>
    </row>
    <row r="2658" spans="1:13" ht="12.75">
      <c r="A2658" s="15"/>
      <c r="B2658" s="13"/>
      <c r="C2658" s="13"/>
      <c r="D2658" s="13"/>
      <c r="E2658" s="13"/>
      <c r="F2658" s="13"/>
      <c r="G2658" s="205"/>
      <c r="H2658" s="13"/>
      <c r="I2658" s="13"/>
      <c r="J2658" s="216"/>
      <c r="K2658" s="204">
        <f t="shared" si="25"/>
        <v>1</v>
      </c>
      <c r="L2658" s="205" t="str">
        <f ca="1">IFERROR(__xludf.DUMMYFUNCTION("JOIN("""", G2658:H2658)"),"")</f>
        <v/>
      </c>
      <c r="M2658" s="11" t="e">
        <f t="shared" ca="1" si="24"/>
        <v>#NAME?</v>
      </c>
    </row>
    <row r="2659" spans="1:13" ht="12.75">
      <c r="A2659" s="15"/>
      <c r="B2659" s="13"/>
      <c r="C2659" s="13"/>
      <c r="D2659" s="13"/>
      <c r="E2659" s="13"/>
      <c r="F2659" s="13"/>
      <c r="G2659" s="205"/>
      <c r="H2659" s="13"/>
      <c r="I2659" s="13"/>
      <c r="J2659" s="216"/>
      <c r="K2659" s="204">
        <f t="shared" si="25"/>
        <v>1</v>
      </c>
      <c r="L2659" s="205" t="str">
        <f ca="1">IFERROR(__xludf.DUMMYFUNCTION("JOIN("""", G2659:H2659)"),"")</f>
        <v/>
      </c>
      <c r="M2659" s="11" t="e">
        <f t="shared" ca="1" si="24"/>
        <v>#NAME?</v>
      </c>
    </row>
    <row r="2660" spans="1:13" ht="12.75">
      <c r="A2660" s="15"/>
      <c r="B2660" s="13"/>
      <c r="C2660" s="13"/>
      <c r="D2660" s="13"/>
      <c r="E2660" s="13"/>
      <c r="F2660" s="13"/>
      <c r="G2660" s="205"/>
      <c r="H2660" s="13"/>
      <c r="I2660" s="13"/>
      <c r="J2660" s="216"/>
      <c r="K2660" s="204">
        <f t="shared" si="25"/>
        <v>1</v>
      </c>
      <c r="L2660" s="205" t="str">
        <f ca="1">IFERROR(__xludf.DUMMYFUNCTION("JOIN("""", G2660:H2660)"),"")</f>
        <v/>
      </c>
      <c r="M2660" s="11" t="e">
        <f t="shared" ca="1" si="24"/>
        <v>#NAME?</v>
      </c>
    </row>
    <row r="2661" spans="1:13" ht="12.75">
      <c r="A2661" s="15"/>
      <c r="B2661" s="13"/>
      <c r="C2661" s="13"/>
      <c r="D2661" s="13"/>
      <c r="E2661" s="13"/>
      <c r="F2661" s="13"/>
      <c r="G2661" s="205"/>
      <c r="H2661" s="13"/>
      <c r="I2661" s="13"/>
      <c r="J2661" s="216"/>
      <c r="K2661" s="204">
        <f t="shared" si="25"/>
        <v>1</v>
      </c>
      <c r="L2661" s="205" t="str">
        <f ca="1">IFERROR(__xludf.DUMMYFUNCTION("JOIN("""", G2661:H2661)"),"")</f>
        <v/>
      </c>
      <c r="M2661" s="11" t="e">
        <f t="shared" ca="1" si="24"/>
        <v>#NAME?</v>
      </c>
    </row>
    <row r="2662" spans="1:13" ht="12.75">
      <c r="A2662" s="15"/>
      <c r="B2662" s="13"/>
      <c r="C2662" s="13"/>
      <c r="D2662" s="13"/>
      <c r="E2662" s="13"/>
      <c r="F2662" s="13"/>
      <c r="G2662" s="205"/>
      <c r="H2662" s="13"/>
      <c r="I2662" s="13"/>
      <c r="J2662" s="216"/>
      <c r="K2662" s="204">
        <f t="shared" si="25"/>
        <v>1</v>
      </c>
      <c r="L2662" s="205" t="str">
        <f ca="1">IFERROR(__xludf.DUMMYFUNCTION("JOIN("""", G2662:H2662)"),"")</f>
        <v/>
      </c>
      <c r="M2662" s="11" t="e">
        <f t="shared" ca="1" si="24"/>
        <v>#NAME?</v>
      </c>
    </row>
    <row r="2663" spans="1:13" ht="12.75">
      <c r="A2663" s="15"/>
      <c r="B2663" s="13"/>
      <c r="C2663" s="13"/>
      <c r="D2663" s="13"/>
      <c r="E2663" s="13"/>
      <c r="F2663" s="13"/>
      <c r="G2663" s="205"/>
      <c r="H2663" s="13"/>
      <c r="I2663" s="13"/>
      <c r="J2663" s="216"/>
      <c r="K2663" s="204">
        <f t="shared" si="25"/>
        <v>1</v>
      </c>
      <c r="L2663" s="205" t="str">
        <f ca="1">IFERROR(__xludf.DUMMYFUNCTION("JOIN("""", G2663:H2663)"),"")</f>
        <v/>
      </c>
      <c r="M2663" s="11" t="e">
        <f t="shared" ca="1" si="24"/>
        <v>#NAME?</v>
      </c>
    </row>
    <row r="2664" spans="1:13" ht="12.75">
      <c r="A2664" s="15"/>
      <c r="B2664" s="13"/>
      <c r="C2664" s="13"/>
      <c r="D2664" s="13"/>
      <c r="E2664" s="13"/>
      <c r="F2664" s="13"/>
      <c r="G2664" s="205"/>
      <c r="H2664" s="13"/>
      <c r="I2664" s="13"/>
      <c r="J2664" s="216"/>
      <c r="K2664" s="204">
        <f t="shared" si="25"/>
        <v>1</v>
      </c>
      <c r="L2664" s="205" t="str">
        <f ca="1">IFERROR(__xludf.DUMMYFUNCTION("JOIN("""", G2664:H2664)"),"")</f>
        <v/>
      </c>
      <c r="M2664" s="11" t="e">
        <f t="shared" ca="1" si="24"/>
        <v>#NAME?</v>
      </c>
    </row>
    <row r="2665" spans="1:13" ht="12.75">
      <c r="A2665" s="15"/>
      <c r="B2665" s="13"/>
      <c r="C2665" s="13"/>
      <c r="D2665" s="13"/>
      <c r="E2665" s="13"/>
      <c r="F2665" s="13"/>
      <c r="G2665" s="205"/>
      <c r="H2665" s="13"/>
      <c r="I2665" s="13"/>
      <c r="J2665" s="216"/>
      <c r="K2665" s="204">
        <f t="shared" si="25"/>
        <v>1</v>
      </c>
      <c r="L2665" s="205" t="str">
        <f ca="1">IFERROR(__xludf.DUMMYFUNCTION("JOIN("""", G2665:H2665)"),"")</f>
        <v/>
      </c>
      <c r="M2665" s="11" t="e">
        <f t="shared" ca="1" si="24"/>
        <v>#NAME?</v>
      </c>
    </row>
    <row r="2666" spans="1:13" ht="12.75">
      <c r="A2666" s="15"/>
      <c r="B2666" s="13"/>
      <c r="C2666" s="13"/>
      <c r="D2666" s="13"/>
      <c r="E2666" s="13"/>
      <c r="F2666" s="13"/>
      <c r="G2666" s="205"/>
      <c r="H2666" s="13"/>
      <c r="I2666" s="13"/>
      <c r="J2666" s="216"/>
      <c r="K2666" s="204">
        <f t="shared" si="25"/>
        <v>1</v>
      </c>
      <c r="L2666" s="205" t="str">
        <f ca="1">IFERROR(__xludf.DUMMYFUNCTION("JOIN("""", G2666:H2666)"),"")</f>
        <v/>
      </c>
      <c r="M2666" s="11" t="e">
        <f t="shared" ca="1" si="24"/>
        <v>#NAME?</v>
      </c>
    </row>
    <row r="2667" spans="1:13" ht="12.75">
      <c r="A2667" s="15"/>
      <c r="B2667" s="13"/>
      <c r="C2667" s="13"/>
      <c r="D2667" s="13"/>
      <c r="E2667" s="13"/>
      <c r="F2667" s="13"/>
      <c r="G2667" s="205"/>
      <c r="H2667" s="13"/>
      <c r="I2667" s="13"/>
      <c r="J2667" s="216"/>
      <c r="K2667" s="204">
        <f t="shared" si="25"/>
        <v>1</v>
      </c>
      <c r="L2667" s="205" t="str">
        <f ca="1">IFERROR(__xludf.DUMMYFUNCTION("JOIN("""", G2667:H2667)"),"")</f>
        <v/>
      </c>
      <c r="M2667" s="11" t="e">
        <f t="shared" ca="1" si="24"/>
        <v>#NAME?</v>
      </c>
    </row>
    <row r="2668" spans="1:13" ht="12.75">
      <c r="A2668" s="15"/>
      <c r="B2668" s="13"/>
      <c r="C2668" s="13"/>
      <c r="D2668" s="13"/>
      <c r="E2668" s="13"/>
      <c r="F2668" s="13"/>
      <c r="G2668" s="205"/>
      <c r="H2668" s="13"/>
      <c r="I2668" s="13"/>
      <c r="J2668" s="216"/>
      <c r="K2668" s="204">
        <f t="shared" si="25"/>
        <v>1</v>
      </c>
      <c r="L2668" s="205" t="str">
        <f ca="1">IFERROR(__xludf.DUMMYFUNCTION("JOIN("""", G2668:H2668)"),"")</f>
        <v/>
      </c>
      <c r="M2668" s="11" t="e">
        <f t="shared" ca="1" si="24"/>
        <v>#NAME?</v>
      </c>
    </row>
    <row r="2669" spans="1:13" ht="12.75">
      <c r="A2669" s="15"/>
      <c r="B2669" s="13"/>
      <c r="C2669" s="13"/>
      <c r="D2669" s="13"/>
      <c r="E2669" s="13"/>
      <c r="F2669" s="13"/>
      <c r="G2669" s="205"/>
      <c r="H2669" s="13"/>
      <c r="I2669" s="13"/>
      <c r="J2669" s="216"/>
      <c r="K2669" s="204">
        <f t="shared" si="25"/>
        <v>1</v>
      </c>
      <c r="L2669" s="205" t="str">
        <f ca="1">IFERROR(__xludf.DUMMYFUNCTION("JOIN("""", G2669:H2669)"),"")</f>
        <v/>
      </c>
      <c r="M2669" s="11" t="e">
        <f t="shared" ca="1" si="24"/>
        <v>#NAME?</v>
      </c>
    </row>
    <row r="2670" spans="1:13" ht="12.75">
      <c r="A2670" s="15"/>
      <c r="B2670" s="13"/>
      <c r="C2670" s="13"/>
      <c r="D2670" s="13"/>
      <c r="E2670" s="13"/>
      <c r="F2670" s="13"/>
      <c r="G2670" s="205"/>
      <c r="H2670" s="13"/>
      <c r="I2670" s="13"/>
      <c r="J2670" s="216"/>
      <c r="K2670" s="204">
        <f t="shared" si="25"/>
        <v>1</v>
      </c>
      <c r="L2670" s="205" t="str">
        <f ca="1">IFERROR(__xludf.DUMMYFUNCTION("JOIN("""", G2670:H2670)"),"")</f>
        <v/>
      </c>
      <c r="M2670" s="11" t="e">
        <f t="shared" ca="1" si="24"/>
        <v>#NAME?</v>
      </c>
    </row>
    <row r="2671" spans="1:13" ht="12.75">
      <c r="A2671" s="15"/>
      <c r="B2671" s="13"/>
      <c r="C2671" s="13"/>
      <c r="D2671" s="13"/>
      <c r="E2671" s="13"/>
      <c r="F2671" s="13"/>
      <c r="G2671" s="205"/>
      <c r="H2671" s="13"/>
      <c r="I2671" s="13"/>
      <c r="J2671" s="216"/>
      <c r="K2671" s="204">
        <f t="shared" si="25"/>
        <v>1</v>
      </c>
      <c r="L2671" s="205" t="str">
        <f ca="1">IFERROR(__xludf.DUMMYFUNCTION("JOIN("""", G2671:H2671)"),"")</f>
        <v/>
      </c>
      <c r="M2671" s="11" t="e">
        <f t="shared" ca="1" si="24"/>
        <v>#NAME?</v>
      </c>
    </row>
    <row r="2672" spans="1:13" ht="12.75">
      <c r="A2672" s="15"/>
      <c r="B2672" s="13"/>
      <c r="C2672" s="13"/>
      <c r="D2672" s="13"/>
      <c r="E2672" s="13"/>
      <c r="F2672" s="13"/>
      <c r="G2672" s="205"/>
      <c r="H2672" s="13"/>
      <c r="I2672" s="13"/>
      <c r="J2672" s="216"/>
      <c r="K2672" s="204">
        <f t="shared" si="25"/>
        <v>1</v>
      </c>
      <c r="L2672" s="205" t="str">
        <f ca="1">IFERROR(__xludf.DUMMYFUNCTION("JOIN("""", G2672:H2672)"),"")</f>
        <v/>
      </c>
      <c r="M2672" s="11" t="e">
        <f t="shared" ca="1" si="24"/>
        <v>#NAME?</v>
      </c>
    </row>
    <row r="2673" spans="1:13" ht="12.75">
      <c r="A2673" s="15"/>
      <c r="B2673" s="13"/>
      <c r="C2673" s="13"/>
      <c r="D2673" s="13"/>
      <c r="E2673" s="13"/>
      <c r="F2673" s="13"/>
      <c r="G2673" s="205"/>
      <c r="H2673" s="13"/>
      <c r="I2673" s="13"/>
      <c r="J2673" s="216"/>
      <c r="K2673" s="204">
        <f t="shared" si="25"/>
        <v>1</v>
      </c>
      <c r="L2673" s="205" t="str">
        <f ca="1">IFERROR(__xludf.DUMMYFUNCTION("JOIN("""", G2673:H2673)"),"")</f>
        <v/>
      </c>
      <c r="M2673" s="11" t="e">
        <f t="shared" ca="1" si="24"/>
        <v>#NAME?</v>
      </c>
    </row>
    <row r="2674" spans="1:13" ht="12.75">
      <c r="A2674" s="15"/>
      <c r="B2674" s="13"/>
      <c r="C2674" s="13"/>
      <c r="D2674" s="13"/>
      <c r="E2674" s="13"/>
      <c r="F2674" s="13"/>
      <c r="G2674" s="205"/>
      <c r="H2674" s="13"/>
      <c r="I2674" s="13"/>
      <c r="J2674" s="216"/>
      <c r="K2674" s="204">
        <f t="shared" si="25"/>
        <v>1</v>
      </c>
      <c r="L2674" s="205" t="str">
        <f ca="1">IFERROR(__xludf.DUMMYFUNCTION("JOIN("""", G2674:H2674)"),"")</f>
        <v/>
      </c>
      <c r="M2674" s="11" t="e">
        <f t="shared" ca="1" si="24"/>
        <v>#NAME?</v>
      </c>
    </row>
    <row r="2675" spans="1:13" ht="12.75">
      <c r="A2675" s="15"/>
      <c r="B2675" s="13"/>
      <c r="C2675" s="13"/>
      <c r="D2675" s="13"/>
      <c r="E2675" s="13"/>
      <c r="F2675" s="13"/>
      <c r="G2675" s="205"/>
      <c r="H2675" s="13"/>
      <c r="I2675" s="13"/>
      <c r="J2675" s="216"/>
      <c r="K2675" s="204">
        <f t="shared" si="25"/>
        <v>1</v>
      </c>
      <c r="L2675" s="205" t="str">
        <f ca="1">IFERROR(__xludf.DUMMYFUNCTION("JOIN("""", G2675:H2675)"),"")</f>
        <v/>
      </c>
      <c r="M2675" s="11" t="e">
        <f t="shared" ca="1" si="24"/>
        <v>#NAME?</v>
      </c>
    </row>
    <row r="2676" spans="1:13" ht="12.75">
      <c r="A2676" s="15"/>
      <c r="B2676" s="13"/>
      <c r="C2676" s="13"/>
      <c r="D2676" s="13"/>
      <c r="E2676" s="13"/>
      <c r="F2676" s="13"/>
      <c r="G2676" s="205"/>
      <c r="H2676" s="13"/>
      <c r="I2676" s="13"/>
      <c r="J2676" s="216"/>
      <c r="K2676" s="204">
        <f t="shared" si="25"/>
        <v>1</v>
      </c>
      <c r="L2676" s="205" t="str">
        <f ca="1">IFERROR(__xludf.DUMMYFUNCTION("JOIN("""", G2676:H2676)"),"")</f>
        <v/>
      </c>
      <c r="M2676" s="11" t="e">
        <f t="shared" ca="1" si="24"/>
        <v>#NAME?</v>
      </c>
    </row>
    <row r="2677" spans="1:13" ht="12.75">
      <c r="A2677" s="15"/>
      <c r="B2677" s="13"/>
      <c r="C2677" s="13"/>
      <c r="D2677" s="13"/>
      <c r="E2677" s="13"/>
      <c r="F2677" s="13"/>
      <c r="G2677" s="205"/>
      <c r="H2677" s="13"/>
      <c r="I2677" s="13"/>
      <c r="J2677" s="216"/>
      <c r="K2677" s="204">
        <f t="shared" si="25"/>
        <v>1</v>
      </c>
      <c r="L2677" s="205" t="str">
        <f ca="1">IFERROR(__xludf.DUMMYFUNCTION("JOIN("""", G2677:H2677)"),"")</f>
        <v/>
      </c>
      <c r="M2677" s="11" t="e">
        <f t="shared" ca="1" si="24"/>
        <v>#NAME?</v>
      </c>
    </row>
    <row r="2678" spans="1:13" ht="12.75">
      <c r="A2678" s="15"/>
      <c r="B2678" s="13"/>
      <c r="C2678" s="13"/>
      <c r="D2678" s="13"/>
      <c r="E2678" s="13"/>
      <c r="F2678" s="13"/>
      <c r="G2678" s="205"/>
      <c r="H2678" s="13"/>
      <c r="I2678" s="13"/>
      <c r="J2678" s="216"/>
      <c r="K2678" s="204">
        <f t="shared" si="25"/>
        <v>1</v>
      </c>
      <c r="L2678" s="205" t="str">
        <f ca="1">IFERROR(__xludf.DUMMYFUNCTION("JOIN("""", G2678:H2678)"),"")</f>
        <v/>
      </c>
      <c r="M2678" s="11" t="e">
        <f t="shared" ca="1" si="24"/>
        <v>#NAME?</v>
      </c>
    </row>
    <row r="2679" spans="1:13" ht="12.75">
      <c r="A2679" s="15"/>
      <c r="B2679" s="13"/>
      <c r="C2679" s="13"/>
      <c r="D2679" s="13"/>
      <c r="E2679" s="13"/>
      <c r="F2679" s="13"/>
      <c r="G2679" s="205"/>
      <c r="H2679" s="13"/>
      <c r="I2679" s="13"/>
      <c r="J2679" s="216"/>
      <c r="K2679" s="204">
        <f t="shared" si="25"/>
        <v>1</v>
      </c>
      <c r="L2679" s="205" t="str">
        <f ca="1">IFERROR(__xludf.DUMMYFUNCTION("JOIN("""", G2679:H2679)"),"")</f>
        <v/>
      </c>
      <c r="M2679" s="11" t="e">
        <f t="shared" ca="1" si="24"/>
        <v>#NAME?</v>
      </c>
    </row>
    <row r="2680" spans="1:13" ht="12.75">
      <c r="A2680" s="15"/>
      <c r="B2680" s="13"/>
      <c r="C2680" s="13"/>
      <c r="D2680" s="13"/>
      <c r="E2680" s="13"/>
      <c r="F2680" s="13"/>
      <c r="G2680" s="205"/>
      <c r="H2680" s="13"/>
      <c r="I2680" s="13"/>
      <c r="J2680" s="216"/>
      <c r="K2680" s="204">
        <f t="shared" si="25"/>
        <v>1</v>
      </c>
      <c r="L2680" s="205" t="str">
        <f ca="1">IFERROR(__xludf.DUMMYFUNCTION("JOIN("""", G2680:H2680)"),"")</f>
        <v/>
      </c>
      <c r="M2680" s="11" t="e">
        <f t="shared" ca="1" si="24"/>
        <v>#NAME?</v>
      </c>
    </row>
    <row r="2681" spans="1:13" ht="12.75">
      <c r="A2681" s="15"/>
      <c r="B2681" s="13"/>
      <c r="C2681" s="13"/>
      <c r="D2681" s="13"/>
      <c r="E2681" s="13"/>
      <c r="F2681" s="13"/>
      <c r="G2681" s="205"/>
      <c r="H2681" s="13"/>
      <c r="I2681" s="13"/>
      <c r="J2681" s="216"/>
      <c r="K2681" s="204">
        <f t="shared" si="25"/>
        <v>1</v>
      </c>
      <c r="L2681" s="205" t="str">
        <f ca="1">IFERROR(__xludf.DUMMYFUNCTION("JOIN("""", G2681:H2681)"),"")</f>
        <v/>
      </c>
      <c r="M2681" s="11" t="e">
        <f t="shared" ca="1" si="24"/>
        <v>#NAME?</v>
      </c>
    </row>
    <row r="2682" spans="1:13" ht="12.75">
      <c r="A2682" s="15"/>
      <c r="B2682" s="13"/>
      <c r="C2682" s="13"/>
      <c r="D2682" s="13"/>
      <c r="E2682" s="13"/>
      <c r="F2682" s="13"/>
      <c r="G2682" s="205"/>
      <c r="H2682" s="13"/>
      <c r="I2682" s="13"/>
      <c r="J2682" s="216"/>
      <c r="K2682" s="204">
        <f t="shared" si="25"/>
        <v>1</v>
      </c>
      <c r="L2682" s="205" t="str">
        <f ca="1">IFERROR(__xludf.DUMMYFUNCTION("JOIN("""", G2682:H2682)"),"")</f>
        <v/>
      </c>
      <c r="M2682" s="11" t="e">
        <f t="shared" ca="1" si="24"/>
        <v>#NAME?</v>
      </c>
    </row>
    <row r="2683" spans="1:13" ht="12.75">
      <c r="A2683" s="15"/>
      <c r="B2683" s="13"/>
      <c r="C2683" s="13"/>
      <c r="D2683" s="13"/>
      <c r="E2683" s="13"/>
      <c r="F2683" s="13"/>
      <c r="G2683" s="205"/>
      <c r="H2683" s="13"/>
      <c r="I2683" s="13"/>
      <c r="J2683" s="216"/>
      <c r="K2683" s="204">
        <f t="shared" si="25"/>
        <v>1</v>
      </c>
      <c r="L2683" s="205" t="str">
        <f ca="1">IFERROR(__xludf.DUMMYFUNCTION("JOIN("""", G2683:H2683)"),"")</f>
        <v/>
      </c>
      <c r="M2683" s="11" t="e">
        <f t="shared" ca="1" si="24"/>
        <v>#NAME?</v>
      </c>
    </row>
    <row r="2684" spans="1:13" ht="12.75">
      <c r="A2684" s="15"/>
      <c r="B2684" s="13"/>
      <c r="C2684" s="13"/>
      <c r="D2684" s="13"/>
      <c r="E2684" s="13"/>
      <c r="F2684" s="13"/>
      <c r="G2684" s="205"/>
      <c r="H2684" s="13"/>
      <c r="I2684" s="13"/>
      <c r="J2684" s="216"/>
      <c r="K2684" s="204">
        <f t="shared" si="25"/>
        <v>1</v>
      </c>
      <c r="L2684" s="205" t="str">
        <f ca="1">IFERROR(__xludf.DUMMYFUNCTION("JOIN("""", G2684:H2684)"),"")</f>
        <v/>
      </c>
      <c r="M2684" s="11" t="e">
        <f t="shared" ca="1" si="24"/>
        <v>#NAME?</v>
      </c>
    </row>
    <row r="2685" spans="1:13" ht="12.75">
      <c r="A2685" s="15"/>
      <c r="B2685" s="13"/>
      <c r="C2685" s="13"/>
      <c r="D2685" s="13"/>
      <c r="E2685" s="13"/>
      <c r="F2685" s="13"/>
      <c r="G2685" s="205"/>
      <c r="H2685" s="13"/>
      <c r="I2685" s="13"/>
      <c r="J2685" s="216"/>
      <c r="K2685" s="204">
        <f t="shared" si="25"/>
        <v>1</v>
      </c>
      <c r="L2685" s="205" t="str">
        <f ca="1">IFERROR(__xludf.DUMMYFUNCTION("JOIN("""", G2685:H2685)"),"")</f>
        <v/>
      </c>
      <c r="M2685" s="11" t="e">
        <f t="shared" ca="1" si="24"/>
        <v>#NAME?</v>
      </c>
    </row>
    <row r="2686" spans="1:13" ht="12.75">
      <c r="A2686" s="15"/>
      <c r="B2686" s="13"/>
      <c r="C2686" s="13"/>
      <c r="D2686" s="13"/>
      <c r="E2686" s="13"/>
      <c r="F2686" s="13"/>
      <c r="G2686" s="205"/>
      <c r="H2686" s="13"/>
      <c r="I2686" s="13"/>
      <c r="J2686" s="216"/>
      <c r="K2686" s="204">
        <f t="shared" si="25"/>
        <v>1</v>
      </c>
      <c r="L2686" s="205" t="str">
        <f ca="1">IFERROR(__xludf.DUMMYFUNCTION("JOIN("""", G2686:H2686)"),"")</f>
        <v/>
      </c>
      <c r="M2686" s="11" t="e">
        <f t="shared" ca="1" si="24"/>
        <v>#NAME?</v>
      </c>
    </row>
    <row r="2687" spans="1:13" ht="12.75">
      <c r="A2687" s="15"/>
      <c r="B2687" s="13"/>
      <c r="C2687" s="13"/>
      <c r="D2687" s="13"/>
      <c r="E2687" s="13"/>
      <c r="F2687" s="13"/>
      <c r="G2687" s="205"/>
      <c r="H2687" s="13"/>
      <c r="I2687" s="13"/>
      <c r="J2687" s="216"/>
      <c r="K2687" s="204">
        <f t="shared" si="25"/>
        <v>1</v>
      </c>
      <c r="L2687" s="205" t="str">
        <f ca="1">IFERROR(__xludf.DUMMYFUNCTION("JOIN("""", G2687:H2687)"),"")</f>
        <v/>
      </c>
      <c r="M2687" s="11" t="e">
        <f t="shared" ca="1" si="24"/>
        <v>#NAME?</v>
      </c>
    </row>
    <row r="2688" spans="1:13" ht="12.75">
      <c r="A2688" s="15"/>
      <c r="B2688" s="13"/>
      <c r="C2688" s="13"/>
      <c r="D2688" s="13"/>
      <c r="E2688" s="13"/>
      <c r="F2688" s="13"/>
      <c r="G2688" s="205"/>
      <c r="H2688" s="13"/>
      <c r="I2688" s="13"/>
      <c r="J2688" s="216"/>
      <c r="K2688" s="204">
        <f t="shared" si="25"/>
        <v>1</v>
      </c>
      <c r="L2688" s="205" t="str">
        <f ca="1">IFERROR(__xludf.DUMMYFUNCTION("JOIN("""", G2688:H2688)"),"")</f>
        <v/>
      </c>
      <c r="M2688" s="11" t="e">
        <f t="shared" ca="1" si="24"/>
        <v>#NAME?</v>
      </c>
    </row>
    <row r="2689" spans="1:13" ht="12.75">
      <c r="A2689" s="15"/>
      <c r="B2689" s="13"/>
      <c r="C2689" s="13"/>
      <c r="D2689" s="13"/>
      <c r="E2689" s="13"/>
      <c r="F2689" s="13"/>
      <c r="G2689" s="205"/>
      <c r="H2689" s="13"/>
      <c r="I2689" s="13"/>
      <c r="J2689" s="216"/>
      <c r="K2689" s="204">
        <f t="shared" si="25"/>
        <v>1</v>
      </c>
      <c r="L2689" s="205" t="str">
        <f ca="1">IFERROR(__xludf.DUMMYFUNCTION("JOIN("""", G2689:H2689)"),"")</f>
        <v/>
      </c>
      <c r="M2689" s="11" t="e">
        <f t="shared" ca="1" si="24"/>
        <v>#NAME?</v>
      </c>
    </row>
    <row r="2690" spans="1:13" ht="12.75">
      <c r="A2690" s="15"/>
      <c r="B2690" s="13"/>
      <c r="C2690" s="13"/>
      <c r="D2690" s="13"/>
      <c r="E2690" s="13"/>
      <c r="F2690" s="13"/>
      <c r="G2690" s="205"/>
      <c r="H2690" s="13"/>
      <c r="I2690" s="13"/>
      <c r="J2690" s="216"/>
      <c r="K2690" s="204">
        <f t="shared" si="25"/>
        <v>1</v>
      </c>
      <c r="L2690" s="205" t="str">
        <f ca="1">IFERROR(__xludf.DUMMYFUNCTION("JOIN("""", G2690:H2690)"),"")</f>
        <v/>
      </c>
      <c r="M2690" s="11" t="e">
        <f t="shared" ca="1" si="24"/>
        <v>#NAME?</v>
      </c>
    </row>
    <row r="2691" spans="1:13" ht="12.75">
      <c r="A2691" s="15"/>
      <c r="B2691" s="13"/>
      <c r="C2691" s="13"/>
      <c r="D2691" s="13"/>
      <c r="E2691" s="13"/>
      <c r="F2691" s="13"/>
      <c r="G2691" s="205"/>
      <c r="H2691" s="13"/>
      <c r="I2691" s="13"/>
      <c r="J2691" s="216"/>
      <c r="K2691" s="204">
        <f t="shared" si="25"/>
        <v>1</v>
      </c>
      <c r="L2691" s="205" t="str">
        <f ca="1">IFERROR(__xludf.DUMMYFUNCTION("JOIN("""", G2691:H2691)"),"")</f>
        <v/>
      </c>
      <c r="M2691" s="11" t="e">
        <f t="shared" ca="1" si="24"/>
        <v>#NAME?</v>
      </c>
    </row>
    <row r="2692" spans="1:13" ht="12.75">
      <c r="A2692" s="15"/>
      <c r="B2692" s="13"/>
      <c r="C2692" s="13"/>
      <c r="D2692" s="13"/>
      <c r="E2692" s="13"/>
      <c r="F2692" s="13"/>
      <c r="G2692" s="205"/>
      <c r="H2692" s="13"/>
      <c r="I2692" s="13"/>
      <c r="J2692" s="216"/>
      <c r="K2692" s="204">
        <f t="shared" si="25"/>
        <v>1</v>
      </c>
      <c r="L2692" s="205" t="str">
        <f ca="1">IFERROR(__xludf.DUMMYFUNCTION("JOIN("""", G2692:H2692)"),"")</f>
        <v/>
      </c>
      <c r="M2692" s="11" t="e">
        <f t="shared" ca="1" si="24"/>
        <v>#NAME?</v>
      </c>
    </row>
    <row r="2693" spans="1:13" ht="12.75">
      <c r="A2693" s="15"/>
      <c r="B2693" s="13"/>
      <c r="C2693" s="13"/>
      <c r="D2693" s="13"/>
      <c r="E2693" s="13"/>
      <c r="F2693" s="13"/>
      <c r="G2693" s="205"/>
      <c r="H2693" s="13"/>
      <c r="I2693" s="13"/>
      <c r="J2693" s="216"/>
      <c r="K2693" s="204">
        <f t="shared" si="25"/>
        <v>1</v>
      </c>
      <c r="L2693" s="205" t="str">
        <f ca="1">IFERROR(__xludf.DUMMYFUNCTION("JOIN("""", G2693:H2693)"),"")</f>
        <v/>
      </c>
      <c r="M2693" s="11" t="e">
        <f t="shared" ca="1" si="24"/>
        <v>#NAME?</v>
      </c>
    </row>
    <row r="2694" spans="1:13" ht="12.75">
      <c r="A2694" s="15"/>
      <c r="B2694" s="13"/>
      <c r="C2694" s="13"/>
      <c r="D2694" s="13"/>
      <c r="E2694" s="13"/>
      <c r="F2694" s="13"/>
      <c r="G2694" s="205"/>
      <c r="H2694" s="13"/>
      <c r="I2694" s="13"/>
      <c r="J2694" s="216"/>
      <c r="K2694" s="204">
        <f t="shared" si="25"/>
        <v>1</v>
      </c>
      <c r="L2694" s="205" t="str">
        <f ca="1">IFERROR(__xludf.DUMMYFUNCTION("JOIN("""", G2694:H2694)"),"")</f>
        <v/>
      </c>
      <c r="M2694" s="11" t="e">
        <f t="shared" ca="1" si="24"/>
        <v>#NAME?</v>
      </c>
    </row>
    <row r="2695" spans="1:13" ht="12.75">
      <c r="A2695" s="15"/>
      <c r="B2695" s="13"/>
      <c r="C2695" s="13"/>
      <c r="D2695" s="13"/>
      <c r="E2695" s="13"/>
      <c r="F2695" s="13"/>
      <c r="G2695" s="205"/>
      <c r="H2695" s="13"/>
      <c r="I2695" s="13"/>
      <c r="J2695" s="216"/>
      <c r="K2695" s="204">
        <f t="shared" si="25"/>
        <v>1</v>
      </c>
      <c r="L2695" s="205" t="str">
        <f ca="1">IFERROR(__xludf.DUMMYFUNCTION("JOIN("""", G2695:H2695)"),"")</f>
        <v/>
      </c>
      <c r="M2695" s="11" t="e">
        <f t="shared" ca="1" si="24"/>
        <v>#NAME?</v>
      </c>
    </row>
    <row r="2696" spans="1:13" ht="12.75">
      <c r="A2696" s="15"/>
      <c r="B2696" s="13"/>
      <c r="C2696" s="13"/>
      <c r="D2696" s="13"/>
      <c r="E2696" s="13"/>
      <c r="F2696" s="13"/>
      <c r="G2696" s="205"/>
      <c r="H2696" s="13"/>
      <c r="I2696" s="13"/>
      <c r="J2696" s="216"/>
      <c r="K2696" s="204">
        <f t="shared" si="25"/>
        <v>1</v>
      </c>
      <c r="L2696" s="205" t="str">
        <f ca="1">IFERROR(__xludf.DUMMYFUNCTION("JOIN("""", G2696:H2696)"),"")</f>
        <v/>
      </c>
      <c r="M2696" s="11" t="e">
        <f t="shared" ca="1" si="24"/>
        <v>#NAME?</v>
      </c>
    </row>
    <row r="2697" spans="1:13" ht="12.75">
      <c r="A2697" s="15"/>
      <c r="B2697" s="13"/>
      <c r="C2697" s="13"/>
      <c r="D2697" s="13"/>
      <c r="E2697" s="13"/>
      <c r="F2697" s="13"/>
      <c r="G2697" s="205"/>
      <c r="H2697" s="13"/>
      <c r="I2697" s="13"/>
      <c r="J2697" s="216"/>
      <c r="K2697" s="204">
        <f t="shared" si="25"/>
        <v>1</v>
      </c>
      <c r="L2697" s="205" t="str">
        <f ca="1">IFERROR(__xludf.DUMMYFUNCTION("JOIN("""", G2697:H2697)"),"")</f>
        <v/>
      </c>
      <c r="M2697" s="11" t="e">
        <f t="shared" ca="1" si="24"/>
        <v>#NAME?</v>
      </c>
    </row>
    <row r="2698" spans="1:13" ht="12.75">
      <c r="A2698" s="15"/>
      <c r="B2698" s="13"/>
      <c r="C2698" s="13"/>
      <c r="D2698" s="13"/>
      <c r="E2698" s="13"/>
      <c r="F2698" s="13"/>
      <c r="G2698" s="205"/>
      <c r="H2698" s="13"/>
      <c r="I2698" s="13"/>
      <c r="J2698" s="216"/>
      <c r="K2698" s="204">
        <f t="shared" si="25"/>
        <v>1</v>
      </c>
      <c r="L2698" s="205" t="str">
        <f ca="1">IFERROR(__xludf.DUMMYFUNCTION("JOIN("""", G2698:H2698)"),"")</f>
        <v/>
      </c>
      <c r="M2698" s="11" t="e">
        <f t="shared" ca="1" si="24"/>
        <v>#NAME?</v>
      </c>
    </row>
    <row r="2699" spans="1:13" ht="12.75">
      <c r="A2699" s="15"/>
      <c r="B2699" s="13"/>
      <c r="C2699" s="13"/>
      <c r="D2699" s="13"/>
      <c r="E2699" s="13"/>
      <c r="F2699" s="13"/>
      <c r="G2699" s="205"/>
      <c r="H2699" s="13"/>
      <c r="I2699" s="13"/>
      <c r="J2699" s="216"/>
      <c r="K2699" s="204">
        <f t="shared" si="25"/>
        <v>1</v>
      </c>
      <c r="L2699" s="205" t="str">
        <f ca="1">IFERROR(__xludf.DUMMYFUNCTION("JOIN("""", G2699:H2699)"),"")</f>
        <v/>
      </c>
      <c r="M2699" s="11" t="e">
        <f t="shared" ca="1" si="24"/>
        <v>#NAME?</v>
      </c>
    </row>
    <row r="2700" spans="1:13" ht="12.75">
      <c r="A2700" s="15"/>
      <c r="B2700" s="13"/>
      <c r="C2700" s="13"/>
      <c r="D2700" s="13"/>
      <c r="E2700" s="13"/>
      <c r="F2700" s="13"/>
      <c r="G2700" s="205"/>
      <c r="H2700" s="13"/>
      <c r="I2700" s="13"/>
      <c r="J2700" s="216"/>
      <c r="K2700" s="204">
        <f t="shared" si="25"/>
        <v>1</v>
      </c>
      <c r="L2700" s="205" t="str">
        <f ca="1">IFERROR(__xludf.DUMMYFUNCTION("JOIN("""", G2700:H2700)"),"")</f>
        <v/>
      </c>
      <c r="M2700" s="11" t="e">
        <f t="shared" ca="1" si="24"/>
        <v>#NAME?</v>
      </c>
    </row>
    <row r="2701" spans="1:13" ht="12.75">
      <c r="A2701" s="15"/>
      <c r="B2701" s="13"/>
      <c r="C2701" s="13"/>
      <c r="D2701" s="13"/>
      <c r="E2701" s="13"/>
      <c r="F2701" s="13"/>
      <c r="G2701" s="205"/>
      <c r="H2701" s="13"/>
      <c r="I2701" s="13"/>
      <c r="J2701" s="216"/>
      <c r="K2701" s="204">
        <f t="shared" si="25"/>
        <v>1</v>
      </c>
      <c r="L2701" s="205" t="str">
        <f ca="1">IFERROR(__xludf.DUMMYFUNCTION("JOIN("""", G2701:H2701)"),"")</f>
        <v/>
      </c>
      <c r="M2701" s="11" t="e">
        <f t="shared" ca="1" si="24"/>
        <v>#NAME?</v>
      </c>
    </row>
    <row r="2702" spans="1:13" ht="12.75">
      <c r="A2702" s="15"/>
      <c r="B2702" s="13"/>
      <c r="C2702" s="13"/>
      <c r="D2702" s="13"/>
      <c r="E2702" s="13"/>
      <c r="F2702" s="13"/>
      <c r="G2702" s="205"/>
      <c r="H2702" s="13"/>
      <c r="I2702" s="13"/>
      <c r="J2702" s="216"/>
      <c r="K2702" s="204">
        <f t="shared" si="25"/>
        <v>1</v>
      </c>
      <c r="L2702" s="205" t="str">
        <f ca="1">IFERROR(__xludf.DUMMYFUNCTION("JOIN("""", G2702:H2702)"),"")</f>
        <v/>
      </c>
      <c r="M2702" s="11" t="e">
        <f t="shared" ca="1" si="24"/>
        <v>#NAME?</v>
      </c>
    </row>
    <row r="2703" spans="1:13" ht="12.75">
      <c r="A2703" s="15"/>
      <c r="B2703" s="13"/>
      <c r="C2703" s="13"/>
      <c r="D2703" s="13"/>
      <c r="E2703" s="13"/>
      <c r="F2703" s="13"/>
      <c r="G2703" s="205"/>
      <c r="H2703" s="13"/>
      <c r="I2703" s="13"/>
      <c r="J2703" s="216"/>
      <c r="K2703" s="204">
        <f t="shared" si="25"/>
        <v>1</v>
      </c>
      <c r="L2703" s="205" t="str">
        <f ca="1">IFERROR(__xludf.DUMMYFUNCTION("JOIN("""", G2703:H2703)"),"")</f>
        <v/>
      </c>
      <c r="M2703" s="11" t="e">
        <f t="shared" ca="1" si="24"/>
        <v>#NAME?</v>
      </c>
    </row>
    <row r="2704" spans="1:13" ht="12.75">
      <c r="A2704" s="15"/>
      <c r="B2704" s="13"/>
      <c r="C2704" s="13"/>
      <c r="D2704" s="13"/>
      <c r="E2704" s="13"/>
      <c r="F2704" s="13"/>
      <c r="G2704" s="205"/>
      <c r="H2704" s="13"/>
      <c r="I2704" s="13"/>
      <c r="J2704" s="216"/>
      <c r="K2704" s="204">
        <f t="shared" si="25"/>
        <v>1</v>
      </c>
      <c r="L2704" s="205" t="str">
        <f ca="1">IFERROR(__xludf.DUMMYFUNCTION("JOIN("""", G2704:H2704)"),"")</f>
        <v/>
      </c>
      <c r="M2704" s="11" t="e">
        <f t="shared" ca="1" si="24"/>
        <v>#NAME?</v>
      </c>
    </row>
    <row r="2705" spans="1:13" ht="12.75">
      <c r="A2705" s="15"/>
      <c r="B2705" s="13"/>
      <c r="C2705" s="13"/>
      <c r="D2705" s="13"/>
      <c r="E2705" s="13"/>
      <c r="F2705" s="13"/>
      <c r="G2705" s="205"/>
      <c r="H2705" s="13"/>
      <c r="I2705" s="13"/>
      <c r="J2705" s="216"/>
      <c r="K2705" s="204">
        <f t="shared" si="25"/>
        <v>1</v>
      </c>
      <c r="L2705" s="205" t="str">
        <f ca="1">IFERROR(__xludf.DUMMYFUNCTION("JOIN("""", G2705:H2705)"),"")</f>
        <v/>
      </c>
      <c r="M2705" s="11" t="e">
        <f t="shared" ca="1" si="24"/>
        <v>#NAME?</v>
      </c>
    </row>
    <row r="2706" spans="1:13" ht="12.75">
      <c r="A2706" s="15"/>
      <c r="B2706" s="13"/>
      <c r="C2706" s="13"/>
      <c r="D2706" s="13"/>
      <c r="E2706" s="13"/>
      <c r="F2706" s="13"/>
      <c r="G2706" s="205"/>
      <c r="H2706" s="13"/>
      <c r="I2706" s="13"/>
      <c r="J2706" s="216"/>
      <c r="K2706" s="204">
        <f t="shared" si="25"/>
        <v>1</v>
      </c>
      <c r="L2706" s="205" t="str">
        <f ca="1">IFERROR(__xludf.DUMMYFUNCTION("JOIN("""", G2706:H2706)"),"")</f>
        <v/>
      </c>
      <c r="M2706" s="11" t="e">
        <f t="shared" ca="1" si="24"/>
        <v>#NAME?</v>
      </c>
    </row>
    <row r="2707" spans="1:13" ht="12.75">
      <c r="A2707" s="15"/>
      <c r="B2707" s="13"/>
      <c r="C2707" s="13"/>
      <c r="D2707" s="13"/>
      <c r="E2707" s="13"/>
      <c r="F2707" s="13"/>
      <c r="G2707" s="205"/>
      <c r="H2707" s="13"/>
      <c r="I2707" s="13"/>
      <c r="J2707" s="216"/>
      <c r="K2707" s="204">
        <f t="shared" si="25"/>
        <v>1</v>
      </c>
      <c r="L2707" s="205" t="str">
        <f ca="1">IFERROR(__xludf.DUMMYFUNCTION("JOIN("""", G2707:H2707)"),"")</f>
        <v/>
      </c>
      <c r="M2707" s="11" t="e">
        <f t="shared" ca="1" si="24"/>
        <v>#NAME?</v>
      </c>
    </row>
    <row r="2708" spans="1:13" ht="12.75">
      <c r="A2708" s="15"/>
      <c r="B2708" s="13"/>
      <c r="C2708" s="13"/>
      <c r="D2708" s="13"/>
      <c r="E2708" s="13"/>
      <c r="F2708" s="13"/>
      <c r="G2708" s="205"/>
      <c r="H2708" s="13"/>
      <c r="I2708" s="13"/>
      <c r="J2708" s="216"/>
      <c r="K2708" s="204">
        <f t="shared" si="25"/>
        <v>1</v>
      </c>
      <c r="L2708" s="205" t="str">
        <f ca="1">IFERROR(__xludf.DUMMYFUNCTION("JOIN("""", G2708:H2708)"),"")</f>
        <v/>
      </c>
      <c r="M2708" s="11" t="e">
        <f t="shared" ca="1" si="24"/>
        <v>#NAME?</v>
      </c>
    </row>
    <row r="2709" spans="1:13" ht="12.75">
      <c r="A2709" s="15"/>
      <c r="B2709" s="13"/>
      <c r="C2709" s="13"/>
      <c r="D2709" s="13"/>
      <c r="E2709" s="13"/>
      <c r="F2709" s="13"/>
      <c r="G2709" s="205"/>
      <c r="H2709" s="13"/>
      <c r="I2709" s="13"/>
      <c r="J2709" s="216"/>
      <c r="K2709" s="204">
        <f t="shared" si="25"/>
        <v>1</v>
      </c>
      <c r="L2709" s="205" t="str">
        <f ca="1">IFERROR(__xludf.DUMMYFUNCTION("JOIN("""", G2709:H2709)"),"")</f>
        <v/>
      </c>
      <c r="M2709" s="11" t="e">
        <f t="shared" ca="1" si="24"/>
        <v>#NAME?</v>
      </c>
    </row>
    <row r="2710" spans="1:13" ht="12.75">
      <c r="A2710" s="15"/>
      <c r="B2710" s="13"/>
      <c r="C2710" s="13"/>
      <c r="D2710" s="13"/>
      <c r="E2710" s="13"/>
      <c r="F2710" s="13"/>
      <c r="G2710" s="205"/>
      <c r="H2710" s="13"/>
      <c r="I2710" s="13"/>
      <c r="J2710" s="216"/>
      <c r="K2710" s="204">
        <f t="shared" si="25"/>
        <v>1</v>
      </c>
      <c r="L2710" s="205" t="str">
        <f ca="1">IFERROR(__xludf.DUMMYFUNCTION("JOIN("""", G2710:H2710)"),"")</f>
        <v/>
      </c>
      <c r="M2710" s="11" t="e">
        <f t="shared" ca="1" si="24"/>
        <v>#NAME?</v>
      </c>
    </row>
    <row r="2711" spans="1:13" ht="12.75">
      <c r="A2711" s="15"/>
      <c r="B2711" s="13"/>
      <c r="C2711" s="13"/>
      <c r="D2711" s="13"/>
      <c r="E2711" s="13"/>
      <c r="F2711" s="13"/>
      <c r="G2711" s="205"/>
      <c r="H2711" s="13"/>
      <c r="I2711" s="13"/>
      <c r="J2711" s="216"/>
      <c r="K2711" s="204">
        <f t="shared" si="25"/>
        <v>1</v>
      </c>
      <c r="L2711" s="205" t="str">
        <f ca="1">IFERROR(__xludf.DUMMYFUNCTION("JOIN("""", G2711:H2711)"),"")</f>
        <v/>
      </c>
      <c r="M2711" s="11" t="e">
        <f t="shared" ca="1" si="24"/>
        <v>#NAME?</v>
      </c>
    </row>
    <row r="2712" spans="1:13" ht="12.75">
      <c r="A2712" s="15"/>
      <c r="B2712" s="13"/>
      <c r="C2712" s="13"/>
      <c r="D2712" s="13"/>
      <c r="E2712" s="13"/>
      <c r="F2712" s="13"/>
      <c r="G2712" s="205"/>
      <c r="H2712" s="13"/>
      <c r="I2712" s="13"/>
      <c r="J2712" s="216"/>
      <c r="K2712" s="204">
        <f t="shared" si="25"/>
        <v>1</v>
      </c>
      <c r="L2712" s="205" t="str">
        <f ca="1">IFERROR(__xludf.DUMMYFUNCTION("JOIN("""", G2712:H2712)"),"")</f>
        <v/>
      </c>
      <c r="M2712" s="11" t="e">
        <f t="shared" ca="1" si="24"/>
        <v>#NAME?</v>
      </c>
    </row>
    <row r="2713" spans="1:13" ht="12.75">
      <c r="A2713" s="15"/>
      <c r="B2713" s="13"/>
      <c r="C2713" s="13"/>
      <c r="D2713" s="13"/>
      <c r="E2713" s="13"/>
      <c r="F2713" s="13"/>
      <c r="G2713" s="205"/>
      <c r="H2713" s="13"/>
      <c r="I2713" s="13"/>
      <c r="J2713" s="216"/>
      <c r="K2713" s="204">
        <f t="shared" si="25"/>
        <v>1</v>
      </c>
      <c r="L2713" s="205" t="str">
        <f ca="1">IFERROR(__xludf.DUMMYFUNCTION("JOIN("""", G2713:H2713)"),"")</f>
        <v/>
      </c>
      <c r="M2713" s="11" t="e">
        <f t="shared" ca="1" si="24"/>
        <v>#NAME?</v>
      </c>
    </row>
    <row r="2714" spans="1:13" ht="12.75">
      <c r="A2714" s="15"/>
      <c r="B2714" s="13"/>
      <c r="C2714" s="13"/>
      <c r="D2714" s="13"/>
      <c r="E2714" s="13"/>
      <c r="F2714" s="13"/>
      <c r="G2714" s="205"/>
      <c r="H2714" s="13"/>
      <c r="I2714" s="13"/>
      <c r="J2714" s="216"/>
      <c r="K2714" s="204">
        <f t="shared" si="25"/>
        <v>1</v>
      </c>
      <c r="L2714" s="205" t="str">
        <f ca="1">IFERROR(__xludf.DUMMYFUNCTION("JOIN("""", G2714:H2714)"),"")</f>
        <v/>
      </c>
      <c r="M2714" s="11" t="e">
        <f t="shared" ca="1" si="24"/>
        <v>#NAME?</v>
      </c>
    </row>
    <row r="2715" spans="1:13" ht="12.75">
      <c r="A2715" s="15"/>
      <c r="B2715" s="13"/>
      <c r="C2715" s="13"/>
      <c r="D2715" s="13"/>
      <c r="E2715" s="13"/>
      <c r="F2715" s="13"/>
      <c r="G2715" s="205"/>
      <c r="H2715" s="13"/>
      <c r="I2715" s="13"/>
      <c r="J2715" s="216"/>
      <c r="K2715" s="204">
        <f t="shared" si="25"/>
        <v>1</v>
      </c>
      <c r="L2715" s="205" t="str">
        <f ca="1">IFERROR(__xludf.DUMMYFUNCTION("JOIN("""", G2715:H2715)"),"")</f>
        <v/>
      </c>
      <c r="M2715" s="11" t="e">
        <f t="shared" ca="1" si="24"/>
        <v>#NAME?</v>
      </c>
    </row>
    <row r="2716" spans="1:13" ht="12.75">
      <c r="A2716" s="15"/>
      <c r="B2716" s="13"/>
      <c r="C2716" s="13"/>
      <c r="D2716" s="13"/>
      <c r="E2716" s="13"/>
      <c r="F2716" s="13"/>
      <c r="G2716" s="205"/>
      <c r="H2716" s="13"/>
      <c r="I2716" s="13"/>
      <c r="J2716" s="216"/>
      <c r="K2716" s="204">
        <f t="shared" si="25"/>
        <v>1</v>
      </c>
      <c r="L2716" s="205" t="str">
        <f ca="1">IFERROR(__xludf.DUMMYFUNCTION("JOIN("""", G2716:H2716)"),"")</f>
        <v/>
      </c>
      <c r="M2716" s="11" t="e">
        <f t="shared" ca="1" si="24"/>
        <v>#NAME?</v>
      </c>
    </row>
    <row r="2717" spans="1:13" ht="12.75">
      <c r="A2717" s="15"/>
      <c r="B2717" s="13"/>
      <c r="C2717" s="13"/>
      <c r="D2717" s="13"/>
      <c r="E2717" s="13"/>
      <c r="F2717" s="13"/>
      <c r="G2717" s="205"/>
      <c r="H2717" s="13"/>
      <c r="I2717" s="13"/>
      <c r="J2717" s="216"/>
      <c r="K2717" s="204">
        <f t="shared" si="25"/>
        <v>1</v>
      </c>
      <c r="L2717" s="205" t="str">
        <f ca="1">IFERROR(__xludf.DUMMYFUNCTION("JOIN("""", G2717:H2717)"),"")</f>
        <v/>
      </c>
      <c r="M2717" s="11" t="e">
        <f t="shared" ca="1" si="24"/>
        <v>#NAME?</v>
      </c>
    </row>
    <row r="2718" spans="1:13" ht="12.75">
      <c r="A2718" s="15"/>
      <c r="B2718" s="13"/>
      <c r="C2718" s="13"/>
      <c r="D2718" s="13"/>
      <c r="E2718" s="13"/>
      <c r="F2718" s="13"/>
      <c r="G2718" s="205"/>
      <c r="H2718" s="13"/>
      <c r="I2718" s="13"/>
      <c r="J2718" s="216"/>
      <c r="K2718" s="204">
        <f t="shared" si="25"/>
        <v>1</v>
      </c>
      <c r="L2718" s="205" t="str">
        <f ca="1">IFERROR(__xludf.DUMMYFUNCTION("JOIN("""", G2718:H2718)"),"")</f>
        <v/>
      </c>
      <c r="M2718" s="11" t="e">
        <f t="shared" ca="1" si="24"/>
        <v>#NAME?</v>
      </c>
    </row>
    <row r="2719" spans="1:13" ht="12.75">
      <c r="A2719" s="15"/>
      <c r="B2719" s="13"/>
      <c r="C2719" s="13"/>
      <c r="D2719" s="13"/>
      <c r="E2719" s="13"/>
      <c r="F2719" s="13"/>
      <c r="G2719" s="205"/>
      <c r="H2719" s="13"/>
      <c r="I2719" s="13"/>
      <c r="J2719" s="216"/>
      <c r="K2719" s="204">
        <f t="shared" si="25"/>
        <v>1</v>
      </c>
      <c r="L2719" s="205" t="str">
        <f ca="1">IFERROR(__xludf.DUMMYFUNCTION("JOIN("""", G2719:H2719)"),"")</f>
        <v/>
      </c>
      <c r="M2719" s="11" t="e">
        <f t="shared" ca="1" si="24"/>
        <v>#NAME?</v>
      </c>
    </row>
    <row r="2720" spans="1:13" ht="12.75">
      <c r="A2720" s="15"/>
      <c r="B2720" s="13"/>
      <c r="C2720" s="13"/>
      <c r="D2720" s="13"/>
      <c r="E2720" s="13"/>
      <c r="F2720" s="13"/>
      <c r="G2720" s="205"/>
      <c r="H2720" s="13"/>
      <c r="I2720" s="13"/>
      <c r="J2720" s="216"/>
      <c r="K2720" s="204">
        <f t="shared" si="25"/>
        <v>1</v>
      </c>
      <c r="L2720" s="205" t="str">
        <f ca="1">IFERROR(__xludf.DUMMYFUNCTION("JOIN("""", G2720:H2720)"),"")</f>
        <v/>
      </c>
      <c r="M2720" s="11" t="e">
        <f t="shared" ca="1" si="24"/>
        <v>#NAME?</v>
      </c>
    </row>
    <row r="2721" spans="1:13" ht="12.75">
      <c r="A2721" s="15"/>
      <c r="B2721" s="13"/>
      <c r="C2721" s="13"/>
      <c r="D2721" s="13"/>
      <c r="E2721" s="13"/>
      <c r="F2721" s="13"/>
      <c r="G2721" s="205"/>
      <c r="H2721" s="13"/>
      <c r="I2721" s="13"/>
      <c r="J2721" s="216"/>
      <c r="K2721" s="204">
        <f t="shared" si="25"/>
        <v>1</v>
      </c>
      <c r="L2721" s="205" t="str">
        <f ca="1">IFERROR(__xludf.DUMMYFUNCTION("JOIN("""", G2721:H2721)"),"")</f>
        <v/>
      </c>
      <c r="M2721" s="11" t="e">
        <f t="shared" ca="1" si="24"/>
        <v>#NAME?</v>
      </c>
    </row>
    <row r="2722" spans="1:13" ht="12.75">
      <c r="A2722" s="15"/>
      <c r="B2722" s="13"/>
      <c r="C2722" s="13"/>
      <c r="D2722" s="13"/>
      <c r="E2722" s="13"/>
      <c r="F2722" s="13"/>
      <c r="G2722" s="205"/>
      <c r="H2722" s="13"/>
      <c r="I2722" s="13"/>
      <c r="J2722" s="216"/>
      <c r="K2722" s="204">
        <f t="shared" si="25"/>
        <v>1</v>
      </c>
      <c r="L2722" s="205" t="str">
        <f ca="1">IFERROR(__xludf.DUMMYFUNCTION("JOIN("""", G2722:H2722)"),"")</f>
        <v/>
      </c>
      <c r="M2722" s="11" t="e">
        <f t="shared" ca="1" si="24"/>
        <v>#NAME?</v>
      </c>
    </row>
    <row r="2723" spans="1:13" ht="12.75">
      <c r="A2723" s="15"/>
      <c r="B2723" s="13"/>
      <c r="C2723" s="13"/>
      <c r="D2723" s="13"/>
      <c r="E2723" s="13"/>
      <c r="F2723" s="13"/>
      <c r="G2723" s="205"/>
      <c r="H2723" s="13"/>
      <c r="I2723" s="13"/>
      <c r="J2723" s="216"/>
      <c r="K2723" s="204">
        <f t="shared" si="25"/>
        <v>1</v>
      </c>
      <c r="L2723" s="205" t="str">
        <f ca="1">IFERROR(__xludf.DUMMYFUNCTION("JOIN("""", G2723:H2723)"),"")</f>
        <v/>
      </c>
      <c r="M2723" s="11" t="e">
        <f t="shared" ca="1" si="24"/>
        <v>#NAME?</v>
      </c>
    </row>
    <row r="2724" spans="1:13" ht="12.75">
      <c r="A2724" s="15"/>
      <c r="B2724" s="13"/>
      <c r="C2724" s="13"/>
      <c r="D2724" s="13"/>
      <c r="E2724" s="13"/>
      <c r="F2724" s="13"/>
      <c r="G2724" s="205"/>
      <c r="H2724" s="13"/>
      <c r="I2724" s="13"/>
      <c r="J2724" s="216"/>
      <c r="K2724" s="204">
        <f t="shared" si="25"/>
        <v>1</v>
      </c>
      <c r="L2724" s="205" t="str">
        <f ca="1">IFERROR(__xludf.DUMMYFUNCTION("JOIN("""", G2724:H2724)"),"")</f>
        <v/>
      </c>
      <c r="M2724" s="11" t="e">
        <f t="shared" ca="1" si="24"/>
        <v>#NAME?</v>
      </c>
    </row>
    <row r="2725" spans="1:13" ht="12.75">
      <c r="A2725" s="15"/>
      <c r="B2725" s="13"/>
      <c r="C2725" s="13"/>
      <c r="D2725" s="13"/>
      <c r="E2725" s="13"/>
      <c r="F2725" s="13"/>
      <c r="G2725" s="205"/>
      <c r="H2725" s="13"/>
      <c r="I2725" s="13"/>
      <c r="J2725" s="216"/>
      <c r="K2725" s="204">
        <f t="shared" si="25"/>
        <v>1</v>
      </c>
      <c r="L2725" s="205" t="str">
        <f ca="1">IFERROR(__xludf.DUMMYFUNCTION("JOIN("""", G2725:H2725)"),"")</f>
        <v/>
      </c>
      <c r="M2725" s="11" t="e">
        <f t="shared" ca="1" si="24"/>
        <v>#NAME?</v>
      </c>
    </row>
    <row r="2726" spans="1:13" ht="12.75">
      <c r="A2726" s="15"/>
      <c r="B2726" s="13"/>
      <c r="C2726" s="13"/>
      <c r="D2726" s="13"/>
      <c r="E2726" s="13"/>
      <c r="F2726" s="13"/>
      <c r="G2726" s="205"/>
      <c r="H2726" s="13"/>
      <c r="I2726" s="13"/>
      <c r="J2726" s="216"/>
      <c r="K2726" s="204">
        <f t="shared" si="25"/>
        <v>1</v>
      </c>
      <c r="L2726" s="205" t="str">
        <f ca="1">IFERROR(__xludf.DUMMYFUNCTION("JOIN("""", G2726:H2726)"),"")</f>
        <v/>
      </c>
      <c r="M2726" s="11" t="e">
        <f t="shared" ca="1" si="24"/>
        <v>#NAME?</v>
      </c>
    </row>
    <row r="2727" spans="1:13" ht="12.75">
      <c r="A2727" s="15"/>
      <c r="B2727" s="13"/>
      <c r="C2727" s="13"/>
      <c r="D2727" s="13"/>
      <c r="E2727" s="13"/>
      <c r="F2727" s="13"/>
      <c r="G2727" s="205"/>
      <c r="H2727" s="13"/>
      <c r="I2727" s="13"/>
      <c r="J2727" s="216"/>
      <c r="K2727" s="204">
        <f t="shared" si="25"/>
        <v>1</v>
      </c>
      <c r="L2727" s="205" t="str">
        <f ca="1">IFERROR(__xludf.DUMMYFUNCTION("JOIN("""", G2727:H2727)"),"")</f>
        <v/>
      </c>
      <c r="M2727" s="11" t="e">
        <f t="shared" ca="1" si="24"/>
        <v>#NAME?</v>
      </c>
    </row>
    <row r="2728" spans="1:13" ht="12.75">
      <c r="A2728" s="15"/>
      <c r="B2728" s="13"/>
      <c r="C2728" s="13"/>
      <c r="D2728" s="13"/>
      <c r="E2728" s="13"/>
      <c r="F2728" s="13"/>
      <c r="G2728" s="205"/>
      <c r="H2728" s="13"/>
      <c r="I2728" s="13"/>
      <c r="J2728" s="216"/>
      <c r="K2728" s="204">
        <f t="shared" si="25"/>
        <v>1</v>
      </c>
      <c r="L2728" s="205" t="str">
        <f ca="1">IFERROR(__xludf.DUMMYFUNCTION("JOIN("""", G2728:H2728)"),"")</f>
        <v/>
      </c>
      <c r="M2728" s="11" t="e">
        <f t="shared" ca="1" si="24"/>
        <v>#NAME?</v>
      </c>
    </row>
    <row r="2729" spans="1:13" ht="12.75">
      <c r="A2729" s="15"/>
      <c r="B2729" s="13"/>
      <c r="C2729" s="13"/>
      <c r="D2729" s="13"/>
      <c r="E2729" s="13"/>
      <c r="F2729" s="13"/>
      <c r="G2729" s="205"/>
      <c r="H2729" s="13"/>
      <c r="I2729" s="13"/>
      <c r="J2729" s="216"/>
      <c r="K2729" s="204">
        <f t="shared" si="25"/>
        <v>1</v>
      </c>
      <c r="L2729" s="205" t="str">
        <f ca="1">IFERROR(__xludf.DUMMYFUNCTION("JOIN("""", G2729:H2729)"),"")</f>
        <v/>
      </c>
      <c r="M2729" s="11" t="e">
        <f t="shared" ca="1" si="24"/>
        <v>#NAME?</v>
      </c>
    </row>
    <row r="2730" spans="1:13" ht="12.75">
      <c r="A2730" s="15"/>
      <c r="B2730" s="13"/>
      <c r="C2730" s="13"/>
      <c r="D2730" s="13"/>
      <c r="E2730" s="13"/>
      <c r="F2730" s="13"/>
      <c r="G2730" s="205"/>
      <c r="H2730" s="13"/>
      <c r="I2730" s="13"/>
      <c r="J2730" s="216"/>
      <c r="K2730" s="204">
        <f t="shared" si="25"/>
        <v>1</v>
      </c>
      <c r="L2730" s="205" t="str">
        <f ca="1">IFERROR(__xludf.DUMMYFUNCTION("JOIN("""", G2730:H2730)"),"")</f>
        <v/>
      </c>
      <c r="M2730" s="11" t="e">
        <f t="shared" ca="1" si="24"/>
        <v>#NAME?</v>
      </c>
    </row>
    <row r="2731" spans="1:13" ht="12.75">
      <c r="A2731" s="15"/>
      <c r="B2731" s="13"/>
      <c r="C2731" s="13"/>
      <c r="D2731" s="13"/>
      <c r="E2731" s="13"/>
      <c r="F2731" s="13"/>
      <c r="G2731" s="205"/>
      <c r="H2731" s="13"/>
      <c r="I2731" s="13"/>
      <c r="J2731" s="216"/>
      <c r="K2731" s="204">
        <f t="shared" si="25"/>
        <v>1</v>
      </c>
      <c r="L2731" s="205" t="str">
        <f ca="1">IFERROR(__xludf.DUMMYFUNCTION("JOIN("""", G2731:H2731)"),"")</f>
        <v/>
      </c>
      <c r="M2731" s="11" t="e">
        <f t="shared" ca="1" si="24"/>
        <v>#NAME?</v>
      </c>
    </row>
    <row r="2732" spans="1:13" ht="12.75">
      <c r="A2732" s="15"/>
      <c r="B2732" s="13"/>
      <c r="C2732" s="13"/>
      <c r="D2732" s="13"/>
      <c r="E2732" s="13"/>
      <c r="F2732" s="13"/>
      <c r="G2732" s="205"/>
      <c r="H2732" s="13"/>
      <c r="I2732" s="13"/>
      <c r="J2732" s="216"/>
      <c r="K2732" s="204">
        <f t="shared" si="25"/>
        <v>1</v>
      </c>
      <c r="L2732" s="205" t="str">
        <f ca="1">IFERROR(__xludf.DUMMYFUNCTION("JOIN("""", G2732:H2732)"),"")</f>
        <v/>
      </c>
      <c r="M2732" s="11" t="e">
        <f t="shared" ca="1" si="24"/>
        <v>#NAME?</v>
      </c>
    </row>
    <row r="2733" spans="1:13" ht="12.75">
      <c r="A2733" s="15"/>
      <c r="B2733" s="13"/>
      <c r="C2733" s="13"/>
      <c r="D2733" s="13"/>
      <c r="E2733" s="13"/>
      <c r="F2733" s="13"/>
      <c r="G2733" s="205"/>
      <c r="H2733" s="13"/>
      <c r="I2733" s="13"/>
      <c r="J2733" s="216"/>
      <c r="K2733" s="204">
        <f t="shared" si="25"/>
        <v>1</v>
      </c>
      <c r="L2733" s="205" t="str">
        <f ca="1">IFERROR(__xludf.DUMMYFUNCTION("JOIN("""", G2733:H2733)"),"")</f>
        <v/>
      </c>
      <c r="M2733" s="11" t="e">
        <f t="shared" ca="1" si="24"/>
        <v>#NAME?</v>
      </c>
    </row>
    <row r="2734" spans="1:13" ht="12.75">
      <c r="A2734" s="15"/>
      <c r="B2734" s="13"/>
      <c r="C2734" s="13"/>
      <c r="D2734" s="13"/>
      <c r="E2734" s="13"/>
      <c r="F2734" s="13"/>
      <c r="G2734" s="205"/>
      <c r="H2734" s="13"/>
      <c r="I2734" s="13"/>
      <c r="J2734" s="216"/>
      <c r="K2734" s="204">
        <f t="shared" si="25"/>
        <v>1</v>
      </c>
      <c r="L2734" s="205" t="str">
        <f ca="1">IFERROR(__xludf.DUMMYFUNCTION("JOIN("""", G2734:H2734)"),"")</f>
        <v/>
      </c>
      <c r="M2734" s="11" t="e">
        <f t="shared" ca="1" si="24"/>
        <v>#NAME?</v>
      </c>
    </row>
    <row r="2735" spans="1:13" ht="12.75">
      <c r="A2735" s="15"/>
      <c r="B2735" s="13"/>
      <c r="C2735" s="13"/>
      <c r="D2735" s="13"/>
      <c r="E2735" s="13"/>
      <c r="F2735" s="13"/>
      <c r="G2735" s="205"/>
      <c r="H2735" s="13"/>
      <c r="I2735" s="13"/>
      <c r="J2735" s="216"/>
      <c r="K2735" s="204">
        <f t="shared" si="25"/>
        <v>1</v>
      </c>
      <c r="L2735" s="205" t="str">
        <f ca="1">IFERROR(__xludf.DUMMYFUNCTION("JOIN("""", G2735:H2735)"),"")</f>
        <v/>
      </c>
      <c r="M2735" s="11" t="e">
        <f t="shared" ca="1" si="24"/>
        <v>#NAME?</v>
      </c>
    </row>
    <row r="2736" spans="1:13" ht="12.75">
      <c r="A2736" s="15"/>
      <c r="B2736" s="13"/>
      <c r="C2736" s="13"/>
      <c r="D2736" s="13"/>
      <c r="E2736" s="13"/>
      <c r="F2736" s="13"/>
      <c r="G2736" s="205"/>
      <c r="H2736" s="13"/>
      <c r="I2736" s="13"/>
      <c r="J2736" s="216"/>
      <c r="K2736" s="204">
        <f t="shared" si="25"/>
        <v>1</v>
      </c>
      <c r="L2736" s="205" t="str">
        <f ca="1">IFERROR(__xludf.DUMMYFUNCTION("JOIN("""", G2736:H2736)"),"")</f>
        <v/>
      </c>
      <c r="M2736" s="11" t="e">
        <f t="shared" ca="1" si="24"/>
        <v>#NAME?</v>
      </c>
    </row>
    <row r="2737" spans="1:13" ht="12.75">
      <c r="A2737" s="15"/>
      <c r="B2737" s="13"/>
      <c r="C2737" s="13"/>
      <c r="D2737" s="13"/>
      <c r="E2737" s="13"/>
      <c r="F2737" s="13"/>
      <c r="G2737" s="205"/>
      <c r="H2737" s="13"/>
      <c r="I2737" s="13"/>
      <c r="J2737" s="216"/>
      <c r="K2737" s="204">
        <f t="shared" si="25"/>
        <v>1</v>
      </c>
      <c r="L2737" s="205" t="str">
        <f ca="1">IFERROR(__xludf.DUMMYFUNCTION("JOIN("""", G2737:H2737)"),"")</f>
        <v/>
      </c>
      <c r="M2737" s="11" t="e">
        <f t="shared" ca="1" si="24"/>
        <v>#NAME?</v>
      </c>
    </row>
    <row r="2738" spans="1:13" ht="12.75">
      <c r="A2738" s="15"/>
      <c r="B2738" s="13"/>
      <c r="C2738" s="13"/>
      <c r="D2738" s="13"/>
      <c r="E2738" s="13"/>
      <c r="F2738" s="13"/>
      <c r="G2738" s="205"/>
      <c r="H2738" s="13"/>
      <c r="I2738" s="13"/>
      <c r="J2738" s="216"/>
      <c r="K2738" s="204">
        <f t="shared" si="25"/>
        <v>1</v>
      </c>
      <c r="L2738" s="205" t="str">
        <f ca="1">IFERROR(__xludf.DUMMYFUNCTION("JOIN("""", G2738:H2738)"),"")</f>
        <v/>
      </c>
      <c r="M2738" s="11" t="e">
        <f t="shared" ca="1" si="24"/>
        <v>#NAME?</v>
      </c>
    </row>
    <row r="2739" spans="1:13" ht="12.75">
      <c r="A2739" s="15"/>
      <c r="B2739" s="13"/>
      <c r="C2739" s="13"/>
      <c r="D2739" s="13"/>
      <c r="E2739" s="13"/>
      <c r="F2739" s="13"/>
      <c r="G2739" s="205"/>
      <c r="H2739" s="13"/>
      <c r="I2739" s="13"/>
      <c r="J2739" s="216"/>
      <c r="K2739" s="204">
        <f t="shared" si="25"/>
        <v>1</v>
      </c>
      <c r="L2739" s="205" t="str">
        <f ca="1">IFERROR(__xludf.DUMMYFUNCTION("JOIN("""", G2739:H2739)"),"")</f>
        <v/>
      </c>
      <c r="M2739" s="11" t="e">
        <f t="shared" ca="1" si="24"/>
        <v>#NAME?</v>
      </c>
    </row>
    <row r="2740" spans="1:13" ht="12.75">
      <c r="A2740" s="15"/>
      <c r="B2740" s="13"/>
      <c r="C2740" s="13"/>
      <c r="D2740" s="13"/>
      <c r="E2740" s="13"/>
      <c r="F2740" s="13"/>
      <c r="G2740" s="205"/>
      <c r="H2740" s="13"/>
      <c r="I2740" s="13"/>
      <c r="J2740" s="216"/>
      <c r="K2740" s="204">
        <f t="shared" si="25"/>
        <v>1</v>
      </c>
      <c r="L2740" s="205" t="str">
        <f ca="1">IFERROR(__xludf.DUMMYFUNCTION("JOIN("""", G2740:H2740)"),"")</f>
        <v/>
      </c>
      <c r="M2740" s="11" t="e">
        <f t="shared" ca="1" si="24"/>
        <v>#NAME?</v>
      </c>
    </row>
    <row r="2741" spans="1:13" ht="12.75">
      <c r="A2741" s="15"/>
      <c r="B2741" s="13"/>
      <c r="C2741" s="13"/>
      <c r="D2741" s="13"/>
      <c r="E2741" s="13"/>
      <c r="F2741" s="13"/>
      <c r="G2741" s="205"/>
      <c r="H2741" s="13"/>
      <c r="I2741" s="13"/>
      <c r="J2741" s="216"/>
      <c r="K2741" s="204">
        <f t="shared" si="25"/>
        <v>1</v>
      </c>
      <c r="L2741" s="205" t="str">
        <f ca="1">IFERROR(__xludf.DUMMYFUNCTION("JOIN("""", G2741:H2741)"),"")</f>
        <v/>
      </c>
      <c r="M2741" s="11" t="e">
        <f t="shared" ca="1" si="24"/>
        <v>#NAME?</v>
      </c>
    </row>
    <row r="2742" spans="1:13" ht="12.75">
      <c r="A2742" s="15"/>
      <c r="B2742" s="13"/>
      <c r="C2742" s="13"/>
      <c r="D2742" s="13"/>
      <c r="E2742" s="13"/>
      <c r="F2742" s="13"/>
      <c r="G2742" s="205"/>
      <c r="H2742" s="13"/>
      <c r="I2742" s="13"/>
      <c r="J2742" s="216"/>
      <c r="K2742" s="204">
        <f t="shared" si="25"/>
        <v>1</v>
      </c>
      <c r="L2742" s="205" t="str">
        <f ca="1">IFERROR(__xludf.DUMMYFUNCTION("JOIN("""", G2742:H2742)"),"")</f>
        <v/>
      </c>
      <c r="M2742" s="11" t="e">
        <f t="shared" ca="1" si="24"/>
        <v>#NAME?</v>
      </c>
    </row>
    <row r="2743" spans="1:13" ht="12.75">
      <c r="A2743" s="15"/>
      <c r="B2743" s="13"/>
      <c r="C2743" s="13"/>
      <c r="D2743" s="13"/>
      <c r="E2743" s="13"/>
      <c r="F2743" s="13"/>
      <c r="G2743" s="205"/>
      <c r="H2743" s="13"/>
      <c r="I2743" s="13"/>
      <c r="J2743" s="216"/>
      <c r="K2743" s="204">
        <f t="shared" si="25"/>
        <v>1</v>
      </c>
      <c r="L2743" s="205" t="str">
        <f ca="1">IFERROR(__xludf.DUMMYFUNCTION("JOIN("""", G2743:H2743)"),"")</f>
        <v/>
      </c>
      <c r="M2743" s="11" t="e">
        <f t="shared" ca="1" si="24"/>
        <v>#NAME?</v>
      </c>
    </row>
    <row r="2744" spans="1:13" ht="12.75">
      <c r="A2744" s="15"/>
      <c r="B2744" s="13"/>
      <c r="C2744" s="13"/>
      <c r="D2744" s="13"/>
      <c r="E2744" s="13"/>
      <c r="F2744" s="13"/>
      <c r="G2744" s="205"/>
      <c r="H2744" s="13"/>
      <c r="I2744" s="13"/>
      <c r="J2744" s="216"/>
      <c r="K2744" s="204">
        <f t="shared" si="25"/>
        <v>1</v>
      </c>
      <c r="L2744" s="205" t="str">
        <f ca="1">IFERROR(__xludf.DUMMYFUNCTION("JOIN("""", G2744:H2744)"),"")</f>
        <v/>
      </c>
      <c r="M2744" s="11" t="e">
        <f t="shared" ca="1" si="24"/>
        <v>#NAME?</v>
      </c>
    </row>
    <row r="2745" spans="1:13" ht="12.75">
      <c r="A2745" s="15"/>
      <c r="B2745" s="13"/>
      <c r="C2745" s="13"/>
      <c r="D2745" s="13"/>
      <c r="E2745" s="13"/>
      <c r="F2745" s="13"/>
      <c r="G2745" s="205"/>
      <c r="H2745" s="13"/>
      <c r="I2745" s="13"/>
      <c r="J2745" s="216"/>
      <c r="K2745" s="204">
        <f t="shared" si="25"/>
        <v>1</v>
      </c>
      <c r="L2745" s="205" t="str">
        <f ca="1">IFERROR(__xludf.DUMMYFUNCTION("JOIN("""", G2745:H2745)"),"")</f>
        <v/>
      </c>
      <c r="M2745" s="11" t="e">
        <f t="shared" ca="1" si="24"/>
        <v>#NAME?</v>
      </c>
    </row>
    <row r="2746" spans="1:13" ht="12.75">
      <c r="A2746" s="15"/>
      <c r="B2746" s="13"/>
      <c r="C2746" s="13"/>
      <c r="D2746" s="13"/>
      <c r="E2746" s="13"/>
      <c r="F2746" s="13"/>
      <c r="G2746" s="205"/>
      <c r="H2746" s="13"/>
      <c r="I2746" s="13"/>
      <c r="J2746" s="216"/>
      <c r="K2746" s="204">
        <f t="shared" si="25"/>
        <v>1</v>
      </c>
      <c r="L2746" s="205" t="str">
        <f ca="1">IFERROR(__xludf.DUMMYFUNCTION("JOIN("""", G2746:H2746)"),"")</f>
        <v/>
      </c>
      <c r="M2746" s="11" t="e">
        <f t="shared" ca="1" si="24"/>
        <v>#NAME?</v>
      </c>
    </row>
    <row r="2747" spans="1:13" ht="12.75">
      <c r="A2747" s="15"/>
      <c r="B2747" s="13"/>
      <c r="C2747" s="13"/>
      <c r="D2747" s="13"/>
      <c r="E2747" s="13"/>
      <c r="F2747" s="13"/>
      <c r="G2747" s="205"/>
      <c r="H2747" s="13"/>
      <c r="I2747" s="13"/>
      <c r="J2747" s="216"/>
      <c r="K2747" s="204">
        <f t="shared" si="25"/>
        <v>1</v>
      </c>
      <c r="L2747" s="205" t="str">
        <f ca="1">IFERROR(__xludf.DUMMYFUNCTION("JOIN("""", G2747:H2747)"),"")</f>
        <v/>
      </c>
      <c r="M2747" s="11" t="e">
        <f t="shared" ca="1" si="24"/>
        <v>#NAME?</v>
      </c>
    </row>
    <row r="2748" spans="1:13" ht="12.75">
      <c r="A2748" s="15"/>
      <c r="B2748" s="13"/>
      <c r="C2748" s="13"/>
      <c r="D2748" s="13"/>
      <c r="E2748" s="13"/>
      <c r="F2748" s="13"/>
      <c r="G2748" s="205"/>
      <c r="H2748" s="13"/>
      <c r="I2748" s="13"/>
      <c r="J2748" s="216"/>
      <c r="K2748" s="204">
        <f t="shared" si="25"/>
        <v>1</v>
      </c>
      <c r="L2748" s="205" t="str">
        <f ca="1">IFERROR(__xludf.DUMMYFUNCTION("JOIN("""", G2748:H2748)"),"")</f>
        <v/>
      </c>
      <c r="M2748" s="11" t="e">
        <f t="shared" ca="1" si="24"/>
        <v>#NAME?</v>
      </c>
    </row>
    <row r="2749" spans="1:13" ht="12.75">
      <c r="A2749" s="15"/>
      <c r="B2749" s="13"/>
      <c r="C2749" s="13"/>
      <c r="D2749" s="13"/>
      <c r="E2749" s="13"/>
      <c r="F2749" s="13"/>
      <c r="G2749" s="205"/>
      <c r="H2749" s="13"/>
      <c r="I2749" s="13"/>
      <c r="J2749" s="216"/>
      <c r="K2749" s="204">
        <f t="shared" si="25"/>
        <v>1</v>
      </c>
      <c r="L2749" s="205" t="str">
        <f ca="1">IFERROR(__xludf.DUMMYFUNCTION("JOIN("""", G2749:H2749)"),"")</f>
        <v/>
      </c>
      <c r="M2749" s="11" t="e">
        <f t="shared" ca="1" si="24"/>
        <v>#NAME?</v>
      </c>
    </row>
    <row r="2750" spans="1:13" ht="12.75">
      <c r="A2750" s="15"/>
      <c r="B2750" s="13"/>
      <c r="C2750" s="13"/>
      <c r="D2750" s="13"/>
      <c r="E2750" s="13"/>
      <c r="F2750" s="13"/>
      <c r="G2750" s="205"/>
      <c r="H2750" s="13"/>
      <c r="I2750" s="13"/>
      <c r="J2750" s="216"/>
      <c r="K2750" s="204">
        <f t="shared" si="25"/>
        <v>1</v>
      </c>
      <c r="L2750" s="205" t="str">
        <f ca="1">IFERROR(__xludf.DUMMYFUNCTION("JOIN("""", G2750:H2750)"),"")</f>
        <v/>
      </c>
      <c r="M2750" s="11" t="e">
        <f t="shared" ca="1" si="24"/>
        <v>#NAME?</v>
      </c>
    </row>
    <row r="2751" spans="1:13" ht="12.75">
      <c r="A2751" s="15"/>
      <c r="B2751" s="13"/>
      <c r="C2751" s="13"/>
      <c r="D2751" s="13"/>
      <c r="E2751" s="13"/>
      <c r="F2751" s="13"/>
      <c r="G2751" s="205"/>
      <c r="H2751" s="13"/>
      <c r="I2751" s="13"/>
      <c r="J2751" s="216"/>
      <c r="K2751" s="204">
        <f t="shared" si="25"/>
        <v>1</v>
      </c>
      <c r="L2751" s="205" t="str">
        <f ca="1">IFERROR(__xludf.DUMMYFUNCTION("JOIN("""", G2751:H2751)"),"")</f>
        <v/>
      </c>
      <c r="M2751" s="11" t="e">
        <f t="shared" ca="1" si="24"/>
        <v>#NAME?</v>
      </c>
    </row>
    <row r="2752" spans="1:13" ht="12.75">
      <c r="A2752" s="15"/>
      <c r="B2752" s="13"/>
      <c r="C2752" s="13"/>
      <c r="D2752" s="13"/>
      <c r="E2752" s="13"/>
      <c r="F2752" s="13"/>
      <c r="G2752" s="205"/>
      <c r="H2752" s="13"/>
      <c r="I2752" s="13"/>
      <c r="J2752" s="216"/>
      <c r="K2752" s="204">
        <f t="shared" si="25"/>
        <v>1</v>
      </c>
      <c r="L2752" s="205" t="str">
        <f ca="1">IFERROR(__xludf.DUMMYFUNCTION("JOIN("""", G2752:H2752)"),"")</f>
        <v/>
      </c>
      <c r="M2752" s="11" t="e">
        <f t="shared" ca="1" si="24"/>
        <v>#NAME?</v>
      </c>
    </row>
    <row r="2753" spans="1:13" ht="12.75">
      <c r="A2753" s="15"/>
      <c r="B2753" s="13"/>
      <c r="C2753" s="13"/>
      <c r="D2753" s="13"/>
      <c r="E2753" s="13"/>
      <c r="F2753" s="13"/>
      <c r="G2753" s="205"/>
      <c r="H2753" s="13"/>
      <c r="I2753" s="13"/>
      <c r="J2753" s="216"/>
      <c r="K2753" s="204">
        <f t="shared" si="25"/>
        <v>1</v>
      </c>
      <c r="L2753" s="205" t="str">
        <f ca="1">IFERROR(__xludf.DUMMYFUNCTION("JOIN("""", G2753:H2753)"),"")</f>
        <v/>
      </c>
      <c r="M2753" s="11" t="e">
        <f t="shared" ca="1" si="24"/>
        <v>#NAME?</v>
      </c>
    </row>
    <row r="2754" spans="1:13" ht="12.75">
      <c r="A2754" s="15"/>
      <c r="B2754" s="13"/>
      <c r="C2754" s="13"/>
      <c r="D2754" s="13"/>
      <c r="E2754" s="13"/>
      <c r="F2754" s="13"/>
      <c r="G2754" s="205"/>
      <c r="H2754" s="13"/>
      <c r="I2754" s="13"/>
      <c r="J2754" s="216"/>
      <c r="K2754" s="204">
        <f t="shared" si="25"/>
        <v>1</v>
      </c>
      <c r="L2754" s="205" t="str">
        <f ca="1">IFERROR(__xludf.DUMMYFUNCTION("JOIN("""", G2754:H2754)"),"")</f>
        <v/>
      </c>
      <c r="M2754" s="11" t="e">
        <f t="shared" ca="1" si="24"/>
        <v>#NAME?</v>
      </c>
    </row>
    <row r="2755" spans="1:13" ht="12.75">
      <c r="A2755" s="15"/>
      <c r="B2755" s="13"/>
      <c r="C2755" s="13"/>
      <c r="D2755" s="13"/>
      <c r="E2755" s="13"/>
      <c r="F2755" s="13"/>
      <c r="G2755" s="205"/>
      <c r="H2755" s="13"/>
      <c r="I2755" s="13"/>
      <c r="J2755" s="216"/>
      <c r="K2755" s="204">
        <f t="shared" si="25"/>
        <v>1</v>
      </c>
      <c r="L2755" s="205" t="str">
        <f ca="1">IFERROR(__xludf.DUMMYFUNCTION("JOIN("""", G2755:H2755)"),"")</f>
        <v/>
      </c>
      <c r="M2755" s="11" t="e">
        <f t="shared" ca="1" si="24"/>
        <v>#NAME?</v>
      </c>
    </row>
    <row r="2756" spans="1:13" ht="12.75">
      <c r="A2756" s="15"/>
      <c r="B2756" s="13"/>
      <c r="C2756" s="13"/>
      <c r="D2756" s="13"/>
      <c r="E2756" s="13"/>
      <c r="F2756" s="13"/>
      <c r="G2756" s="205"/>
      <c r="H2756" s="13"/>
      <c r="I2756" s="13"/>
      <c r="J2756" s="216"/>
      <c r="K2756" s="204">
        <f t="shared" si="25"/>
        <v>1</v>
      </c>
      <c r="L2756" s="205" t="str">
        <f ca="1">IFERROR(__xludf.DUMMYFUNCTION("JOIN("""", G2756:H2756)"),"")</f>
        <v/>
      </c>
      <c r="M2756" s="11" t="e">
        <f t="shared" ca="1" si="24"/>
        <v>#NAME?</v>
      </c>
    </row>
    <row r="2757" spans="1:13" ht="12.75">
      <c r="A2757" s="15"/>
      <c r="B2757" s="13"/>
      <c r="C2757" s="13"/>
      <c r="D2757" s="13"/>
      <c r="E2757" s="13"/>
      <c r="F2757" s="13"/>
      <c r="G2757" s="205"/>
      <c r="H2757" s="13"/>
      <c r="I2757" s="13"/>
      <c r="J2757" s="216"/>
      <c r="K2757" s="204">
        <f t="shared" si="25"/>
        <v>1</v>
      </c>
      <c r="L2757" s="205" t="str">
        <f ca="1">IFERROR(__xludf.DUMMYFUNCTION("JOIN("""", G2757:H2757)"),"")</f>
        <v/>
      </c>
      <c r="M2757" s="11" t="e">
        <f t="shared" ca="1" si="24"/>
        <v>#NAME?</v>
      </c>
    </row>
    <row r="2758" spans="1:13" ht="12.75">
      <c r="A2758" s="15"/>
      <c r="B2758" s="13"/>
      <c r="C2758" s="13"/>
      <c r="D2758" s="13"/>
      <c r="E2758" s="13"/>
      <c r="F2758" s="13"/>
      <c r="G2758" s="205"/>
      <c r="H2758" s="13"/>
      <c r="I2758" s="13"/>
      <c r="J2758" s="216"/>
      <c r="K2758" s="204">
        <f t="shared" si="25"/>
        <v>1</v>
      </c>
      <c r="L2758" s="205" t="str">
        <f ca="1">IFERROR(__xludf.DUMMYFUNCTION("JOIN("""", G2758:H2758)"),"")</f>
        <v/>
      </c>
      <c r="M2758" s="11" t="e">
        <f t="shared" ca="1" si="24"/>
        <v>#NAME?</v>
      </c>
    </row>
    <row r="2759" spans="1:13" ht="12.75">
      <c r="A2759" s="15"/>
      <c r="B2759" s="13"/>
      <c r="C2759" s="13"/>
      <c r="D2759" s="13"/>
      <c r="E2759" s="13"/>
      <c r="F2759" s="13"/>
      <c r="G2759" s="205"/>
      <c r="H2759" s="13"/>
      <c r="I2759" s="13"/>
      <c r="J2759" s="216"/>
      <c r="K2759" s="204">
        <f t="shared" si="25"/>
        <v>1</v>
      </c>
      <c r="L2759" s="205" t="str">
        <f ca="1">IFERROR(__xludf.DUMMYFUNCTION("JOIN("""", G2759:H2759)"),"")</f>
        <v/>
      </c>
      <c r="M2759" s="11" t="e">
        <f t="shared" ca="1" si="24"/>
        <v>#NAME?</v>
      </c>
    </row>
    <row r="2760" spans="1:13" ht="12.75">
      <c r="A2760" s="15"/>
      <c r="B2760" s="13"/>
      <c r="C2760" s="13"/>
      <c r="D2760" s="13"/>
      <c r="E2760" s="13"/>
      <c r="F2760" s="13"/>
      <c r="G2760" s="205"/>
      <c r="H2760" s="13"/>
      <c r="I2760" s="13"/>
      <c r="J2760" s="216"/>
      <c r="K2760" s="204">
        <f t="shared" si="25"/>
        <v>1</v>
      </c>
      <c r="L2760" s="205" t="str">
        <f ca="1">IFERROR(__xludf.DUMMYFUNCTION("JOIN("""", G2760:H2760)"),"")</f>
        <v/>
      </c>
      <c r="M2760" s="11" t="e">
        <f t="shared" ca="1" si="24"/>
        <v>#NAME?</v>
      </c>
    </row>
    <row r="2761" spans="1:13" ht="12.75">
      <c r="A2761" s="15"/>
      <c r="B2761" s="13"/>
      <c r="C2761" s="13"/>
      <c r="D2761" s="13"/>
      <c r="E2761" s="13"/>
      <c r="F2761" s="13"/>
      <c r="G2761" s="205"/>
      <c r="H2761" s="13"/>
      <c r="I2761" s="13"/>
      <c r="J2761" s="216"/>
      <c r="K2761" s="204">
        <f t="shared" si="25"/>
        <v>1</v>
      </c>
      <c r="L2761" s="205" t="str">
        <f ca="1">IFERROR(__xludf.DUMMYFUNCTION("JOIN("""", G2761:H2761)"),"")</f>
        <v/>
      </c>
      <c r="M2761" s="11" t="e">
        <f t="shared" ca="1" si="24"/>
        <v>#NAME?</v>
      </c>
    </row>
    <row r="2762" spans="1:13" ht="12.75">
      <c r="A2762" s="15"/>
      <c r="B2762" s="13"/>
      <c r="C2762" s="13"/>
      <c r="D2762" s="13"/>
      <c r="E2762" s="13"/>
      <c r="F2762" s="13"/>
      <c r="G2762" s="205"/>
      <c r="H2762" s="13"/>
      <c r="I2762" s="13"/>
      <c r="J2762" s="216"/>
      <c r="K2762" s="204">
        <f t="shared" si="25"/>
        <v>1</v>
      </c>
      <c r="L2762" s="205" t="str">
        <f ca="1">IFERROR(__xludf.DUMMYFUNCTION("JOIN("""", G2762:H2762)"),"")</f>
        <v/>
      </c>
      <c r="M2762" s="11" t="e">
        <f t="shared" ca="1" si="24"/>
        <v>#NAME?</v>
      </c>
    </row>
    <row r="2763" spans="1:13" ht="12.75">
      <c r="A2763" s="15"/>
      <c r="B2763" s="13"/>
      <c r="C2763" s="13"/>
      <c r="D2763" s="13"/>
      <c r="E2763" s="13"/>
      <c r="F2763" s="13"/>
      <c r="G2763" s="205"/>
      <c r="H2763" s="13"/>
      <c r="I2763" s="13"/>
      <c r="J2763" s="216"/>
      <c r="K2763" s="204">
        <f t="shared" si="25"/>
        <v>1</v>
      </c>
      <c r="L2763" s="205" t="str">
        <f ca="1">IFERROR(__xludf.DUMMYFUNCTION("JOIN("""", G2763:H2763)"),"")</f>
        <v/>
      </c>
      <c r="M2763" s="11" t="e">
        <f t="shared" ca="1" si="24"/>
        <v>#NAME?</v>
      </c>
    </row>
    <row r="2764" spans="1:13" ht="12.75">
      <c r="A2764" s="15"/>
      <c r="B2764" s="13"/>
      <c r="C2764" s="13"/>
      <c r="D2764" s="13"/>
      <c r="E2764" s="13"/>
      <c r="F2764" s="13"/>
      <c r="G2764" s="205"/>
      <c r="H2764" s="13"/>
      <c r="I2764" s="13"/>
      <c r="J2764" s="216"/>
      <c r="K2764" s="204">
        <f t="shared" si="25"/>
        <v>1</v>
      </c>
      <c r="L2764" s="205" t="str">
        <f ca="1">IFERROR(__xludf.DUMMYFUNCTION("JOIN("""", G2764:H2764)"),"")</f>
        <v/>
      </c>
      <c r="M2764" s="11" t="e">
        <f t="shared" ca="1" si="24"/>
        <v>#NAME?</v>
      </c>
    </row>
    <row r="2765" spans="1:13" ht="12.75">
      <c r="A2765" s="15"/>
      <c r="B2765" s="13"/>
      <c r="C2765" s="13"/>
      <c r="D2765" s="13"/>
      <c r="E2765" s="13"/>
      <c r="F2765" s="13"/>
      <c r="G2765" s="205"/>
      <c r="H2765" s="13"/>
      <c r="I2765" s="13"/>
      <c r="J2765" s="216"/>
      <c r="K2765" s="204">
        <f t="shared" si="25"/>
        <v>1</v>
      </c>
      <c r="L2765" s="205" t="str">
        <f ca="1">IFERROR(__xludf.DUMMYFUNCTION("JOIN("""", G2765:H2765)"),"")</f>
        <v/>
      </c>
      <c r="M2765" s="11" t="e">
        <f t="shared" ca="1" si="24"/>
        <v>#NAME?</v>
      </c>
    </row>
    <row r="2766" spans="1:13" ht="12.75">
      <c r="A2766" s="15"/>
      <c r="B2766" s="13"/>
      <c r="C2766" s="13"/>
      <c r="D2766" s="13"/>
      <c r="E2766" s="13"/>
      <c r="F2766" s="13"/>
      <c r="G2766" s="205"/>
      <c r="H2766" s="13"/>
      <c r="I2766" s="13"/>
      <c r="J2766" s="216"/>
      <c r="K2766" s="204">
        <f t="shared" si="25"/>
        <v>1</v>
      </c>
      <c r="L2766" s="205" t="str">
        <f ca="1">IFERROR(__xludf.DUMMYFUNCTION("JOIN("""", G2766:H2766)"),"")</f>
        <v/>
      </c>
      <c r="M2766" s="11" t="e">
        <f t="shared" ca="1" si="24"/>
        <v>#NAME?</v>
      </c>
    </row>
    <row r="2767" spans="1:13" ht="12.75">
      <c r="A2767" s="15"/>
      <c r="B2767" s="13"/>
      <c r="C2767" s="13"/>
      <c r="D2767" s="13"/>
      <c r="E2767" s="13"/>
      <c r="F2767" s="13"/>
      <c r="G2767" s="205"/>
      <c r="H2767" s="13"/>
      <c r="I2767" s="13"/>
      <c r="J2767" s="216"/>
      <c r="K2767" s="204">
        <f t="shared" si="25"/>
        <v>1</v>
      </c>
      <c r="L2767" s="205" t="str">
        <f ca="1">IFERROR(__xludf.DUMMYFUNCTION("JOIN("""", G2767:H2767)"),"")</f>
        <v/>
      </c>
      <c r="M2767" s="11" t="e">
        <f t="shared" ca="1" si="24"/>
        <v>#NAME?</v>
      </c>
    </row>
    <row r="2768" spans="1:13" ht="12.75">
      <c r="A2768" s="15"/>
      <c r="B2768" s="13"/>
      <c r="C2768" s="13"/>
      <c r="D2768" s="13"/>
      <c r="E2768" s="13"/>
      <c r="F2768" s="13"/>
      <c r="G2768" s="205"/>
      <c r="H2768" s="13"/>
      <c r="I2768" s="13"/>
      <c r="J2768" s="216"/>
      <c r="K2768" s="204">
        <f t="shared" si="25"/>
        <v>1</v>
      </c>
      <c r="L2768" s="205" t="str">
        <f ca="1">IFERROR(__xludf.DUMMYFUNCTION("JOIN("""", G2768:H2768)"),"")</f>
        <v/>
      </c>
      <c r="M2768" s="11" t="e">
        <f t="shared" ca="1" si="24"/>
        <v>#NAME?</v>
      </c>
    </row>
    <row r="2769" spans="1:13" ht="12.75">
      <c r="A2769" s="15"/>
      <c r="B2769" s="13"/>
      <c r="C2769" s="13"/>
      <c r="D2769" s="13"/>
      <c r="E2769" s="13"/>
      <c r="F2769" s="13"/>
      <c r="G2769" s="205"/>
      <c r="H2769" s="13"/>
      <c r="I2769" s="13"/>
      <c r="J2769" s="216"/>
      <c r="K2769" s="204">
        <f t="shared" si="25"/>
        <v>1</v>
      </c>
      <c r="L2769" s="205" t="str">
        <f ca="1">IFERROR(__xludf.DUMMYFUNCTION("JOIN("""", G2769:H2769)"),"")</f>
        <v/>
      </c>
      <c r="M2769" s="11" t="e">
        <f t="shared" ca="1" si="24"/>
        <v>#NAME?</v>
      </c>
    </row>
    <row r="2770" spans="1:13" ht="12.75">
      <c r="A2770" s="15"/>
      <c r="B2770" s="13"/>
      <c r="C2770" s="13"/>
      <c r="D2770" s="13"/>
      <c r="E2770" s="13"/>
      <c r="F2770" s="13"/>
      <c r="G2770" s="205"/>
      <c r="H2770" s="13"/>
      <c r="I2770" s="13"/>
      <c r="J2770" s="216"/>
      <c r="K2770" s="204">
        <f t="shared" si="25"/>
        <v>1</v>
      </c>
      <c r="L2770" s="205" t="str">
        <f ca="1">IFERROR(__xludf.DUMMYFUNCTION("JOIN("""", G2770:H2770)"),"")</f>
        <v/>
      </c>
      <c r="M2770" s="11" t="e">
        <f t="shared" ca="1" si="24"/>
        <v>#NAME?</v>
      </c>
    </row>
    <row r="2771" spans="1:13" ht="12.75">
      <c r="A2771" s="15"/>
      <c r="B2771" s="13"/>
      <c r="C2771" s="13"/>
      <c r="D2771" s="13"/>
      <c r="E2771" s="13"/>
      <c r="F2771" s="13"/>
      <c r="G2771" s="205"/>
      <c r="H2771" s="13"/>
      <c r="I2771" s="13"/>
      <c r="J2771" s="216"/>
      <c r="K2771" s="204">
        <f t="shared" si="25"/>
        <v>1</v>
      </c>
      <c r="L2771" s="205" t="str">
        <f ca="1">IFERROR(__xludf.DUMMYFUNCTION("JOIN("""", G2771:H2771)"),"")</f>
        <v/>
      </c>
      <c r="M2771" s="11" t="e">
        <f t="shared" ca="1" si="24"/>
        <v>#NAME?</v>
      </c>
    </row>
    <row r="2772" spans="1:13" ht="12.75">
      <c r="A2772" s="15"/>
      <c r="B2772" s="13"/>
      <c r="C2772" s="13"/>
      <c r="D2772" s="13"/>
      <c r="E2772" s="13"/>
      <c r="F2772" s="13"/>
      <c r="G2772" s="205"/>
      <c r="H2772" s="13"/>
      <c r="I2772" s="13"/>
      <c r="J2772" s="216"/>
      <c r="K2772" s="204">
        <f t="shared" si="25"/>
        <v>1</v>
      </c>
      <c r="L2772" s="205" t="str">
        <f ca="1">IFERROR(__xludf.DUMMYFUNCTION("JOIN("""", G2772:H2772)"),"")</f>
        <v/>
      </c>
      <c r="M2772" s="11" t="e">
        <f t="shared" ca="1" si="24"/>
        <v>#NAME?</v>
      </c>
    </row>
    <row r="2773" spans="1:13" ht="12.75">
      <c r="A2773" s="15"/>
      <c r="B2773" s="13"/>
      <c r="C2773" s="13"/>
      <c r="D2773" s="13"/>
      <c r="E2773" s="13"/>
      <c r="F2773" s="13"/>
      <c r="G2773" s="205"/>
      <c r="H2773" s="13"/>
      <c r="I2773" s="13"/>
      <c r="J2773" s="216"/>
      <c r="K2773" s="204">
        <f t="shared" si="25"/>
        <v>1</v>
      </c>
      <c r="L2773" s="205" t="str">
        <f ca="1">IFERROR(__xludf.DUMMYFUNCTION("JOIN("""", G2773:H2773)"),"")</f>
        <v/>
      </c>
      <c r="M2773" s="11" t="e">
        <f t="shared" ca="1" si="24"/>
        <v>#NAME?</v>
      </c>
    </row>
    <row r="2774" spans="1:13" ht="12.75">
      <c r="A2774" s="15"/>
      <c r="B2774" s="13"/>
      <c r="C2774" s="13"/>
      <c r="D2774" s="13"/>
      <c r="E2774" s="13"/>
      <c r="F2774" s="13"/>
      <c r="G2774" s="205"/>
      <c r="H2774" s="13"/>
      <c r="I2774" s="13"/>
      <c r="J2774" s="216"/>
      <c r="K2774" s="204">
        <f t="shared" si="25"/>
        <v>1</v>
      </c>
      <c r="L2774" s="205" t="str">
        <f ca="1">IFERROR(__xludf.DUMMYFUNCTION("JOIN("""", G2774:H2774)"),"")</f>
        <v/>
      </c>
      <c r="M2774" s="11" t="e">
        <f t="shared" ca="1" si="24"/>
        <v>#NAME?</v>
      </c>
    </row>
    <row r="2775" spans="1:13" ht="12.75">
      <c r="A2775" s="15"/>
      <c r="B2775" s="13"/>
      <c r="C2775" s="13"/>
      <c r="D2775" s="13"/>
      <c r="E2775" s="13"/>
      <c r="F2775" s="13"/>
      <c r="G2775" s="205"/>
      <c r="H2775" s="13"/>
      <c r="I2775" s="13"/>
      <c r="J2775" s="216"/>
      <c r="K2775" s="204">
        <f t="shared" si="25"/>
        <v>1</v>
      </c>
      <c r="L2775" s="205" t="str">
        <f ca="1">IFERROR(__xludf.DUMMYFUNCTION("JOIN("""", G2775:H2775)"),"")</f>
        <v/>
      </c>
      <c r="M2775" s="11" t="e">
        <f t="shared" ca="1" si="24"/>
        <v>#NAME?</v>
      </c>
    </row>
    <row r="2776" spans="1:13" ht="12.75">
      <c r="A2776" s="15"/>
      <c r="B2776" s="13"/>
      <c r="C2776" s="13"/>
      <c r="D2776" s="13"/>
      <c r="E2776" s="13"/>
      <c r="F2776" s="13"/>
      <c r="G2776" s="205"/>
      <c r="H2776" s="13"/>
      <c r="I2776" s="13"/>
      <c r="J2776" s="216"/>
      <c r="K2776" s="204">
        <f t="shared" si="25"/>
        <v>1</v>
      </c>
      <c r="L2776" s="205" t="str">
        <f ca="1">IFERROR(__xludf.DUMMYFUNCTION("JOIN("""", G2776:H2776)"),"")</f>
        <v/>
      </c>
      <c r="M2776" s="11" t="e">
        <f t="shared" ca="1" si="24"/>
        <v>#NAME?</v>
      </c>
    </row>
    <row r="2777" spans="1:13" ht="12.75">
      <c r="A2777" s="15"/>
      <c r="B2777" s="13"/>
      <c r="C2777" s="13"/>
      <c r="D2777" s="13"/>
      <c r="E2777" s="13"/>
      <c r="F2777" s="13"/>
      <c r="G2777" s="205"/>
      <c r="H2777" s="13"/>
      <c r="I2777" s="13"/>
      <c r="J2777" s="216"/>
      <c r="K2777" s="204">
        <f t="shared" si="25"/>
        <v>1</v>
      </c>
      <c r="L2777" s="205" t="str">
        <f ca="1">IFERROR(__xludf.DUMMYFUNCTION("JOIN("""", G2777:H2777)"),"")</f>
        <v/>
      </c>
      <c r="M2777" s="11" t="e">
        <f t="shared" ca="1" si="24"/>
        <v>#NAME?</v>
      </c>
    </row>
    <row r="2778" spans="1:13" ht="12.75">
      <c r="A2778" s="15"/>
      <c r="B2778" s="13"/>
      <c r="C2778" s="13"/>
      <c r="D2778" s="13"/>
      <c r="E2778" s="13"/>
      <c r="F2778" s="13"/>
      <c r="G2778" s="205"/>
      <c r="H2778" s="13"/>
      <c r="I2778" s="13"/>
      <c r="J2778" s="216"/>
      <c r="K2778" s="204">
        <f t="shared" si="25"/>
        <v>1</v>
      </c>
      <c r="L2778" s="205" t="str">
        <f ca="1">IFERROR(__xludf.DUMMYFUNCTION("JOIN("""", G2778:H2778)"),"")</f>
        <v/>
      </c>
      <c r="M2778" s="11" t="e">
        <f t="shared" ca="1" si="24"/>
        <v>#NAME?</v>
      </c>
    </row>
    <row r="2779" spans="1:13" ht="12.75">
      <c r="A2779" s="15"/>
      <c r="B2779" s="13"/>
      <c r="C2779" s="13"/>
      <c r="D2779" s="13"/>
      <c r="E2779" s="13"/>
      <c r="F2779" s="13"/>
      <c r="G2779" s="205"/>
      <c r="H2779" s="13"/>
      <c r="I2779" s="13"/>
      <c r="J2779" s="216"/>
      <c r="K2779" s="204">
        <f t="shared" si="25"/>
        <v>1</v>
      </c>
      <c r="L2779" s="205" t="str">
        <f ca="1">IFERROR(__xludf.DUMMYFUNCTION("JOIN("""", G2779:H2779)"),"")</f>
        <v/>
      </c>
      <c r="M2779" s="11" t="e">
        <f t="shared" ca="1" si="24"/>
        <v>#NAME?</v>
      </c>
    </row>
    <row r="2780" spans="1:13" ht="12.75">
      <c r="A2780" s="15"/>
      <c r="B2780" s="13"/>
      <c r="C2780" s="13"/>
      <c r="D2780" s="13"/>
      <c r="E2780" s="13"/>
      <c r="F2780" s="13"/>
      <c r="G2780" s="205"/>
      <c r="H2780" s="13"/>
      <c r="I2780" s="13"/>
      <c r="J2780" s="216"/>
      <c r="K2780" s="204">
        <f t="shared" si="25"/>
        <v>1</v>
      </c>
      <c r="L2780" s="205" t="str">
        <f ca="1">IFERROR(__xludf.DUMMYFUNCTION("JOIN("""", G2780:H2780)"),"")</f>
        <v/>
      </c>
      <c r="M2780" s="11" t="e">
        <f t="shared" ca="1" si="24"/>
        <v>#NAME?</v>
      </c>
    </row>
    <row r="2781" spans="1:13" ht="12.75">
      <c r="A2781" s="15"/>
      <c r="B2781" s="13"/>
      <c r="C2781" s="13"/>
      <c r="D2781" s="13"/>
      <c r="E2781" s="13"/>
      <c r="F2781" s="13"/>
      <c r="G2781" s="205"/>
      <c r="H2781" s="13"/>
      <c r="I2781" s="13"/>
      <c r="J2781" s="216"/>
      <c r="K2781" s="204">
        <f t="shared" si="25"/>
        <v>1</v>
      </c>
      <c r="L2781" s="205" t="str">
        <f ca="1">IFERROR(__xludf.DUMMYFUNCTION("JOIN("""", G2781:H2781)"),"")</f>
        <v/>
      </c>
      <c r="M2781" s="11" t="e">
        <f t="shared" ca="1" si="24"/>
        <v>#NAME?</v>
      </c>
    </row>
    <row r="2782" spans="1:13" ht="12.75">
      <c r="A2782" s="15"/>
      <c r="B2782" s="13"/>
      <c r="C2782" s="13"/>
      <c r="D2782" s="13"/>
      <c r="E2782" s="13"/>
      <c r="F2782" s="13"/>
      <c r="G2782" s="205"/>
      <c r="H2782" s="13"/>
      <c r="I2782" s="13"/>
      <c r="J2782" s="216"/>
      <c r="K2782" s="204">
        <f t="shared" si="25"/>
        <v>1</v>
      </c>
      <c r="L2782" s="205" t="str">
        <f ca="1">IFERROR(__xludf.DUMMYFUNCTION("JOIN("""", G2782:H2782)"),"")</f>
        <v/>
      </c>
      <c r="M2782" s="11" t="e">
        <f t="shared" ca="1" si="24"/>
        <v>#NAME?</v>
      </c>
    </row>
    <row r="2783" spans="1:13" ht="12.75">
      <c r="A2783" s="15"/>
      <c r="B2783" s="13"/>
      <c r="C2783" s="13"/>
      <c r="D2783" s="13"/>
      <c r="E2783" s="13"/>
      <c r="F2783" s="13"/>
      <c r="G2783" s="205"/>
      <c r="H2783" s="13"/>
      <c r="I2783" s="13"/>
      <c r="J2783" s="216"/>
      <c r="K2783" s="204">
        <f t="shared" si="25"/>
        <v>1</v>
      </c>
      <c r="L2783" s="205" t="str">
        <f ca="1">IFERROR(__xludf.DUMMYFUNCTION("JOIN("""", G2783:H2783)"),"")</f>
        <v/>
      </c>
      <c r="M2783" s="11" t="e">
        <f t="shared" ca="1" si="24"/>
        <v>#NAME?</v>
      </c>
    </row>
    <row r="2784" spans="1:13" ht="12.75">
      <c r="A2784" s="15"/>
      <c r="B2784" s="13"/>
      <c r="C2784" s="13"/>
      <c r="D2784" s="13"/>
      <c r="E2784" s="13"/>
      <c r="F2784" s="13"/>
      <c r="G2784" s="205"/>
      <c r="H2784" s="13"/>
      <c r="I2784" s="13"/>
      <c r="J2784" s="216"/>
      <c r="K2784" s="204">
        <f t="shared" si="25"/>
        <v>1</v>
      </c>
      <c r="L2784" s="205" t="str">
        <f ca="1">IFERROR(__xludf.DUMMYFUNCTION("JOIN("""", G2784:H2784)"),"")</f>
        <v/>
      </c>
      <c r="M2784" s="11" t="e">
        <f t="shared" ca="1" si="24"/>
        <v>#NAME?</v>
      </c>
    </row>
    <row r="2785" spans="1:13" ht="12.75">
      <c r="A2785" s="15"/>
      <c r="B2785" s="13"/>
      <c r="C2785" s="13"/>
      <c r="D2785" s="13"/>
      <c r="E2785" s="13"/>
      <c r="F2785" s="13"/>
      <c r="G2785" s="205"/>
      <c r="H2785" s="13"/>
      <c r="I2785" s="13"/>
      <c r="J2785" s="216"/>
      <c r="K2785" s="204">
        <f t="shared" si="25"/>
        <v>1</v>
      </c>
      <c r="L2785" s="205" t="str">
        <f ca="1">IFERROR(__xludf.DUMMYFUNCTION("JOIN("""", G2785:H2785)"),"")</f>
        <v/>
      </c>
      <c r="M2785" s="11" t="e">
        <f t="shared" ca="1" si="24"/>
        <v>#NAME?</v>
      </c>
    </row>
    <row r="2786" spans="1:13" ht="12.75">
      <c r="A2786" s="15"/>
      <c r="B2786" s="13"/>
      <c r="C2786" s="13"/>
      <c r="D2786" s="13"/>
      <c r="E2786" s="13"/>
      <c r="F2786" s="13"/>
      <c r="G2786" s="205"/>
      <c r="H2786" s="13"/>
      <c r="I2786" s="13"/>
      <c r="J2786" s="216"/>
      <c r="K2786" s="204">
        <f t="shared" si="25"/>
        <v>1</v>
      </c>
      <c r="L2786" s="205" t="str">
        <f ca="1">IFERROR(__xludf.DUMMYFUNCTION("JOIN("""", G2786:H2786)"),"")</f>
        <v/>
      </c>
      <c r="M2786" s="11" t="e">
        <f t="shared" ca="1" si="24"/>
        <v>#NAME?</v>
      </c>
    </row>
    <row r="2787" spans="1:13" ht="12.75">
      <c r="A2787" s="15"/>
      <c r="B2787" s="13"/>
      <c r="C2787" s="13"/>
      <c r="D2787" s="13"/>
      <c r="E2787" s="13"/>
      <c r="F2787" s="13"/>
      <c r="G2787" s="205"/>
      <c r="H2787" s="13"/>
      <c r="I2787" s="13"/>
      <c r="J2787" s="216"/>
      <c r="K2787" s="204">
        <f t="shared" si="25"/>
        <v>1</v>
      </c>
      <c r="L2787" s="205" t="str">
        <f ca="1">IFERROR(__xludf.DUMMYFUNCTION("JOIN("""", G2787:H2787)"),"")</f>
        <v/>
      </c>
      <c r="M2787" s="11" t="e">
        <f t="shared" ca="1" si="24"/>
        <v>#NAME?</v>
      </c>
    </row>
    <row r="2788" spans="1:13" ht="12.75">
      <c r="A2788" s="15"/>
      <c r="B2788" s="13"/>
      <c r="C2788" s="13"/>
      <c r="D2788" s="13"/>
      <c r="E2788" s="13"/>
      <c r="F2788" s="13"/>
      <c r="G2788" s="205"/>
      <c r="H2788" s="13"/>
      <c r="I2788" s="13"/>
      <c r="J2788" s="216"/>
      <c r="K2788" s="204">
        <f t="shared" si="25"/>
        <v>1</v>
      </c>
      <c r="L2788" s="205" t="str">
        <f ca="1">IFERROR(__xludf.DUMMYFUNCTION("JOIN("""", G2788:H2788)"),"")</f>
        <v/>
      </c>
      <c r="M2788" s="11" t="e">
        <f t="shared" ca="1" si="24"/>
        <v>#NAME?</v>
      </c>
    </row>
    <row r="2789" spans="1:13" ht="12.75">
      <c r="A2789" s="15"/>
      <c r="B2789" s="13"/>
      <c r="C2789" s="13"/>
      <c r="D2789" s="13"/>
      <c r="E2789" s="13"/>
      <c r="F2789" s="13"/>
      <c r="G2789" s="205"/>
      <c r="H2789" s="13"/>
      <c r="I2789" s="13"/>
      <c r="J2789" s="216"/>
      <c r="K2789" s="204">
        <f t="shared" si="25"/>
        <v>1</v>
      </c>
      <c r="L2789" s="205" t="str">
        <f ca="1">IFERROR(__xludf.DUMMYFUNCTION("JOIN("""", G2789:H2789)"),"")</f>
        <v/>
      </c>
      <c r="M2789" s="11" t="e">
        <f t="shared" ca="1" si="24"/>
        <v>#NAME?</v>
      </c>
    </row>
    <row r="2790" spans="1:13" ht="12.75">
      <c r="A2790" s="15"/>
      <c r="B2790" s="13"/>
      <c r="C2790" s="13"/>
      <c r="D2790" s="13"/>
      <c r="E2790" s="13"/>
      <c r="F2790" s="13"/>
      <c r="G2790" s="205"/>
      <c r="H2790" s="13"/>
      <c r="I2790" s="13"/>
      <c r="J2790" s="216"/>
      <c r="K2790" s="204">
        <f t="shared" si="25"/>
        <v>1</v>
      </c>
      <c r="L2790" s="205" t="str">
        <f ca="1">IFERROR(__xludf.DUMMYFUNCTION("JOIN("""", G2790:H2790)"),"")</f>
        <v/>
      </c>
      <c r="M2790" s="11" t="e">
        <f t="shared" ca="1" si="24"/>
        <v>#NAME?</v>
      </c>
    </row>
    <row r="2791" spans="1:13" ht="12.75">
      <c r="A2791" s="15"/>
      <c r="B2791" s="13"/>
      <c r="C2791" s="13"/>
      <c r="D2791" s="13"/>
      <c r="E2791" s="13"/>
      <c r="F2791" s="13"/>
      <c r="G2791" s="205"/>
      <c r="H2791" s="13"/>
      <c r="I2791" s="13"/>
      <c r="J2791" s="216"/>
      <c r="K2791" s="204">
        <f t="shared" si="25"/>
        <v>1</v>
      </c>
      <c r="L2791" s="205" t="str">
        <f ca="1">IFERROR(__xludf.DUMMYFUNCTION("JOIN("""", G2791:H2791)"),"")</f>
        <v/>
      </c>
      <c r="M2791" s="11" t="e">
        <f t="shared" ca="1" si="24"/>
        <v>#NAME?</v>
      </c>
    </row>
    <row r="2792" spans="1:13" ht="12.75">
      <c r="A2792" s="15"/>
      <c r="B2792" s="13"/>
      <c r="C2792" s="13"/>
      <c r="D2792" s="13"/>
      <c r="E2792" s="13"/>
      <c r="F2792" s="13"/>
      <c r="G2792" s="205"/>
      <c r="H2792" s="13"/>
      <c r="I2792" s="13"/>
      <c r="J2792" s="216"/>
      <c r="K2792" s="204">
        <f t="shared" si="25"/>
        <v>1</v>
      </c>
      <c r="L2792" s="205" t="str">
        <f ca="1">IFERROR(__xludf.DUMMYFUNCTION("JOIN("""", G2792:H2792)"),"")</f>
        <v/>
      </c>
      <c r="M2792" s="11" t="e">
        <f t="shared" ca="1" si="24"/>
        <v>#NAME?</v>
      </c>
    </row>
    <row r="2793" spans="1:13" ht="12.75">
      <c r="A2793" s="15"/>
      <c r="B2793" s="13"/>
      <c r="C2793" s="13"/>
      <c r="D2793" s="13"/>
      <c r="E2793" s="13"/>
      <c r="F2793" s="13"/>
      <c r="G2793" s="205"/>
      <c r="H2793" s="13"/>
      <c r="I2793" s="13"/>
      <c r="J2793" s="216"/>
      <c r="K2793" s="204">
        <f t="shared" si="25"/>
        <v>1</v>
      </c>
      <c r="L2793" s="205" t="str">
        <f ca="1">IFERROR(__xludf.DUMMYFUNCTION("JOIN("""", G2793:H2793)"),"")</f>
        <v/>
      </c>
      <c r="M2793" s="11" t="e">
        <f t="shared" ca="1" si="24"/>
        <v>#NAME?</v>
      </c>
    </row>
    <row r="2794" spans="1:13" ht="12.75">
      <c r="A2794" s="15"/>
      <c r="B2794" s="13"/>
      <c r="C2794" s="13"/>
      <c r="D2794" s="13"/>
      <c r="E2794" s="13"/>
      <c r="F2794" s="13"/>
      <c r="G2794" s="205"/>
      <c r="H2794" s="13"/>
      <c r="I2794" s="13"/>
      <c r="J2794" s="216"/>
      <c r="K2794" s="204">
        <f t="shared" si="25"/>
        <v>1</v>
      </c>
      <c r="L2794" s="205" t="str">
        <f ca="1">IFERROR(__xludf.DUMMYFUNCTION("JOIN("""", G2794:H2794)"),"")</f>
        <v/>
      </c>
      <c r="M2794" s="11" t="e">
        <f t="shared" ca="1" si="24"/>
        <v>#NAME?</v>
      </c>
    </row>
    <row r="2795" spans="1:13" ht="12.75">
      <c r="A2795" s="15"/>
      <c r="B2795" s="13"/>
      <c r="C2795" s="13"/>
      <c r="D2795" s="13"/>
      <c r="E2795" s="13"/>
      <c r="F2795" s="13"/>
      <c r="G2795" s="205"/>
      <c r="H2795" s="13"/>
      <c r="I2795" s="13"/>
      <c r="J2795" s="216"/>
      <c r="K2795" s="204">
        <f t="shared" si="25"/>
        <v>1</v>
      </c>
      <c r="L2795" s="205" t="str">
        <f ca="1">IFERROR(__xludf.DUMMYFUNCTION("JOIN("""", G2795:H2795)"),"")</f>
        <v/>
      </c>
      <c r="M2795" s="11" t="e">
        <f t="shared" ca="1" si="24"/>
        <v>#NAME?</v>
      </c>
    </row>
    <row r="2796" spans="1:13" ht="12.75">
      <c r="A2796" s="15"/>
      <c r="B2796" s="13"/>
      <c r="C2796" s="13"/>
      <c r="D2796" s="13"/>
      <c r="E2796" s="13"/>
      <c r="F2796" s="13"/>
      <c r="G2796" s="205"/>
      <c r="H2796" s="13"/>
      <c r="I2796" s="13"/>
      <c r="J2796" s="216"/>
      <c r="K2796" s="204">
        <f t="shared" si="25"/>
        <v>1</v>
      </c>
      <c r="L2796" s="205" t="str">
        <f ca="1">IFERROR(__xludf.DUMMYFUNCTION("JOIN("""", G2796:H2796)"),"")</f>
        <v/>
      </c>
      <c r="M2796" s="11" t="e">
        <f t="shared" ca="1" si="24"/>
        <v>#NAME?</v>
      </c>
    </row>
    <row r="2797" spans="1:13" ht="12.75">
      <c r="A2797" s="15"/>
      <c r="B2797" s="13"/>
      <c r="C2797" s="13"/>
      <c r="D2797" s="13"/>
      <c r="E2797" s="13"/>
      <c r="F2797" s="13"/>
      <c r="G2797" s="205"/>
      <c r="H2797" s="13"/>
      <c r="I2797" s="13"/>
      <c r="J2797" s="216"/>
      <c r="K2797" s="204">
        <f t="shared" si="25"/>
        <v>1</v>
      </c>
      <c r="L2797" s="205" t="str">
        <f ca="1">IFERROR(__xludf.DUMMYFUNCTION("JOIN("""", G2797:H2797)"),"")</f>
        <v/>
      </c>
      <c r="M2797" s="11" t="e">
        <f t="shared" ca="1" si="24"/>
        <v>#NAME?</v>
      </c>
    </row>
    <row r="2798" spans="1:13" ht="12.75">
      <c r="A2798" s="15"/>
      <c r="B2798" s="13"/>
      <c r="C2798" s="13"/>
      <c r="D2798" s="13"/>
      <c r="E2798" s="13"/>
      <c r="F2798" s="13"/>
      <c r="G2798" s="205"/>
      <c r="H2798" s="13"/>
      <c r="I2798" s="13"/>
      <c r="J2798" s="216"/>
      <c r="K2798" s="204">
        <f t="shared" si="25"/>
        <v>1</v>
      </c>
      <c r="L2798" s="205" t="str">
        <f ca="1">IFERROR(__xludf.DUMMYFUNCTION("JOIN("""", G2798:H2798)"),"")</f>
        <v/>
      </c>
      <c r="M2798" s="11" t="e">
        <f t="shared" ca="1" si="24"/>
        <v>#NAME?</v>
      </c>
    </row>
    <row r="2799" spans="1:13" ht="12.75">
      <c r="A2799" s="15"/>
      <c r="B2799" s="13"/>
      <c r="C2799" s="13"/>
      <c r="D2799" s="13"/>
      <c r="E2799" s="13"/>
      <c r="F2799" s="13"/>
      <c r="G2799" s="205"/>
      <c r="H2799" s="13"/>
      <c r="I2799" s="13"/>
      <c r="J2799" s="216"/>
      <c r="K2799" s="204">
        <f t="shared" si="25"/>
        <v>1</v>
      </c>
      <c r="L2799" s="205" t="str">
        <f ca="1">IFERROR(__xludf.DUMMYFUNCTION("JOIN("""", G2799:H2799)"),"")</f>
        <v/>
      </c>
      <c r="M2799" s="11" t="e">
        <f t="shared" ca="1" si="24"/>
        <v>#NAME?</v>
      </c>
    </row>
    <row r="2800" spans="1:13" ht="12.75">
      <c r="A2800" s="15"/>
      <c r="B2800" s="13"/>
      <c r="C2800" s="13"/>
      <c r="D2800" s="13"/>
      <c r="E2800" s="13"/>
      <c r="F2800" s="13"/>
      <c r="G2800" s="205"/>
      <c r="H2800" s="13"/>
      <c r="I2800" s="13"/>
      <c r="J2800" s="216"/>
      <c r="K2800" s="204">
        <f t="shared" si="25"/>
        <v>1</v>
      </c>
      <c r="L2800" s="205" t="str">
        <f ca="1">IFERROR(__xludf.DUMMYFUNCTION("JOIN("""", G2800:H2800)"),"")</f>
        <v/>
      </c>
      <c r="M2800" s="11" t="e">
        <f t="shared" ca="1" si="24"/>
        <v>#NAME?</v>
      </c>
    </row>
    <row r="2801" spans="1:13" ht="12.75">
      <c r="A2801" s="15"/>
      <c r="B2801" s="13"/>
      <c r="C2801" s="13"/>
      <c r="D2801" s="13"/>
      <c r="E2801" s="13"/>
      <c r="F2801" s="13"/>
      <c r="G2801" s="205"/>
      <c r="H2801" s="13"/>
      <c r="I2801" s="13"/>
      <c r="J2801" s="216"/>
      <c r="K2801" s="204">
        <f t="shared" si="25"/>
        <v>1</v>
      </c>
      <c r="L2801" s="205" t="str">
        <f ca="1">IFERROR(__xludf.DUMMYFUNCTION("JOIN("""", G2801:H2801)"),"")</f>
        <v/>
      </c>
      <c r="M2801" s="11" t="e">
        <f t="shared" ca="1" si="24"/>
        <v>#NAME?</v>
      </c>
    </row>
    <row r="2802" spans="1:13" ht="12.75">
      <c r="A2802" s="15"/>
      <c r="B2802" s="13"/>
      <c r="C2802" s="13"/>
      <c r="D2802" s="13"/>
      <c r="E2802" s="13"/>
      <c r="F2802" s="13"/>
      <c r="G2802" s="205"/>
      <c r="H2802" s="13"/>
      <c r="I2802" s="13"/>
      <c r="J2802" s="216"/>
      <c r="K2802" s="204">
        <f t="shared" si="25"/>
        <v>1</v>
      </c>
      <c r="L2802" s="205" t="str">
        <f ca="1">IFERROR(__xludf.DUMMYFUNCTION("JOIN("""", G2802:H2802)"),"")</f>
        <v/>
      </c>
      <c r="M2802" s="11" t="e">
        <f t="shared" ca="1" si="24"/>
        <v>#NAME?</v>
      </c>
    </row>
    <row r="2803" spans="1:13" ht="12.75">
      <c r="A2803" s="15"/>
      <c r="B2803" s="13"/>
      <c r="C2803" s="13"/>
      <c r="D2803" s="13"/>
      <c r="E2803" s="13"/>
      <c r="F2803" s="13"/>
      <c r="G2803" s="205"/>
      <c r="H2803" s="13"/>
      <c r="I2803" s="13"/>
      <c r="J2803" s="216"/>
      <c r="K2803" s="204">
        <f t="shared" si="25"/>
        <v>1</v>
      </c>
      <c r="L2803" s="205" t="str">
        <f ca="1">IFERROR(__xludf.DUMMYFUNCTION("JOIN("""", G2803:H2803)"),"")</f>
        <v/>
      </c>
      <c r="M2803" s="11" t="e">
        <f t="shared" ca="1" si="24"/>
        <v>#NAME?</v>
      </c>
    </row>
    <row r="2804" spans="1:13" ht="12.75">
      <c r="A2804" s="15"/>
      <c r="B2804" s="13"/>
      <c r="C2804" s="13"/>
      <c r="D2804" s="13"/>
      <c r="E2804" s="13"/>
      <c r="F2804" s="13"/>
      <c r="G2804" s="205"/>
      <c r="H2804" s="13"/>
      <c r="I2804" s="13"/>
      <c r="J2804" s="216"/>
      <c r="K2804" s="204">
        <f t="shared" si="25"/>
        <v>1</v>
      </c>
      <c r="L2804" s="205" t="str">
        <f ca="1">IFERROR(__xludf.DUMMYFUNCTION("JOIN("""", G2804:H2804)"),"")</f>
        <v/>
      </c>
      <c r="M2804" s="11" t="e">
        <f t="shared" ca="1" si="24"/>
        <v>#NAME?</v>
      </c>
    </row>
    <row r="2805" spans="1:13" ht="12.75">
      <c r="A2805" s="15"/>
      <c r="B2805" s="13"/>
      <c r="C2805" s="13"/>
      <c r="D2805" s="13"/>
      <c r="E2805" s="13"/>
      <c r="F2805" s="13"/>
      <c r="G2805" s="205"/>
      <c r="H2805" s="13"/>
      <c r="I2805" s="13"/>
      <c r="J2805" s="216"/>
      <c r="K2805" s="204">
        <f t="shared" si="25"/>
        <v>1</v>
      </c>
      <c r="L2805" s="205" t="str">
        <f ca="1">IFERROR(__xludf.DUMMYFUNCTION("JOIN("""", G2805:H2805)"),"")</f>
        <v/>
      </c>
      <c r="M2805" s="11" t="e">
        <f t="shared" ca="1" si="24"/>
        <v>#NAME?</v>
      </c>
    </row>
    <row r="2806" spans="1:13" ht="12.75">
      <c r="A2806" s="15"/>
      <c r="B2806" s="13"/>
      <c r="C2806" s="13"/>
      <c r="D2806" s="13"/>
      <c r="E2806" s="13"/>
      <c r="F2806" s="13"/>
      <c r="G2806" s="205"/>
      <c r="H2806" s="13"/>
      <c r="I2806" s="13"/>
      <c r="J2806" s="216"/>
      <c r="K2806" s="204">
        <f t="shared" si="25"/>
        <v>1</v>
      </c>
      <c r="L2806" s="205" t="str">
        <f ca="1">IFERROR(__xludf.DUMMYFUNCTION("JOIN("""", G2806:H2806)"),"")</f>
        <v/>
      </c>
      <c r="M2806" s="11" t="e">
        <f t="shared" ca="1" si="24"/>
        <v>#NAME?</v>
      </c>
    </row>
    <row r="2807" spans="1:13" ht="12.75">
      <c r="A2807" s="15"/>
      <c r="B2807" s="13"/>
      <c r="C2807" s="13"/>
      <c r="D2807" s="13"/>
      <c r="E2807" s="13"/>
      <c r="F2807" s="13"/>
      <c r="G2807" s="205"/>
      <c r="H2807" s="13"/>
      <c r="I2807" s="13"/>
      <c r="J2807" s="216"/>
      <c r="K2807" s="204">
        <f t="shared" si="25"/>
        <v>1</v>
      </c>
      <c r="L2807" s="205" t="str">
        <f ca="1">IFERROR(__xludf.DUMMYFUNCTION("JOIN("""", G2807:H2807)"),"")</f>
        <v/>
      </c>
      <c r="M2807" s="11" t="e">
        <f t="shared" ref="M2807:M3000" ca="1" si="26">HYPERLINK(L2807, Image("http://iopl.co/whatsapp.jpg"))</f>
        <v>#NAME?</v>
      </c>
    </row>
    <row r="2808" spans="1:13" ht="12.75">
      <c r="A2808" s="15"/>
      <c r="B2808" s="13"/>
      <c r="C2808" s="13"/>
      <c r="D2808" s="13"/>
      <c r="E2808" s="13"/>
      <c r="F2808" s="13"/>
      <c r="G2808" s="205"/>
      <c r="H2808" s="13"/>
      <c r="I2808" s="13"/>
      <c r="J2808" s="216"/>
      <c r="K2808" s="204">
        <f t="shared" si="25"/>
        <v>1</v>
      </c>
      <c r="L2808" s="205" t="str">
        <f ca="1">IFERROR(__xludf.DUMMYFUNCTION("JOIN("""", G2808:H2808)"),"")</f>
        <v/>
      </c>
      <c r="M2808" s="11" t="e">
        <f t="shared" ca="1" si="26"/>
        <v>#NAME?</v>
      </c>
    </row>
    <row r="2809" spans="1:13" ht="12.75">
      <c r="A2809" s="15"/>
      <c r="B2809" s="13"/>
      <c r="C2809" s="13"/>
      <c r="D2809" s="13"/>
      <c r="E2809" s="13"/>
      <c r="F2809" s="13"/>
      <c r="G2809" s="205"/>
      <c r="H2809" s="13"/>
      <c r="I2809" s="13"/>
      <c r="J2809" s="216"/>
      <c r="K2809" s="204">
        <f t="shared" si="25"/>
        <v>1</v>
      </c>
      <c r="L2809" s="205" t="str">
        <f ca="1">IFERROR(__xludf.DUMMYFUNCTION("JOIN("""", G2809:H2809)"),"")</f>
        <v/>
      </c>
      <c r="M2809" s="11" t="e">
        <f t="shared" ca="1" si="26"/>
        <v>#NAME?</v>
      </c>
    </row>
    <row r="2810" spans="1:13" ht="12.75">
      <c r="A2810" s="15"/>
      <c r="B2810" s="13"/>
      <c r="C2810" s="13"/>
      <c r="D2810" s="13"/>
      <c r="E2810" s="13"/>
      <c r="F2810" s="13"/>
      <c r="G2810" s="205"/>
      <c r="H2810" s="13"/>
      <c r="I2810" s="13"/>
      <c r="J2810" s="216"/>
      <c r="K2810" s="204">
        <f t="shared" si="25"/>
        <v>1</v>
      </c>
      <c r="L2810" s="205" t="str">
        <f ca="1">IFERROR(__xludf.DUMMYFUNCTION("JOIN("""", G2810:H2810)"),"")</f>
        <v/>
      </c>
      <c r="M2810" s="11" t="e">
        <f t="shared" ca="1" si="26"/>
        <v>#NAME?</v>
      </c>
    </row>
    <row r="2811" spans="1:13" ht="12.75">
      <c r="A2811" s="15"/>
      <c r="B2811" s="13"/>
      <c r="C2811" s="13"/>
      <c r="D2811" s="13"/>
      <c r="E2811" s="13"/>
      <c r="F2811" s="13"/>
      <c r="G2811" s="205"/>
      <c r="H2811" s="13"/>
      <c r="I2811" s="13"/>
      <c r="J2811" s="216"/>
      <c r="K2811" s="204">
        <f t="shared" si="25"/>
        <v>1</v>
      </c>
      <c r="L2811" s="205" t="str">
        <f ca="1">IFERROR(__xludf.DUMMYFUNCTION("JOIN("""", G2811:H2811)"),"")</f>
        <v/>
      </c>
      <c r="M2811" s="11" t="e">
        <f t="shared" ca="1" si="26"/>
        <v>#NAME?</v>
      </c>
    </row>
    <row r="2812" spans="1:13" ht="12.75">
      <c r="A2812" s="15"/>
      <c r="B2812" s="13"/>
      <c r="C2812" s="13"/>
      <c r="D2812" s="13"/>
      <c r="E2812" s="13"/>
      <c r="F2812" s="13"/>
      <c r="G2812" s="205"/>
      <c r="H2812" s="13"/>
      <c r="I2812" s="13"/>
      <c r="J2812" s="216"/>
      <c r="K2812" s="204">
        <f t="shared" si="25"/>
        <v>1</v>
      </c>
      <c r="L2812" s="205" t="str">
        <f ca="1">IFERROR(__xludf.DUMMYFUNCTION("JOIN("""", G2812:H2812)"),"")</f>
        <v/>
      </c>
      <c r="M2812" s="11" t="e">
        <f t="shared" ca="1" si="26"/>
        <v>#NAME?</v>
      </c>
    </row>
    <row r="2813" spans="1:13" ht="12.75">
      <c r="A2813" s="15"/>
      <c r="B2813" s="13"/>
      <c r="C2813" s="13"/>
      <c r="D2813" s="13"/>
      <c r="E2813" s="13"/>
      <c r="F2813" s="13"/>
      <c r="G2813" s="205"/>
      <c r="H2813" s="13"/>
      <c r="I2813" s="13"/>
      <c r="J2813" s="216"/>
      <c r="K2813" s="204">
        <f t="shared" si="25"/>
        <v>1</v>
      </c>
      <c r="L2813" s="205" t="str">
        <f ca="1">IFERROR(__xludf.DUMMYFUNCTION("JOIN("""", G2813:H2813)"),"")</f>
        <v/>
      </c>
      <c r="M2813" s="11" t="e">
        <f t="shared" ca="1" si="26"/>
        <v>#NAME?</v>
      </c>
    </row>
    <row r="2814" spans="1:13" ht="12.75">
      <c r="A2814" s="15"/>
      <c r="B2814" s="13"/>
      <c r="C2814" s="13"/>
      <c r="D2814" s="13"/>
      <c r="E2814" s="13"/>
      <c r="F2814" s="13"/>
      <c r="G2814" s="205"/>
      <c r="H2814" s="13"/>
      <c r="I2814" s="13"/>
      <c r="J2814" s="216"/>
      <c r="K2814" s="204">
        <f t="shared" si="25"/>
        <v>1</v>
      </c>
      <c r="L2814" s="205" t="str">
        <f ca="1">IFERROR(__xludf.DUMMYFUNCTION("JOIN("""", G2814:H2814)"),"")</f>
        <v/>
      </c>
      <c r="M2814" s="11" t="e">
        <f t="shared" ca="1" si="26"/>
        <v>#NAME?</v>
      </c>
    </row>
    <row r="2815" spans="1:13" ht="12.75">
      <c r="A2815" s="15"/>
      <c r="B2815" s="13"/>
      <c r="C2815" s="13"/>
      <c r="D2815" s="13"/>
      <c r="E2815" s="13"/>
      <c r="F2815" s="13"/>
      <c r="G2815" s="205"/>
      <c r="H2815" s="13"/>
      <c r="I2815" s="13"/>
      <c r="J2815" s="216"/>
      <c r="K2815" s="204">
        <f t="shared" si="25"/>
        <v>1</v>
      </c>
      <c r="L2815" s="205" t="str">
        <f ca="1">IFERROR(__xludf.DUMMYFUNCTION("JOIN("""", G2815:H2815)"),"")</f>
        <v/>
      </c>
      <c r="M2815" s="11" t="e">
        <f t="shared" ca="1" si="26"/>
        <v>#NAME?</v>
      </c>
    </row>
    <row r="2816" spans="1:13" ht="12.75">
      <c r="A2816" s="15"/>
      <c r="B2816" s="13"/>
      <c r="C2816" s="13"/>
      <c r="D2816" s="13"/>
      <c r="E2816" s="13"/>
      <c r="F2816" s="13"/>
      <c r="G2816" s="205"/>
      <c r="H2816" s="13"/>
      <c r="I2816" s="13"/>
      <c r="J2816" s="216"/>
      <c r="K2816" s="204">
        <f t="shared" si="25"/>
        <v>1</v>
      </c>
      <c r="L2816" s="205" t="str">
        <f ca="1">IFERROR(__xludf.DUMMYFUNCTION("JOIN("""", G2816:H2816)"),"")</f>
        <v/>
      </c>
      <c r="M2816" s="11" t="e">
        <f t="shared" ca="1" si="26"/>
        <v>#NAME?</v>
      </c>
    </row>
    <row r="2817" spans="1:13" ht="12.75">
      <c r="A2817" s="15"/>
      <c r="B2817" s="13"/>
      <c r="C2817" s="13"/>
      <c r="D2817" s="13"/>
      <c r="E2817" s="13"/>
      <c r="F2817" s="13"/>
      <c r="G2817" s="205"/>
      <c r="H2817" s="13"/>
      <c r="I2817" s="13"/>
      <c r="J2817" s="216"/>
      <c r="K2817" s="204">
        <f t="shared" si="25"/>
        <v>1</v>
      </c>
      <c r="L2817" s="205" t="str">
        <f ca="1">IFERROR(__xludf.DUMMYFUNCTION("JOIN("""", G2817:H2817)"),"")</f>
        <v/>
      </c>
      <c r="M2817" s="11" t="e">
        <f t="shared" ca="1" si="26"/>
        <v>#NAME?</v>
      </c>
    </row>
    <row r="2818" spans="1:13" ht="12.75">
      <c r="A2818" s="15"/>
      <c r="B2818" s="13"/>
      <c r="C2818" s="13"/>
      <c r="D2818" s="13"/>
      <c r="E2818" s="13"/>
      <c r="F2818" s="13"/>
      <c r="G2818" s="205"/>
      <c r="H2818" s="13"/>
      <c r="I2818" s="13"/>
      <c r="J2818" s="216"/>
      <c r="K2818" s="204">
        <f t="shared" si="25"/>
        <v>1</v>
      </c>
      <c r="L2818" s="205" t="str">
        <f ca="1">IFERROR(__xludf.DUMMYFUNCTION("JOIN("""", G2818:H2818)"),"")</f>
        <v/>
      </c>
      <c r="M2818" s="11" t="e">
        <f t="shared" ca="1" si="26"/>
        <v>#NAME?</v>
      </c>
    </row>
    <row r="2819" spans="1:13" ht="12.75">
      <c r="A2819" s="15"/>
      <c r="B2819" s="13"/>
      <c r="C2819" s="13"/>
      <c r="D2819" s="13"/>
      <c r="E2819" s="13"/>
      <c r="F2819" s="13"/>
      <c r="G2819" s="205"/>
      <c r="H2819" s="13"/>
      <c r="I2819" s="13"/>
      <c r="J2819" s="216"/>
      <c r="K2819" s="204">
        <f t="shared" si="25"/>
        <v>1</v>
      </c>
      <c r="L2819" s="205" t="str">
        <f ca="1">IFERROR(__xludf.DUMMYFUNCTION("JOIN("""", G2819:H2819)"),"")</f>
        <v/>
      </c>
      <c r="M2819" s="11" t="e">
        <f t="shared" ca="1" si="26"/>
        <v>#NAME?</v>
      </c>
    </row>
    <row r="2820" spans="1:13" ht="12.75">
      <c r="A2820" s="15"/>
      <c r="B2820" s="13"/>
      <c r="C2820" s="13"/>
      <c r="D2820" s="13"/>
      <c r="E2820" s="13"/>
      <c r="F2820" s="13"/>
      <c r="G2820" s="205"/>
      <c r="H2820" s="13"/>
      <c r="I2820" s="13"/>
      <c r="J2820" s="216"/>
      <c r="K2820" s="204">
        <f t="shared" si="25"/>
        <v>1</v>
      </c>
      <c r="L2820" s="205" t="str">
        <f ca="1">IFERROR(__xludf.DUMMYFUNCTION("JOIN("""", G2820:H2820)"),"")</f>
        <v/>
      </c>
      <c r="M2820" s="11" t="e">
        <f t="shared" ca="1" si="26"/>
        <v>#NAME?</v>
      </c>
    </row>
    <row r="2821" spans="1:13" ht="12.75">
      <c r="A2821" s="15"/>
      <c r="B2821" s="13"/>
      <c r="C2821" s="13"/>
      <c r="D2821" s="13"/>
      <c r="E2821" s="13"/>
      <c r="F2821" s="13"/>
      <c r="G2821" s="205"/>
      <c r="H2821" s="13"/>
      <c r="I2821" s="13"/>
      <c r="J2821" s="216"/>
      <c r="K2821" s="204">
        <f t="shared" si="25"/>
        <v>1</v>
      </c>
      <c r="L2821" s="205" t="str">
        <f ca="1">IFERROR(__xludf.DUMMYFUNCTION("JOIN("""", G2821:H2821)"),"")</f>
        <v/>
      </c>
      <c r="M2821" s="11" t="e">
        <f t="shared" ca="1" si="26"/>
        <v>#NAME?</v>
      </c>
    </row>
    <row r="2822" spans="1:13" ht="12.75">
      <c r="A2822" s="15"/>
      <c r="B2822" s="13"/>
      <c r="C2822" s="13"/>
      <c r="D2822" s="13"/>
      <c r="E2822" s="13"/>
      <c r="F2822" s="13"/>
      <c r="G2822" s="205"/>
      <c r="H2822" s="13"/>
      <c r="I2822" s="13"/>
      <c r="J2822" s="216"/>
      <c r="K2822" s="204">
        <f t="shared" si="25"/>
        <v>1</v>
      </c>
      <c r="L2822" s="205" t="str">
        <f ca="1">IFERROR(__xludf.DUMMYFUNCTION("JOIN("""", G2822:H2822)"),"")</f>
        <v/>
      </c>
      <c r="M2822" s="11" t="e">
        <f t="shared" ca="1" si="26"/>
        <v>#NAME?</v>
      </c>
    </row>
    <row r="2823" spans="1:13" ht="12.75">
      <c r="A2823" s="15"/>
      <c r="B2823" s="13"/>
      <c r="C2823" s="13"/>
      <c r="D2823" s="13"/>
      <c r="E2823" s="13"/>
      <c r="F2823" s="13"/>
      <c r="G2823" s="205"/>
      <c r="H2823" s="13"/>
      <c r="I2823" s="13"/>
      <c r="J2823" s="216"/>
      <c r="K2823" s="204">
        <f t="shared" si="25"/>
        <v>1</v>
      </c>
      <c r="L2823" s="205" t="str">
        <f ca="1">IFERROR(__xludf.DUMMYFUNCTION("JOIN("""", G2823:H2823)"),"")</f>
        <v/>
      </c>
      <c r="M2823" s="11" t="e">
        <f t="shared" ca="1" si="26"/>
        <v>#NAME?</v>
      </c>
    </row>
    <row r="2824" spans="1:13" ht="12.75">
      <c r="A2824" s="15"/>
      <c r="B2824" s="13"/>
      <c r="C2824" s="13"/>
      <c r="D2824" s="13"/>
      <c r="E2824" s="13"/>
      <c r="F2824" s="13"/>
      <c r="G2824" s="205"/>
      <c r="H2824" s="13"/>
      <c r="I2824" s="13"/>
      <c r="J2824" s="216"/>
      <c r="K2824" s="204">
        <f t="shared" si="25"/>
        <v>1</v>
      </c>
      <c r="L2824" s="205" t="str">
        <f ca="1">IFERROR(__xludf.DUMMYFUNCTION("JOIN("""", G2824:H2824)"),"")</f>
        <v/>
      </c>
      <c r="M2824" s="11" t="e">
        <f t="shared" ca="1" si="26"/>
        <v>#NAME?</v>
      </c>
    </row>
    <row r="2825" spans="1:13" ht="12.75">
      <c r="A2825" s="15"/>
      <c r="B2825" s="13"/>
      <c r="C2825" s="13"/>
      <c r="D2825" s="13"/>
      <c r="E2825" s="13"/>
      <c r="F2825" s="13"/>
      <c r="G2825" s="205"/>
      <c r="H2825" s="13"/>
      <c r="I2825" s="13"/>
      <c r="J2825" s="216"/>
      <c r="K2825" s="204">
        <f t="shared" si="25"/>
        <v>1</v>
      </c>
      <c r="L2825" s="205" t="str">
        <f ca="1">IFERROR(__xludf.DUMMYFUNCTION("JOIN("""", G2825:H2825)"),"")</f>
        <v/>
      </c>
      <c r="M2825" s="11" t="e">
        <f t="shared" ca="1" si="26"/>
        <v>#NAME?</v>
      </c>
    </row>
    <row r="2826" spans="1:13" ht="12.75">
      <c r="A2826" s="15"/>
      <c r="B2826" s="13"/>
      <c r="C2826" s="13"/>
      <c r="D2826" s="13"/>
      <c r="E2826" s="13"/>
      <c r="F2826" s="13"/>
      <c r="G2826" s="205"/>
      <c r="H2826" s="13"/>
      <c r="I2826" s="13"/>
      <c r="J2826" s="216"/>
      <c r="K2826" s="204">
        <f t="shared" si="25"/>
        <v>1</v>
      </c>
      <c r="L2826" s="205" t="str">
        <f ca="1">IFERROR(__xludf.DUMMYFUNCTION("JOIN("""", G2826:H2826)"),"")</f>
        <v/>
      </c>
      <c r="M2826" s="11" t="e">
        <f t="shared" ca="1" si="26"/>
        <v>#NAME?</v>
      </c>
    </row>
    <row r="2827" spans="1:13" ht="12.75">
      <c r="A2827" s="15"/>
      <c r="B2827" s="13"/>
      <c r="C2827" s="13"/>
      <c r="D2827" s="13"/>
      <c r="E2827" s="13"/>
      <c r="F2827" s="13"/>
      <c r="G2827" s="205"/>
      <c r="H2827" s="13"/>
      <c r="I2827" s="13"/>
      <c r="J2827" s="216"/>
      <c r="K2827" s="204">
        <f t="shared" si="25"/>
        <v>1</v>
      </c>
      <c r="L2827" s="205" t="str">
        <f ca="1">IFERROR(__xludf.DUMMYFUNCTION("JOIN("""", G2827:H2827)"),"")</f>
        <v/>
      </c>
      <c r="M2827" s="11" t="e">
        <f t="shared" ca="1" si="26"/>
        <v>#NAME?</v>
      </c>
    </row>
    <row r="2828" spans="1:13" ht="12.75">
      <c r="A2828" s="15"/>
      <c r="B2828" s="13"/>
      <c r="C2828" s="13"/>
      <c r="D2828" s="13"/>
      <c r="E2828" s="13"/>
      <c r="F2828" s="13"/>
      <c r="G2828" s="205"/>
      <c r="H2828" s="13"/>
      <c r="I2828" s="13"/>
      <c r="J2828" s="216"/>
      <c r="K2828" s="204">
        <f t="shared" si="25"/>
        <v>1</v>
      </c>
      <c r="L2828" s="205" t="str">
        <f ca="1">IFERROR(__xludf.DUMMYFUNCTION("JOIN("""", G2828:H2828)"),"")</f>
        <v/>
      </c>
      <c r="M2828" s="11" t="e">
        <f t="shared" ca="1" si="26"/>
        <v>#NAME?</v>
      </c>
    </row>
    <row r="2829" spans="1:13" ht="12.75">
      <c r="A2829" s="15"/>
      <c r="B2829" s="13"/>
      <c r="C2829" s="13"/>
      <c r="D2829" s="13"/>
      <c r="E2829" s="13"/>
      <c r="F2829" s="13"/>
      <c r="G2829" s="205"/>
      <c r="H2829" s="13"/>
      <c r="I2829" s="13"/>
      <c r="J2829" s="216"/>
      <c r="K2829" s="204">
        <f t="shared" si="25"/>
        <v>1</v>
      </c>
      <c r="L2829" s="205" t="str">
        <f ca="1">IFERROR(__xludf.DUMMYFUNCTION("JOIN("""", G2829:H2829)"),"")</f>
        <v/>
      </c>
      <c r="M2829" s="11" t="e">
        <f t="shared" ca="1" si="26"/>
        <v>#NAME?</v>
      </c>
    </row>
    <row r="2830" spans="1:13" ht="12.75">
      <c r="A2830" s="15"/>
      <c r="B2830" s="13"/>
      <c r="C2830" s="13"/>
      <c r="D2830" s="13"/>
      <c r="E2830" s="13"/>
      <c r="F2830" s="13"/>
      <c r="G2830" s="205"/>
      <c r="H2830" s="13"/>
      <c r="I2830" s="13"/>
      <c r="J2830" s="216"/>
      <c r="K2830" s="204">
        <f t="shared" si="25"/>
        <v>1</v>
      </c>
      <c r="L2830" s="205" t="str">
        <f ca="1">IFERROR(__xludf.DUMMYFUNCTION("JOIN("""", G2830:H2830)"),"")</f>
        <v/>
      </c>
      <c r="M2830" s="11" t="e">
        <f t="shared" ca="1" si="26"/>
        <v>#NAME?</v>
      </c>
    </row>
    <row r="2831" spans="1:13" ht="12.75">
      <c r="A2831" s="15"/>
      <c r="B2831" s="13"/>
      <c r="C2831" s="13"/>
      <c r="D2831" s="13"/>
      <c r="E2831" s="13"/>
      <c r="F2831" s="13"/>
      <c r="G2831" s="205"/>
      <c r="H2831" s="13"/>
      <c r="I2831" s="13"/>
      <c r="J2831" s="216"/>
      <c r="K2831" s="204">
        <f t="shared" si="25"/>
        <v>1</v>
      </c>
      <c r="L2831" s="205" t="str">
        <f ca="1">IFERROR(__xludf.DUMMYFUNCTION("JOIN("""", G2831:H2831)"),"")</f>
        <v/>
      </c>
      <c r="M2831" s="11" t="e">
        <f t="shared" ca="1" si="26"/>
        <v>#NAME?</v>
      </c>
    </row>
    <row r="2832" spans="1:13" ht="12.75">
      <c r="A2832" s="15"/>
      <c r="B2832" s="13"/>
      <c r="C2832" s="13"/>
      <c r="D2832" s="13"/>
      <c r="E2832" s="13"/>
      <c r="F2832" s="13"/>
      <c r="G2832" s="205"/>
      <c r="H2832" s="13"/>
      <c r="I2832" s="13"/>
      <c r="J2832" s="216"/>
      <c r="K2832" s="204">
        <f t="shared" si="25"/>
        <v>1</v>
      </c>
      <c r="L2832" s="205" t="str">
        <f ca="1">IFERROR(__xludf.DUMMYFUNCTION("JOIN("""", G2832:H2832)"),"")</f>
        <v/>
      </c>
      <c r="M2832" s="11" t="e">
        <f t="shared" ca="1" si="26"/>
        <v>#NAME?</v>
      </c>
    </row>
    <row r="2833" spans="1:13" ht="12.75">
      <c r="A2833" s="15"/>
      <c r="B2833" s="13"/>
      <c r="C2833" s="13"/>
      <c r="D2833" s="13"/>
      <c r="E2833" s="13"/>
      <c r="F2833" s="13"/>
      <c r="G2833" s="205"/>
      <c r="H2833" s="13"/>
      <c r="I2833" s="13"/>
      <c r="J2833" s="216"/>
      <c r="K2833" s="204">
        <f t="shared" si="25"/>
        <v>1</v>
      </c>
      <c r="L2833" s="205" t="str">
        <f ca="1">IFERROR(__xludf.DUMMYFUNCTION("JOIN("""", G2833:H2833)"),"")</f>
        <v/>
      </c>
      <c r="M2833" s="11" t="e">
        <f t="shared" ca="1" si="26"/>
        <v>#NAME?</v>
      </c>
    </row>
    <row r="2834" spans="1:13" ht="12.75">
      <c r="A2834" s="15"/>
      <c r="B2834" s="13"/>
      <c r="C2834" s="13"/>
      <c r="D2834" s="13"/>
      <c r="E2834" s="13"/>
      <c r="F2834" s="13"/>
      <c r="G2834" s="205"/>
      <c r="H2834" s="13"/>
      <c r="I2834" s="13"/>
      <c r="J2834" s="216"/>
      <c r="K2834" s="204">
        <f t="shared" si="25"/>
        <v>1</v>
      </c>
      <c r="L2834" s="205" t="str">
        <f ca="1">IFERROR(__xludf.DUMMYFUNCTION("JOIN("""", G2834:H2834)"),"")</f>
        <v/>
      </c>
      <c r="M2834" s="11" t="e">
        <f t="shared" ca="1" si="26"/>
        <v>#NAME?</v>
      </c>
    </row>
    <row r="2835" spans="1:13" ht="12.75">
      <c r="A2835" s="15"/>
      <c r="B2835" s="13"/>
      <c r="C2835" s="13"/>
      <c r="D2835" s="13"/>
      <c r="E2835" s="13"/>
      <c r="F2835" s="13"/>
      <c r="G2835" s="205"/>
      <c r="H2835" s="13"/>
      <c r="I2835" s="13"/>
      <c r="J2835" s="216"/>
      <c r="K2835" s="204">
        <f t="shared" si="25"/>
        <v>1</v>
      </c>
      <c r="L2835" s="205" t="str">
        <f ca="1">IFERROR(__xludf.DUMMYFUNCTION("JOIN("""", G2835:H2835)"),"")</f>
        <v/>
      </c>
      <c r="M2835" s="11" t="e">
        <f t="shared" ca="1" si="26"/>
        <v>#NAME?</v>
      </c>
    </row>
    <row r="2836" spans="1:13" ht="12.75">
      <c r="A2836" s="15"/>
      <c r="B2836" s="13"/>
      <c r="C2836" s="13"/>
      <c r="D2836" s="13"/>
      <c r="E2836" s="13"/>
      <c r="F2836" s="13"/>
      <c r="G2836" s="205"/>
      <c r="H2836" s="13"/>
      <c r="I2836" s="13"/>
      <c r="J2836" s="216"/>
      <c r="K2836" s="204">
        <f t="shared" si="25"/>
        <v>1</v>
      </c>
      <c r="L2836" s="205" t="str">
        <f ca="1">IFERROR(__xludf.DUMMYFUNCTION("JOIN("""", G2836:H2836)"),"")</f>
        <v/>
      </c>
      <c r="M2836" s="11" t="e">
        <f t="shared" ca="1" si="26"/>
        <v>#NAME?</v>
      </c>
    </row>
    <row r="2837" spans="1:13" ht="12.75">
      <c r="A2837" s="15"/>
      <c r="B2837" s="13"/>
      <c r="C2837" s="13"/>
      <c r="D2837" s="13"/>
      <c r="E2837" s="13"/>
      <c r="F2837" s="13"/>
      <c r="G2837" s="205"/>
      <c r="H2837" s="13"/>
      <c r="I2837" s="13"/>
      <c r="J2837" s="216"/>
      <c r="K2837" s="204">
        <f t="shared" si="25"/>
        <v>1</v>
      </c>
      <c r="L2837" s="205" t="str">
        <f ca="1">IFERROR(__xludf.DUMMYFUNCTION("JOIN("""", G2837:H2837)"),"")</f>
        <v/>
      </c>
      <c r="M2837" s="11" t="e">
        <f t="shared" ca="1" si="26"/>
        <v>#NAME?</v>
      </c>
    </row>
    <row r="2838" spans="1:13" ht="12.75">
      <c r="A2838" s="15"/>
      <c r="B2838" s="13"/>
      <c r="C2838" s="13"/>
      <c r="D2838" s="13"/>
      <c r="E2838" s="13"/>
      <c r="F2838" s="13"/>
      <c r="G2838" s="205"/>
      <c r="H2838" s="13"/>
      <c r="I2838" s="13"/>
      <c r="J2838" s="216"/>
      <c r="K2838" s="204">
        <f t="shared" si="25"/>
        <v>1</v>
      </c>
      <c r="L2838" s="205" t="str">
        <f ca="1">IFERROR(__xludf.DUMMYFUNCTION("JOIN("""", G2838:H2838)"),"")</f>
        <v/>
      </c>
      <c r="M2838" s="11" t="e">
        <f t="shared" ca="1" si="26"/>
        <v>#NAME?</v>
      </c>
    </row>
    <row r="2839" spans="1:13" ht="12.75">
      <c r="A2839" s="15"/>
      <c r="B2839" s="13"/>
      <c r="C2839" s="13"/>
      <c r="D2839" s="13"/>
      <c r="E2839" s="13"/>
      <c r="F2839" s="13"/>
      <c r="G2839" s="205"/>
      <c r="H2839" s="13"/>
      <c r="I2839" s="13"/>
      <c r="J2839" s="216"/>
      <c r="K2839" s="204">
        <f t="shared" si="25"/>
        <v>1</v>
      </c>
      <c r="L2839" s="205" t="str">
        <f ca="1">IFERROR(__xludf.DUMMYFUNCTION("JOIN("""", G2839:H2839)"),"")</f>
        <v/>
      </c>
      <c r="M2839" s="11" t="e">
        <f t="shared" ca="1" si="26"/>
        <v>#NAME?</v>
      </c>
    </row>
    <row r="2840" spans="1:13" ht="12.75">
      <c r="A2840" s="15"/>
      <c r="B2840" s="13"/>
      <c r="C2840" s="13"/>
      <c r="D2840" s="13"/>
      <c r="E2840" s="13"/>
      <c r="F2840" s="13"/>
      <c r="G2840" s="205"/>
      <c r="H2840" s="13"/>
      <c r="I2840" s="13"/>
      <c r="J2840" s="216"/>
      <c r="K2840" s="204">
        <f t="shared" si="25"/>
        <v>1</v>
      </c>
      <c r="L2840" s="205" t="str">
        <f ca="1">IFERROR(__xludf.DUMMYFUNCTION("JOIN("""", G2840:H2840)"),"")</f>
        <v/>
      </c>
      <c r="M2840" s="11" t="e">
        <f t="shared" ca="1" si="26"/>
        <v>#NAME?</v>
      </c>
    </row>
    <row r="2841" spans="1:13" ht="12.75">
      <c r="A2841" s="15"/>
      <c r="B2841" s="13"/>
      <c r="C2841" s="13"/>
      <c r="D2841" s="13"/>
      <c r="E2841" s="13"/>
      <c r="F2841" s="13"/>
      <c r="G2841" s="205"/>
      <c r="H2841" s="13"/>
      <c r="I2841" s="13"/>
      <c r="J2841" s="216"/>
      <c r="K2841" s="204">
        <f t="shared" si="25"/>
        <v>1</v>
      </c>
      <c r="L2841" s="205" t="str">
        <f ca="1">IFERROR(__xludf.DUMMYFUNCTION("JOIN("""", G2841:H2841)"),"")</f>
        <v/>
      </c>
      <c r="M2841" s="11" t="e">
        <f t="shared" ca="1" si="26"/>
        <v>#NAME?</v>
      </c>
    </row>
    <row r="2842" spans="1:13" ht="12.75">
      <c r="A2842" s="15"/>
      <c r="B2842" s="13"/>
      <c r="C2842" s="13"/>
      <c r="D2842" s="13"/>
      <c r="E2842" s="13"/>
      <c r="F2842" s="13"/>
      <c r="G2842" s="205"/>
      <c r="H2842" s="13"/>
      <c r="I2842" s="13"/>
      <c r="J2842" s="216"/>
      <c r="K2842" s="204">
        <f t="shared" si="25"/>
        <v>1</v>
      </c>
      <c r="L2842" s="205" t="str">
        <f ca="1">IFERROR(__xludf.DUMMYFUNCTION("JOIN("""", G2842:H2842)"),"")</f>
        <v/>
      </c>
      <c r="M2842" s="11" t="e">
        <f t="shared" ca="1" si="26"/>
        <v>#NAME?</v>
      </c>
    </row>
    <row r="2843" spans="1:13" ht="12.75">
      <c r="A2843" s="15"/>
      <c r="B2843" s="13"/>
      <c r="C2843" s="13"/>
      <c r="D2843" s="13"/>
      <c r="E2843" s="13"/>
      <c r="F2843" s="13"/>
      <c r="G2843" s="205"/>
      <c r="H2843" s="13"/>
      <c r="I2843" s="13"/>
      <c r="J2843" s="216"/>
      <c r="K2843" s="204">
        <f t="shared" si="25"/>
        <v>1</v>
      </c>
      <c r="L2843" s="205" t="str">
        <f ca="1">IFERROR(__xludf.DUMMYFUNCTION("JOIN("""", G2843:H2843)"),"")</f>
        <v/>
      </c>
      <c r="M2843" s="11" t="e">
        <f t="shared" ca="1" si="26"/>
        <v>#NAME?</v>
      </c>
    </row>
    <row r="2844" spans="1:13" ht="12.75">
      <c r="A2844" s="15"/>
      <c r="B2844" s="13"/>
      <c r="C2844" s="13"/>
      <c r="D2844" s="13"/>
      <c r="E2844" s="13"/>
      <c r="F2844" s="13"/>
      <c r="G2844" s="205"/>
      <c r="H2844" s="13"/>
      <c r="I2844" s="13"/>
      <c r="J2844" s="216"/>
      <c r="K2844" s="204">
        <f t="shared" si="25"/>
        <v>1</v>
      </c>
      <c r="L2844" s="205" t="str">
        <f ca="1">IFERROR(__xludf.DUMMYFUNCTION("JOIN("""", G2844:H2844)"),"")</f>
        <v/>
      </c>
      <c r="M2844" s="11" t="e">
        <f t="shared" ca="1" si="26"/>
        <v>#NAME?</v>
      </c>
    </row>
    <row r="2845" spans="1:13" ht="12.75">
      <c r="A2845" s="15"/>
      <c r="B2845" s="13"/>
      <c r="C2845" s="13"/>
      <c r="D2845" s="13"/>
      <c r="E2845" s="13"/>
      <c r="F2845" s="13"/>
      <c r="G2845" s="205"/>
      <c r="H2845" s="13"/>
      <c r="I2845" s="13"/>
      <c r="J2845" s="216"/>
      <c r="K2845" s="204">
        <f t="shared" si="25"/>
        <v>1</v>
      </c>
      <c r="L2845" s="205" t="str">
        <f ca="1">IFERROR(__xludf.DUMMYFUNCTION("JOIN("""", G2845:H2845)"),"")</f>
        <v/>
      </c>
      <c r="M2845" s="11" t="e">
        <f t="shared" ca="1" si="26"/>
        <v>#NAME?</v>
      </c>
    </row>
    <row r="2846" spans="1:13" ht="12.75">
      <c r="A2846" s="15"/>
      <c r="B2846" s="13"/>
      <c r="C2846" s="13"/>
      <c r="D2846" s="13"/>
      <c r="E2846" s="13"/>
      <c r="F2846" s="13"/>
      <c r="G2846" s="205"/>
      <c r="H2846" s="13"/>
      <c r="I2846" s="13"/>
      <c r="J2846" s="216"/>
      <c r="K2846" s="204">
        <f t="shared" si="25"/>
        <v>1</v>
      </c>
      <c r="L2846" s="205" t="str">
        <f ca="1">IFERROR(__xludf.DUMMYFUNCTION("JOIN("""", G2846:H2846)"),"")</f>
        <v/>
      </c>
      <c r="M2846" s="11" t="e">
        <f t="shared" ca="1" si="26"/>
        <v>#NAME?</v>
      </c>
    </row>
    <row r="2847" spans="1:13" ht="12.75">
      <c r="A2847" s="15"/>
      <c r="B2847" s="13"/>
      <c r="C2847" s="13"/>
      <c r="D2847" s="13"/>
      <c r="E2847" s="13"/>
      <c r="F2847" s="13"/>
      <c r="G2847" s="205"/>
      <c r="H2847" s="13"/>
      <c r="I2847" s="13"/>
      <c r="J2847" s="216"/>
      <c r="K2847" s="204">
        <f t="shared" si="25"/>
        <v>1</v>
      </c>
      <c r="L2847" s="205" t="str">
        <f ca="1">IFERROR(__xludf.DUMMYFUNCTION("JOIN("""", G2847:H2847)"),"")</f>
        <v/>
      </c>
      <c r="M2847" s="11" t="e">
        <f t="shared" ca="1" si="26"/>
        <v>#NAME?</v>
      </c>
    </row>
    <row r="2848" spans="1:13" ht="12.75">
      <c r="A2848" s="15"/>
      <c r="B2848" s="13"/>
      <c r="C2848" s="13"/>
      <c r="D2848" s="13"/>
      <c r="E2848" s="13"/>
      <c r="F2848" s="13"/>
      <c r="G2848" s="205"/>
      <c r="H2848" s="13"/>
      <c r="I2848" s="13"/>
      <c r="J2848" s="216"/>
      <c r="K2848" s="204">
        <f t="shared" si="25"/>
        <v>1</v>
      </c>
      <c r="L2848" s="205" t="str">
        <f ca="1">IFERROR(__xludf.DUMMYFUNCTION("JOIN("""", G2848:H2848)"),"")</f>
        <v/>
      </c>
      <c r="M2848" s="11" t="e">
        <f t="shared" ca="1" si="26"/>
        <v>#NAME?</v>
      </c>
    </row>
    <row r="2849" spans="1:13" ht="12.75">
      <c r="A2849" s="15"/>
      <c r="B2849" s="13"/>
      <c r="C2849" s="13"/>
      <c r="D2849" s="13"/>
      <c r="E2849" s="13"/>
      <c r="F2849" s="13"/>
      <c r="G2849" s="205"/>
      <c r="H2849" s="13"/>
      <c r="I2849" s="13"/>
      <c r="J2849" s="216"/>
      <c r="K2849" s="204">
        <f t="shared" si="25"/>
        <v>1</v>
      </c>
      <c r="L2849" s="205" t="str">
        <f ca="1">IFERROR(__xludf.DUMMYFUNCTION("JOIN("""", G2849:H2849)"),"")</f>
        <v/>
      </c>
      <c r="M2849" s="11" t="e">
        <f t="shared" ca="1" si="26"/>
        <v>#NAME?</v>
      </c>
    </row>
    <row r="2850" spans="1:13" ht="12.75">
      <c r="A2850" s="15"/>
      <c r="B2850" s="13"/>
      <c r="C2850" s="13"/>
      <c r="D2850" s="13"/>
      <c r="E2850" s="13"/>
      <c r="F2850" s="13"/>
      <c r="G2850" s="205"/>
      <c r="H2850" s="13"/>
      <c r="I2850" s="13"/>
      <c r="J2850" s="216"/>
      <c r="K2850" s="204">
        <f t="shared" si="25"/>
        <v>1</v>
      </c>
      <c r="L2850" s="205" t="str">
        <f ca="1">IFERROR(__xludf.DUMMYFUNCTION("JOIN("""", G2850:H2850)"),"")</f>
        <v/>
      </c>
      <c r="M2850" s="11" t="e">
        <f t="shared" ca="1" si="26"/>
        <v>#NAME?</v>
      </c>
    </row>
    <row r="2851" spans="1:13" ht="12.75">
      <c r="A2851" s="15"/>
      <c r="B2851" s="13"/>
      <c r="C2851" s="13"/>
      <c r="D2851" s="13"/>
      <c r="E2851" s="13"/>
      <c r="F2851" s="13"/>
      <c r="G2851" s="205"/>
      <c r="H2851" s="13"/>
      <c r="I2851" s="13"/>
      <c r="J2851" s="216"/>
      <c r="K2851" s="204">
        <f t="shared" si="25"/>
        <v>1</v>
      </c>
      <c r="L2851" s="205" t="str">
        <f ca="1">IFERROR(__xludf.DUMMYFUNCTION("JOIN("""", G2851:H2851)"),"")</f>
        <v/>
      </c>
      <c r="M2851" s="11" t="e">
        <f t="shared" ca="1" si="26"/>
        <v>#NAME?</v>
      </c>
    </row>
    <row r="2852" spans="1:13" ht="12.75">
      <c r="A2852" s="15"/>
      <c r="B2852" s="13"/>
      <c r="C2852" s="13"/>
      <c r="D2852" s="13"/>
      <c r="E2852" s="13"/>
      <c r="F2852" s="13"/>
      <c r="G2852" s="205"/>
      <c r="H2852" s="13"/>
      <c r="I2852" s="13"/>
      <c r="J2852" s="216"/>
      <c r="K2852" s="204">
        <f t="shared" si="25"/>
        <v>1</v>
      </c>
      <c r="L2852" s="205" t="str">
        <f ca="1">IFERROR(__xludf.DUMMYFUNCTION("JOIN("""", G2852:H2852)"),"")</f>
        <v/>
      </c>
      <c r="M2852" s="11" t="e">
        <f t="shared" ca="1" si="26"/>
        <v>#NAME?</v>
      </c>
    </row>
    <row r="2853" spans="1:13" ht="12.75">
      <c r="A2853" s="15"/>
      <c r="B2853" s="13"/>
      <c r="C2853" s="13"/>
      <c r="D2853" s="13"/>
      <c r="E2853" s="13"/>
      <c r="F2853" s="13"/>
      <c r="G2853" s="205"/>
      <c r="H2853" s="13"/>
      <c r="I2853" s="13"/>
      <c r="J2853" s="216"/>
      <c r="K2853" s="204">
        <f t="shared" si="25"/>
        <v>1</v>
      </c>
      <c r="L2853" s="205" t="str">
        <f ca="1">IFERROR(__xludf.DUMMYFUNCTION("JOIN("""", G2853:H2853)"),"")</f>
        <v/>
      </c>
      <c r="M2853" s="11" t="e">
        <f t="shared" ca="1" si="26"/>
        <v>#NAME?</v>
      </c>
    </row>
    <row r="2854" spans="1:13" ht="12.75">
      <c r="A2854" s="15"/>
      <c r="B2854" s="13"/>
      <c r="C2854" s="13"/>
      <c r="D2854" s="13"/>
      <c r="E2854" s="13"/>
      <c r="F2854" s="13"/>
      <c r="G2854" s="205"/>
      <c r="H2854" s="13"/>
      <c r="I2854" s="13"/>
      <c r="J2854" s="216"/>
      <c r="K2854" s="204">
        <f t="shared" si="25"/>
        <v>1</v>
      </c>
      <c r="L2854" s="205" t="str">
        <f ca="1">IFERROR(__xludf.DUMMYFUNCTION("JOIN("""", G2854:H2854)"),"")</f>
        <v/>
      </c>
      <c r="M2854" s="11" t="e">
        <f t="shared" ca="1" si="26"/>
        <v>#NAME?</v>
      </c>
    </row>
    <row r="2855" spans="1:13" ht="12.75">
      <c r="A2855" s="15"/>
      <c r="B2855" s="13"/>
      <c r="C2855" s="13"/>
      <c r="D2855" s="13"/>
      <c r="E2855" s="13"/>
      <c r="F2855" s="13"/>
      <c r="G2855" s="205"/>
      <c r="H2855" s="13"/>
      <c r="I2855" s="13"/>
      <c r="J2855" s="216"/>
      <c r="K2855" s="204">
        <f t="shared" si="25"/>
        <v>1</v>
      </c>
      <c r="L2855" s="205" t="str">
        <f ca="1">IFERROR(__xludf.DUMMYFUNCTION("JOIN("""", G2855:H2855)"),"")</f>
        <v/>
      </c>
      <c r="M2855" s="11" t="e">
        <f t="shared" ca="1" si="26"/>
        <v>#NAME?</v>
      </c>
    </row>
    <row r="2856" spans="1:13" ht="12.75">
      <c r="A2856" s="15"/>
      <c r="B2856" s="13"/>
      <c r="C2856" s="13"/>
      <c r="D2856" s="13"/>
      <c r="E2856" s="13"/>
      <c r="F2856" s="13"/>
      <c r="G2856" s="205"/>
      <c r="H2856" s="13"/>
      <c r="I2856" s="13"/>
      <c r="J2856" s="216"/>
      <c r="K2856" s="204">
        <f t="shared" si="25"/>
        <v>1</v>
      </c>
      <c r="L2856" s="205" t="str">
        <f ca="1">IFERROR(__xludf.DUMMYFUNCTION("JOIN("""", G2856:H2856)"),"")</f>
        <v/>
      </c>
      <c r="M2856" s="11" t="e">
        <f t="shared" ca="1" si="26"/>
        <v>#NAME?</v>
      </c>
    </row>
    <row r="2857" spans="1:13" ht="12.75">
      <c r="A2857" s="15"/>
      <c r="B2857" s="13"/>
      <c r="C2857" s="13"/>
      <c r="D2857" s="13"/>
      <c r="E2857" s="13"/>
      <c r="F2857" s="13"/>
      <c r="G2857" s="205"/>
      <c r="H2857" s="13"/>
      <c r="I2857" s="13"/>
      <c r="J2857" s="216"/>
      <c r="K2857" s="204">
        <f t="shared" si="25"/>
        <v>1</v>
      </c>
      <c r="L2857" s="205" t="str">
        <f ca="1">IFERROR(__xludf.DUMMYFUNCTION("JOIN("""", G2857:H2857)"),"")</f>
        <v/>
      </c>
      <c r="M2857" s="11" t="e">
        <f t="shared" ca="1" si="26"/>
        <v>#NAME?</v>
      </c>
    </row>
    <row r="2858" spans="1:13" ht="12.75">
      <c r="A2858" s="15"/>
      <c r="B2858" s="13"/>
      <c r="C2858" s="13"/>
      <c r="D2858" s="13"/>
      <c r="E2858" s="13"/>
      <c r="F2858" s="13"/>
      <c r="G2858" s="205"/>
      <c r="H2858" s="13"/>
      <c r="I2858" s="13"/>
      <c r="J2858" s="216"/>
      <c r="K2858" s="204">
        <f t="shared" si="25"/>
        <v>1</v>
      </c>
      <c r="L2858" s="205" t="str">
        <f ca="1">IFERROR(__xludf.DUMMYFUNCTION("JOIN("""", G2858:H2858)"),"")</f>
        <v/>
      </c>
      <c r="M2858" s="11" t="e">
        <f t="shared" ca="1" si="26"/>
        <v>#NAME?</v>
      </c>
    </row>
    <row r="2859" spans="1:13" ht="12.75">
      <c r="A2859" s="15"/>
      <c r="B2859" s="13"/>
      <c r="C2859" s="13"/>
      <c r="D2859" s="13"/>
      <c r="E2859" s="13"/>
      <c r="F2859" s="13"/>
      <c r="G2859" s="205"/>
      <c r="H2859" s="13"/>
      <c r="I2859" s="13"/>
      <c r="J2859" s="216"/>
      <c r="K2859" s="204">
        <f t="shared" si="25"/>
        <v>1</v>
      </c>
      <c r="L2859" s="205" t="str">
        <f ca="1">IFERROR(__xludf.DUMMYFUNCTION("JOIN("""", G2859:H2859)"),"")</f>
        <v/>
      </c>
      <c r="M2859" s="11" t="e">
        <f t="shared" ca="1" si="26"/>
        <v>#NAME?</v>
      </c>
    </row>
    <row r="2860" spans="1:13" ht="12.75">
      <c r="A2860" s="15"/>
      <c r="B2860" s="13"/>
      <c r="C2860" s="13"/>
      <c r="D2860" s="13"/>
      <c r="E2860" s="13"/>
      <c r="F2860" s="13"/>
      <c r="G2860" s="205"/>
      <c r="H2860" s="13"/>
      <c r="I2860" s="13"/>
      <c r="J2860" s="216"/>
      <c r="K2860" s="204">
        <f t="shared" si="25"/>
        <v>1</v>
      </c>
      <c r="L2860" s="205" t="str">
        <f ca="1">IFERROR(__xludf.DUMMYFUNCTION("JOIN("""", G2860:H2860)"),"")</f>
        <v/>
      </c>
      <c r="M2860" s="11" t="e">
        <f t="shared" ca="1" si="26"/>
        <v>#NAME?</v>
      </c>
    </row>
    <row r="2861" spans="1:13" ht="12.75">
      <c r="A2861" s="15"/>
      <c r="B2861" s="13"/>
      <c r="C2861" s="13"/>
      <c r="D2861" s="13"/>
      <c r="E2861" s="13"/>
      <c r="F2861" s="13"/>
      <c r="G2861" s="205"/>
      <c r="H2861" s="13"/>
      <c r="I2861" s="13"/>
      <c r="J2861" s="216"/>
      <c r="K2861" s="204">
        <f t="shared" si="25"/>
        <v>1</v>
      </c>
      <c r="L2861" s="205" t="str">
        <f ca="1">IFERROR(__xludf.DUMMYFUNCTION("JOIN("""", G2861:H2861)"),"")</f>
        <v/>
      </c>
      <c r="M2861" s="11" t="e">
        <f t="shared" ca="1" si="26"/>
        <v>#NAME?</v>
      </c>
    </row>
    <row r="2862" spans="1:13" ht="12.75">
      <c r="A2862" s="15"/>
      <c r="B2862" s="13"/>
      <c r="C2862" s="13"/>
      <c r="D2862" s="13"/>
      <c r="E2862" s="13"/>
      <c r="F2862" s="13"/>
      <c r="G2862" s="205"/>
      <c r="H2862" s="13"/>
      <c r="I2862" s="13"/>
      <c r="J2862" s="216"/>
      <c r="K2862" s="204">
        <f t="shared" si="25"/>
        <v>1</v>
      </c>
      <c r="L2862" s="205" t="str">
        <f ca="1">IFERROR(__xludf.DUMMYFUNCTION("JOIN("""", G2862:H2862)"),"")</f>
        <v/>
      </c>
      <c r="M2862" s="11" t="e">
        <f t="shared" ca="1" si="26"/>
        <v>#NAME?</v>
      </c>
    </row>
    <row r="2863" spans="1:13" ht="12.75">
      <c r="A2863" s="15"/>
      <c r="B2863" s="13"/>
      <c r="C2863" s="13"/>
      <c r="D2863" s="13"/>
      <c r="E2863" s="13"/>
      <c r="F2863" s="13"/>
      <c r="G2863" s="205"/>
      <c r="H2863" s="13"/>
      <c r="I2863" s="13"/>
      <c r="J2863" s="216"/>
      <c r="K2863" s="204">
        <f t="shared" si="25"/>
        <v>1</v>
      </c>
      <c r="L2863" s="205" t="str">
        <f ca="1">IFERROR(__xludf.DUMMYFUNCTION("JOIN("""", G2863:H2863)"),"")</f>
        <v/>
      </c>
      <c r="M2863" s="11" t="e">
        <f t="shared" ca="1" si="26"/>
        <v>#NAME?</v>
      </c>
    </row>
    <row r="2864" spans="1:13" ht="12.75">
      <c r="A2864" s="15"/>
      <c r="B2864" s="13"/>
      <c r="C2864" s="13"/>
      <c r="D2864" s="13"/>
      <c r="E2864" s="13"/>
      <c r="F2864" s="13"/>
      <c r="G2864" s="205"/>
      <c r="H2864" s="13"/>
      <c r="I2864" s="13"/>
      <c r="J2864" s="216"/>
      <c r="K2864" s="204">
        <f t="shared" ref="K2864:K3000" si="27">J2864+1</f>
        <v>1</v>
      </c>
      <c r="L2864" s="205" t="str">
        <f ca="1">IFERROR(__xludf.DUMMYFUNCTION("JOIN("""", G2864:H2864)"),"")</f>
        <v/>
      </c>
      <c r="M2864" s="11" t="e">
        <f t="shared" ca="1" si="26"/>
        <v>#NAME?</v>
      </c>
    </row>
    <row r="2865" spans="1:13" ht="12.75">
      <c r="A2865" s="15"/>
      <c r="B2865" s="13"/>
      <c r="C2865" s="13"/>
      <c r="D2865" s="13"/>
      <c r="E2865" s="13"/>
      <c r="F2865" s="13"/>
      <c r="G2865" s="205"/>
      <c r="H2865" s="13"/>
      <c r="I2865" s="13"/>
      <c r="J2865" s="216"/>
      <c r="K2865" s="204">
        <f t="shared" si="27"/>
        <v>1</v>
      </c>
      <c r="L2865" s="205" t="str">
        <f ca="1">IFERROR(__xludf.DUMMYFUNCTION("JOIN("""", G2865:H2865)"),"")</f>
        <v/>
      </c>
      <c r="M2865" s="11" t="e">
        <f t="shared" ca="1" si="26"/>
        <v>#NAME?</v>
      </c>
    </row>
    <row r="2866" spans="1:13" ht="12.75">
      <c r="A2866" s="15"/>
      <c r="B2866" s="13"/>
      <c r="C2866" s="13"/>
      <c r="D2866" s="13"/>
      <c r="E2866" s="13"/>
      <c r="F2866" s="13"/>
      <c r="G2866" s="205"/>
      <c r="H2866" s="13"/>
      <c r="I2866" s="13"/>
      <c r="J2866" s="216"/>
      <c r="K2866" s="204">
        <f t="shared" si="27"/>
        <v>1</v>
      </c>
      <c r="L2866" s="205" t="str">
        <f ca="1">IFERROR(__xludf.DUMMYFUNCTION("JOIN("""", G2866:H2866)"),"")</f>
        <v/>
      </c>
      <c r="M2866" s="11" t="e">
        <f t="shared" ca="1" si="26"/>
        <v>#NAME?</v>
      </c>
    </row>
    <row r="2867" spans="1:13" ht="12.75">
      <c r="A2867" s="15"/>
      <c r="B2867" s="13"/>
      <c r="C2867" s="13"/>
      <c r="D2867" s="13"/>
      <c r="E2867" s="13"/>
      <c r="F2867" s="13"/>
      <c r="G2867" s="205"/>
      <c r="H2867" s="13"/>
      <c r="I2867" s="13"/>
      <c r="J2867" s="216"/>
      <c r="K2867" s="204">
        <f t="shared" si="27"/>
        <v>1</v>
      </c>
      <c r="L2867" s="205" t="str">
        <f ca="1">IFERROR(__xludf.DUMMYFUNCTION("JOIN("""", G2867:H2867)"),"")</f>
        <v/>
      </c>
      <c r="M2867" s="11" t="e">
        <f t="shared" ca="1" si="26"/>
        <v>#NAME?</v>
      </c>
    </row>
    <row r="2868" spans="1:13" ht="12.75">
      <c r="A2868" s="15"/>
      <c r="B2868" s="13"/>
      <c r="C2868" s="13"/>
      <c r="D2868" s="13"/>
      <c r="E2868" s="13"/>
      <c r="F2868" s="13"/>
      <c r="G2868" s="205"/>
      <c r="H2868" s="13"/>
      <c r="I2868" s="13"/>
      <c r="J2868" s="216"/>
      <c r="K2868" s="204">
        <f t="shared" si="27"/>
        <v>1</v>
      </c>
      <c r="L2868" s="205" t="str">
        <f ca="1">IFERROR(__xludf.DUMMYFUNCTION("JOIN("""", G2868:H2868)"),"")</f>
        <v/>
      </c>
      <c r="M2868" s="11" t="e">
        <f t="shared" ca="1" si="26"/>
        <v>#NAME?</v>
      </c>
    </row>
    <row r="2869" spans="1:13" ht="12.75">
      <c r="A2869" s="15"/>
      <c r="B2869" s="13"/>
      <c r="C2869" s="13"/>
      <c r="D2869" s="13"/>
      <c r="E2869" s="13"/>
      <c r="F2869" s="13"/>
      <c r="G2869" s="205"/>
      <c r="H2869" s="13"/>
      <c r="I2869" s="13"/>
      <c r="J2869" s="216"/>
      <c r="K2869" s="204">
        <f t="shared" si="27"/>
        <v>1</v>
      </c>
      <c r="L2869" s="205" t="str">
        <f ca="1">IFERROR(__xludf.DUMMYFUNCTION("JOIN("""", G2869:H2869)"),"")</f>
        <v/>
      </c>
      <c r="M2869" s="11" t="e">
        <f t="shared" ca="1" si="26"/>
        <v>#NAME?</v>
      </c>
    </row>
    <row r="2870" spans="1:13" ht="12.75">
      <c r="A2870" s="15"/>
      <c r="B2870" s="13"/>
      <c r="C2870" s="13"/>
      <c r="D2870" s="13"/>
      <c r="E2870" s="13"/>
      <c r="F2870" s="13"/>
      <c r="G2870" s="205"/>
      <c r="H2870" s="13"/>
      <c r="I2870" s="13"/>
      <c r="J2870" s="216"/>
      <c r="K2870" s="204">
        <f t="shared" si="27"/>
        <v>1</v>
      </c>
      <c r="L2870" s="205" t="str">
        <f ca="1">IFERROR(__xludf.DUMMYFUNCTION("JOIN("""", G2870:H2870)"),"")</f>
        <v/>
      </c>
      <c r="M2870" s="11" t="e">
        <f t="shared" ca="1" si="26"/>
        <v>#NAME?</v>
      </c>
    </row>
    <row r="2871" spans="1:13" ht="12.75">
      <c r="A2871" s="15"/>
      <c r="B2871" s="13"/>
      <c r="C2871" s="13"/>
      <c r="D2871" s="13"/>
      <c r="E2871" s="13"/>
      <c r="F2871" s="13"/>
      <c r="G2871" s="205"/>
      <c r="H2871" s="13"/>
      <c r="I2871" s="13"/>
      <c r="J2871" s="216"/>
      <c r="K2871" s="204">
        <f t="shared" si="27"/>
        <v>1</v>
      </c>
      <c r="L2871" s="205" t="str">
        <f ca="1">IFERROR(__xludf.DUMMYFUNCTION("JOIN("""", G2871:H2871)"),"")</f>
        <v/>
      </c>
      <c r="M2871" s="11" t="e">
        <f t="shared" ca="1" si="26"/>
        <v>#NAME?</v>
      </c>
    </row>
    <row r="2872" spans="1:13" ht="12.75">
      <c r="A2872" s="15"/>
      <c r="B2872" s="13"/>
      <c r="C2872" s="13"/>
      <c r="D2872" s="13"/>
      <c r="E2872" s="13"/>
      <c r="F2872" s="13"/>
      <c r="G2872" s="205"/>
      <c r="H2872" s="13"/>
      <c r="I2872" s="13"/>
      <c r="J2872" s="216"/>
      <c r="K2872" s="204">
        <f t="shared" si="27"/>
        <v>1</v>
      </c>
      <c r="L2872" s="205" t="str">
        <f ca="1">IFERROR(__xludf.DUMMYFUNCTION("JOIN("""", G2872:H2872)"),"")</f>
        <v/>
      </c>
      <c r="M2872" s="11" t="e">
        <f t="shared" ca="1" si="26"/>
        <v>#NAME?</v>
      </c>
    </row>
    <row r="2873" spans="1:13" ht="12.75">
      <c r="A2873" s="15"/>
      <c r="B2873" s="13"/>
      <c r="C2873" s="13"/>
      <c r="D2873" s="13"/>
      <c r="E2873" s="13"/>
      <c r="F2873" s="13"/>
      <c r="G2873" s="205"/>
      <c r="H2873" s="13"/>
      <c r="I2873" s="13"/>
      <c r="J2873" s="216"/>
      <c r="K2873" s="204">
        <f t="shared" si="27"/>
        <v>1</v>
      </c>
      <c r="L2873" s="205" t="str">
        <f ca="1">IFERROR(__xludf.DUMMYFUNCTION("JOIN("""", G2873:H2873)"),"")</f>
        <v/>
      </c>
      <c r="M2873" s="11" t="e">
        <f t="shared" ca="1" si="26"/>
        <v>#NAME?</v>
      </c>
    </row>
    <row r="2874" spans="1:13" ht="12.75">
      <c r="A2874" s="15"/>
      <c r="B2874" s="13"/>
      <c r="C2874" s="13"/>
      <c r="D2874" s="13"/>
      <c r="E2874" s="13"/>
      <c r="F2874" s="13"/>
      <c r="G2874" s="205"/>
      <c r="H2874" s="13"/>
      <c r="I2874" s="13"/>
      <c r="J2874" s="216"/>
      <c r="K2874" s="204">
        <f t="shared" si="27"/>
        <v>1</v>
      </c>
      <c r="L2874" s="205" t="str">
        <f ca="1">IFERROR(__xludf.DUMMYFUNCTION("JOIN("""", G2874:H2874)"),"")</f>
        <v/>
      </c>
      <c r="M2874" s="11" t="e">
        <f t="shared" ca="1" si="26"/>
        <v>#NAME?</v>
      </c>
    </row>
    <row r="2875" spans="1:13" ht="12.75">
      <c r="A2875" s="15"/>
      <c r="B2875" s="13"/>
      <c r="C2875" s="13"/>
      <c r="D2875" s="13"/>
      <c r="E2875" s="13"/>
      <c r="F2875" s="13"/>
      <c r="G2875" s="205"/>
      <c r="H2875" s="13"/>
      <c r="I2875" s="13"/>
      <c r="J2875" s="216"/>
      <c r="K2875" s="204">
        <f t="shared" si="27"/>
        <v>1</v>
      </c>
      <c r="L2875" s="205" t="str">
        <f ca="1">IFERROR(__xludf.DUMMYFUNCTION("JOIN("""", G2875:H2875)"),"")</f>
        <v/>
      </c>
      <c r="M2875" s="11" t="e">
        <f t="shared" ca="1" si="26"/>
        <v>#NAME?</v>
      </c>
    </row>
    <row r="2876" spans="1:13" ht="12.75">
      <c r="A2876" s="15"/>
      <c r="B2876" s="13"/>
      <c r="C2876" s="13"/>
      <c r="D2876" s="13"/>
      <c r="E2876" s="13"/>
      <c r="F2876" s="13"/>
      <c r="G2876" s="205"/>
      <c r="H2876" s="13"/>
      <c r="I2876" s="13"/>
      <c r="J2876" s="216"/>
      <c r="K2876" s="204">
        <f t="shared" si="27"/>
        <v>1</v>
      </c>
      <c r="L2876" s="205" t="str">
        <f ca="1">IFERROR(__xludf.DUMMYFUNCTION("JOIN("""", G2876:H2876)"),"")</f>
        <v/>
      </c>
      <c r="M2876" s="11" t="e">
        <f t="shared" ca="1" si="26"/>
        <v>#NAME?</v>
      </c>
    </row>
    <row r="2877" spans="1:13" ht="12.75">
      <c r="A2877" s="15"/>
      <c r="B2877" s="13"/>
      <c r="C2877" s="13"/>
      <c r="D2877" s="13"/>
      <c r="E2877" s="13"/>
      <c r="F2877" s="13"/>
      <c r="G2877" s="205"/>
      <c r="H2877" s="13"/>
      <c r="I2877" s="13"/>
      <c r="J2877" s="216"/>
      <c r="K2877" s="204">
        <f t="shared" si="27"/>
        <v>1</v>
      </c>
      <c r="L2877" s="205" t="str">
        <f ca="1">IFERROR(__xludf.DUMMYFUNCTION("JOIN("""", G2877:H2877)"),"")</f>
        <v/>
      </c>
      <c r="M2877" s="11" t="e">
        <f t="shared" ca="1" si="26"/>
        <v>#NAME?</v>
      </c>
    </row>
    <row r="2878" spans="1:13" ht="12.75">
      <c r="A2878" s="15"/>
      <c r="B2878" s="13"/>
      <c r="C2878" s="13"/>
      <c r="D2878" s="13"/>
      <c r="E2878" s="13"/>
      <c r="F2878" s="13"/>
      <c r="G2878" s="205"/>
      <c r="H2878" s="13"/>
      <c r="I2878" s="13"/>
      <c r="J2878" s="216"/>
      <c r="K2878" s="204">
        <f t="shared" si="27"/>
        <v>1</v>
      </c>
      <c r="L2878" s="205" t="str">
        <f ca="1">IFERROR(__xludf.DUMMYFUNCTION("JOIN("""", G2878:H2878)"),"")</f>
        <v/>
      </c>
      <c r="M2878" s="11" t="e">
        <f t="shared" ca="1" si="26"/>
        <v>#NAME?</v>
      </c>
    </row>
    <row r="2879" spans="1:13" ht="12.75">
      <c r="A2879" s="15"/>
      <c r="B2879" s="13"/>
      <c r="C2879" s="13"/>
      <c r="D2879" s="13"/>
      <c r="E2879" s="13"/>
      <c r="F2879" s="13"/>
      <c r="G2879" s="205"/>
      <c r="H2879" s="13"/>
      <c r="I2879" s="13"/>
      <c r="J2879" s="216"/>
      <c r="K2879" s="204">
        <f t="shared" si="27"/>
        <v>1</v>
      </c>
      <c r="L2879" s="205" t="str">
        <f ca="1">IFERROR(__xludf.DUMMYFUNCTION("JOIN("""", G2879:H2879)"),"")</f>
        <v/>
      </c>
      <c r="M2879" s="11" t="e">
        <f t="shared" ca="1" si="26"/>
        <v>#NAME?</v>
      </c>
    </row>
    <row r="2880" spans="1:13" ht="12.75">
      <c r="A2880" s="15"/>
      <c r="B2880" s="13"/>
      <c r="C2880" s="13"/>
      <c r="D2880" s="13"/>
      <c r="E2880" s="13"/>
      <c r="F2880" s="13"/>
      <c r="G2880" s="205"/>
      <c r="H2880" s="13"/>
      <c r="I2880" s="13"/>
      <c r="J2880" s="216"/>
      <c r="K2880" s="204">
        <f t="shared" si="27"/>
        <v>1</v>
      </c>
      <c r="L2880" s="205" t="str">
        <f ca="1">IFERROR(__xludf.DUMMYFUNCTION("JOIN("""", G2880:H2880)"),"")</f>
        <v/>
      </c>
      <c r="M2880" s="11" t="e">
        <f t="shared" ca="1" si="26"/>
        <v>#NAME?</v>
      </c>
    </row>
    <row r="2881" spans="1:13" ht="12.75">
      <c r="A2881" s="15"/>
      <c r="B2881" s="13"/>
      <c r="C2881" s="13"/>
      <c r="D2881" s="13"/>
      <c r="E2881" s="13"/>
      <c r="F2881" s="13"/>
      <c r="G2881" s="205"/>
      <c r="H2881" s="13"/>
      <c r="I2881" s="13"/>
      <c r="J2881" s="216"/>
      <c r="K2881" s="204">
        <f t="shared" si="27"/>
        <v>1</v>
      </c>
      <c r="L2881" s="205" t="str">
        <f ca="1">IFERROR(__xludf.DUMMYFUNCTION("JOIN("""", G2881:H2881)"),"")</f>
        <v/>
      </c>
      <c r="M2881" s="11" t="e">
        <f t="shared" ca="1" si="26"/>
        <v>#NAME?</v>
      </c>
    </row>
    <row r="2882" spans="1:13" ht="12.75">
      <c r="A2882" s="15"/>
      <c r="B2882" s="13"/>
      <c r="C2882" s="13"/>
      <c r="D2882" s="13"/>
      <c r="E2882" s="13"/>
      <c r="F2882" s="13"/>
      <c r="G2882" s="205"/>
      <c r="H2882" s="13"/>
      <c r="I2882" s="13"/>
      <c r="J2882" s="216"/>
      <c r="K2882" s="204">
        <f t="shared" si="27"/>
        <v>1</v>
      </c>
      <c r="L2882" s="205" t="str">
        <f ca="1">IFERROR(__xludf.DUMMYFUNCTION("JOIN("""", G2882:H2882)"),"")</f>
        <v/>
      </c>
      <c r="M2882" s="11" t="e">
        <f t="shared" ca="1" si="26"/>
        <v>#NAME?</v>
      </c>
    </row>
    <row r="2883" spans="1:13" ht="12.75">
      <c r="A2883" s="15"/>
      <c r="B2883" s="13"/>
      <c r="C2883" s="13"/>
      <c r="D2883" s="13"/>
      <c r="E2883" s="13"/>
      <c r="F2883" s="13"/>
      <c r="G2883" s="205"/>
      <c r="H2883" s="13"/>
      <c r="I2883" s="13"/>
      <c r="J2883" s="216"/>
      <c r="K2883" s="204">
        <f t="shared" si="27"/>
        <v>1</v>
      </c>
      <c r="L2883" s="205" t="str">
        <f ca="1">IFERROR(__xludf.DUMMYFUNCTION("JOIN("""", G2883:H2883)"),"")</f>
        <v/>
      </c>
      <c r="M2883" s="11" t="e">
        <f t="shared" ca="1" si="26"/>
        <v>#NAME?</v>
      </c>
    </row>
    <row r="2884" spans="1:13" ht="12.75">
      <c r="A2884" s="15"/>
      <c r="B2884" s="13"/>
      <c r="C2884" s="13"/>
      <c r="D2884" s="13"/>
      <c r="E2884" s="13"/>
      <c r="F2884" s="13"/>
      <c r="G2884" s="205"/>
      <c r="H2884" s="13"/>
      <c r="I2884" s="13"/>
      <c r="J2884" s="216"/>
      <c r="K2884" s="204">
        <f t="shared" si="27"/>
        <v>1</v>
      </c>
      <c r="L2884" s="205" t="str">
        <f ca="1">IFERROR(__xludf.DUMMYFUNCTION("JOIN("""", G2884:H2884)"),"")</f>
        <v/>
      </c>
      <c r="M2884" s="11" t="e">
        <f t="shared" ca="1" si="26"/>
        <v>#NAME?</v>
      </c>
    </row>
    <row r="2885" spans="1:13" ht="12.75">
      <c r="A2885" s="15"/>
      <c r="B2885" s="13"/>
      <c r="C2885" s="13"/>
      <c r="D2885" s="13"/>
      <c r="E2885" s="13"/>
      <c r="F2885" s="13"/>
      <c r="G2885" s="205"/>
      <c r="H2885" s="13"/>
      <c r="I2885" s="13"/>
      <c r="J2885" s="216"/>
      <c r="K2885" s="204">
        <f t="shared" si="27"/>
        <v>1</v>
      </c>
      <c r="L2885" s="205" t="str">
        <f ca="1">IFERROR(__xludf.DUMMYFUNCTION("JOIN("""", G2885:H2885)"),"")</f>
        <v/>
      </c>
      <c r="M2885" s="11" t="e">
        <f t="shared" ca="1" si="26"/>
        <v>#NAME?</v>
      </c>
    </row>
    <row r="2886" spans="1:13" ht="12.75">
      <c r="A2886" s="15"/>
      <c r="B2886" s="13"/>
      <c r="C2886" s="13"/>
      <c r="D2886" s="13"/>
      <c r="E2886" s="13"/>
      <c r="F2886" s="13"/>
      <c r="G2886" s="205"/>
      <c r="H2886" s="13"/>
      <c r="I2886" s="13"/>
      <c r="J2886" s="216"/>
      <c r="K2886" s="204">
        <f t="shared" si="27"/>
        <v>1</v>
      </c>
      <c r="L2886" s="205" t="str">
        <f ca="1">IFERROR(__xludf.DUMMYFUNCTION("JOIN("""", G2886:H2886)"),"")</f>
        <v/>
      </c>
      <c r="M2886" s="11" t="e">
        <f t="shared" ca="1" si="26"/>
        <v>#NAME?</v>
      </c>
    </row>
    <row r="2887" spans="1:13" ht="12.75">
      <c r="A2887" s="15"/>
      <c r="B2887" s="13"/>
      <c r="C2887" s="13"/>
      <c r="D2887" s="13"/>
      <c r="E2887" s="13"/>
      <c r="F2887" s="13"/>
      <c r="G2887" s="205"/>
      <c r="H2887" s="13"/>
      <c r="I2887" s="13"/>
      <c r="J2887" s="216"/>
      <c r="K2887" s="204">
        <f t="shared" si="27"/>
        <v>1</v>
      </c>
      <c r="L2887" s="205" t="str">
        <f ca="1">IFERROR(__xludf.DUMMYFUNCTION("JOIN("""", G2887:H2887)"),"")</f>
        <v/>
      </c>
      <c r="M2887" s="11" t="e">
        <f t="shared" ca="1" si="26"/>
        <v>#NAME?</v>
      </c>
    </row>
    <row r="2888" spans="1:13" ht="12.75">
      <c r="A2888" s="15"/>
      <c r="B2888" s="13"/>
      <c r="C2888" s="13"/>
      <c r="D2888" s="13"/>
      <c r="E2888" s="13"/>
      <c r="F2888" s="13"/>
      <c r="G2888" s="205"/>
      <c r="H2888" s="13"/>
      <c r="I2888" s="13"/>
      <c r="J2888" s="216"/>
      <c r="K2888" s="204">
        <f t="shared" si="27"/>
        <v>1</v>
      </c>
      <c r="L2888" s="205" t="str">
        <f ca="1">IFERROR(__xludf.DUMMYFUNCTION("JOIN("""", G2888:H2888)"),"")</f>
        <v/>
      </c>
      <c r="M2888" s="11" t="e">
        <f t="shared" ca="1" si="26"/>
        <v>#NAME?</v>
      </c>
    </row>
    <row r="2889" spans="1:13" ht="12.75">
      <c r="A2889" s="15"/>
      <c r="B2889" s="13"/>
      <c r="C2889" s="13"/>
      <c r="D2889" s="13"/>
      <c r="E2889" s="13"/>
      <c r="F2889" s="13"/>
      <c r="G2889" s="205"/>
      <c r="H2889" s="13"/>
      <c r="I2889" s="13"/>
      <c r="J2889" s="216"/>
      <c r="K2889" s="204">
        <f t="shared" si="27"/>
        <v>1</v>
      </c>
      <c r="L2889" s="205" t="str">
        <f ca="1">IFERROR(__xludf.DUMMYFUNCTION("JOIN("""", G2889:H2889)"),"")</f>
        <v/>
      </c>
      <c r="M2889" s="11" t="e">
        <f t="shared" ca="1" si="26"/>
        <v>#NAME?</v>
      </c>
    </row>
    <row r="2890" spans="1:13" ht="12.75">
      <c r="A2890" s="15"/>
      <c r="B2890" s="13"/>
      <c r="C2890" s="13"/>
      <c r="D2890" s="13"/>
      <c r="E2890" s="13"/>
      <c r="F2890" s="13"/>
      <c r="G2890" s="205"/>
      <c r="H2890" s="13"/>
      <c r="I2890" s="13"/>
      <c r="J2890" s="216"/>
      <c r="K2890" s="204">
        <f t="shared" si="27"/>
        <v>1</v>
      </c>
      <c r="L2890" s="205" t="str">
        <f ca="1">IFERROR(__xludf.DUMMYFUNCTION("JOIN("""", G2890:H2890)"),"")</f>
        <v/>
      </c>
      <c r="M2890" s="11" t="e">
        <f t="shared" ca="1" si="26"/>
        <v>#NAME?</v>
      </c>
    </row>
    <row r="2891" spans="1:13" ht="12.75">
      <c r="A2891" s="15"/>
      <c r="B2891" s="13"/>
      <c r="C2891" s="13"/>
      <c r="D2891" s="13"/>
      <c r="E2891" s="13"/>
      <c r="F2891" s="13"/>
      <c r="G2891" s="205"/>
      <c r="H2891" s="13"/>
      <c r="I2891" s="13"/>
      <c r="J2891" s="216"/>
      <c r="K2891" s="204">
        <f t="shared" si="27"/>
        <v>1</v>
      </c>
      <c r="L2891" s="205" t="str">
        <f ca="1">IFERROR(__xludf.DUMMYFUNCTION("JOIN("""", G2891:H2891)"),"")</f>
        <v/>
      </c>
      <c r="M2891" s="11" t="e">
        <f t="shared" ca="1" si="26"/>
        <v>#NAME?</v>
      </c>
    </row>
    <row r="2892" spans="1:13" ht="12.75">
      <c r="A2892" s="15"/>
      <c r="B2892" s="13"/>
      <c r="C2892" s="13"/>
      <c r="D2892" s="13"/>
      <c r="E2892" s="13"/>
      <c r="F2892" s="13"/>
      <c r="G2892" s="205"/>
      <c r="H2892" s="13"/>
      <c r="I2892" s="13"/>
      <c r="J2892" s="216"/>
      <c r="K2892" s="204">
        <f t="shared" si="27"/>
        <v>1</v>
      </c>
      <c r="L2892" s="205" t="str">
        <f ca="1">IFERROR(__xludf.DUMMYFUNCTION("JOIN("""", G2892:H2892)"),"")</f>
        <v/>
      </c>
      <c r="M2892" s="11" t="e">
        <f t="shared" ca="1" si="26"/>
        <v>#NAME?</v>
      </c>
    </row>
    <row r="2893" spans="1:13" ht="12.75">
      <c r="A2893" s="15"/>
      <c r="B2893" s="13"/>
      <c r="C2893" s="13"/>
      <c r="D2893" s="13"/>
      <c r="E2893" s="13"/>
      <c r="F2893" s="13"/>
      <c r="G2893" s="205"/>
      <c r="H2893" s="13"/>
      <c r="I2893" s="13"/>
      <c r="J2893" s="216"/>
      <c r="K2893" s="204">
        <f t="shared" si="27"/>
        <v>1</v>
      </c>
      <c r="L2893" s="205" t="str">
        <f ca="1">IFERROR(__xludf.DUMMYFUNCTION("JOIN("""", G2893:H2893)"),"")</f>
        <v/>
      </c>
      <c r="M2893" s="11" t="e">
        <f t="shared" ca="1" si="26"/>
        <v>#NAME?</v>
      </c>
    </row>
    <row r="2894" spans="1:13" ht="12.75">
      <c r="A2894" s="15"/>
      <c r="B2894" s="13"/>
      <c r="C2894" s="13"/>
      <c r="D2894" s="13"/>
      <c r="E2894" s="13"/>
      <c r="F2894" s="13"/>
      <c r="G2894" s="205"/>
      <c r="H2894" s="13"/>
      <c r="I2894" s="13"/>
      <c r="J2894" s="216"/>
      <c r="K2894" s="204">
        <f t="shared" si="27"/>
        <v>1</v>
      </c>
      <c r="L2894" s="205" t="str">
        <f ca="1">IFERROR(__xludf.DUMMYFUNCTION("JOIN("""", G2894:H2894)"),"")</f>
        <v/>
      </c>
      <c r="M2894" s="11" t="e">
        <f t="shared" ca="1" si="26"/>
        <v>#NAME?</v>
      </c>
    </row>
    <row r="2895" spans="1:13" ht="12.75">
      <c r="A2895" s="15"/>
      <c r="B2895" s="13"/>
      <c r="C2895" s="13"/>
      <c r="D2895" s="13"/>
      <c r="E2895" s="13"/>
      <c r="F2895" s="13"/>
      <c r="G2895" s="205"/>
      <c r="H2895" s="13"/>
      <c r="I2895" s="13"/>
      <c r="J2895" s="216"/>
      <c r="K2895" s="204">
        <f t="shared" si="27"/>
        <v>1</v>
      </c>
      <c r="L2895" s="205" t="str">
        <f ca="1">IFERROR(__xludf.DUMMYFUNCTION("JOIN("""", G2895:H2895)"),"")</f>
        <v/>
      </c>
      <c r="M2895" s="11" t="e">
        <f t="shared" ca="1" si="26"/>
        <v>#NAME?</v>
      </c>
    </row>
    <row r="2896" spans="1:13" ht="12.75">
      <c r="A2896" s="15"/>
      <c r="B2896" s="13"/>
      <c r="C2896" s="13"/>
      <c r="D2896" s="13"/>
      <c r="E2896" s="13"/>
      <c r="F2896" s="13"/>
      <c r="G2896" s="205"/>
      <c r="H2896" s="13"/>
      <c r="I2896" s="13"/>
      <c r="J2896" s="216"/>
      <c r="K2896" s="204">
        <f t="shared" si="27"/>
        <v>1</v>
      </c>
      <c r="L2896" s="205" t="str">
        <f ca="1">IFERROR(__xludf.DUMMYFUNCTION("JOIN("""", G2896:H2896)"),"")</f>
        <v/>
      </c>
      <c r="M2896" s="11" t="e">
        <f t="shared" ca="1" si="26"/>
        <v>#NAME?</v>
      </c>
    </row>
    <row r="2897" spans="1:13" ht="12.75">
      <c r="A2897" s="15"/>
      <c r="B2897" s="13"/>
      <c r="C2897" s="13"/>
      <c r="D2897" s="13"/>
      <c r="E2897" s="13"/>
      <c r="F2897" s="13"/>
      <c r="G2897" s="205"/>
      <c r="H2897" s="13"/>
      <c r="I2897" s="13"/>
      <c r="J2897" s="216"/>
      <c r="K2897" s="204">
        <f t="shared" si="27"/>
        <v>1</v>
      </c>
      <c r="L2897" s="205" t="str">
        <f ca="1">IFERROR(__xludf.DUMMYFUNCTION("JOIN("""", G2897:H2897)"),"")</f>
        <v/>
      </c>
      <c r="M2897" s="11" t="e">
        <f t="shared" ca="1" si="26"/>
        <v>#NAME?</v>
      </c>
    </row>
    <row r="2898" spans="1:13" ht="12.75">
      <c r="A2898" s="15"/>
      <c r="B2898" s="13"/>
      <c r="C2898" s="13"/>
      <c r="D2898" s="13"/>
      <c r="E2898" s="13"/>
      <c r="F2898" s="13"/>
      <c r="G2898" s="205"/>
      <c r="H2898" s="13"/>
      <c r="I2898" s="13"/>
      <c r="J2898" s="216"/>
      <c r="K2898" s="204">
        <f t="shared" si="27"/>
        <v>1</v>
      </c>
      <c r="L2898" s="205" t="str">
        <f ca="1">IFERROR(__xludf.DUMMYFUNCTION("JOIN("""", G2898:H2898)"),"")</f>
        <v/>
      </c>
      <c r="M2898" s="11" t="e">
        <f t="shared" ca="1" si="26"/>
        <v>#NAME?</v>
      </c>
    </row>
    <row r="2899" spans="1:13" ht="12.75">
      <c r="A2899" s="15"/>
      <c r="B2899" s="13"/>
      <c r="C2899" s="13"/>
      <c r="D2899" s="13"/>
      <c r="E2899" s="13"/>
      <c r="F2899" s="13"/>
      <c r="G2899" s="205"/>
      <c r="H2899" s="13"/>
      <c r="I2899" s="13"/>
      <c r="J2899" s="216"/>
      <c r="K2899" s="204">
        <f t="shared" si="27"/>
        <v>1</v>
      </c>
      <c r="L2899" s="205" t="str">
        <f ca="1">IFERROR(__xludf.DUMMYFUNCTION("JOIN("""", G2899:H2899)"),"")</f>
        <v/>
      </c>
      <c r="M2899" s="11" t="e">
        <f t="shared" ca="1" si="26"/>
        <v>#NAME?</v>
      </c>
    </row>
    <row r="2900" spans="1:13" ht="12.75">
      <c r="A2900" s="15"/>
      <c r="B2900" s="13"/>
      <c r="C2900" s="13"/>
      <c r="D2900" s="13"/>
      <c r="E2900" s="13"/>
      <c r="F2900" s="13"/>
      <c r="G2900" s="205"/>
      <c r="H2900" s="13"/>
      <c r="I2900" s="13"/>
      <c r="J2900" s="216"/>
      <c r="K2900" s="204">
        <f t="shared" si="27"/>
        <v>1</v>
      </c>
      <c r="L2900" s="205" t="str">
        <f ca="1">IFERROR(__xludf.DUMMYFUNCTION("JOIN("""", G2900:H2900)"),"")</f>
        <v/>
      </c>
      <c r="M2900" s="11" t="e">
        <f t="shared" ca="1" si="26"/>
        <v>#NAME?</v>
      </c>
    </row>
    <row r="2901" spans="1:13" ht="12.75">
      <c r="A2901" s="15"/>
      <c r="B2901" s="13"/>
      <c r="C2901" s="13"/>
      <c r="D2901" s="13"/>
      <c r="E2901" s="13"/>
      <c r="F2901" s="13"/>
      <c r="G2901" s="205"/>
      <c r="H2901" s="13"/>
      <c r="I2901" s="13"/>
      <c r="J2901" s="216"/>
      <c r="K2901" s="204">
        <f t="shared" si="27"/>
        <v>1</v>
      </c>
      <c r="L2901" s="205" t="str">
        <f ca="1">IFERROR(__xludf.DUMMYFUNCTION("JOIN("""", G2901:H2901)"),"")</f>
        <v/>
      </c>
      <c r="M2901" s="11" t="e">
        <f t="shared" ca="1" si="26"/>
        <v>#NAME?</v>
      </c>
    </row>
    <row r="2902" spans="1:13" ht="12.75">
      <c r="A2902" s="15"/>
      <c r="B2902" s="13"/>
      <c r="C2902" s="13"/>
      <c r="D2902" s="13"/>
      <c r="E2902" s="13"/>
      <c r="F2902" s="13"/>
      <c r="G2902" s="205"/>
      <c r="H2902" s="13"/>
      <c r="I2902" s="13"/>
      <c r="J2902" s="216"/>
      <c r="K2902" s="204">
        <f t="shared" si="27"/>
        <v>1</v>
      </c>
      <c r="L2902" s="205" t="str">
        <f ca="1">IFERROR(__xludf.DUMMYFUNCTION("JOIN("""", G2902:H2902)"),"")</f>
        <v/>
      </c>
      <c r="M2902" s="11" t="e">
        <f t="shared" ca="1" si="26"/>
        <v>#NAME?</v>
      </c>
    </row>
    <row r="2903" spans="1:13" ht="12.75">
      <c r="A2903" s="15"/>
      <c r="B2903" s="13"/>
      <c r="C2903" s="13"/>
      <c r="D2903" s="13"/>
      <c r="E2903" s="13"/>
      <c r="F2903" s="13"/>
      <c r="G2903" s="205"/>
      <c r="H2903" s="13"/>
      <c r="I2903" s="13"/>
      <c r="J2903" s="216"/>
      <c r="K2903" s="204">
        <f t="shared" si="27"/>
        <v>1</v>
      </c>
      <c r="L2903" s="205" t="str">
        <f ca="1">IFERROR(__xludf.DUMMYFUNCTION("JOIN("""", G2903:H2903)"),"")</f>
        <v/>
      </c>
      <c r="M2903" s="11" t="e">
        <f t="shared" ca="1" si="26"/>
        <v>#NAME?</v>
      </c>
    </row>
    <row r="2904" spans="1:13" ht="12.75">
      <c r="A2904" s="15"/>
      <c r="B2904" s="13"/>
      <c r="C2904" s="13"/>
      <c r="D2904" s="13"/>
      <c r="E2904" s="13"/>
      <c r="F2904" s="13"/>
      <c r="G2904" s="205"/>
      <c r="H2904" s="13"/>
      <c r="I2904" s="13"/>
      <c r="J2904" s="216"/>
      <c r="K2904" s="204">
        <f t="shared" si="27"/>
        <v>1</v>
      </c>
      <c r="L2904" s="205" t="str">
        <f ca="1">IFERROR(__xludf.DUMMYFUNCTION("JOIN("""", G2904:H2904)"),"")</f>
        <v/>
      </c>
      <c r="M2904" s="11" t="e">
        <f t="shared" ca="1" si="26"/>
        <v>#NAME?</v>
      </c>
    </row>
    <row r="2905" spans="1:13" ht="12.75">
      <c r="A2905" s="15"/>
      <c r="B2905" s="13"/>
      <c r="C2905" s="13"/>
      <c r="D2905" s="13"/>
      <c r="E2905" s="13"/>
      <c r="F2905" s="13"/>
      <c r="G2905" s="205"/>
      <c r="H2905" s="13"/>
      <c r="I2905" s="13"/>
      <c r="J2905" s="216"/>
      <c r="K2905" s="204">
        <f t="shared" si="27"/>
        <v>1</v>
      </c>
      <c r="L2905" s="205" t="str">
        <f ca="1">IFERROR(__xludf.DUMMYFUNCTION("JOIN("""", G2905:H2905)"),"")</f>
        <v/>
      </c>
      <c r="M2905" s="11" t="e">
        <f t="shared" ca="1" si="26"/>
        <v>#NAME?</v>
      </c>
    </row>
    <row r="2906" spans="1:13" ht="12.75">
      <c r="A2906" s="15"/>
      <c r="B2906" s="13"/>
      <c r="C2906" s="13"/>
      <c r="D2906" s="13"/>
      <c r="E2906" s="13"/>
      <c r="F2906" s="13"/>
      <c r="G2906" s="205"/>
      <c r="H2906" s="13"/>
      <c r="I2906" s="13"/>
      <c r="J2906" s="216"/>
      <c r="K2906" s="204">
        <f t="shared" si="27"/>
        <v>1</v>
      </c>
      <c r="L2906" s="205" t="str">
        <f ca="1">IFERROR(__xludf.DUMMYFUNCTION("JOIN("""", G2906:H2906)"),"")</f>
        <v/>
      </c>
      <c r="M2906" s="11" t="e">
        <f t="shared" ca="1" si="26"/>
        <v>#NAME?</v>
      </c>
    </row>
    <row r="2907" spans="1:13" ht="12.75">
      <c r="A2907" s="15"/>
      <c r="B2907" s="13"/>
      <c r="C2907" s="13"/>
      <c r="D2907" s="13"/>
      <c r="E2907" s="13"/>
      <c r="F2907" s="13"/>
      <c r="G2907" s="205"/>
      <c r="H2907" s="13"/>
      <c r="I2907" s="13"/>
      <c r="J2907" s="216"/>
      <c r="K2907" s="204">
        <f t="shared" si="27"/>
        <v>1</v>
      </c>
      <c r="L2907" s="205" t="str">
        <f ca="1">IFERROR(__xludf.DUMMYFUNCTION("JOIN("""", G2907:H2907)"),"")</f>
        <v/>
      </c>
      <c r="M2907" s="11" t="e">
        <f t="shared" ca="1" si="26"/>
        <v>#NAME?</v>
      </c>
    </row>
    <row r="2908" spans="1:13" ht="12.75">
      <c r="A2908" s="15"/>
      <c r="B2908" s="13"/>
      <c r="C2908" s="13"/>
      <c r="D2908" s="13"/>
      <c r="E2908" s="13"/>
      <c r="F2908" s="13"/>
      <c r="G2908" s="205"/>
      <c r="H2908" s="13"/>
      <c r="I2908" s="13"/>
      <c r="J2908" s="216"/>
      <c r="K2908" s="204">
        <f t="shared" si="27"/>
        <v>1</v>
      </c>
      <c r="L2908" s="205" t="str">
        <f ca="1">IFERROR(__xludf.DUMMYFUNCTION("JOIN("""", G2908:H2908)"),"")</f>
        <v/>
      </c>
      <c r="M2908" s="11" t="e">
        <f t="shared" ca="1" si="26"/>
        <v>#NAME?</v>
      </c>
    </row>
    <row r="2909" spans="1:13" ht="12.75">
      <c r="A2909" s="15"/>
      <c r="B2909" s="13"/>
      <c r="C2909" s="13"/>
      <c r="D2909" s="13"/>
      <c r="E2909" s="13"/>
      <c r="F2909" s="13"/>
      <c r="G2909" s="205"/>
      <c r="H2909" s="13"/>
      <c r="I2909" s="13"/>
      <c r="J2909" s="216"/>
      <c r="K2909" s="204">
        <f t="shared" si="27"/>
        <v>1</v>
      </c>
      <c r="L2909" s="205" t="str">
        <f ca="1">IFERROR(__xludf.DUMMYFUNCTION("JOIN("""", G2909:H2909)"),"")</f>
        <v/>
      </c>
      <c r="M2909" s="11" t="e">
        <f t="shared" ca="1" si="26"/>
        <v>#NAME?</v>
      </c>
    </row>
    <row r="2910" spans="1:13" ht="12.75">
      <c r="A2910" s="15"/>
      <c r="B2910" s="13"/>
      <c r="C2910" s="13"/>
      <c r="D2910" s="13"/>
      <c r="E2910" s="13"/>
      <c r="F2910" s="13"/>
      <c r="G2910" s="205"/>
      <c r="H2910" s="13"/>
      <c r="I2910" s="13"/>
      <c r="J2910" s="216"/>
      <c r="K2910" s="204">
        <f t="shared" si="27"/>
        <v>1</v>
      </c>
      <c r="L2910" s="205" t="str">
        <f ca="1">IFERROR(__xludf.DUMMYFUNCTION("JOIN("""", G2910:H2910)"),"")</f>
        <v/>
      </c>
      <c r="M2910" s="11" t="e">
        <f t="shared" ca="1" si="26"/>
        <v>#NAME?</v>
      </c>
    </row>
    <row r="2911" spans="1:13" ht="12.75">
      <c r="A2911" s="15"/>
      <c r="B2911" s="13"/>
      <c r="C2911" s="13"/>
      <c r="D2911" s="13"/>
      <c r="E2911" s="13"/>
      <c r="F2911" s="13"/>
      <c r="G2911" s="205"/>
      <c r="H2911" s="13"/>
      <c r="I2911" s="13"/>
      <c r="J2911" s="216"/>
      <c r="K2911" s="204">
        <f t="shared" si="27"/>
        <v>1</v>
      </c>
      <c r="L2911" s="205" t="str">
        <f ca="1">IFERROR(__xludf.DUMMYFUNCTION("JOIN("""", G2911:H2911)"),"")</f>
        <v/>
      </c>
      <c r="M2911" s="11" t="e">
        <f t="shared" ca="1" si="26"/>
        <v>#NAME?</v>
      </c>
    </row>
    <row r="2912" spans="1:13" ht="12.75">
      <c r="A2912" s="15"/>
      <c r="B2912" s="13"/>
      <c r="C2912" s="13"/>
      <c r="D2912" s="13"/>
      <c r="E2912" s="13"/>
      <c r="F2912" s="13"/>
      <c r="G2912" s="205"/>
      <c r="H2912" s="13"/>
      <c r="I2912" s="13"/>
      <c r="J2912" s="216"/>
      <c r="K2912" s="204">
        <f t="shared" si="27"/>
        <v>1</v>
      </c>
      <c r="L2912" s="205" t="str">
        <f ca="1">IFERROR(__xludf.DUMMYFUNCTION("JOIN("""", G2912:H2912)"),"")</f>
        <v/>
      </c>
      <c r="M2912" s="11" t="e">
        <f t="shared" ca="1" si="26"/>
        <v>#NAME?</v>
      </c>
    </row>
    <row r="2913" spans="1:13" ht="12.75">
      <c r="A2913" s="15"/>
      <c r="B2913" s="13"/>
      <c r="C2913" s="13"/>
      <c r="D2913" s="13"/>
      <c r="E2913" s="13"/>
      <c r="F2913" s="13"/>
      <c r="G2913" s="205"/>
      <c r="H2913" s="13"/>
      <c r="I2913" s="13"/>
      <c r="J2913" s="216"/>
      <c r="K2913" s="204">
        <f t="shared" si="27"/>
        <v>1</v>
      </c>
      <c r="L2913" s="205" t="str">
        <f ca="1">IFERROR(__xludf.DUMMYFUNCTION("JOIN("""", G2913:H2913)"),"")</f>
        <v/>
      </c>
      <c r="M2913" s="11" t="e">
        <f t="shared" ca="1" si="26"/>
        <v>#NAME?</v>
      </c>
    </row>
    <row r="2914" spans="1:13" ht="12.75">
      <c r="A2914" s="15"/>
      <c r="B2914" s="13"/>
      <c r="C2914" s="13"/>
      <c r="D2914" s="13"/>
      <c r="E2914" s="13"/>
      <c r="F2914" s="13"/>
      <c r="G2914" s="205"/>
      <c r="H2914" s="13"/>
      <c r="I2914" s="13"/>
      <c r="J2914" s="216"/>
      <c r="K2914" s="204">
        <f t="shared" si="27"/>
        <v>1</v>
      </c>
      <c r="L2914" s="205" t="str">
        <f ca="1">IFERROR(__xludf.DUMMYFUNCTION("JOIN("""", G2914:H2914)"),"")</f>
        <v/>
      </c>
      <c r="M2914" s="11" t="e">
        <f t="shared" ca="1" si="26"/>
        <v>#NAME?</v>
      </c>
    </row>
    <row r="2915" spans="1:13" ht="12.75">
      <c r="A2915" s="15"/>
      <c r="B2915" s="13"/>
      <c r="C2915" s="13"/>
      <c r="D2915" s="13"/>
      <c r="E2915" s="13"/>
      <c r="F2915" s="13"/>
      <c r="G2915" s="205"/>
      <c r="H2915" s="13"/>
      <c r="I2915" s="13"/>
      <c r="J2915" s="216"/>
      <c r="K2915" s="204">
        <f t="shared" si="27"/>
        <v>1</v>
      </c>
      <c r="L2915" s="205" t="str">
        <f ca="1">IFERROR(__xludf.DUMMYFUNCTION("JOIN("""", G2915:H2915)"),"")</f>
        <v/>
      </c>
      <c r="M2915" s="11" t="e">
        <f t="shared" ca="1" si="26"/>
        <v>#NAME?</v>
      </c>
    </row>
    <row r="2916" spans="1:13" ht="12.75">
      <c r="A2916" s="15"/>
      <c r="B2916" s="13"/>
      <c r="C2916" s="13"/>
      <c r="D2916" s="13"/>
      <c r="E2916" s="13"/>
      <c r="F2916" s="13"/>
      <c r="G2916" s="205"/>
      <c r="H2916" s="13"/>
      <c r="I2916" s="13"/>
      <c r="J2916" s="216"/>
      <c r="K2916" s="204">
        <f t="shared" si="27"/>
        <v>1</v>
      </c>
      <c r="L2916" s="205" t="str">
        <f ca="1">IFERROR(__xludf.DUMMYFUNCTION("JOIN("""", G2916:H2916)"),"")</f>
        <v/>
      </c>
      <c r="M2916" s="11" t="e">
        <f t="shared" ca="1" si="26"/>
        <v>#NAME?</v>
      </c>
    </row>
    <row r="2917" spans="1:13" ht="12.75">
      <c r="A2917" s="15"/>
      <c r="B2917" s="13"/>
      <c r="C2917" s="13"/>
      <c r="D2917" s="13"/>
      <c r="E2917" s="13"/>
      <c r="F2917" s="13"/>
      <c r="G2917" s="205"/>
      <c r="H2917" s="13"/>
      <c r="I2917" s="13"/>
      <c r="J2917" s="216"/>
      <c r="K2917" s="204">
        <f t="shared" si="27"/>
        <v>1</v>
      </c>
      <c r="L2917" s="205" t="str">
        <f ca="1">IFERROR(__xludf.DUMMYFUNCTION("JOIN("""", G2917:H2917)"),"")</f>
        <v/>
      </c>
      <c r="M2917" s="11" t="e">
        <f t="shared" ca="1" si="26"/>
        <v>#NAME?</v>
      </c>
    </row>
    <row r="2918" spans="1:13" ht="12.75">
      <c r="A2918" s="15"/>
      <c r="B2918" s="13"/>
      <c r="C2918" s="13"/>
      <c r="D2918" s="13"/>
      <c r="E2918" s="13"/>
      <c r="F2918" s="13"/>
      <c r="G2918" s="205"/>
      <c r="H2918" s="13"/>
      <c r="I2918" s="13"/>
      <c r="J2918" s="216"/>
      <c r="K2918" s="204">
        <f t="shared" si="27"/>
        <v>1</v>
      </c>
      <c r="L2918" s="205" t="str">
        <f ca="1">IFERROR(__xludf.DUMMYFUNCTION("JOIN("""", G2918:H2918)"),"")</f>
        <v/>
      </c>
      <c r="M2918" s="11" t="e">
        <f t="shared" ca="1" si="26"/>
        <v>#NAME?</v>
      </c>
    </row>
    <row r="2919" spans="1:13" ht="12.75">
      <c r="A2919" s="15"/>
      <c r="B2919" s="13"/>
      <c r="C2919" s="13"/>
      <c r="D2919" s="13"/>
      <c r="E2919" s="13"/>
      <c r="F2919" s="13"/>
      <c r="G2919" s="205"/>
      <c r="H2919" s="13"/>
      <c r="I2919" s="13"/>
      <c r="J2919" s="216"/>
      <c r="K2919" s="204">
        <f t="shared" si="27"/>
        <v>1</v>
      </c>
      <c r="L2919" s="205" t="str">
        <f ca="1">IFERROR(__xludf.DUMMYFUNCTION("JOIN("""", G2919:H2919)"),"")</f>
        <v/>
      </c>
      <c r="M2919" s="11" t="e">
        <f t="shared" ca="1" si="26"/>
        <v>#NAME?</v>
      </c>
    </row>
    <row r="2920" spans="1:13" ht="12.75">
      <c r="A2920" s="15"/>
      <c r="B2920" s="13"/>
      <c r="C2920" s="13"/>
      <c r="D2920" s="13"/>
      <c r="E2920" s="13"/>
      <c r="F2920" s="13"/>
      <c r="G2920" s="205"/>
      <c r="H2920" s="13"/>
      <c r="I2920" s="13"/>
      <c r="J2920" s="216"/>
      <c r="K2920" s="204">
        <f t="shared" si="27"/>
        <v>1</v>
      </c>
      <c r="L2920" s="205" t="str">
        <f ca="1">IFERROR(__xludf.DUMMYFUNCTION("JOIN("""", G2920:H2920)"),"")</f>
        <v/>
      </c>
      <c r="M2920" s="11" t="e">
        <f t="shared" ca="1" si="26"/>
        <v>#NAME?</v>
      </c>
    </row>
    <row r="2921" spans="1:13" ht="12.75">
      <c r="A2921" s="15"/>
      <c r="B2921" s="13"/>
      <c r="C2921" s="13"/>
      <c r="D2921" s="13"/>
      <c r="E2921" s="13"/>
      <c r="F2921" s="13"/>
      <c r="G2921" s="205"/>
      <c r="H2921" s="13"/>
      <c r="I2921" s="13"/>
      <c r="J2921" s="216"/>
      <c r="K2921" s="204">
        <f t="shared" si="27"/>
        <v>1</v>
      </c>
      <c r="L2921" s="205" t="str">
        <f ca="1">IFERROR(__xludf.DUMMYFUNCTION("JOIN("""", G2921:H2921)"),"")</f>
        <v/>
      </c>
      <c r="M2921" s="11" t="e">
        <f t="shared" ca="1" si="26"/>
        <v>#NAME?</v>
      </c>
    </row>
    <row r="2922" spans="1:13" ht="12.75">
      <c r="A2922" s="15"/>
      <c r="B2922" s="13"/>
      <c r="C2922" s="13"/>
      <c r="D2922" s="13"/>
      <c r="E2922" s="13"/>
      <c r="F2922" s="13"/>
      <c r="G2922" s="205"/>
      <c r="H2922" s="13"/>
      <c r="I2922" s="13"/>
      <c r="J2922" s="216"/>
      <c r="K2922" s="204">
        <f t="shared" si="27"/>
        <v>1</v>
      </c>
      <c r="L2922" s="205" t="str">
        <f ca="1">IFERROR(__xludf.DUMMYFUNCTION("JOIN("""", G2922:H2922)"),"")</f>
        <v/>
      </c>
      <c r="M2922" s="11" t="e">
        <f t="shared" ca="1" si="26"/>
        <v>#NAME?</v>
      </c>
    </row>
    <row r="2923" spans="1:13" ht="12.75">
      <c r="A2923" s="15"/>
      <c r="B2923" s="13"/>
      <c r="C2923" s="13"/>
      <c r="D2923" s="13"/>
      <c r="E2923" s="13"/>
      <c r="F2923" s="13"/>
      <c r="G2923" s="205"/>
      <c r="H2923" s="13"/>
      <c r="I2923" s="13"/>
      <c r="J2923" s="216"/>
      <c r="K2923" s="204">
        <f t="shared" si="27"/>
        <v>1</v>
      </c>
      <c r="L2923" s="205" t="str">
        <f ca="1">IFERROR(__xludf.DUMMYFUNCTION("JOIN("""", G2923:H2923)"),"")</f>
        <v/>
      </c>
      <c r="M2923" s="11" t="e">
        <f t="shared" ca="1" si="26"/>
        <v>#NAME?</v>
      </c>
    </row>
    <row r="2924" spans="1:13" ht="12.75">
      <c r="A2924" s="15"/>
      <c r="B2924" s="13"/>
      <c r="C2924" s="13"/>
      <c r="D2924" s="13"/>
      <c r="E2924" s="13"/>
      <c r="F2924" s="13"/>
      <c r="G2924" s="205"/>
      <c r="H2924" s="13"/>
      <c r="I2924" s="13"/>
      <c r="J2924" s="216"/>
      <c r="K2924" s="204">
        <f t="shared" si="27"/>
        <v>1</v>
      </c>
      <c r="L2924" s="205" t="str">
        <f ca="1">IFERROR(__xludf.DUMMYFUNCTION("JOIN("""", G2924:H2924)"),"")</f>
        <v/>
      </c>
      <c r="M2924" s="11" t="e">
        <f t="shared" ca="1" si="26"/>
        <v>#NAME?</v>
      </c>
    </row>
    <row r="2925" spans="1:13" ht="12.75">
      <c r="A2925" s="15"/>
      <c r="B2925" s="13"/>
      <c r="C2925" s="13"/>
      <c r="D2925" s="13"/>
      <c r="E2925" s="13"/>
      <c r="F2925" s="13"/>
      <c r="G2925" s="205"/>
      <c r="H2925" s="13"/>
      <c r="I2925" s="13"/>
      <c r="J2925" s="216"/>
      <c r="K2925" s="204">
        <f t="shared" si="27"/>
        <v>1</v>
      </c>
      <c r="L2925" s="205" t="str">
        <f ca="1">IFERROR(__xludf.DUMMYFUNCTION("JOIN("""", G2925:H2925)"),"")</f>
        <v/>
      </c>
      <c r="M2925" s="11" t="e">
        <f t="shared" ca="1" si="26"/>
        <v>#NAME?</v>
      </c>
    </row>
    <row r="2926" spans="1:13" ht="12.75">
      <c r="A2926" s="15"/>
      <c r="B2926" s="13"/>
      <c r="C2926" s="13"/>
      <c r="D2926" s="13"/>
      <c r="E2926" s="13"/>
      <c r="F2926" s="13"/>
      <c r="G2926" s="205"/>
      <c r="H2926" s="13"/>
      <c r="I2926" s="13"/>
      <c r="J2926" s="216"/>
      <c r="K2926" s="204">
        <f t="shared" si="27"/>
        <v>1</v>
      </c>
      <c r="L2926" s="205" t="str">
        <f ca="1">IFERROR(__xludf.DUMMYFUNCTION("JOIN("""", G2926:H2926)"),"")</f>
        <v/>
      </c>
      <c r="M2926" s="11" t="e">
        <f t="shared" ca="1" si="26"/>
        <v>#NAME?</v>
      </c>
    </row>
    <row r="2927" spans="1:13" ht="12.75">
      <c r="A2927" s="15"/>
      <c r="B2927" s="13"/>
      <c r="C2927" s="13"/>
      <c r="D2927" s="13"/>
      <c r="E2927" s="13"/>
      <c r="F2927" s="13"/>
      <c r="G2927" s="205"/>
      <c r="H2927" s="13"/>
      <c r="I2927" s="13"/>
      <c r="J2927" s="216"/>
      <c r="K2927" s="204">
        <f t="shared" si="27"/>
        <v>1</v>
      </c>
      <c r="L2927" s="205" t="str">
        <f ca="1">IFERROR(__xludf.DUMMYFUNCTION("JOIN("""", G2927:H2927)"),"")</f>
        <v/>
      </c>
      <c r="M2927" s="11" t="e">
        <f t="shared" ca="1" si="26"/>
        <v>#NAME?</v>
      </c>
    </row>
    <row r="2928" spans="1:13" ht="12.75">
      <c r="A2928" s="15"/>
      <c r="B2928" s="13"/>
      <c r="C2928" s="13"/>
      <c r="D2928" s="13"/>
      <c r="E2928" s="13"/>
      <c r="F2928" s="13"/>
      <c r="G2928" s="205"/>
      <c r="H2928" s="13"/>
      <c r="I2928" s="13"/>
      <c r="J2928" s="216"/>
      <c r="K2928" s="204">
        <f t="shared" si="27"/>
        <v>1</v>
      </c>
      <c r="L2928" s="205" t="str">
        <f ca="1">IFERROR(__xludf.DUMMYFUNCTION("JOIN("""", G2928:H2928)"),"")</f>
        <v/>
      </c>
      <c r="M2928" s="11" t="e">
        <f t="shared" ca="1" si="26"/>
        <v>#NAME?</v>
      </c>
    </row>
    <row r="2929" spans="1:13" ht="12.75">
      <c r="A2929" s="15"/>
      <c r="B2929" s="13"/>
      <c r="C2929" s="13"/>
      <c r="D2929" s="13"/>
      <c r="E2929" s="13"/>
      <c r="F2929" s="13"/>
      <c r="G2929" s="205"/>
      <c r="H2929" s="13"/>
      <c r="I2929" s="13"/>
      <c r="J2929" s="216"/>
      <c r="K2929" s="204">
        <f t="shared" si="27"/>
        <v>1</v>
      </c>
      <c r="L2929" s="205" t="str">
        <f ca="1">IFERROR(__xludf.DUMMYFUNCTION("JOIN("""", G2929:H2929)"),"")</f>
        <v/>
      </c>
      <c r="M2929" s="11" t="e">
        <f t="shared" ca="1" si="26"/>
        <v>#NAME?</v>
      </c>
    </row>
    <row r="2930" spans="1:13" ht="12.75">
      <c r="A2930" s="15"/>
      <c r="B2930" s="13"/>
      <c r="C2930" s="13"/>
      <c r="D2930" s="13"/>
      <c r="E2930" s="13"/>
      <c r="F2930" s="13"/>
      <c r="G2930" s="205"/>
      <c r="H2930" s="13"/>
      <c r="I2930" s="13"/>
      <c r="J2930" s="216"/>
      <c r="K2930" s="204">
        <f t="shared" si="27"/>
        <v>1</v>
      </c>
      <c r="L2930" s="205" t="str">
        <f ca="1">IFERROR(__xludf.DUMMYFUNCTION("JOIN("""", G2930:H2930)"),"")</f>
        <v/>
      </c>
      <c r="M2930" s="11" t="e">
        <f t="shared" ca="1" si="26"/>
        <v>#NAME?</v>
      </c>
    </row>
    <row r="2931" spans="1:13" ht="12.75">
      <c r="A2931" s="15"/>
      <c r="B2931" s="13"/>
      <c r="C2931" s="13"/>
      <c r="D2931" s="13"/>
      <c r="E2931" s="13"/>
      <c r="F2931" s="13"/>
      <c r="G2931" s="205"/>
      <c r="H2931" s="13"/>
      <c r="I2931" s="13"/>
      <c r="J2931" s="216"/>
      <c r="K2931" s="204">
        <f t="shared" si="27"/>
        <v>1</v>
      </c>
      <c r="L2931" s="205" t="str">
        <f ca="1">IFERROR(__xludf.DUMMYFUNCTION("JOIN("""", G2931:H2931)"),"")</f>
        <v/>
      </c>
      <c r="M2931" s="11" t="e">
        <f t="shared" ca="1" si="26"/>
        <v>#NAME?</v>
      </c>
    </row>
    <row r="2932" spans="1:13" ht="12.75">
      <c r="A2932" s="15"/>
      <c r="B2932" s="13"/>
      <c r="C2932" s="13"/>
      <c r="D2932" s="13"/>
      <c r="E2932" s="13"/>
      <c r="F2932" s="13"/>
      <c r="G2932" s="205"/>
      <c r="H2932" s="13"/>
      <c r="I2932" s="13"/>
      <c r="J2932" s="216"/>
      <c r="K2932" s="204">
        <f t="shared" si="27"/>
        <v>1</v>
      </c>
      <c r="L2932" s="205" t="str">
        <f ca="1">IFERROR(__xludf.DUMMYFUNCTION("JOIN("""", G2932:H2932)"),"")</f>
        <v/>
      </c>
      <c r="M2932" s="11" t="e">
        <f t="shared" ca="1" si="26"/>
        <v>#NAME?</v>
      </c>
    </row>
    <row r="2933" spans="1:13" ht="12.75">
      <c r="A2933" s="15"/>
      <c r="B2933" s="13"/>
      <c r="C2933" s="13"/>
      <c r="D2933" s="13"/>
      <c r="E2933" s="13"/>
      <c r="F2933" s="13"/>
      <c r="G2933" s="205"/>
      <c r="H2933" s="13"/>
      <c r="I2933" s="13"/>
      <c r="J2933" s="216"/>
      <c r="K2933" s="204">
        <f t="shared" si="27"/>
        <v>1</v>
      </c>
      <c r="L2933" s="205" t="str">
        <f ca="1">IFERROR(__xludf.DUMMYFUNCTION("JOIN("""", G2933:H2933)"),"")</f>
        <v/>
      </c>
      <c r="M2933" s="11" t="e">
        <f t="shared" ca="1" si="26"/>
        <v>#NAME?</v>
      </c>
    </row>
    <row r="2934" spans="1:13" ht="12.75">
      <c r="A2934" s="15"/>
      <c r="B2934" s="13"/>
      <c r="C2934" s="13"/>
      <c r="D2934" s="13"/>
      <c r="E2934" s="13"/>
      <c r="F2934" s="13"/>
      <c r="G2934" s="205"/>
      <c r="H2934" s="13"/>
      <c r="I2934" s="13"/>
      <c r="J2934" s="216"/>
      <c r="K2934" s="204">
        <f t="shared" si="27"/>
        <v>1</v>
      </c>
      <c r="L2934" s="205" t="str">
        <f ca="1">IFERROR(__xludf.DUMMYFUNCTION("JOIN("""", G2934:H2934)"),"")</f>
        <v/>
      </c>
      <c r="M2934" s="11" t="e">
        <f t="shared" ca="1" si="26"/>
        <v>#NAME?</v>
      </c>
    </row>
    <row r="2935" spans="1:13" ht="12.75">
      <c r="A2935" s="15"/>
      <c r="B2935" s="13"/>
      <c r="C2935" s="13"/>
      <c r="D2935" s="13"/>
      <c r="E2935" s="13"/>
      <c r="F2935" s="13"/>
      <c r="G2935" s="205"/>
      <c r="H2935" s="13"/>
      <c r="I2935" s="13"/>
      <c r="J2935" s="216"/>
      <c r="K2935" s="204">
        <f t="shared" si="27"/>
        <v>1</v>
      </c>
      <c r="L2935" s="205" t="str">
        <f ca="1">IFERROR(__xludf.DUMMYFUNCTION("JOIN("""", G2935:H2935)"),"")</f>
        <v/>
      </c>
      <c r="M2935" s="11" t="e">
        <f t="shared" ca="1" si="26"/>
        <v>#NAME?</v>
      </c>
    </row>
    <row r="2936" spans="1:13" ht="12.75">
      <c r="A2936" s="15"/>
      <c r="B2936" s="13"/>
      <c r="C2936" s="13"/>
      <c r="D2936" s="13"/>
      <c r="E2936" s="13"/>
      <c r="F2936" s="13"/>
      <c r="G2936" s="205"/>
      <c r="H2936" s="13"/>
      <c r="I2936" s="13"/>
      <c r="J2936" s="216"/>
      <c r="K2936" s="204">
        <f t="shared" si="27"/>
        <v>1</v>
      </c>
      <c r="L2936" s="205" t="str">
        <f ca="1">IFERROR(__xludf.DUMMYFUNCTION("JOIN("""", G2936:H2936)"),"")</f>
        <v/>
      </c>
      <c r="M2936" s="11" t="e">
        <f t="shared" ca="1" si="26"/>
        <v>#NAME?</v>
      </c>
    </row>
    <row r="2937" spans="1:13" ht="12.75">
      <c r="A2937" s="15"/>
      <c r="B2937" s="13"/>
      <c r="C2937" s="13"/>
      <c r="D2937" s="13"/>
      <c r="E2937" s="13"/>
      <c r="F2937" s="13"/>
      <c r="G2937" s="205"/>
      <c r="H2937" s="13"/>
      <c r="I2937" s="13"/>
      <c r="J2937" s="216"/>
      <c r="K2937" s="204">
        <f t="shared" si="27"/>
        <v>1</v>
      </c>
      <c r="L2937" s="205" t="str">
        <f ca="1">IFERROR(__xludf.DUMMYFUNCTION("JOIN("""", G2937:H2937)"),"")</f>
        <v/>
      </c>
      <c r="M2937" s="11" t="e">
        <f t="shared" ca="1" si="26"/>
        <v>#NAME?</v>
      </c>
    </row>
    <row r="2938" spans="1:13" ht="12.75">
      <c r="A2938" s="15"/>
      <c r="B2938" s="13"/>
      <c r="C2938" s="13"/>
      <c r="D2938" s="13"/>
      <c r="E2938" s="13"/>
      <c r="F2938" s="13"/>
      <c r="G2938" s="205"/>
      <c r="H2938" s="13"/>
      <c r="I2938" s="13"/>
      <c r="J2938" s="216"/>
      <c r="K2938" s="204">
        <f t="shared" si="27"/>
        <v>1</v>
      </c>
      <c r="L2938" s="205" t="str">
        <f ca="1">IFERROR(__xludf.DUMMYFUNCTION("JOIN("""", G2938:H2938)"),"")</f>
        <v/>
      </c>
      <c r="M2938" s="11" t="e">
        <f t="shared" ca="1" si="26"/>
        <v>#NAME?</v>
      </c>
    </row>
    <row r="2939" spans="1:13" ht="12.75">
      <c r="A2939" s="15"/>
      <c r="B2939" s="13"/>
      <c r="C2939" s="13"/>
      <c r="D2939" s="13"/>
      <c r="E2939" s="13"/>
      <c r="F2939" s="13"/>
      <c r="G2939" s="205"/>
      <c r="H2939" s="13"/>
      <c r="I2939" s="13"/>
      <c r="J2939" s="216"/>
      <c r="K2939" s="204">
        <f t="shared" si="27"/>
        <v>1</v>
      </c>
      <c r="L2939" s="205" t="str">
        <f ca="1">IFERROR(__xludf.DUMMYFUNCTION("JOIN("""", G2939:H2939)"),"")</f>
        <v/>
      </c>
      <c r="M2939" s="11" t="e">
        <f t="shared" ca="1" si="26"/>
        <v>#NAME?</v>
      </c>
    </row>
    <row r="2940" spans="1:13" ht="12.75">
      <c r="A2940" s="15"/>
      <c r="B2940" s="13"/>
      <c r="C2940" s="13"/>
      <c r="D2940" s="13"/>
      <c r="E2940" s="13"/>
      <c r="F2940" s="13"/>
      <c r="G2940" s="205"/>
      <c r="H2940" s="13"/>
      <c r="I2940" s="13"/>
      <c r="J2940" s="216"/>
      <c r="K2940" s="204">
        <f t="shared" si="27"/>
        <v>1</v>
      </c>
      <c r="L2940" s="205" t="str">
        <f ca="1">IFERROR(__xludf.DUMMYFUNCTION("JOIN("""", G2940:H2940)"),"")</f>
        <v/>
      </c>
      <c r="M2940" s="11" t="e">
        <f t="shared" ca="1" si="26"/>
        <v>#NAME?</v>
      </c>
    </row>
    <row r="2941" spans="1:13" ht="12.75">
      <c r="A2941" s="15"/>
      <c r="B2941" s="13"/>
      <c r="C2941" s="13"/>
      <c r="D2941" s="13"/>
      <c r="E2941" s="13"/>
      <c r="F2941" s="13"/>
      <c r="G2941" s="205"/>
      <c r="H2941" s="13"/>
      <c r="I2941" s="13"/>
      <c r="J2941" s="216"/>
      <c r="K2941" s="204">
        <f t="shared" si="27"/>
        <v>1</v>
      </c>
      <c r="L2941" s="205" t="str">
        <f ca="1">IFERROR(__xludf.DUMMYFUNCTION("JOIN("""", G2941:H2941)"),"")</f>
        <v/>
      </c>
      <c r="M2941" s="11" t="e">
        <f t="shared" ca="1" si="26"/>
        <v>#NAME?</v>
      </c>
    </row>
    <row r="2942" spans="1:13" ht="12.75">
      <c r="A2942" s="15"/>
      <c r="B2942" s="13"/>
      <c r="C2942" s="13"/>
      <c r="D2942" s="13"/>
      <c r="E2942" s="13"/>
      <c r="F2942" s="13"/>
      <c r="G2942" s="205"/>
      <c r="H2942" s="13"/>
      <c r="I2942" s="13"/>
      <c r="J2942" s="216"/>
      <c r="K2942" s="204">
        <f t="shared" si="27"/>
        <v>1</v>
      </c>
      <c r="L2942" s="205" t="str">
        <f ca="1">IFERROR(__xludf.DUMMYFUNCTION("JOIN("""", G2942:H2942)"),"")</f>
        <v/>
      </c>
      <c r="M2942" s="11" t="e">
        <f t="shared" ca="1" si="26"/>
        <v>#NAME?</v>
      </c>
    </row>
    <row r="2943" spans="1:13" ht="12.75">
      <c r="A2943" s="15"/>
      <c r="B2943" s="13"/>
      <c r="C2943" s="13"/>
      <c r="D2943" s="13"/>
      <c r="E2943" s="13"/>
      <c r="F2943" s="13"/>
      <c r="G2943" s="205"/>
      <c r="H2943" s="13"/>
      <c r="I2943" s="13"/>
      <c r="J2943" s="216"/>
      <c r="K2943" s="204">
        <f t="shared" si="27"/>
        <v>1</v>
      </c>
      <c r="L2943" s="205" t="str">
        <f ca="1">IFERROR(__xludf.DUMMYFUNCTION("JOIN("""", G2943:H2943)"),"")</f>
        <v/>
      </c>
      <c r="M2943" s="11" t="e">
        <f t="shared" ca="1" si="26"/>
        <v>#NAME?</v>
      </c>
    </row>
    <row r="2944" spans="1:13" ht="12.75">
      <c r="A2944" s="15"/>
      <c r="B2944" s="13"/>
      <c r="C2944" s="13"/>
      <c r="D2944" s="13"/>
      <c r="E2944" s="13"/>
      <c r="F2944" s="13"/>
      <c r="G2944" s="205"/>
      <c r="H2944" s="13"/>
      <c r="I2944" s="13"/>
      <c r="J2944" s="216"/>
      <c r="K2944" s="204">
        <f t="shared" si="27"/>
        <v>1</v>
      </c>
      <c r="L2944" s="205" t="str">
        <f ca="1">IFERROR(__xludf.DUMMYFUNCTION("JOIN("""", G2944:H2944)"),"")</f>
        <v/>
      </c>
      <c r="M2944" s="11" t="e">
        <f t="shared" ca="1" si="26"/>
        <v>#NAME?</v>
      </c>
    </row>
    <row r="2945" spans="1:13" ht="12.75">
      <c r="A2945" s="15"/>
      <c r="B2945" s="13"/>
      <c r="C2945" s="13"/>
      <c r="D2945" s="13"/>
      <c r="E2945" s="13"/>
      <c r="F2945" s="13"/>
      <c r="G2945" s="205"/>
      <c r="H2945" s="13"/>
      <c r="I2945" s="13"/>
      <c r="J2945" s="216"/>
      <c r="K2945" s="204">
        <f t="shared" si="27"/>
        <v>1</v>
      </c>
      <c r="L2945" s="205" t="str">
        <f ca="1">IFERROR(__xludf.DUMMYFUNCTION("JOIN("""", G2945:H2945)"),"")</f>
        <v/>
      </c>
      <c r="M2945" s="11" t="e">
        <f t="shared" ca="1" si="26"/>
        <v>#NAME?</v>
      </c>
    </row>
    <row r="2946" spans="1:13" ht="12.75">
      <c r="A2946" s="15"/>
      <c r="B2946" s="13"/>
      <c r="C2946" s="13"/>
      <c r="D2946" s="13"/>
      <c r="E2946" s="13"/>
      <c r="F2946" s="13"/>
      <c r="G2946" s="205"/>
      <c r="H2946" s="13"/>
      <c r="I2946" s="13"/>
      <c r="J2946" s="216"/>
      <c r="K2946" s="204">
        <f t="shared" si="27"/>
        <v>1</v>
      </c>
      <c r="L2946" s="205" t="str">
        <f ca="1">IFERROR(__xludf.DUMMYFUNCTION("JOIN("""", G2946:H2946)"),"")</f>
        <v/>
      </c>
      <c r="M2946" s="11" t="e">
        <f t="shared" ca="1" si="26"/>
        <v>#NAME?</v>
      </c>
    </row>
    <row r="2947" spans="1:13" ht="12.75">
      <c r="A2947" s="15"/>
      <c r="B2947" s="13"/>
      <c r="C2947" s="13"/>
      <c r="D2947" s="13"/>
      <c r="E2947" s="13"/>
      <c r="F2947" s="13"/>
      <c r="G2947" s="205"/>
      <c r="H2947" s="13"/>
      <c r="I2947" s="13"/>
      <c r="J2947" s="216"/>
      <c r="K2947" s="204">
        <f t="shared" si="27"/>
        <v>1</v>
      </c>
      <c r="L2947" s="205" t="str">
        <f ca="1">IFERROR(__xludf.DUMMYFUNCTION("JOIN("""", G2947:H2947)"),"")</f>
        <v/>
      </c>
      <c r="M2947" s="11" t="e">
        <f t="shared" ca="1" si="26"/>
        <v>#NAME?</v>
      </c>
    </row>
    <row r="2948" spans="1:13" ht="12.75">
      <c r="A2948" s="15"/>
      <c r="B2948" s="13"/>
      <c r="C2948" s="13"/>
      <c r="D2948" s="13"/>
      <c r="E2948" s="13"/>
      <c r="F2948" s="13"/>
      <c r="G2948" s="205"/>
      <c r="H2948" s="13"/>
      <c r="I2948" s="13"/>
      <c r="J2948" s="216"/>
      <c r="K2948" s="204">
        <f t="shared" si="27"/>
        <v>1</v>
      </c>
      <c r="L2948" s="205" t="str">
        <f ca="1">IFERROR(__xludf.DUMMYFUNCTION("JOIN("""", G2948:H2948)"),"")</f>
        <v/>
      </c>
      <c r="M2948" s="11" t="e">
        <f t="shared" ca="1" si="26"/>
        <v>#NAME?</v>
      </c>
    </row>
    <row r="2949" spans="1:13" ht="12.75">
      <c r="A2949" s="15"/>
      <c r="B2949" s="13"/>
      <c r="C2949" s="13"/>
      <c r="D2949" s="13"/>
      <c r="E2949" s="13"/>
      <c r="F2949" s="13"/>
      <c r="G2949" s="205"/>
      <c r="H2949" s="13"/>
      <c r="I2949" s="13"/>
      <c r="J2949" s="216"/>
      <c r="K2949" s="204">
        <f t="shared" si="27"/>
        <v>1</v>
      </c>
      <c r="L2949" s="205" t="str">
        <f ca="1">IFERROR(__xludf.DUMMYFUNCTION("JOIN("""", G2949:H2949)"),"")</f>
        <v/>
      </c>
      <c r="M2949" s="11" t="e">
        <f t="shared" ca="1" si="26"/>
        <v>#NAME?</v>
      </c>
    </row>
    <row r="2950" spans="1:13" ht="12.75">
      <c r="A2950" s="15"/>
      <c r="B2950" s="13"/>
      <c r="C2950" s="13"/>
      <c r="D2950" s="13"/>
      <c r="E2950" s="13"/>
      <c r="F2950" s="13"/>
      <c r="G2950" s="205"/>
      <c r="H2950" s="13"/>
      <c r="I2950" s="13"/>
      <c r="J2950" s="216"/>
      <c r="K2950" s="204">
        <f t="shared" si="27"/>
        <v>1</v>
      </c>
      <c r="L2950" s="205" t="str">
        <f ca="1">IFERROR(__xludf.DUMMYFUNCTION("JOIN("""", G2950:H2950)"),"")</f>
        <v/>
      </c>
      <c r="M2950" s="11" t="e">
        <f t="shared" ca="1" si="26"/>
        <v>#NAME?</v>
      </c>
    </row>
    <row r="2951" spans="1:13" ht="12.75">
      <c r="A2951" s="15"/>
      <c r="B2951" s="13"/>
      <c r="C2951" s="13"/>
      <c r="D2951" s="13"/>
      <c r="E2951" s="13"/>
      <c r="F2951" s="13"/>
      <c r="G2951" s="205"/>
      <c r="H2951" s="13"/>
      <c r="I2951" s="13"/>
      <c r="J2951" s="216"/>
      <c r="K2951" s="204">
        <f t="shared" si="27"/>
        <v>1</v>
      </c>
      <c r="L2951" s="205" t="str">
        <f ca="1">IFERROR(__xludf.DUMMYFUNCTION("JOIN("""", G2951:H2951)"),"")</f>
        <v/>
      </c>
      <c r="M2951" s="11" t="e">
        <f t="shared" ca="1" si="26"/>
        <v>#NAME?</v>
      </c>
    </row>
    <row r="2952" spans="1:13" ht="12.75">
      <c r="A2952" s="15"/>
      <c r="B2952" s="13"/>
      <c r="C2952" s="13"/>
      <c r="D2952" s="13"/>
      <c r="E2952" s="13"/>
      <c r="F2952" s="13"/>
      <c r="G2952" s="205"/>
      <c r="H2952" s="13"/>
      <c r="I2952" s="13"/>
      <c r="J2952" s="216"/>
      <c r="K2952" s="204">
        <f t="shared" si="27"/>
        <v>1</v>
      </c>
      <c r="L2952" s="205" t="str">
        <f ca="1">IFERROR(__xludf.DUMMYFUNCTION("JOIN("""", G2952:H2952)"),"")</f>
        <v/>
      </c>
      <c r="M2952" s="11" t="e">
        <f t="shared" ca="1" si="26"/>
        <v>#NAME?</v>
      </c>
    </row>
    <row r="2953" spans="1:13" ht="12.75">
      <c r="A2953" s="15"/>
      <c r="B2953" s="13"/>
      <c r="C2953" s="13"/>
      <c r="D2953" s="13"/>
      <c r="E2953" s="13"/>
      <c r="F2953" s="13"/>
      <c r="G2953" s="205"/>
      <c r="H2953" s="13"/>
      <c r="I2953" s="13"/>
      <c r="J2953" s="216"/>
      <c r="K2953" s="204">
        <f t="shared" si="27"/>
        <v>1</v>
      </c>
      <c r="L2953" s="205" t="str">
        <f ca="1">IFERROR(__xludf.DUMMYFUNCTION("JOIN("""", G2953:H2953)"),"")</f>
        <v/>
      </c>
      <c r="M2953" s="11" t="e">
        <f t="shared" ca="1" si="26"/>
        <v>#NAME?</v>
      </c>
    </row>
    <row r="2954" spans="1:13" ht="12.75">
      <c r="A2954" s="15"/>
      <c r="B2954" s="13"/>
      <c r="C2954" s="13"/>
      <c r="D2954" s="13"/>
      <c r="E2954" s="13"/>
      <c r="F2954" s="13"/>
      <c r="G2954" s="205"/>
      <c r="H2954" s="13"/>
      <c r="I2954" s="13"/>
      <c r="J2954" s="216"/>
      <c r="K2954" s="204">
        <f t="shared" si="27"/>
        <v>1</v>
      </c>
      <c r="L2954" s="205" t="str">
        <f ca="1">IFERROR(__xludf.DUMMYFUNCTION("JOIN("""", G2954:H2954)"),"")</f>
        <v/>
      </c>
      <c r="M2954" s="11" t="e">
        <f t="shared" ca="1" si="26"/>
        <v>#NAME?</v>
      </c>
    </row>
    <row r="2955" spans="1:13" ht="12.75">
      <c r="A2955" s="15"/>
      <c r="B2955" s="13"/>
      <c r="C2955" s="13"/>
      <c r="D2955" s="13"/>
      <c r="E2955" s="13"/>
      <c r="F2955" s="13"/>
      <c r="G2955" s="205"/>
      <c r="H2955" s="13"/>
      <c r="I2955" s="13"/>
      <c r="J2955" s="216"/>
      <c r="K2955" s="204">
        <f t="shared" si="27"/>
        <v>1</v>
      </c>
      <c r="L2955" s="205" t="str">
        <f ca="1">IFERROR(__xludf.DUMMYFUNCTION("JOIN("""", G2955:H2955)"),"")</f>
        <v/>
      </c>
      <c r="M2955" s="11" t="e">
        <f t="shared" ca="1" si="26"/>
        <v>#NAME?</v>
      </c>
    </row>
    <row r="2956" spans="1:13" ht="12.75">
      <c r="A2956" s="15"/>
      <c r="B2956" s="13"/>
      <c r="C2956" s="13"/>
      <c r="D2956" s="13"/>
      <c r="E2956" s="13"/>
      <c r="F2956" s="13"/>
      <c r="G2956" s="205"/>
      <c r="H2956" s="13"/>
      <c r="I2956" s="13"/>
      <c r="J2956" s="216"/>
      <c r="K2956" s="204">
        <f t="shared" si="27"/>
        <v>1</v>
      </c>
      <c r="L2956" s="205" t="str">
        <f ca="1">IFERROR(__xludf.DUMMYFUNCTION("JOIN("""", G2956:H2956)"),"")</f>
        <v/>
      </c>
      <c r="M2956" s="11" t="e">
        <f t="shared" ca="1" si="26"/>
        <v>#NAME?</v>
      </c>
    </row>
    <row r="2957" spans="1:13" ht="12.75">
      <c r="A2957" s="15"/>
      <c r="B2957" s="13"/>
      <c r="C2957" s="13"/>
      <c r="D2957" s="13"/>
      <c r="E2957" s="13"/>
      <c r="F2957" s="13"/>
      <c r="G2957" s="205"/>
      <c r="H2957" s="13"/>
      <c r="I2957" s="13"/>
      <c r="J2957" s="216"/>
      <c r="K2957" s="204">
        <f t="shared" si="27"/>
        <v>1</v>
      </c>
      <c r="L2957" s="205" t="str">
        <f ca="1">IFERROR(__xludf.DUMMYFUNCTION("JOIN("""", G2957:H2957)"),"")</f>
        <v/>
      </c>
      <c r="M2957" s="11" t="e">
        <f t="shared" ca="1" si="26"/>
        <v>#NAME?</v>
      </c>
    </row>
    <row r="2958" spans="1:13" ht="12.75">
      <c r="A2958" s="15"/>
      <c r="B2958" s="13"/>
      <c r="C2958" s="13"/>
      <c r="D2958" s="13"/>
      <c r="E2958" s="13"/>
      <c r="F2958" s="13"/>
      <c r="G2958" s="205"/>
      <c r="H2958" s="13"/>
      <c r="I2958" s="13"/>
      <c r="J2958" s="216"/>
      <c r="K2958" s="204">
        <f t="shared" si="27"/>
        <v>1</v>
      </c>
      <c r="L2958" s="205" t="str">
        <f ca="1">IFERROR(__xludf.DUMMYFUNCTION("JOIN("""", G2958:H2958)"),"")</f>
        <v/>
      </c>
      <c r="M2958" s="11" t="e">
        <f t="shared" ca="1" si="26"/>
        <v>#NAME?</v>
      </c>
    </row>
    <row r="2959" spans="1:13" ht="12.75">
      <c r="A2959" s="15"/>
      <c r="B2959" s="13"/>
      <c r="C2959" s="13"/>
      <c r="D2959" s="13"/>
      <c r="E2959" s="13"/>
      <c r="F2959" s="13"/>
      <c r="G2959" s="205"/>
      <c r="H2959" s="13"/>
      <c r="I2959" s="13"/>
      <c r="J2959" s="216"/>
      <c r="K2959" s="204">
        <f t="shared" si="27"/>
        <v>1</v>
      </c>
      <c r="L2959" s="205" t="str">
        <f ca="1">IFERROR(__xludf.DUMMYFUNCTION("JOIN("""", G2959:H2959)"),"")</f>
        <v/>
      </c>
      <c r="M2959" s="11" t="e">
        <f t="shared" ca="1" si="26"/>
        <v>#NAME?</v>
      </c>
    </row>
    <row r="2960" spans="1:13" ht="12.75">
      <c r="A2960" s="15"/>
      <c r="B2960" s="13"/>
      <c r="C2960" s="13"/>
      <c r="D2960" s="13"/>
      <c r="E2960" s="13"/>
      <c r="F2960" s="13"/>
      <c r="G2960" s="205"/>
      <c r="H2960" s="13"/>
      <c r="I2960" s="13"/>
      <c r="J2960" s="216"/>
      <c r="K2960" s="204">
        <f t="shared" si="27"/>
        <v>1</v>
      </c>
      <c r="L2960" s="205" t="str">
        <f ca="1">IFERROR(__xludf.DUMMYFUNCTION("JOIN("""", G2960:H2960)"),"")</f>
        <v/>
      </c>
      <c r="M2960" s="11" t="e">
        <f t="shared" ca="1" si="26"/>
        <v>#NAME?</v>
      </c>
    </row>
    <row r="2961" spans="1:13" ht="12.75">
      <c r="A2961" s="15"/>
      <c r="B2961" s="13"/>
      <c r="C2961" s="13"/>
      <c r="D2961" s="13"/>
      <c r="E2961" s="13"/>
      <c r="F2961" s="13"/>
      <c r="G2961" s="205"/>
      <c r="H2961" s="13"/>
      <c r="I2961" s="13"/>
      <c r="J2961" s="216"/>
      <c r="K2961" s="204">
        <f t="shared" si="27"/>
        <v>1</v>
      </c>
      <c r="L2961" s="205" t="str">
        <f ca="1">IFERROR(__xludf.DUMMYFUNCTION("JOIN("""", G2961:H2961)"),"")</f>
        <v/>
      </c>
      <c r="M2961" s="11" t="e">
        <f t="shared" ca="1" si="26"/>
        <v>#NAME?</v>
      </c>
    </row>
    <row r="2962" spans="1:13" ht="12.75">
      <c r="A2962" s="15"/>
      <c r="B2962" s="13"/>
      <c r="C2962" s="13"/>
      <c r="D2962" s="13"/>
      <c r="E2962" s="13"/>
      <c r="F2962" s="13"/>
      <c r="G2962" s="205"/>
      <c r="H2962" s="13"/>
      <c r="I2962" s="13"/>
      <c r="J2962" s="216"/>
      <c r="K2962" s="204">
        <f t="shared" si="27"/>
        <v>1</v>
      </c>
      <c r="L2962" s="205" t="str">
        <f ca="1">IFERROR(__xludf.DUMMYFUNCTION("JOIN("""", G2962:H2962)"),"")</f>
        <v/>
      </c>
      <c r="M2962" s="11" t="e">
        <f t="shared" ca="1" si="26"/>
        <v>#NAME?</v>
      </c>
    </row>
    <row r="2963" spans="1:13" ht="12.75">
      <c r="A2963" s="15"/>
      <c r="B2963" s="13"/>
      <c r="C2963" s="13"/>
      <c r="D2963" s="13"/>
      <c r="E2963" s="13"/>
      <c r="F2963" s="13"/>
      <c r="G2963" s="205"/>
      <c r="H2963" s="13"/>
      <c r="I2963" s="13"/>
      <c r="J2963" s="216"/>
      <c r="K2963" s="204">
        <f t="shared" si="27"/>
        <v>1</v>
      </c>
      <c r="L2963" s="205" t="str">
        <f ca="1">IFERROR(__xludf.DUMMYFUNCTION("JOIN("""", G2963:H2963)"),"")</f>
        <v/>
      </c>
      <c r="M2963" s="11" t="e">
        <f t="shared" ca="1" si="26"/>
        <v>#NAME?</v>
      </c>
    </row>
    <row r="2964" spans="1:13" ht="12.75">
      <c r="A2964" s="15"/>
      <c r="B2964" s="13"/>
      <c r="C2964" s="13"/>
      <c r="D2964" s="13"/>
      <c r="E2964" s="13"/>
      <c r="F2964" s="13"/>
      <c r="G2964" s="205"/>
      <c r="H2964" s="13"/>
      <c r="I2964" s="13"/>
      <c r="J2964" s="216"/>
      <c r="K2964" s="204">
        <f t="shared" si="27"/>
        <v>1</v>
      </c>
      <c r="L2964" s="205" t="str">
        <f ca="1">IFERROR(__xludf.DUMMYFUNCTION("JOIN("""", G2964:H2964)"),"")</f>
        <v/>
      </c>
      <c r="M2964" s="11" t="e">
        <f t="shared" ca="1" si="26"/>
        <v>#NAME?</v>
      </c>
    </row>
    <row r="2965" spans="1:13" ht="12.75">
      <c r="A2965" s="15"/>
      <c r="B2965" s="13"/>
      <c r="C2965" s="13"/>
      <c r="D2965" s="13"/>
      <c r="E2965" s="13"/>
      <c r="F2965" s="13"/>
      <c r="G2965" s="205"/>
      <c r="H2965" s="13"/>
      <c r="I2965" s="13"/>
      <c r="J2965" s="216"/>
      <c r="K2965" s="204">
        <f t="shared" si="27"/>
        <v>1</v>
      </c>
      <c r="L2965" s="205" t="str">
        <f ca="1">IFERROR(__xludf.DUMMYFUNCTION("JOIN("""", G2965:H2965)"),"")</f>
        <v/>
      </c>
      <c r="M2965" s="11" t="e">
        <f t="shared" ca="1" si="26"/>
        <v>#NAME?</v>
      </c>
    </row>
    <row r="2966" spans="1:13" ht="12.75">
      <c r="A2966" s="15"/>
      <c r="B2966" s="13"/>
      <c r="C2966" s="13"/>
      <c r="D2966" s="13"/>
      <c r="E2966" s="13"/>
      <c r="F2966" s="13"/>
      <c r="G2966" s="205"/>
      <c r="H2966" s="13"/>
      <c r="I2966" s="13"/>
      <c r="J2966" s="216"/>
      <c r="K2966" s="204">
        <f t="shared" si="27"/>
        <v>1</v>
      </c>
      <c r="L2966" s="205" t="str">
        <f ca="1">IFERROR(__xludf.DUMMYFUNCTION("JOIN("""", G2966:H2966)"),"")</f>
        <v/>
      </c>
      <c r="M2966" s="11" t="e">
        <f t="shared" ca="1" si="26"/>
        <v>#NAME?</v>
      </c>
    </row>
    <row r="2967" spans="1:13" ht="12.75">
      <c r="A2967" s="15"/>
      <c r="B2967" s="13"/>
      <c r="C2967" s="13"/>
      <c r="D2967" s="13"/>
      <c r="E2967" s="13"/>
      <c r="F2967" s="13"/>
      <c r="G2967" s="205"/>
      <c r="H2967" s="13"/>
      <c r="I2967" s="13"/>
      <c r="J2967" s="216"/>
      <c r="K2967" s="204">
        <f t="shared" si="27"/>
        <v>1</v>
      </c>
      <c r="L2967" s="205" t="str">
        <f ca="1">IFERROR(__xludf.DUMMYFUNCTION("JOIN("""", G2967:H2967)"),"")</f>
        <v/>
      </c>
      <c r="M2967" s="11" t="e">
        <f t="shared" ca="1" si="26"/>
        <v>#NAME?</v>
      </c>
    </row>
    <row r="2968" spans="1:13" ht="12.75">
      <c r="A2968" s="15"/>
      <c r="B2968" s="13"/>
      <c r="C2968" s="13"/>
      <c r="D2968" s="13"/>
      <c r="E2968" s="13"/>
      <c r="F2968" s="13"/>
      <c r="G2968" s="205"/>
      <c r="H2968" s="13"/>
      <c r="I2968" s="13"/>
      <c r="J2968" s="216"/>
      <c r="K2968" s="204">
        <f t="shared" si="27"/>
        <v>1</v>
      </c>
      <c r="L2968" s="205" t="str">
        <f ca="1">IFERROR(__xludf.DUMMYFUNCTION("JOIN("""", G2968:H2968)"),"")</f>
        <v/>
      </c>
      <c r="M2968" s="11" t="e">
        <f t="shared" ca="1" si="26"/>
        <v>#NAME?</v>
      </c>
    </row>
    <row r="2969" spans="1:13" ht="12.75">
      <c r="A2969" s="15"/>
      <c r="B2969" s="13"/>
      <c r="C2969" s="13"/>
      <c r="D2969" s="13"/>
      <c r="E2969" s="13"/>
      <c r="F2969" s="13"/>
      <c r="G2969" s="205"/>
      <c r="H2969" s="13"/>
      <c r="I2969" s="13"/>
      <c r="J2969" s="216"/>
      <c r="K2969" s="204">
        <f t="shared" si="27"/>
        <v>1</v>
      </c>
      <c r="L2969" s="205" t="str">
        <f ca="1">IFERROR(__xludf.DUMMYFUNCTION("JOIN("""", G2969:H2969)"),"")</f>
        <v/>
      </c>
      <c r="M2969" s="11" t="e">
        <f t="shared" ca="1" si="26"/>
        <v>#NAME?</v>
      </c>
    </row>
    <row r="2970" spans="1:13" ht="12.75">
      <c r="A2970" s="15"/>
      <c r="B2970" s="13"/>
      <c r="C2970" s="13"/>
      <c r="D2970" s="13"/>
      <c r="E2970" s="13"/>
      <c r="F2970" s="13"/>
      <c r="G2970" s="205"/>
      <c r="H2970" s="13"/>
      <c r="I2970" s="13"/>
      <c r="J2970" s="216"/>
      <c r="K2970" s="204">
        <f t="shared" si="27"/>
        <v>1</v>
      </c>
      <c r="L2970" s="205" t="str">
        <f ca="1">IFERROR(__xludf.DUMMYFUNCTION("JOIN("""", G2970:H2970)"),"")</f>
        <v/>
      </c>
      <c r="M2970" s="11" t="e">
        <f t="shared" ca="1" si="26"/>
        <v>#NAME?</v>
      </c>
    </row>
    <row r="2971" spans="1:13" ht="12.75">
      <c r="A2971" s="15"/>
      <c r="B2971" s="13"/>
      <c r="C2971" s="13"/>
      <c r="D2971" s="13"/>
      <c r="E2971" s="13"/>
      <c r="F2971" s="13"/>
      <c r="G2971" s="205"/>
      <c r="H2971" s="13"/>
      <c r="I2971" s="13"/>
      <c r="J2971" s="216"/>
      <c r="K2971" s="204">
        <f t="shared" si="27"/>
        <v>1</v>
      </c>
      <c r="L2971" s="205" t="str">
        <f ca="1">IFERROR(__xludf.DUMMYFUNCTION("JOIN("""", G2971:H2971)"),"")</f>
        <v/>
      </c>
      <c r="M2971" s="11" t="e">
        <f t="shared" ca="1" si="26"/>
        <v>#NAME?</v>
      </c>
    </row>
    <row r="2972" spans="1:13" ht="12.75">
      <c r="A2972" s="15"/>
      <c r="B2972" s="13"/>
      <c r="C2972" s="13"/>
      <c r="D2972" s="13"/>
      <c r="E2972" s="13"/>
      <c r="F2972" s="13"/>
      <c r="G2972" s="205"/>
      <c r="H2972" s="13"/>
      <c r="I2972" s="13"/>
      <c r="J2972" s="216"/>
      <c r="K2972" s="204">
        <f t="shared" si="27"/>
        <v>1</v>
      </c>
      <c r="L2972" s="205" t="str">
        <f ca="1">IFERROR(__xludf.DUMMYFUNCTION("JOIN("""", G2972:H2972)"),"")</f>
        <v/>
      </c>
      <c r="M2972" s="11" t="e">
        <f t="shared" ca="1" si="26"/>
        <v>#NAME?</v>
      </c>
    </row>
    <row r="2973" spans="1:13" ht="12.75">
      <c r="A2973" s="15"/>
      <c r="B2973" s="13"/>
      <c r="C2973" s="13"/>
      <c r="D2973" s="13"/>
      <c r="E2973" s="13"/>
      <c r="F2973" s="13"/>
      <c r="G2973" s="205"/>
      <c r="H2973" s="13"/>
      <c r="I2973" s="13"/>
      <c r="J2973" s="216"/>
      <c r="K2973" s="204">
        <f t="shared" si="27"/>
        <v>1</v>
      </c>
      <c r="L2973" s="205" t="str">
        <f ca="1">IFERROR(__xludf.DUMMYFUNCTION("JOIN("""", G2973:H2973)"),"")</f>
        <v/>
      </c>
      <c r="M2973" s="11" t="e">
        <f t="shared" ca="1" si="26"/>
        <v>#NAME?</v>
      </c>
    </row>
    <row r="2974" spans="1:13" ht="12.75">
      <c r="A2974" s="15"/>
      <c r="B2974" s="13"/>
      <c r="C2974" s="13"/>
      <c r="D2974" s="13"/>
      <c r="E2974" s="13"/>
      <c r="F2974" s="13"/>
      <c r="G2974" s="205"/>
      <c r="H2974" s="13"/>
      <c r="I2974" s="13"/>
      <c r="J2974" s="216"/>
      <c r="K2974" s="204">
        <f t="shared" si="27"/>
        <v>1</v>
      </c>
      <c r="L2974" s="205" t="str">
        <f ca="1">IFERROR(__xludf.DUMMYFUNCTION("JOIN("""", G2974:H2974)"),"")</f>
        <v/>
      </c>
      <c r="M2974" s="11" t="e">
        <f t="shared" ca="1" si="26"/>
        <v>#NAME?</v>
      </c>
    </row>
    <row r="2975" spans="1:13" ht="12.75">
      <c r="A2975" s="15"/>
      <c r="B2975" s="13"/>
      <c r="C2975" s="13"/>
      <c r="D2975" s="13"/>
      <c r="E2975" s="13"/>
      <c r="F2975" s="13"/>
      <c r="G2975" s="205"/>
      <c r="H2975" s="13"/>
      <c r="I2975" s="13"/>
      <c r="J2975" s="216"/>
      <c r="K2975" s="204">
        <f t="shared" si="27"/>
        <v>1</v>
      </c>
      <c r="L2975" s="205" t="str">
        <f ca="1">IFERROR(__xludf.DUMMYFUNCTION("JOIN("""", G2975:H2975)"),"")</f>
        <v/>
      </c>
      <c r="M2975" s="11" t="e">
        <f t="shared" ca="1" si="26"/>
        <v>#NAME?</v>
      </c>
    </row>
    <row r="2976" spans="1:13" ht="12.75">
      <c r="A2976" s="15"/>
      <c r="B2976" s="13"/>
      <c r="C2976" s="13"/>
      <c r="D2976" s="13"/>
      <c r="E2976" s="13"/>
      <c r="F2976" s="13"/>
      <c r="G2976" s="205"/>
      <c r="H2976" s="13"/>
      <c r="I2976" s="13"/>
      <c r="J2976" s="216"/>
      <c r="K2976" s="204">
        <f t="shared" si="27"/>
        <v>1</v>
      </c>
      <c r="L2976" s="205" t="str">
        <f ca="1">IFERROR(__xludf.DUMMYFUNCTION("JOIN("""", G2976:H2976)"),"")</f>
        <v/>
      </c>
      <c r="M2976" s="11" t="e">
        <f t="shared" ca="1" si="26"/>
        <v>#NAME?</v>
      </c>
    </row>
    <row r="2977" spans="1:13" ht="12.75">
      <c r="A2977" s="15"/>
      <c r="B2977" s="13"/>
      <c r="C2977" s="13"/>
      <c r="D2977" s="13"/>
      <c r="E2977" s="13"/>
      <c r="F2977" s="13"/>
      <c r="G2977" s="205"/>
      <c r="H2977" s="13"/>
      <c r="I2977" s="13"/>
      <c r="J2977" s="216"/>
      <c r="K2977" s="204">
        <f t="shared" si="27"/>
        <v>1</v>
      </c>
      <c r="L2977" s="205" t="str">
        <f ca="1">IFERROR(__xludf.DUMMYFUNCTION("JOIN("""", G2977:H2977)"),"")</f>
        <v/>
      </c>
      <c r="M2977" s="11" t="e">
        <f t="shared" ca="1" si="26"/>
        <v>#NAME?</v>
      </c>
    </row>
    <row r="2978" spans="1:13" ht="12.75">
      <c r="A2978" s="15"/>
      <c r="B2978" s="13"/>
      <c r="C2978" s="13"/>
      <c r="D2978" s="13"/>
      <c r="E2978" s="13"/>
      <c r="F2978" s="13"/>
      <c r="G2978" s="205"/>
      <c r="H2978" s="13"/>
      <c r="I2978" s="13"/>
      <c r="J2978" s="216"/>
      <c r="K2978" s="204">
        <f t="shared" si="27"/>
        <v>1</v>
      </c>
      <c r="L2978" s="205" t="str">
        <f ca="1">IFERROR(__xludf.DUMMYFUNCTION("JOIN("""", G2978:H2978)"),"")</f>
        <v/>
      </c>
      <c r="M2978" s="11" t="e">
        <f t="shared" ca="1" si="26"/>
        <v>#NAME?</v>
      </c>
    </row>
    <row r="2979" spans="1:13" ht="12.75">
      <c r="A2979" s="15"/>
      <c r="B2979" s="13"/>
      <c r="C2979" s="13"/>
      <c r="D2979" s="13"/>
      <c r="E2979" s="13"/>
      <c r="F2979" s="13"/>
      <c r="G2979" s="205"/>
      <c r="H2979" s="13"/>
      <c r="I2979" s="13"/>
      <c r="J2979" s="216"/>
      <c r="K2979" s="204">
        <f t="shared" si="27"/>
        <v>1</v>
      </c>
      <c r="L2979" s="205" t="str">
        <f ca="1">IFERROR(__xludf.DUMMYFUNCTION("JOIN("""", G2979:H2979)"),"")</f>
        <v/>
      </c>
      <c r="M2979" s="11" t="e">
        <f t="shared" ca="1" si="26"/>
        <v>#NAME?</v>
      </c>
    </row>
    <row r="2980" spans="1:13" ht="12.75">
      <c r="A2980" s="15"/>
      <c r="B2980" s="13"/>
      <c r="C2980" s="13"/>
      <c r="D2980" s="13"/>
      <c r="E2980" s="13"/>
      <c r="F2980" s="13"/>
      <c r="G2980" s="205"/>
      <c r="H2980" s="13"/>
      <c r="I2980" s="13"/>
      <c r="J2980" s="216"/>
      <c r="K2980" s="204">
        <f t="shared" si="27"/>
        <v>1</v>
      </c>
      <c r="L2980" s="205" t="str">
        <f ca="1">IFERROR(__xludf.DUMMYFUNCTION("JOIN("""", G2980:H2980)"),"")</f>
        <v/>
      </c>
      <c r="M2980" s="11" t="e">
        <f t="shared" ca="1" si="26"/>
        <v>#NAME?</v>
      </c>
    </row>
    <row r="2981" spans="1:13" ht="12.75">
      <c r="A2981" s="15"/>
      <c r="B2981" s="13"/>
      <c r="C2981" s="13"/>
      <c r="D2981" s="13"/>
      <c r="E2981" s="13"/>
      <c r="F2981" s="13"/>
      <c r="G2981" s="205"/>
      <c r="H2981" s="13"/>
      <c r="I2981" s="13"/>
      <c r="J2981" s="216"/>
      <c r="K2981" s="204">
        <f t="shared" si="27"/>
        <v>1</v>
      </c>
      <c r="L2981" s="205" t="str">
        <f ca="1">IFERROR(__xludf.DUMMYFUNCTION("JOIN("""", G2981:H2981)"),"")</f>
        <v/>
      </c>
      <c r="M2981" s="11" t="e">
        <f t="shared" ca="1" si="26"/>
        <v>#NAME?</v>
      </c>
    </row>
    <row r="2982" spans="1:13" ht="12.75">
      <c r="A2982" s="15"/>
      <c r="B2982" s="13"/>
      <c r="C2982" s="13"/>
      <c r="D2982" s="13"/>
      <c r="E2982" s="13"/>
      <c r="F2982" s="13"/>
      <c r="G2982" s="205"/>
      <c r="H2982" s="13"/>
      <c r="I2982" s="13"/>
      <c r="J2982" s="216"/>
      <c r="K2982" s="204">
        <f t="shared" si="27"/>
        <v>1</v>
      </c>
      <c r="L2982" s="205" t="str">
        <f ca="1">IFERROR(__xludf.DUMMYFUNCTION("JOIN("""", G2982:H2982)"),"")</f>
        <v/>
      </c>
      <c r="M2982" s="11" t="e">
        <f t="shared" ca="1" si="26"/>
        <v>#NAME?</v>
      </c>
    </row>
    <row r="2983" spans="1:13" ht="12.75">
      <c r="A2983" s="15"/>
      <c r="B2983" s="13"/>
      <c r="C2983" s="13"/>
      <c r="D2983" s="13"/>
      <c r="E2983" s="13"/>
      <c r="F2983" s="13"/>
      <c r="G2983" s="205"/>
      <c r="H2983" s="13"/>
      <c r="I2983" s="13"/>
      <c r="J2983" s="216"/>
      <c r="K2983" s="204">
        <f t="shared" si="27"/>
        <v>1</v>
      </c>
      <c r="L2983" s="205" t="str">
        <f ca="1">IFERROR(__xludf.DUMMYFUNCTION("JOIN("""", G2983:H2983)"),"")</f>
        <v/>
      </c>
      <c r="M2983" s="11" t="e">
        <f t="shared" ca="1" si="26"/>
        <v>#NAME?</v>
      </c>
    </row>
    <row r="2984" spans="1:13" ht="12.75">
      <c r="A2984" s="15"/>
      <c r="B2984" s="13"/>
      <c r="C2984" s="13"/>
      <c r="D2984" s="13"/>
      <c r="E2984" s="13"/>
      <c r="F2984" s="13"/>
      <c r="G2984" s="205"/>
      <c r="H2984" s="13"/>
      <c r="I2984" s="13"/>
      <c r="J2984" s="216"/>
      <c r="K2984" s="204">
        <f t="shared" si="27"/>
        <v>1</v>
      </c>
      <c r="L2984" s="205" t="str">
        <f ca="1">IFERROR(__xludf.DUMMYFUNCTION("JOIN("""", G2984:H2984)"),"")</f>
        <v/>
      </c>
      <c r="M2984" s="11" t="e">
        <f t="shared" ca="1" si="26"/>
        <v>#NAME?</v>
      </c>
    </row>
    <row r="2985" spans="1:13" ht="12.75">
      <c r="A2985" s="15"/>
      <c r="B2985" s="13"/>
      <c r="C2985" s="13"/>
      <c r="D2985" s="13"/>
      <c r="E2985" s="13"/>
      <c r="F2985" s="13"/>
      <c r="G2985" s="205"/>
      <c r="H2985" s="13"/>
      <c r="I2985" s="13"/>
      <c r="J2985" s="216"/>
      <c r="K2985" s="204">
        <f t="shared" si="27"/>
        <v>1</v>
      </c>
      <c r="L2985" s="205" t="str">
        <f ca="1">IFERROR(__xludf.DUMMYFUNCTION("JOIN("""", G2985:H2985)"),"")</f>
        <v/>
      </c>
      <c r="M2985" s="11" t="e">
        <f t="shared" ca="1" si="26"/>
        <v>#NAME?</v>
      </c>
    </row>
    <row r="2986" spans="1:13" ht="12.75">
      <c r="A2986" s="15"/>
      <c r="B2986" s="13"/>
      <c r="C2986" s="13"/>
      <c r="D2986" s="13"/>
      <c r="E2986" s="13"/>
      <c r="F2986" s="13"/>
      <c r="G2986" s="205"/>
      <c r="H2986" s="13"/>
      <c r="I2986" s="13"/>
      <c r="J2986" s="216"/>
      <c r="K2986" s="204">
        <f t="shared" si="27"/>
        <v>1</v>
      </c>
      <c r="L2986" s="205" t="str">
        <f ca="1">IFERROR(__xludf.DUMMYFUNCTION("JOIN("""", G2986:H2986)"),"")</f>
        <v/>
      </c>
      <c r="M2986" s="11" t="e">
        <f t="shared" ca="1" si="26"/>
        <v>#NAME?</v>
      </c>
    </row>
    <row r="2987" spans="1:13" ht="12.75">
      <c r="A2987" s="15"/>
      <c r="B2987" s="13"/>
      <c r="C2987" s="13"/>
      <c r="D2987" s="13"/>
      <c r="E2987" s="13"/>
      <c r="F2987" s="13"/>
      <c r="G2987" s="205"/>
      <c r="H2987" s="13"/>
      <c r="I2987" s="13"/>
      <c r="J2987" s="216"/>
      <c r="K2987" s="204">
        <f t="shared" si="27"/>
        <v>1</v>
      </c>
      <c r="L2987" s="205" t="str">
        <f ca="1">IFERROR(__xludf.DUMMYFUNCTION("JOIN("""", G2987:H2987)"),"")</f>
        <v/>
      </c>
      <c r="M2987" s="11" t="e">
        <f t="shared" ca="1" si="26"/>
        <v>#NAME?</v>
      </c>
    </row>
    <row r="2988" spans="1:13" ht="12.75">
      <c r="A2988" s="15"/>
      <c r="B2988" s="13"/>
      <c r="C2988" s="13"/>
      <c r="D2988" s="13"/>
      <c r="E2988" s="13"/>
      <c r="F2988" s="13"/>
      <c r="G2988" s="205"/>
      <c r="H2988" s="13"/>
      <c r="I2988" s="13"/>
      <c r="J2988" s="216"/>
      <c r="K2988" s="204">
        <f t="shared" si="27"/>
        <v>1</v>
      </c>
      <c r="L2988" s="205" t="str">
        <f ca="1">IFERROR(__xludf.DUMMYFUNCTION("JOIN("""", G2988:H2988)"),"")</f>
        <v/>
      </c>
      <c r="M2988" s="11" t="e">
        <f t="shared" ca="1" si="26"/>
        <v>#NAME?</v>
      </c>
    </row>
    <row r="2989" spans="1:13" ht="12.75">
      <c r="A2989" s="15"/>
      <c r="B2989" s="13"/>
      <c r="C2989" s="13"/>
      <c r="D2989" s="13"/>
      <c r="E2989" s="13"/>
      <c r="F2989" s="13"/>
      <c r="G2989" s="205"/>
      <c r="H2989" s="13"/>
      <c r="I2989" s="13"/>
      <c r="J2989" s="216"/>
      <c r="K2989" s="204">
        <f t="shared" si="27"/>
        <v>1</v>
      </c>
      <c r="L2989" s="205" t="str">
        <f ca="1">IFERROR(__xludf.DUMMYFUNCTION("JOIN("""", G2989:H2989)"),"")</f>
        <v/>
      </c>
      <c r="M2989" s="11" t="e">
        <f t="shared" ca="1" si="26"/>
        <v>#NAME?</v>
      </c>
    </row>
    <row r="2990" spans="1:13" ht="12.75">
      <c r="A2990" s="15"/>
      <c r="B2990" s="13"/>
      <c r="C2990" s="13"/>
      <c r="D2990" s="13"/>
      <c r="E2990" s="13"/>
      <c r="F2990" s="13"/>
      <c r="G2990" s="205"/>
      <c r="H2990" s="13"/>
      <c r="I2990" s="13"/>
      <c r="J2990" s="216"/>
      <c r="K2990" s="204">
        <f t="shared" si="27"/>
        <v>1</v>
      </c>
      <c r="L2990" s="205" t="str">
        <f ca="1">IFERROR(__xludf.DUMMYFUNCTION("JOIN("""", G2990:H2990)"),"")</f>
        <v/>
      </c>
      <c r="M2990" s="11" t="e">
        <f t="shared" ca="1" si="26"/>
        <v>#NAME?</v>
      </c>
    </row>
    <row r="2991" spans="1:13" ht="12.75">
      <c r="A2991" s="15"/>
      <c r="B2991" s="13"/>
      <c r="C2991" s="13"/>
      <c r="D2991" s="13"/>
      <c r="E2991" s="13"/>
      <c r="F2991" s="13"/>
      <c r="G2991" s="205"/>
      <c r="H2991" s="13"/>
      <c r="I2991" s="13"/>
      <c r="J2991" s="216"/>
      <c r="K2991" s="204">
        <f t="shared" si="27"/>
        <v>1</v>
      </c>
      <c r="L2991" s="205" t="str">
        <f ca="1">IFERROR(__xludf.DUMMYFUNCTION("JOIN("""", G2991:H2991)"),"")</f>
        <v/>
      </c>
      <c r="M2991" s="11" t="e">
        <f t="shared" ca="1" si="26"/>
        <v>#NAME?</v>
      </c>
    </row>
    <row r="2992" spans="1:13" ht="12.75">
      <c r="A2992" s="15"/>
      <c r="B2992" s="13"/>
      <c r="C2992" s="13"/>
      <c r="D2992" s="13"/>
      <c r="E2992" s="13"/>
      <c r="F2992" s="13"/>
      <c r="G2992" s="205"/>
      <c r="H2992" s="13"/>
      <c r="I2992" s="13"/>
      <c r="J2992" s="216"/>
      <c r="K2992" s="204">
        <f t="shared" si="27"/>
        <v>1</v>
      </c>
      <c r="L2992" s="205" t="str">
        <f ca="1">IFERROR(__xludf.DUMMYFUNCTION("JOIN("""", G2992:H2992)"),"")</f>
        <v/>
      </c>
      <c r="M2992" s="11" t="e">
        <f t="shared" ca="1" si="26"/>
        <v>#NAME?</v>
      </c>
    </row>
    <row r="2993" spans="1:13" ht="12.75">
      <c r="A2993" s="15"/>
      <c r="B2993" s="13"/>
      <c r="C2993" s="13"/>
      <c r="D2993" s="13"/>
      <c r="E2993" s="13"/>
      <c r="F2993" s="13"/>
      <c r="G2993" s="205"/>
      <c r="H2993" s="13"/>
      <c r="I2993" s="13"/>
      <c r="J2993" s="216"/>
      <c r="K2993" s="204">
        <f t="shared" si="27"/>
        <v>1</v>
      </c>
      <c r="L2993" s="205" t="str">
        <f ca="1">IFERROR(__xludf.DUMMYFUNCTION("JOIN("""", G2993:H2993)"),"")</f>
        <v/>
      </c>
      <c r="M2993" s="11" t="e">
        <f t="shared" ca="1" si="26"/>
        <v>#NAME?</v>
      </c>
    </row>
    <row r="2994" spans="1:13" ht="12.75">
      <c r="A2994" s="15"/>
      <c r="B2994" s="13"/>
      <c r="C2994" s="13"/>
      <c r="D2994" s="13"/>
      <c r="E2994" s="13"/>
      <c r="F2994" s="13"/>
      <c r="G2994" s="205"/>
      <c r="H2994" s="13"/>
      <c r="I2994" s="13"/>
      <c r="J2994" s="216"/>
      <c r="K2994" s="204">
        <f t="shared" si="27"/>
        <v>1</v>
      </c>
      <c r="L2994" s="205" t="str">
        <f ca="1">IFERROR(__xludf.DUMMYFUNCTION("JOIN("""", G2994:H2994)"),"")</f>
        <v/>
      </c>
      <c r="M2994" s="11" t="e">
        <f t="shared" ca="1" si="26"/>
        <v>#NAME?</v>
      </c>
    </row>
    <row r="2995" spans="1:13" ht="12.75">
      <c r="A2995" s="15"/>
      <c r="B2995" s="13"/>
      <c r="C2995" s="13"/>
      <c r="D2995" s="13"/>
      <c r="E2995" s="13"/>
      <c r="F2995" s="13"/>
      <c r="G2995" s="205"/>
      <c r="H2995" s="13"/>
      <c r="I2995" s="13"/>
      <c r="J2995" s="216"/>
      <c r="K2995" s="204">
        <f t="shared" si="27"/>
        <v>1</v>
      </c>
      <c r="L2995" s="205" t="str">
        <f ca="1">IFERROR(__xludf.DUMMYFUNCTION("JOIN("""", G2995:H2995)"),"")</f>
        <v/>
      </c>
      <c r="M2995" s="11" t="e">
        <f t="shared" ca="1" si="26"/>
        <v>#NAME?</v>
      </c>
    </row>
    <row r="2996" spans="1:13" ht="12.75">
      <c r="A2996" s="15"/>
      <c r="B2996" s="13"/>
      <c r="C2996" s="13"/>
      <c r="D2996" s="13"/>
      <c r="E2996" s="13"/>
      <c r="F2996" s="13"/>
      <c r="G2996" s="205"/>
      <c r="H2996" s="13"/>
      <c r="I2996" s="13"/>
      <c r="J2996" s="216"/>
      <c r="K2996" s="204">
        <f t="shared" si="27"/>
        <v>1</v>
      </c>
      <c r="L2996" s="205" t="str">
        <f ca="1">IFERROR(__xludf.DUMMYFUNCTION("JOIN("""", G2996:H2996)"),"")</f>
        <v/>
      </c>
      <c r="M2996" s="11" t="e">
        <f t="shared" ca="1" si="26"/>
        <v>#NAME?</v>
      </c>
    </row>
    <row r="2997" spans="1:13" ht="12.75">
      <c r="A2997" s="15"/>
      <c r="B2997" s="13"/>
      <c r="C2997" s="13"/>
      <c r="D2997" s="13"/>
      <c r="E2997" s="13"/>
      <c r="F2997" s="13"/>
      <c r="G2997" s="205"/>
      <c r="H2997" s="13"/>
      <c r="I2997" s="13"/>
      <c r="J2997" s="216"/>
      <c r="K2997" s="204">
        <f t="shared" si="27"/>
        <v>1</v>
      </c>
      <c r="L2997" s="205" t="str">
        <f ca="1">IFERROR(__xludf.DUMMYFUNCTION("JOIN("""", G2997:H2997)"),"")</f>
        <v/>
      </c>
      <c r="M2997" s="11" t="e">
        <f t="shared" ca="1" si="26"/>
        <v>#NAME?</v>
      </c>
    </row>
    <row r="2998" spans="1:13" ht="12.75">
      <c r="A2998" s="15"/>
      <c r="B2998" s="13"/>
      <c r="C2998" s="13"/>
      <c r="D2998" s="13"/>
      <c r="E2998" s="13"/>
      <c r="F2998" s="13"/>
      <c r="G2998" s="205"/>
      <c r="H2998" s="13"/>
      <c r="I2998" s="13"/>
      <c r="J2998" s="216"/>
      <c r="K2998" s="204">
        <f t="shared" si="27"/>
        <v>1</v>
      </c>
      <c r="L2998" s="205" t="str">
        <f ca="1">IFERROR(__xludf.DUMMYFUNCTION("JOIN("""", G2998:H2998)"),"")</f>
        <v/>
      </c>
      <c r="M2998" s="11" t="e">
        <f t="shared" ca="1" si="26"/>
        <v>#NAME?</v>
      </c>
    </row>
    <row r="2999" spans="1:13" ht="12.75">
      <c r="A2999" s="15"/>
      <c r="B2999" s="13"/>
      <c r="C2999" s="13"/>
      <c r="D2999" s="13"/>
      <c r="E2999" s="13"/>
      <c r="F2999" s="13"/>
      <c r="G2999" s="205"/>
      <c r="H2999" s="13"/>
      <c r="I2999" s="13"/>
      <c r="J2999" s="216"/>
      <c r="K2999" s="204">
        <f t="shared" si="27"/>
        <v>1</v>
      </c>
      <c r="L2999" s="205" t="str">
        <f ca="1">IFERROR(__xludf.DUMMYFUNCTION("JOIN("""", G2999:H2999)"),"")</f>
        <v/>
      </c>
      <c r="M2999" s="11" t="e">
        <f t="shared" ca="1" si="26"/>
        <v>#NAME?</v>
      </c>
    </row>
    <row r="3000" spans="1:13" ht="12.75">
      <c r="A3000" s="15"/>
      <c r="B3000" s="13"/>
      <c r="C3000" s="13"/>
      <c r="D3000" s="13"/>
      <c r="E3000" s="13"/>
      <c r="F3000" s="13"/>
      <c r="G3000" s="205"/>
      <c r="H3000" s="13"/>
      <c r="I3000" s="13"/>
      <c r="J3000" s="216"/>
      <c r="K3000" s="204">
        <f t="shared" si="27"/>
        <v>1</v>
      </c>
      <c r="L3000" s="205" t="str">
        <f ca="1">IFERROR(__xludf.DUMMYFUNCTION("JOIN("""", G3000:H3000)"),"")</f>
        <v/>
      </c>
      <c r="M3000" s="11" t="e">
        <f t="shared" ca="1" si="26"/>
        <v>#NAME?</v>
      </c>
    </row>
  </sheetData>
  <dataValidations count="1">
    <dataValidation type="custom" allowBlank="1" showDropDown="1" sqref="J2:K3000" xr:uid="{00000000-0002-0000-1000-000001000000}">
      <formula1>OR(NOT(ISERROR(DATEVALUE(J2))), AND(ISNUMBER(J2), LEFT(CELL("format", J2))="D"))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000-000000000000}">
          <x14:formula1>
            <xm:f>Details!$A$2:$A$37</xm:f>
          </x14:formula1>
          <xm:sqref>E2:E3000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"/>
  <sheetViews>
    <sheetView workbookViewId="0"/>
  </sheetViews>
  <sheetFormatPr defaultColWidth="12.710937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Product2</vt:lpstr>
      <vt:lpstr>Product6</vt:lpstr>
      <vt:lpstr>Product5</vt:lpstr>
      <vt:lpstr>Converter</vt:lpstr>
      <vt:lpstr>Product3</vt:lpstr>
      <vt:lpstr>Product4</vt:lpstr>
      <vt:lpstr>Product7</vt:lpstr>
      <vt:lpstr>Product8</vt:lpstr>
      <vt:lpstr>Details</vt:lpstr>
      <vt:lpstr>Quotation</vt:lpstr>
      <vt:lpstr>Customers</vt:lpstr>
      <vt:lpstr>Sheet20</vt:lpstr>
      <vt:lpstr>dateColumn_Reminder_1612459588747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शाश्वत प्रसाद</cp:lastModifiedBy>
  <dcterms:created xsi:type="dcterms:W3CDTF">2026-03-31T05:55:59Z</dcterms:created>
  <dcterms:modified xsi:type="dcterms:W3CDTF">2026-04-01T05:41:29Z</dcterms:modified>
</cp:coreProperties>
</file>