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genta-my.sharepoint.com/personal/yaoxing_wu_syngenta_com/Documents/HTTK/Bird/TMX/archive/"/>
    </mc:Choice>
  </mc:AlternateContent>
  <xr:revisionPtr revIDLastSave="46" documentId="8_{DF2EB1BB-A58A-493B-9D75-6DB153C4D949}" xr6:coauthVersionLast="47" xr6:coauthVersionMax="47" xr10:uidLastSave="{47BB8F3C-129F-4928-AB75-9068528C6494}"/>
  <bookViews>
    <workbookView xWindow="-28920" yWindow="-120" windowWidth="29040" windowHeight="15840" xr2:uid="{9A4503E8-EECE-4A65-AE25-05DCD63BD4CF}"/>
  </bookViews>
  <sheets>
    <sheet name="Metabolism_O_1998_hen" sheetId="1" r:id="rId1"/>
    <sheet name="Metabolism_T_1998_hen" sheetId="2" r:id="rId2"/>
    <sheet name="Residue_2000_hen" sheetId="3" r:id="rId3"/>
    <sheet name="Residue_2016_qu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  <c r="K73" i="1" s="1"/>
  <c r="K74" i="1" s="1"/>
  <c r="K75" i="1" s="1"/>
  <c r="K76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J68" i="2"/>
  <c r="J69" i="2"/>
  <c r="J70" i="2"/>
  <c r="J71" i="2"/>
  <c r="J67" i="2"/>
  <c r="J68" i="1"/>
  <c r="J69" i="1"/>
  <c r="J70" i="1"/>
  <c r="J71" i="1"/>
  <c r="J67" i="1"/>
  <c r="O69" i="1"/>
  <c r="O70" i="1" s="1"/>
  <c r="O71" i="1" s="1"/>
  <c r="J3" i="3"/>
  <c r="J4" i="3" s="1"/>
  <c r="J5" i="3" s="1"/>
  <c r="J6" i="3" s="1"/>
  <c r="J7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63" i="2"/>
  <c r="L64" i="2" s="1"/>
  <c r="L65" i="2" s="1"/>
  <c r="L66" i="2" s="1"/>
  <c r="L43" i="2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K64" i="1"/>
  <c r="K65" i="1" s="1"/>
  <c r="K66" i="1" s="1"/>
  <c r="K68" i="1"/>
  <c r="K69" i="1" s="1"/>
  <c r="K70" i="1" s="1"/>
  <c r="K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3" i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B73" i="4"/>
  <c r="B72" i="4"/>
  <c r="B71" i="4"/>
  <c r="B70" i="4"/>
  <c r="B69" i="4"/>
  <c r="B68" i="4"/>
  <c r="B67" i="4"/>
  <c r="B66" i="4"/>
  <c r="B55" i="4"/>
  <c r="B54" i="4"/>
  <c r="B53" i="4"/>
  <c r="B52" i="4"/>
  <c r="B51" i="4"/>
  <c r="B50" i="4"/>
  <c r="B49" i="4"/>
  <c r="B48" i="4"/>
  <c r="B37" i="4"/>
  <c r="B36" i="4"/>
  <c r="B35" i="4"/>
  <c r="B34" i="4"/>
  <c r="B33" i="4"/>
  <c r="B32" i="4"/>
  <c r="B31" i="4"/>
  <c r="B30" i="4"/>
  <c r="B19" i="4"/>
  <c r="B18" i="4"/>
  <c r="B17" i="4"/>
  <c r="B16" i="4"/>
  <c r="B15" i="4"/>
  <c r="B14" i="4"/>
  <c r="B13" i="4"/>
  <c r="B12" i="4"/>
  <c r="I6" i="3"/>
  <c r="I7" i="3"/>
  <c r="G58" i="2"/>
  <c r="G59" i="2" s="1"/>
  <c r="G60" i="2" s="1"/>
  <c r="G57" i="2"/>
  <c r="G54" i="2"/>
  <c r="G55" i="2" s="1"/>
  <c r="G56" i="2" s="1"/>
  <c r="G53" i="2"/>
  <c r="G51" i="2"/>
  <c r="G52" i="2" s="1"/>
  <c r="G46" i="2"/>
  <c r="G47" i="2" s="1"/>
  <c r="G48" i="2" s="1"/>
  <c r="G43" i="2"/>
  <c r="G44" i="2" s="1"/>
  <c r="G58" i="1"/>
  <c r="G59" i="1" s="1"/>
  <c r="G60" i="1" s="1"/>
  <c r="G54" i="1"/>
  <c r="G55" i="1" s="1"/>
  <c r="G56" i="1" s="1"/>
  <c r="G50" i="1"/>
  <c r="G51" i="1" s="1"/>
  <c r="G52" i="1" s="1"/>
  <c r="G46" i="1"/>
  <c r="G47" i="1" s="1"/>
  <c r="G48" i="1" s="1"/>
  <c r="G43" i="1"/>
  <c r="G44" i="1" s="1"/>
  <c r="C39" i="2"/>
  <c r="C40" i="2" s="1"/>
  <c r="C41" i="2" s="1"/>
  <c r="C35" i="2"/>
  <c r="C36" i="2" s="1"/>
  <c r="C37" i="2" s="1"/>
  <c r="C31" i="2"/>
  <c r="C32" i="2" s="1"/>
  <c r="C33" i="2" s="1"/>
  <c r="C27" i="2"/>
  <c r="C28" i="2" s="1"/>
  <c r="C29" i="2" s="1"/>
  <c r="C23" i="2"/>
  <c r="C24" i="2" s="1"/>
  <c r="C25" i="2" s="1"/>
  <c r="C19" i="2"/>
  <c r="C20" i="2" s="1"/>
  <c r="C21" i="2" s="1"/>
  <c r="C15" i="2"/>
  <c r="C16" i="2" s="1"/>
  <c r="C17" i="2" s="1"/>
  <c r="C11" i="2"/>
  <c r="C12" i="2" s="1"/>
  <c r="C13" i="2" s="1"/>
  <c r="C7" i="2"/>
  <c r="C8" i="2" s="1"/>
  <c r="C9" i="2" s="1"/>
  <c r="C3" i="2"/>
  <c r="C4" i="2" s="1"/>
  <c r="C5" i="2" s="1"/>
  <c r="C39" i="1"/>
  <c r="C40" i="1" s="1"/>
  <c r="C41" i="1" s="1"/>
  <c r="C35" i="1"/>
  <c r="C36" i="1" s="1"/>
  <c r="C37" i="1" s="1"/>
  <c r="C31" i="1"/>
  <c r="C32" i="1" s="1"/>
  <c r="C33" i="1" s="1"/>
  <c r="C27" i="1"/>
  <c r="C28" i="1" s="1"/>
  <c r="C29" i="1" s="1"/>
  <c r="C23" i="1"/>
  <c r="C24" i="1" s="1"/>
  <c r="C25" i="1" s="1"/>
  <c r="C19" i="1"/>
  <c r="C20" i="1" s="1"/>
  <c r="C21" i="1" s="1"/>
  <c r="C15" i="1"/>
  <c r="C16" i="1" s="1"/>
  <c r="C17" i="1" s="1"/>
  <c r="C11" i="1"/>
  <c r="C12" i="1" s="1"/>
  <c r="C13" i="1" s="1"/>
  <c r="C7" i="1"/>
  <c r="C8" i="1" s="1"/>
  <c r="C9" i="1" s="1"/>
  <c r="C3" i="1"/>
  <c r="C4" i="1" s="1"/>
  <c r="C5" i="1" s="1"/>
</calcChain>
</file>

<file path=xl/sharedStrings.xml><?xml version="1.0" encoding="utf-8"?>
<sst xmlns="http://schemas.openxmlformats.org/spreadsheetml/2006/main" count="822" uniqueCount="66">
  <si>
    <t>Animal_no</t>
  </si>
  <si>
    <t>Weight</t>
  </si>
  <si>
    <t>Time_h</t>
  </si>
  <si>
    <t>Dose_pattern</t>
  </si>
  <si>
    <t>daily for 4 consecutive days</t>
  </si>
  <si>
    <t>0-24</t>
  </si>
  <si>
    <t>24-48</t>
  </si>
  <si>
    <t>48-72</t>
  </si>
  <si>
    <t>72-78</t>
  </si>
  <si>
    <t>Matrix</t>
  </si>
  <si>
    <t>Egg_white</t>
  </si>
  <si>
    <t>Egg_yolk</t>
  </si>
  <si>
    <t>Weight_g</t>
  </si>
  <si>
    <t>Time_h_range</t>
  </si>
  <si>
    <t>Concentration</t>
  </si>
  <si>
    <t>ppm_TRR</t>
  </si>
  <si>
    <t>%ofdose_TRR</t>
  </si>
  <si>
    <t>Excreta</t>
  </si>
  <si>
    <t>Blood</t>
  </si>
  <si>
    <t>Liver</t>
  </si>
  <si>
    <t>%TMX</t>
  </si>
  <si>
    <t>%CGA322704</t>
  </si>
  <si>
    <t>%CGA265307</t>
  </si>
  <si>
    <t>Concentration_unit</t>
  </si>
  <si>
    <t>Note</t>
  </si>
  <si>
    <t>Table 5</t>
  </si>
  <si>
    <t>Dose_mg.kg.d</t>
  </si>
  <si>
    <t>ad libitum daily for 28 consecutive days</t>
  </si>
  <si>
    <t>Time_d</t>
  </si>
  <si>
    <t>TMX</t>
  </si>
  <si>
    <t>CGA322704</t>
  </si>
  <si>
    <t>CGA265307</t>
  </si>
  <si>
    <t>&lt;0.01</t>
  </si>
  <si>
    <t>Gender</t>
  </si>
  <si>
    <t>female</t>
  </si>
  <si>
    <t>group</t>
  </si>
  <si>
    <t>pre-egg</t>
  </si>
  <si>
    <t>egg (whites + yolks)</t>
  </si>
  <si>
    <t>Dose_ppm</t>
  </si>
  <si>
    <t>Dose_mg.kg/d</t>
  </si>
  <si>
    <t>Notes</t>
  </si>
  <si>
    <t>Blood_conc_ng.ml_TMX</t>
  </si>
  <si>
    <t>Blood_conc_ng.ml_CGA322704</t>
  </si>
  <si>
    <t>SD.Blood_conc_ng.ml_TMX</t>
  </si>
  <si>
    <t>SD.Blood_conc_ng.ml_CGA322704</t>
  </si>
  <si>
    <t>ppm_parent_equi needs the MW adjustment for metabolites</t>
  </si>
  <si>
    <t>(10 ppm)</t>
  </si>
  <si>
    <t>Dose_pattern (northern bobwhite)</t>
  </si>
  <si>
    <t>ppm</t>
  </si>
  <si>
    <t>table 5</t>
  </si>
  <si>
    <t>table 6</t>
  </si>
  <si>
    <t>table 8</t>
  </si>
  <si>
    <t>Table 6</t>
  </si>
  <si>
    <t>Table 8</t>
  </si>
  <si>
    <t>one represent all time periods (pooled samples)</t>
  </si>
  <si>
    <t>pooled data</t>
  </si>
  <si>
    <t>ppm_parent_equi [ug/g]</t>
  </si>
  <si>
    <t>page 44</t>
  </si>
  <si>
    <t>extrability in liver is low (50%) but no significant difference</t>
  </si>
  <si>
    <t>Fat</t>
  </si>
  <si>
    <t>fat+ skin</t>
  </si>
  <si>
    <t>use average percent</t>
  </si>
  <si>
    <t>fat</t>
  </si>
  <si>
    <t>ad libitum daily for 28 consecutive days pre-egg production</t>
  </si>
  <si>
    <t xml:space="preserve">Spot blood sample taken during 9 and 11 am </t>
  </si>
  <si>
    <t>LOQ = 0.01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</si>
</sst>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4E2-3289-4E0F-A4E2-B1FFBF1B4974}">
  <dimension ref="A1:O77"/>
  <sheetViews>
    <sheetView tabSelected="1" workbookViewId="0">
      <pane ySplit="1" topLeftCell="A2" activePane="bottomLeft" state="frozen"/>
      <selection pane="bottomLeft" activeCell="F68" sqref="F68"/>
    </sheetView>
  </sheetViews>
  <sheetFormatPr defaultRowHeight="15" x14ac:dyDescent="0.25"/>
  <cols>
    <col min="1" max="3" width="37.140625" customWidth="1"/>
    <col min="4" max="4" width="15" customWidth="1"/>
    <col min="5" max="5" width="16.42578125" customWidth="1"/>
    <col min="6" max="6" width="18.28515625" customWidth="1"/>
    <col min="7" max="7" width="17.42578125" customWidth="1"/>
    <col min="8" max="8" width="25" customWidth="1"/>
    <col min="10" max="10" width="17.7109375" customWidth="1"/>
    <col min="11" max="11" width="11.7109375" customWidth="1"/>
  </cols>
  <sheetData>
    <row r="1" spans="1:13" x14ac:dyDescent="0.25">
      <c r="A1" t="s">
        <v>3</v>
      </c>
      <c r="B1" t="s">
        <v>13</v>
      </c>
      <c r="C1" t="s">
        <v>2</v>
      </c>
      <c r="D1" t="s">
        <v>0</v>
      </c>
      <c r="E1" t="s">
        <v>9</v>
      </c>
      <c r="F1" t="s">
        <v>12</v>
      </c>
      <c r="G1" t="s">
        <v>14</v>
      </c>
      <c r="H1" t="s">
        <v>23</v>
      </c>
      <c r="I1" t="s">
        <v>20</v>
      </c>
      <c r="J1" s="1" t="s">
        <v>21</v>
      </c>
      <c r="K1" t="s">
        <v>24</v>
      </c>
    </row>
    <row r="2" spans="1:13" x14ac:dyDescent="0.25">
      <c r="A2" t="s">
        <v>4</v>
      </c>
      <c r="B2" t="s">
        <v>5</v>
      </c>
      <c r="C2">
        <v>1</v>
      </c>
      <c r="D2">
        <v>1</v>
      </c>
      <c r="E2" t="s">
        <v>10</v>
      </c>
      <c r="F2">
        <v>31.7</v>
      </c>
      <c r="G2">
        <v>3.5999999999999997E-2</v>
      </c>
      <c r="H2" t="s">
        <v>56</v>
      </c>
      <c r="I2">
        <v>1.9</v>
      </c>
      <c r="J2">
        <v>20.399999999999999</v>
      </c>
      <c r="K2" t="s">
        <v>50</v>
      </c>
      <c r="L2" t="s">
        <v>51</v>
      </c>
      <c r="M2" t="s">
        <v>55</v>
      </c>
    </row>
    <row r="3" spans="1:13" x14ac:dyDescent="0.25">
      <c r="A3" t="s">
        <v>4</v>
      </c>
      <c r="B3" t="s">
        <v>6</v>
      </c>
      <c r="C3">
        <f>C2+24</f>
        <v>25</v>
      </c>
      <c r="D3">
        <v>1</v>
      </c>
      <c r="E3" t="s">
        <v>10</v>
      </c>
      <c r="F3">
        <v>31.6</v>
      </c>
      <c r="G3">
        <v>0.36799999999999999</v>
      </c>
      <c r="H3" t="s">
        <v>56</v>
      </c>
      <c r="I3">
        <v>1.9</v>
      </c>
      <c r="J3">
        <v>20.399999999999999</v>
      </c>
      <c r="K3" t="str">
        <f>K2</f>
        <v>table 6</v>
      </c>
      <c r="L3" t="str">
        <f>L2</f>
        <v>table 8</v>
      </c>
    </row>
    <row r="4" spans="1:13" x14ac:dyDescent="0.25">
      <c r="A4" t="s">
        <v>4</v>
      </c>
      <c r="B4" t="s">
        <v>7</v>
      </c>
      <c r="C4">
        <f>C3+24</f>
        <v>49</v>
      </c>
      <c r="D4">
        <v>1</v>
      </c>
      <c r="E4" t="s">
        <v>10</v>
      </c>
      <c r="F4">
        <v>33.9</v>
      </c>
      <c r="G4">
        <v>0.20699999999999999</v>
      </c>
      <c r="H4" t="s">
        <v>56</v>
      </c>
      <c r="I4">
        <v>1.9</v>
      </c>
      <c r="J4">
        <v>20.399999999999999</v>
      </c>
      <c r="K4" t="str">
        <f t="shared" ref="K4:K41" si="0">K3</f>
        <v>table 6</v>
      </c>
      <c r="L4" t="str">
        <f t="shared" ref="L4:L61" si="1">L3</f>
        <v>table 8</v>
      </c>
    </row>
    <row r="5" spans="1:13" x14ac:dyDescent="0.25">
      <c r="A5" t="s">
        <v>4</v>
      </c>
      <c r="B5" t="s">
        <v>8</v>
      </c>
      <c r="C5">
        <f>C4+24</f>
        <v>73</v>
      </c>
      <c r="D5">
        <v>1</v>
      </c>
      <c r="E5" t="s">
        <v>10</v>
      </c>
      <c r="F5">
        <v>32</v>
      </c>
      <c r="G5">
        <v>0.47099999999999997</v>
      </c>
      <c r="H5" t="s">
        <v>56</v>
      </c>
      <c r="I5">
        <v>1.9</v>
      </c>
      <c r="J5">
        <v>20.399999999999999</v>
      </c>
      <c r="K5" t="str">
        <f t="shared" si="0"/>
        <v>table 6</v>
      </c>
      <c r="L5" t="str">
        <f t="shared" si="1"/>
        <v>table 8</v>
      </c>
    </row>
    <row r="6" spans="1:13" x14ac:dyDescent="0.25">
      <c r="A6" t="s">
        <v>4</v>
      </c>
      <c r="B6" t="s">
        <v>5</v>
      </c>
      <c r="C6">
        <v>1</v>
      </c>
      <c r="D6">
        <v>2</v>
      </c>
      <c r="E6" t="s">
        <v>10</v>
      </c>
      <c r="F6">
        <v>28.3</v>
      </c>
      <c r="G6">
        <v>2.3E-2</v>
      </c>
      <c r="H6" t="s">
        <v>56</v>
      </c>
      <c r="I6">
        <v>1.9</v>
      </c>
      <c r="J6">
        <v>20.399999999999999</v>
      </c>
      <c r="K6" t="str">
        <f t="shared" si="0"/>
        <v>table 6</v>
      </c>
      <c r="L6" t="str">
        <f t="shared" si="1"/>
        <v>table 8</v>
      </c>
    </row>
    <row r="7" spans="1:13" x14ac:dyDescent="0.25">
      <c r="A7" t="s">
        <v>4</v>
      </c>
      <c r="B7" t="s">
        <v>6</v>
      </c>
      <c r="C7">
        <f>C6+24</f>
        <v>25</v>
      </c>
      <c r="D7">
        <v>2</v>
      </c>
      <c r="E7" t="s">
        <v>10</v>
      </c>
      <c r="F7">
        <v>30.1</v>
      </c>
      <c r="G7">
        <v>0.372</v>
      </c>
      <c r="H7" t="s">
        <v>56</v>
      </c>
      <c r="I7">
        <v>1.9</v>
      </c>
      <c r="J7">
        <v>20.399999999999999</v>
      </c>
      <c r="K7" t="str">
        <f t="shared" si="0"/>
        <v>table 6</v>
      </c>
      <c r="L7" t="str">
        <f t="shared" si="1"/>
        <v>table 8</v>
      </c>
    </row>
    <row r="8" spans="1:13" x14ac:dyDescent="0.25">
      <c r="A8" t="s">
        <v>4</v>
      </c>
      <c r="B8" t="s">
        <v>7</v>
      </c>
      <c r="C8">
        <f>C7+24</f>
        <v>49</v>
      </c>
      <c r="D8">
        <v>2</v>
      </c>
      <c r="E8" t="s">
        <v>10</v>
      </c>
      <c r="F8">
        <v>31.1</v>
      </c>
      <c r="G8">
        <v>0.9</v>
      </c>
      <c r="H8" t="s">
        <v>56</v>
      </c>
      <c r="I8">
        <v>1.9</v>
      </c>
      <c r="J8">
        <v>20.399999999999999</v>
      </c>
      <c r="K8" t="str">
        <f t="shared" si="0"/>
        <v>table 6</v>
      </c>
      <c r="L8" t="str">
        <f t="shared" si="1"/>
        <v>table 8</v>
      </c>
    </row>
    <row r="9" spans="1:13" x14ac:dyDescent="0.25">
      <c r="A9" t="s">
        <v>4</v>
      </c>
      <c r="B9" t="s">
        <v>8</v>
      </c>
      <c r="C9">
        <f>C8+24</f>
        <v>73</v>
      </c>
      <c r="D9">
        <v>2</v>
      </c>
      <c r="E9" t="s">
        <v>10</v>
      </c>
      <c r="F9">
        <v>31.4</v>
      </c>
      <c r="G9">
        <v>0.42</v>
      </c>
      <c r="H9" t="s">
        <v>56</v>
      </c>
      <c r="I9">
        <v>1.9</v>
      </c>
      <c r="J9">
        <v>20.399999999999999</v>
      </c>
      <c r="K9" t="str">
        <f t="shared" si="0"/>
        <v>table 6</v>
      </c>
      <c r="L9" t="str">
        <f t="shared" si="1"/>
        <v>table 8</v>
      </c>
    </row>
    <row r="10" spans="1:13" x14ac:dyDescent="0.25">
      <c r="A10" t="s">
        <v>4</v>
      </c>
      <c r="B10" t="s">
        <v>5</v>
      </c>
      <c r="C10">
        <v>1</v>
      </c>
      <c r="D10">
        <v>3</v>
      </c>
      <c r="E10" t="s">
        <v>10</v>
      </c>
      <c r="F10">
        <v>33.4</v>
      </c>
      <c r="G10">
        <v>3.6999999999999998E-2</v>
      </c>
      <c r="H10" t="s">
        <v>56</v>
      </c>
      <c r="I10">
        <v>1.9</v>
      </c>
      <c r="J10">
        <v>20.399999999999999</v>
      </c>
      <c r="K10" t="str">
        <f t="shared" si="0"/>
        <v>table 6</v>
      </c>
      <c r="L10" t="str">
        <f t="shared" si="1"/>
        <v>table 8</v>
      </c>
    </row>
    <row r="11" spans="1:13" x14ac:dyDescent="0.25">
      <c r="A11" t="s">
        <v>4</v>
      </c>
      <c r="B11" t="s">
        <v>6</v>
      </c>
      <c r="C11">
        <f>C10+24</f>
        <v>25</v>
      </c>
      <c r="D11">
        <v>3</v>
      </c>
      <c r="E11" t="s">
        <v>10</v>
      </c>
      <c r="F11">
        <v>34.1</v>
      </c>
      <c r="G11">
        <v>0.23499999999999999</v>
      </c>
      <c r="H11" t="s">
        <v>56</v>
      </c>
      <c r="I11">
        <v>1.9</v>
      </c>
      <c r="J11">
        <v>20.399999999999999</v>
      </c>
      <c r="K11" t="str">
        <f t="shared" si="0"/>
        <v>table 6</v>
      </c>
      <c r="L11" t="str">
        <f t="shared" si="1"/>
        <v>table 8</v>
      </c>
    </row>
    <row r="12" spans="1:13" x14ac:dyDescent="0.25">
      <c r="A12" t="s">
        <v>4</v>
      </c>
      <c r="B12" t="s">
        <v>7</v>
      </c>
      <c r="C12">
        <f>C11+24</f>
        <v>49</v>
      </c>
      <c r="D12">
        <v>3</v>
      </c>
      <c r="E12" t="s">
        <v>10</v>
      </c>
      <c r="F12">
        <v>32</v>
      </c>
      <c r="G12">
        <v>0.25</v>
      </c>
      <c r="H12" t="s">
        <v>56</v>
      </c>
      <c r="I12">
        <v>1.9</v>
      </c>
      <c r="J12">
        <v>20.399999999999999</v>
      </c>
      <c r="K12" t="str">
        <f t="shared" si="0"/>
        <v>table 6</v>
      </c>
      <c r="L12" t="str">
        <f t="shared" si="1"/>
        <v>table 8</v>
      </c>
    </row>
    <row r="13" spans="1:13" x14ac:dyDescent="0.25">
      <c r="A13" t="s">
        <v>4</v>
      </c>
      <c r="B13" t="s">
        <v>8</v>
      </c>
      <c r="C13">
        <f>C12+24</f>
        <v>73</v>
      </c>
      <c r="D13">
        <v>3</v>
      </c>
      <c r="E13" t="s">
        <v>10</v>
      </c>
      <c r="F13">
        <v>37.200000000000003</v>
      </c>
      <c r="G13">
        <v>0.216</v>
      </c>
      <c r="H13" t="s">
        <v>56</v>
      </c>
      <c r="I13">
        <v>1.9</v>
      </c>
      <c r="J13">
        <v>20.399999999999999</v>
      </c>
      <c r="K13" t="str">
        <f t="shared" si="0"/>
        <v>table 6</v>
      </c>
      <c r="L13" t="str">
        <f t="shared" si="1"/>
        <v>table 8</v>
      </c>
    </row>
    <row r="14" spans="1:13" x14ac:dyDescent="0.25">
      <c r="A14" t="s">
        <v>4</v>
      </c>
      <c r="B14" t="s">
        <v>5</v>
      </c>
      <c r="C14">
        <v>1</v>
      </c>
      <c r="D14">
        <v>4</v>
      </c>
      <c r="E14" t="s">
        <v>10</v>
      </c>
      <c r="F14">
        <v>34.9</v>
      </c>
      <c r="G14">
        <v>2.3E-2</v>
      </c>
      <c r="H14" t="s">
        <v>56</v>
      </c>
      <c r="I14">
        <v>1.9</v>
      </c>
      <c r="J14">
        <v>20.399999999999999</v>
      </c>
      <c r="K14" t="str">
        <f t="shared" si="0"/>
        <v>table 6</v>
      </c>
      <c r="L14" t="str">
        <f t="shared" si="1"/>
        <v>table 8</v>
      </c>
    </row>
    <row r="15" spans="1:13" x14ac:dyDescent="0.25">
      <c r="A15" t="s">
        <v>4</v>
      </c>
      <c r="B15" t="s">
        <v>6</v>
      </c>
      <c r="C15">
        <f>C14+24</f>
        <v>25</v>
      </c>
      <c r="D15">
        <v>4</v>
      </c>
      <c r="E15" t="s">
        <v>10</v>
      </c>
      <c r="F15">
        <v>33.799999999999997</v>
      </c>
      <c r="G15">
        <v>0.21099999999999999</v>
      </c>
      <c r="H15" t="s">
        <v>56</v>
      </c>
      <c r="I15">
        <v>1.9</v>
      </c>
      <c r="J15">
        <v>20.399999999999999</v>
      </c>
      <c r="K15" t="str">
        <f t="shared" si="0"/>
        <v>table 6</v>
      </c>
      <c r="L15" t="str">
        <f t="shared" si="1"/>
        <v>table 8</v>
      </c>
    </row>
    <row r="16" spans="1:13" x14ac:dyDescent="0.25">
      <c r="A16" t="s">
        <v>4</v>
      </c>
      <c r="B16" t="s">
        <v>7</v>
      </c>
      <c r="C16">
        <f>C15+24</f>
        <v>49</v>
      </c>
      <c r="D16">
        <v>4</v>
      </c>
      <c r="E16" t="s">
        <v>10</v>
      </c>
      <c r="F16">
        <v>33.6</v>
      </c>
      <c r="G16">
        <v>0.36399999999999999</v>
      </c>
      <c r="H16" t="s">
        <v>56</v>
      </c>
      <c r="I16">
        <v>1.9</v>
      </c>
      <c r="J16">
        <v>20.399999999999999</v>
      </c>
      <c r="K16" t="str">
        <f t="shared" si="0"/>
        <v>table 6</v>
      </c>
      <c r="L16" t="str">
        <f t="shared" si="1"/>
        <v>table 8</v>
      </c>
    </row>
    <row r="17" spans="1:12" x14ac:dyDescent="0.25">
      <c r="A17" t="s">
        <v>4</v>
      </c>
      <c r="B17" t="s">
        <v>8</v>
      </c>
      <c r="C17">
        <f>C16+24</f>
        <v>73</v>
      </c>
      <c r="D17">
        <v>4</v>
      </c>
      <c r="E17" t="s">
        <v>10</v>
      </c>
      <c r="F17">
        <v>34</v>
      </c>
      <c r="G17">
        <v>0.45</v>
      </c>
      <c r="H17" t="s">
        <v>56</v>
      </c>
      <c r="I17">
        <v>1.9</v>
      </c>
      <c r="J17">
        <v>20.399999999999999</v>
      </c>
      <c r="K17" t="str">
        <f t="shared" si="0"/>
        <v>table 6</v>
      </c>
      <c r="L17" t="str">
        <f t="shared" si="1"/>
        <v>table 8</v>
      </c>
    </row>
    <row r="18" spans="1:12" x14ac:dyDescent="0.25">
      <c r="A18" t="s">
        <v>4</v>
      </c>
      <c r="B18" t="s">
        <v>5</v>
      </c>
      <c r="C18">
        <v>1</v>
      </c>
      <c r="D18">
        <v>5</v>
      </c>
      <c r="E18" t="s">
        <v>10</v>
      </c>
      <c r="F18">
        <v>32.6</v>
      </c>
      <c r="G18">
        <v>2.3E-2</v>
      </c>
      <c r="H18" t="s">
        <v>56</v>
      </c>
      <c r="I18">
        <v>1.9</v>
      </c>
      <c r="J18">
        <v>20.399999999999999</v>
      </c>
      <c r="K18" t="str">
        <f t="shared" si="0"/>
        <v>table 6</v>
      </c>
      <c r="L18" t="str">
        <f t="shared" si="1"/>
        <v>table 8</v>
      </c>
    </row>
    <row r="19" spans="1:12" x14ac:dyDescent="0.25">
      <c r="A19" t="s">
        <v>4</v>
      </c>
      <c r="B19" t="s">
        <v>6</v>
      </c>
      <c r="C19">
        <f>C18+24</f>
        <v>25</v>
      </c>
      <c r="D19">
        <v>5</v>
      </c>
      <c r="E19" t="s">
        <v>10</v>
      </c>
      <c r="F19">
        <v>33</v>
      </c>
      <c r="G19">
        <v>0.42499999999999999</v>
      </c>
      <c r="H19" t="s">
        <v>56</v>
      </c>
      <c r="I19">
        <v>1.9</v>
      </c>
      <c r="J19">
        <v>20.399999999999999</v>
      </c>
      <c r="K19" t="str">
        <f t="shared" si="0"/>
        <v>table 6</v>
      </c>
      <c r="L19" t="str">
        <f t="shared" si="1"/>
        <v>table 8</v>
      </c>
    </row>
    <row r="20" spans="1:12" x14ac:dyDescent="0.25">
      <c r="A20" t="s">
        <v>4</v>
      </c>
      <c r="B20" t="s">
        <v>7</v>
      </c>
      <c r="C20">
        <f>C19+24</f>
        <v>49</v>
      </c>
      <c r="D20">
        <v>5</v>
      </c>
      <c r="E20" t="s">
        <v>10</v>
      </c>
      <c r="F20">
        <v>33.4</v>
      </c>
      <c r="G20">
        <v>0.37</v>
      </c>
      <c r="H20" t="s">
        <v>56</v>
      </c>
      <c r="I20">
        <v>1.9</v>
      </c>
      <c r="J20">
        <v>20.399999999999999</v>
      </c>
      <c r="K20" t="str">
        <f t="shared" si="0"/>
        <v>table 6</v>
      </c>
      <c r="L20" t="str">
        <f t="shared" si="1"/>
        <v>table 8</v>
      </c>
    </row>
    <row r="21" spans="1:12" x14ac:dyDescent="0.25">
      <c r="A21" t="s">
        <v>4</v>
      </c>
      <c r="B21" t="s">
        <v>8</v>
      </c>
      <c r="C21">
        <f>C20+24</f>
        <v>73</v>
      </c>
      <c r="D21">
        <v>5</v>
      </c>
      <c r="E21" t="s">
        <v>10</v>
      </c>
      <c r="F21">
        <v>33.1</v>
      </c>
      <c r="G21">
        <v>0.47899999999999998</v>
      </c>
      <c r="H21" t="s">
        <v>56</v>
      </c>
      <c r="I21">
        <v>1.9</v>
      </c>
      <c r="J21">
        <v>20.399999999999999</v>
      </c>
      <c r="K21" t="str">
        <f t="shared" si="0"/>
        <v>table 6</v>
      </c>
      <c r="L21" t="str">
        <f t="shared" si="1"/>
        <v>table 8</v>
      </c>
    </row>
    <row r="22" spans="1:12" x14ac:dyDescent="0.25">
      <c r="A22" t="s">
        <v>4</v>
      </c>
      <c r="B22" t="s">
        <v>5</v>
      </c>
      <c r="C22">
        <v>1</v>
      </c>
      <c r="D22">
        <v>1</v>
      </c>
      <c r="E22" t="s">
        <v>11</v>
      </c>
      <c r="F22">
        <v>11.2</v>
      </c>
      <c r="G22">
        <v>6.0000000000000001E-3</v>
      </c>
      <c r="H22" t="s">
        <v>56</v>
      </c>
      <c r="I22">
        <v>10.9</v>
      </c>
      <c r="J22">
        <v>19.5</v>
      </c>
      <c r="K22" t="str">
        <f t="shared" si="0"/>
        <v>table 6</v>
      </c>
      <c r="L22" t="str">
        <f t="shared" si="1"/>
        <v>table 8</v>
      </c>
    </row>
    <row r="23" spans="1:12" x14ac:dyDescent="0.25">
      <c r="A23" t="s">
        <v>4</v>
      </c>
      <c r="B23" t="s">
        <v>6</v>
      </c>
      <c r="C23">
        <f>C22+24</f>
        <v>25</v>
      </c>
      <c r="D23">
        <v>1</v>
      </c>
      <c r="E23" t="s">
        <v>11</v>
      </c>
      <c r="F23">
        <v>11.3</v>
      </c>
      <c r="G23">
        <v>0.19900000000000001</v>
      </c>
      <c r="H23" t="s">
        <v>56</v>
      </c>
      <c r="I23">
        <v>10.9</v>
      </c>
      <c r="J23">
        <v>19.5</v>
      </c>
      <c r="K23" t="str">
        <f t="shared" si="0"/>
        <v>table 6</v>
      </c>
      <c r="L23" t="str">
        <f t="shared" si="1"/>
        <v>table 8</v>
      </c>
    </row>
    <row r="24" spans="1:12" x14ac:dyDescent="0.25">
      <c r="A24" t="s">
        <v>4</v>
      </c>
      <c r="B24" t="s">
        <v>7</v>
      </c>
      <c r="C24">
        <f>C23+24</f>
        <v>49</v>
      </c>
      <c r="D24">
        <v>1</v>
      </c>
      <c r="E24" t="s">
        <v>11</v>
      </c>
      <c r="F24">
        <v>11.9</v>
      </c>
      <c r="G24">
        <v>0.311</v>
      </c>
      <c r="H24" t="s">
        <v>56</v>
      </c>
      <c r="I24">
        <v>10.9</v>
      </c>
      <c r="J24">
        <v>19.5</v>
      </c>
      <c r="K24" t="str">
        <f t="shared" si="0"/>
        <v>table 6</v>
      </c>
      <c r="L24" t="str">
        <f t="shared" si="1"/>
        <v>table 8</v>
      </c>
    </row>
    <row r="25" spans="1:12" x14ac:dyDescent="0.25">
      <c r="A25" t="s">
        <v>4</v>
      </c>
      <c r="B25" t="s">
        <v>8</v>
      </c>
      <c r="C25">
        <f>C24+24</f>
        <v>73</v>
      </c>
      <c r="D25">
        <v>1</v>
      </c>
      <c r="E25" t="s">
        <v>11</v>
      </c>
      <c r="F25">
        <v>13.6</v>
      </c>
      <c r="G25">
        <v>0.61199999999999999</v>
      </c>
      <c r="H25" t="s">
        <v>56</v>
      </c>
      <c r="I25">
        <v>10.9</v>
      </c>
      <c r="J25">
        <v>19.5</v>
      </c>
      <c r="K25" t="str">
        <f t="shared" si="0"/>
        <v>table 6</v>
      </c>
      <c r="L25" t="str">
        <f t="shared" si="1"/>
        <v>table 8</v>
      </c>
    </row>
    <row r="26" spans="1:12" x14ac:dyDescent="0.25">
      <c r="A26" t="s">
        <v>4</v>
      </c>
      <c r="B26" t="s">
        <v>5</v>
      </c>
      <c r="C26">
        <v>1</v>
      </c>
      <c r="D26">
        <v>2</v>
      </c>
      <c r="E26" t="s">
        <v>11</v>
      </c>
      <c r="F26">
        <v>13.5</v>
      </c>
      <c r="G26">
        <v>3.0000000000000001E-3</v>
      </c>
      <c r="H26" t="s">
        <v>56</v>
      </c>
      <c r="I26">
        <v>10.9</v>
      </c>
      <c r="J26">
        <v>19.5</v>
      </c>
      <c r="K26" t="str">
        <f t="shared" si="0"/>
        <v>table 6</v>
      </c>
      <c r="L26" t="str">
        <f t="shared" si="1"/>
        <v>table 8</v>
      </c>
    </row>
    <row r="27" spans="1:12" x14ac:dyDescent="0.25">
      <c r="A27" t="s">
        <v>4</v>
      </c>
      <c r="B27" t="s">
        <v>6</v>
      </c>
      <c r="C27">
        <f>C26+24</f>
        <v>25</v>
      </c>
      <c r="D27">
        <v>2</v>
      </c>
      <c r="E27" t="s">
        <v>11</v>
      </c>
      <c r="F27">
        <v>11.5</v>
      </c>
      <c r="G27">
        <v>0.247</v>
      </c>
      <c r="H27" t="s">
        <v>56</v>
      </c>
      <c r="I27">
        <v>10.9</v>
      </c>
      <c r="J27">
        <v>19.5</v>
      </c>
      <c r="K27" t="str">
        <f t="shared" si="0"/>
        <v>table 6</v>
      </c>
      <c r="L27" t="str">
        <f t="shared" si="1"/>
        <v>table 8</v>
      </c>
    </row>
    <row r="28" spans="1:12" x14ac:dyDescent="0.25">
      <c r="A28" t="s">
        <v>4</v>
      </c>
      <c r="B28" t="s">
        <v>7</v>
      </c>
      <c r="C28">
        <f>C27+24</f>
        <v>49</v>
      </c>
      <c r="D28">
        <v>2</v>
      </c>
      <c r="E28" t="s">
        <v>11</v>
      </c>
      <c r="F28">
        <v>12.1</v>
      </c>
      <c r="G28">
        <v>0.622</v>
      </c>
      <c r="H28" t="s">
        <v>56</v>
      </c>
      <c r="I28">
        <v>10.9</v>
      </c>
      <c r="J28">
        <v>19.5</v>
      </c>
      <c r="K28" t="str">
        <f t="shared" si="0"/>
        <v>table 6</v>
      </c>
      <c r="L28" t="str">
        <f t="shared" si="1"/>
        <v>table 8</v>
      </c>
    </row>
    <row r="29" spans="1:12" x14ac:dyDescent="0.25">
      <c r="A29" t="s">
        <v>4</v>
      </c>
      <c r="B29" t="s">
        <v>8</v>
      </c>
      <c r="C29">
        <f>C28+24</f>
        <v>73</v>
      </c>
      <c r="D29">
        <v>2</v>
      </c>
      <c r="E29" t="s">
        <v>11</v>
      </c>
      <c r="F29">
        <v>12.2</v>
      </c>
      <c r="G29">
        <v>0.35399999999999998</v>
      </c>
      <c r="H29" t="s">
        <v>56</v>
      </c>
      <c r="I29">
        <v>10.9</v>
      </c>
      <c r="J29">
        <v>19.5</v>
      </c>
      <c r="K29" t="str">
        <f t="shared" si="0"/>
        <v>table 6</v>
      </c>
      <c r="L29" t="str">
        <f t="shared" si="1"/>
        <v>table 8</v>
      </c>
    </row>
    <row r="30" spans="1:12" x14ac:dyDescent="0.25">
      <c r="A30" t="s">
        <v>4</v>
      </c>
      <c r="B30" t="s">
        <v>5</v>
      </c>
      <c r="C30">
        <v>1</v>
      </c>
      <c r="D30">
        <v>3</v>
      </c>
      <c r="E30" t="s">
        <v>11</v>
      </c>
      <c r="F30">
        <v>11.2</v>
      </c>
      <c r="G30">
        <v>0.02</v>
      </c>
      <c r="H30" t="s">
        <v>56</v>
      </c>
      <c r="I30">
        <v>10.9</v>
      </c>
      <c r="J30">
        <v>19.5</v>
      </c>
      <c r="K30" t="str">
        <f t="shared" si="0"/>
        <v>table 6</v>
      </c>
      <c r="L30" t="str">
        <f t="shared" si="1"/>
        <v>table 8</v>
      </c>
    </row>
    <row r="31" spans="1:12" x14ac:dyDescent="0.25">
      <c r="A31" t="s">
        <v>4</v>
      </c>
      <c r="B31" t="s">
        <v>6</v>
      </c>
      <c r="C31">
        <f>C30+24</f>
        <v>25</v>
      </c>
      <c r="D31">
        <v>3</v>
      </c>
      <c r="E31" t="s">
        <v>11</v>
      </c>
      <c r="F31">
        <v>12.6</v>
      </c>
      <c r="G31">
        <v>0.13700000000000001</v>
      </c>
      <c r="H31" t="s">
        <v>56</v>
      </c>
      <c r="I31">
        <v>10.9</v>
      </c>
      <c r="J31">
        <v>19.5</v>
      </c>
      <c r="K31" t="str">
        <f t="shared" si="0"/>
        <v>table 6</v>
      </c>
      <c r="L31" t="str">
        <f t="shared" si="1"/>
        <v>table 8</v>
      </c>
    </row>
    <row r="32" spans="1:12" x14ac:dyDescent="0.25">
      <c r="A32" t="s">
        <v>4</v>
      </c>
      <c r="B32" t="s">
        <v>7</v>
      </c>
      <c r="C32">
        <f>C31+24</f>
        <v>49</v>
      </c>
      <c r="D32">
        <v>3</v>
      </c>
      <c r="E32" t="s">
        <v>11</v>
      </c>
      <c r="F32">
        <v>15.7</v>
      </c>
      <c r="G32">
        <v>0.26400000000000001</v>
      </c>
      <c r="H32" t="s">
        <v>56</v>
      </c>
      <c r="I32">
        <v>10.9</v>
      </c>
      <c r="J32">
        <v>19.5</v>
      </c>
      <c r="K32" t="str">
        <f t="shared" si="0"/>
        <v>table 6</v>
      </c>
      <c r="L32" t="str">
        <f t="shared" si="1"/>
        <v>table 8</v>
      </c>
    </row>
    <row r="33" spans="1:12" x14ac:dyDescent="0.25">
      <c r="A33" t="s">
        <v>4</v>
      </c>
      <c r="B33" t="s">
        <v>8</v>
      </c>
      <c r="C33">
        <f>C32+24</f>
        <v>73</v>
      </c>
      <c r="D33">
        <v>3</v>
      </c>
      <c r="E33" t="s">
        <v>11</v>
      </c>
      <c r="F33">
        <v>12.3</v>
      </c>
      <c r="G33">
        <v>0.48599999999999999</v>
      </c>
      <c r="H33" t="s">
        <v>56</v>
      </c>
      <c r="I33">
        <v>10.9</v>
      </c>
      <c r="J33">
        <v>19.5</v>
      </c>
      <c r="K33" t="str">
        <f t="shared" si="0"/>
        <v>table 6</v>
      </c>
      <c r="L33" t="str">
        <f t="shared" si="1"/>
        <v>table 8</v>
      </c>
    </row>
    <row r="34" spans="1:12" x14ac:dyDescent="0.25">
      <c r="A34" t="s">
        <v>4</v>
      </c>
      <c r="B34" t="s">
        <v>5</v>
      </c>
      <c r="C34">
        <v>1</v>
      </c>
      <c r="D34">
        <v>4</v>
      </c>
      <c r="E34" t="s">
        <v>11</v>
      </c>
      <c r="F34">
        <v>12.3</v>
      </c>
      <c r="G34">
        <v>2.4E-2</v>
      </c>
      <c r="H34" t="s">
        <v>56</v>
      </c>
      <c r="I34">
        <v>10.9</v>
      </c>
      <c r="J34">
        <v>19.5</v>
      </c>
      <c r="K34" t="str">
        <f t="shared" si="0"/>
        <v>table 6</v>
      </c>
      <c r="L34" t="str">
        <f t="shared" si="1"/>
        <v>table 8</v>
      </c>
    </row>
    <row r="35" spans="1:12" x14ac:dyDescent="0.25">
      <c r="A35" t="s">
        <v>4</v>
      </c>
      <c r="B35" t="s">
        <v>6</v>
      </c>
      <c r="C35">
        <f>C34+24</f>
        <v>25</v>
      </c>
      <c r="D35">
        <v>4</v>
      </c>
      <c r="E35" t="s">
        <v>11</v>
      </c>
      <c r="F35">
        <v>11.9</v>
      </c>
      <c r="G35">
        <v>0.187</v>
      </c>
      <c r="H35" t="s">
        <v>56</v>
      </c>
      <c r="I35">
        <v>10.9</v>
      </c>
      <c r="J35">
        <v>19.5</v>
      </c>
      <c r="K35" t="str">
        <f>K34</f>
        <v>table 6</v>
      </c>
      <c r="L35" t="str">
        <f>L34</f>
        <v>table 8</v>
      </c>
    </row>
    <row r="36" spans="1:12" x14ac:dyDescent="0.25">
      <c r="A36" t="s">
        <v>4</v>
      </c>
      <c r="B36" t="s">
        <v>7</v>
      </c>
      <c r="C36">
        <f>C35+24</f>
        <v>49</v>
      </c>
      <c r="D36">
        <v>4</v>
      </c>
      <c r="E36" t="s">
        <v>11</v>
      </c>
      <c r="F36">
        <v>12.3</v>
      </c>
      <c r="G36">
        <v>0.44</v>
      </c>
      <c r="H36" t="s">
        <v>56</v>
      </c>
      <c r="I36">
        <v>10.9</v>
      </c>
      <c r="J36">
        <v>19.5</v>
      </c>
      <c r="K36" t="str">
        <f t="shared" si="0"/>
        <v>table 6</v>
      </c>
      <c r="L36" t="str">
        <f t="shared" si="1"/>
        <v>table 8</v>
      </c>
    </row>
    <row r="37" spans="1:12" x14ac:dyDescent="0.25">
      <c r="A37" t="s">
        <v>4</v>
      </c>
      <c r="B37" t="s">
        <v>8</v>
      </c>
      <c r="C37">
        <f>C36+24</f>
        <v>73</v>
      </c>
      <c r="D37">
        <v>4</v>
      </c>
      <c r="E37" t="s">
        <v>11</v>
      </c>
      <c r="F37">
        <v>12</v>
      </c>
      <c r="G37">
        <v>0.68400000000000005</v>
      </c>
      <c r="H37" t="s">
        <v>56</v>
      </c>
      <c r="I37">
        <v>10.9</v>
      </c>
      <c r="J37">
        <v>19.5</v>
      </c>
      <c r="K37" t="str">
        <f t="shared" si="0"/>
        <v>table 6</v>
      </c>
      <c r="L37" t="str">
        <f t="shared" si="1"/>
        <v>table 8</v>
      </c>
    </row>
    <row r="38" spans="1:12" x14ac:dyDescent="0.25">
      <c r="A38" t="s">
        <v>4</v>
      </c>
      <c r="B38" t="s">
        <v>5</v>
      </c>
      <c r="C38">
        <v>1</v>
      </c>
      <c r="D38">
        <v>5</v>
      </c>
      <c r="E38" t="s">
        <v>11</v>
      </c>
      <c r="F38">
        <v>13.8</v>
      </c>
      <c r="G38">
        <v>3.0000000000000001E-3</v>
      </c>
      <c r="H38" t="s">
        <v>56</v>
      </c>
      <c r="I38">
        <v>10.9</v>
      </c>
      <c r="J38">
        <v>19.5</v>
      </c>
      <c r="K38" t="str">
        <f t="shared" si="0"/>
        <v>table 6</v>
      </c>
      <c r="L38" t="str">
        <f t="shared" si="1"/>
        <v>table 8</v>
      </c>
    </row>
    <row r="39" spans="1:12" x14ac:dyDescent="0.25">
      <c r="A39" t="s">
        <v>4</v>
      </c>
      <c r="B39" t="s">
        <v>6</v>
      </c>
      <c r="C39">
        <f>C38+24</f>
        <v>25</v>
      </c>
      <c r="D39">
        <v>5</v>
      </c>
      <c r="E39" t="s">
        <v>11</v>
      </c>
      <c r="F39">
        <v>12.4</v>
      </c>
      <c r="G39">
        <v>0.20300000000000001</v>
      </c>
      <c r="H39" t="s">
        <v>56</v>
      </c>
      <c r="I39">
        <v>10.9</v>
      </c>
      <c r="J39">
        <v>19.5</v>
      </c>
      <c r="K39" t="str">
        <f t="shared" si="0"/>
        <v>table 6</v>
      </c>
      <c r="L39" t="str">
        <f t="shared" si="1"/>
        <v>table 8</v>
      </c>
    </row>
    <row r="40" spans="1:12" x14ac:dyDescent="0.25">
      <c r="A40" t="s">
        <v>4</v>
      </c>
      <c r="B40" t="s">
        <v>7</v>
      </c>
      <c r="C40">
        <f>C39+24</f>
        <v>49</v>
      </c>
      <c r="D40">
        <v>5</v>
      </c>
      <c r="E40" t="s">
        <v>11</v>
      </c>
      <c r="F40">
        <v>12.2</v>
      </c>
      <c r="G40">
        <v>0.39500000000000002</v>
      </c>
      <c r="H40" t="s">
        <v>56</v>
      </c>
      <c r="I40">
        <v>10.9</v>
      </c>
      <c r="J40">
        <v>19.5</v>
      </c>
      <c r="K40" t="str">
        <f t="shared" si="0"/>
        <v>table 6</v>
      </c>
      <c r="L40" t="str">
        <f t="shared" si="1"/>
        <v>table 8</v>
      </c>
    </row>
    <row r="41" spans="1:12" x14ac:dyDescent="0.25">
      <c r="A41" t="s">
        <v>4</v>
      </c>
      <c r="B41" t="s">
        <v>8</v>
      </c>
      <c r="C41">
        <f>C40+24</f>
        <v>73</v>
      </c>
      <c r="D41">
        <v>5</v>
      </c>
      <c r="E41" t="s">
        <v>11</v>
      </c>
      <c r="F41">
        <v>12.8</v>
      </c>
      <c r="G41">
        <v>0.68</v>
      </c>
      <c r="H41" t="s">
        <v>56</v>
      </c>
      <c r="I41">
        <v>10.9</v>
      </c>
      <c r="J41">
        <v>19.5</v>
      </c>
      <c r="K41" t="str">
        <f t="shared" si="0"/>
        <v>table 6</v>
      </c>
      <c r="L41" t="str">
        <f t="shared" si="1"/>
        <v>table 8</v>
      </c>
    </row>
    <row r="42" spans="1:12" x14ac:dyDescent="0.25">
      <c r="A42" t="s">
        <v>4</v>
      </c>
      <c r="B42" t="s">
        <v>5</v>
      </c>
      <c r="C42">
        <v>24</v>
      </c>
      <c r="D42">
        <v>1</v>
      </c>
      <c r="E42" t="s">
        <v>17</v>
      </c>
      <c r="G42">
        <v>24.239000000000001</v>
      </c>
      <c r="H42" t="s">
        <v>16</v>
      </c>
      <c r="I42">
        <v>2</v>
      </c>
      <c r="J42">
        <v>32.5</v>
      </c>
      <c r="K42" t="s">
        <v>49</v>
      </c>
      <c r="L42" t="str">
        <f t="shared" si="1"/>
        <v>table 8</v>
      </c>
    </row>
    <row r="43" spans="1:12" x14ac:dyDescent="0.25">
      <c r="A43" t="s">
        <v>4</v>
      </c>
      <c r="B43" t="s">
        <v>6</v>
      </c>
      <c r="C43">
        <v>48</v>
      </c>
      <c r="D43">
        <v>1</v>
      </c>
      <c r="E43" t="s">
        <v>17</v>
      </c>
      <c r="G43">
        <f>G42+16.508</f>
        <v>40.747</v>
      </c>
      <c r="H43" t="s">
        <v>16</v>
      </c>
      <c r="I43">
        <v>2</v>
      </c>
      <c r="J43">
        <v>32.5</v>
      </c>
      <c r="K43" t="str">
        <f>K42</f>
        <v>table 5</v>
      </c>
      <c r="L43" t="str">
        <f t="shared" si="1"/>
        <v>table 8</v>
      </c>
    </row>
    <row r="44" spans="1:12" x14ac:dyDescent="0.25">
      <c r="A44" t="s">
        <v>4</v>
      </c>
      <c r="B44" t="s">
        <v>7</v>
      </c>
      <c r="C44">
        <v>72</v>
      </c>
      <c r="D44">
        <v>1</v>
      </c>
      <c r="E44" t="s">
        <v>17</v>
      </c>
      <c r="G44">
        <f>G43+20.282</f>
        <v>61.028999999999996</v>
      </c>
      <c r="H44" t="s">
        <v>16</v>
      </c>
      <c r="I44">
        <v>2</v>
      </c>
      <c r="J44">
        <v>32.5</v>
      </c>
      <c r="K44" t="str">
        <f t="shared" ref="K44:K61" si="2">K43</f>
        <v>table 5</v>
      </c>
      <c r="L44" t="str">
        <f t="shared" si="1"/>
        <v>table 8</v>
      </c>
    </row>
    <row r="45" spans="1:12" x14ac:dyDescent="0.25">
      <c r="A45" t="s">
        <v>4</v>
      </c>
      <c r="B45" t="s">
        <v>8</v>
      </c>
      <c r="C45">
        <v>78</v>
      </c>
      <c r="D45">
        <v>1</v>
      </c>
      <c r="E45" t="s">
        <v>17</v>
      </c>
      <c r="G45">
        <v>83.17</v>
      </c>
      <c r="H45" t="s">
        <v>16</v>
      </c>
      <c r="I45">
        <v>2</v>
      </c>
      <c r="J45">
        <v>32.5</v>
      </c>
      <c r="K45" t="str">
        <f t="shared" si="2"/>
        <v>table 5</v>
      </c>
      <c r="L45" t="str">
        <f t="shared" si="1"/>
        <v>table 8</v>
      </c>
    </row>
    <row r="46" spans="1:12" x14ac:dyDescent="0.25">
      <c r="A46" t="s">
        <v>4</v>
      </c>
      <c r="B46" t="s">
        <v>5</v>
      </c>
      <c r="C46">
        <v>24</v>
      </c>
      <c r="D46">
        <v>2</v>
      </c>
      <c r="E46" t="s">
        <v>17</v>
      </c>
      <c r="G46">
        <f>18.629</f>
        <v>18.629000000000001</v>
      </c>
      <c r="H46" t="s">
        <v>16</v>
      </c>
      <c r="I46">
        <v>2</v>
      </c>
      <c r="J46">
        <v>32.5</v>
      </c>
      <c r="K46" t="str">
        <f t="shared" si="2"/>
        <v>table 5</v>
      </c>
      <c r="L46" t="str">
        <f t="shared" si="1"/>
        <v>table 8</v>
      </c>
    </row>
    <row r="47" spans="1:12" x14ac:dyDescent="0.25">
      <c r="A47" t="s">
        <v>4</v>
      </c>
      <c r="B47" t="s">
        <v>6</v>
      </c>
      <c r="C47">
        <v>48</v>
      </c>
      <c r="D47">
        <v>2</v>
      </c>
      <c r="E47" t="s">
        <v>17</v>
      </c>
      <c r="G47">
        <f>G46+18.706</f>
        <v>37.335000000000001</v>
      </c>
      <c r="H47" t="s">
        <v>16</v>
      </c>
      <c r="I47">
        <v>2</v>
      </c>
      <c r="J47">
        <v>32.5</v>
      </c>
      <c r="K47" t="str">
        <f t="shared" si="2"/>
        <v>table 5</v>
      </c>
      <c r="L47" t="str">
        <f t="shared" si="1"/>
        <v>table 8</v>
      </c>
    </row>
    <row r="48" spans="1:12" x14ac:dyDescent="0.25">
      <c r="A48" t="s">
        <v>4</v>
      </c>
      <c r="B48" t="s">
        <v>7</v>
      </c>
      <c r="C48">
        <v>72</v>
      </c>
      <c r="D48">
        <v>2</v>
      </c>
      <c r="E48" t="s">
        <v>17</v>
      </c>
      <c r="G48">
        <f>G47+17.879</f>
        <v>55.213999999999999</v>
      </c>
      <c r="H48" t="s">
        <v>16</v>
      </c>
      <c r="I48">
        <v>2</v>
      </c>
      <c r="J48">
        <v>32.5</v>
      </c>
      <c r="K48" t="str">
        <f t="shared" si="2"/>
        <v>table 5</v>
      </c>
      <c r="L48" t="str">
        <f t="shared" si="1"/>
        <v>table 8</v>
      </c>
    </row>
    <row r="49" spans="1:12" x14ac:dyDescent="0.25">
      <c r="A49" t="s">
        <v>4</v>
      </c>
      <c r="B49" t="s">
        <v>8</v>
      </c>
      <c r="C49">
        <v>78</v>
      </c>
      <c r="D49">
        <v>2</v>
      </c>
      <c r="E49" t="s">
        <v>17</v>
      </c>
      <c r="G49">
        <v>73.037999999999997</v>
      </c>
      <c r="H49" t="s">
        <v>16</v>
      </c>
      <c r="I49">
        <v>2</v>
      </c>
      <c r="J49">
        <v>32.5</v>
      </c>
      <c r="K49" t="str">
        <f t="shared" si="2"/>
        <v>table 5</v>
      </c>
      <c r="L49" t="str">
        <f t="shared" si="1"/>
        <v>table 8</v>
      </c>
    </row>
    <row r="50" spans="1:12" x14ac:dyDescent="0.25">
      <c r="A50" t="s">
        <v>4</v>
      </c>
      <c r="B50" t="s">
        <v>5</v>
      </c>
      <c r="C50">
        <v>24</v>
      </c>
      <c r="D50">
        <v>3</v>
      </c>
      <c r="E50" t="s">
        <v>17</v>
      </c>
      <c r="G50">
        <f>20.3</f>
        <v>20.3</v>
      </c>
      <c r="H50" t="s">
        <v>16</v>
      </c>
      <c r="I50">
        <v>2</v>
      </c>
      <c r="J50">
        <v>32.5</v>
      </c>
      <c r="K50" t="str">
        <f t="shared" si="2"/>
        <v>table 5</v>
      </c>
      <c r="L50" t="str">
        <f t="shared" si="1"/>
        <v>table 8</v>
      </c>
    </row>
    <row r="51" spans="1:12" x14ac:dyDescent="0.25">
      <c r="A51" t="s">
        <v>4</v>
      </c>
      <c r="B51" t="s">
        <v>6</v>
      </c>
      <c r="C51">
        <v>48</v>
      </c>
      <c r="D51">
        <v>3</v>
      </c>
      <c r="E51" t="s">
        <v>17</v>
      </c>
      <c r="G51">
        <f>G50+20.73</f>
        <v>41.03</v>
      </c>
      <c r="H51" t="s">
        <v>16</v>
      </c>
      <c r="I51">
        <v>2</v>
      </c>
      <c r="J51">
        <v>32.5</v>
      </c>
      <c r="K51" t="str">
        <f t="shared" si="2"/>
        <v>table 5</v>
      </c>
      <c r="L51" t="str">
        <f t="shared" si="1"/>
        <v>table 8</v>
      </c>
    </row>
    <row r="52" spans="1:12" x14ac:dyDescent="0.25">
      <c r="A52" t="s">
        <v>4</v>
      </c>
      <c r="B52" t="s">
        <v>7</v>
      </c>
      <c r="C52">
        <v>72</v>
      </c>
      <c r="D52">
        <v>3</v>
      </c>
      <c r="E52" t="s">
        <v>17</v>
      </c>
      <c r="G52">
        <f>G51+17.333</f>
        <v>58.363</v>
      </c>
      <c r="H52" t="s">
        <v>16</v>
      </c>
      <c r="I52">
        <v>2</v>
      </c>
      <c r="J52">
        <v>32.5</v>
      </c>
      <c r="K52" t="str">
        <f t="shared" si="2"/>
        <v>table 5</v>
      </c>
      <c r="L52" t="str">
        <f t="shared" si="1"/>
        <v>table 8</v>
      </c>
    </row>
    <row r="53" spans="1:12" x14ac:dyDescent="0.25">
      <c r="A53" t="s">
        <v>4</v>
      </c>
      <c r="B53" t="s">
        <v>8</v>
      </c>
      <c r="C53">
        <v>78</v>
      </c>
      <c r="D53">
        <v>3</v>
      </c>
      <c r="E53" t="s">
        <v>17</v>
      </c>
      <c r="G53">
        <v>77.867999999999995</v>
      </c>
      <c r="H53" t="s">
        <v>16</v>
      </c>
      <c r="I53">
        <v>2</v>
      </c>
      <c r="J53">
        <v>32.5</v>
      </c>
      <c r="K53" t="str">
        <f t="shared" si="2"/>
        <v>table 5</v>
      </c>
      <c r="L53" t="str">
        <f t="shared" si="1"/>
        <v>table 8</v>
      </c>
    </row>
    <row r="54" spans="1:12" x14ac:dyDescent="0.25">
      <c r="A54" t="s">
        <v>4</v>
      </c>
      <c r="B54" t="s">
        <v>5</v>
      </c>
      <c r="C54">
        <v>24</v>
      </c>
      <c r="D54">
        <v>4</v>
      </c>
      <c r="E54" t="s">
        <v>17</v>
      </c>
      <c r="G54">
        <f>14.747</f>
        <v>14.747</v>
      </c>
      <c r="H54" t="s">
        <v>16</v>
      </c>
      <c r="I54">
        <v>2</v>
      </c>
      <c r="J54">
        <v>32.5</v>
      </c>
      <c r="K54" t="str">
        <f t="shared" si="2"/>
        <v>table 5</v>
      </c>
      <c r="L54" t="str">
        <f t="shared" si="1"/>
        <v>table 8</v>
      </c>
    </row>
    <row r="55" spans="1:12" x14ac:dyDescent="0.25">
      <c r="A55" t="s">
        <v>4</v>
      </c>
      <c r="B55" t="s">
        <v>6</v>
      </c>
      <c r="C55">
        <v>48</v>
      </c>
      <c r="D55">
        <v>4</v>
      </c>
      <c r="E55" t="s">
        <v>17</v>
      </c>
      <c r="G55">
        <f>G54+24.158</f>
        <v>38.905000000000001</v>
      </c>
      <c r="H55" t="s">
        <v>16</v>
      </c>
      <c r="I55">
        <v>2</v>
      </c>
      <c r="J55">
        <v>32.5</v>
      </c>
      <c r="K55" t="str">
        <f t="shared" si="2"/>
        <v>table 5</v>
      </c>
      <c r="L55" t="str">
        <f t="shared" si="1"/>
        <v>table 8</v>
      </c>
    </row>
    <row r="56" spans="1:12" x14ac:dyDescent="0.25">
      <c r="A56" t="s">
        <v>4</v>
      </c>
      <c r="B56" t="s">
        <v>7</v>
      </c>
      <c r="C56">
        <v>72</v>
      </c>
      <c r="D56">
        <v>4</v>
      </c>
      <c r="E56" t="s">
        <v>17</v>
      </c>
      <c r="G56">
        <f>G55+23.381</f>
        <v>62.286000000000001</v>
      </c>
      <c r="H56" t="s">
        <v>16</v>
      </c>
      <c r="I56">
        <v>2</v>
      </c>
      <c r="J56">
        <v>32.5</v>
      </c>
      <c r="K56" t="str">
        <f t="shared" si="2"/>
        <v>table 5</v>
      </c>
      <c r="L56" t="str">
        <f t="shared" si="1"/>
        <v>table 8</v>
      </c>
    </row>
    <row r="57" spans="1:12" x14ac:dyDescent="0.25">
      <c r="A57" t="s">
        <v>4</v>
      </c>
      <c r="B57" t="s">
        <v>8</v>
      </c>
      <c r="C57">
        <v>78</v>
      </c>
      <c r="D57">
        <v>4</v>
      </c>
      <c r="E57" t="s">
        <v>17</v>
      </c>
      <c r="G57">
        <v>83.790999999999997</v>
      </c>
      <c r="H57" t="s">
        <v>16</v>
      </c>
      <c r="I57">
        <v>2</v>
      </c>
      <c r="J57">
        <v>32.5</v>
      </c>
      <c r="K57" t="str">
        <f t="shared" si="2"/>
        <v>table 5</v>
      </c>
      <c r="L57" t="str">
        <f t="shared" si="1"/>
        <v>table 8</v>
      </c>
    </row>
    <row r="58" spans="1:12" x14ac:dyDescent="0.25">
      <c r="A58" t="s">
        <v>4</v>
      </c>
      <c r="B58" t="s">
        <v>5</v>
      </c>
      <c r="C58">
        <v>24</v>
      </c>
      <c r="D58">
        <v>5</v>
      </c>
      <c r="E58" t="s">
        <v>17</v>
      </c>
      <c r="G58">
        <f>21.868</f>
        <v>21.867999999999999</v>
      </c>
      <c r="H58" t="s">
        <v>16</v>
      </c>
      <c r="I58">
        <v>2</v>
      </c>
      <c r="J58">
        <v>32.5</v>
      </c>
      <c r="K58" t="str">
        <f t="shared" si="2"/>
        <v>table 5</v>
      </c>
      <c r="L58" t="str">
        <f t="shared" si="1"/>
        <v>table 8</v>
      </c>
    </row>
    <row r="59" spans="1:12" x14ac:dyDescent="0.25">
      <c r="A59" t="s">
        <v>4</v>
      </c>
      <c r="B59" t="s">
        <v>6</v>
      </c>
      <c r="C59">
        <v>48</v>
      </c>
      <c r="D59">
        <v>5</v>
      </c>
      <c r="E59" t="s">
        <v>17</v>
      </c>
      <c r="G59">
        <f>G58+21.836</f>
        <v>43.703999999999994</v>
      </c>
      <c r="H59" t="s">
        <v>16</v>
      </c>
      <c r="I59">
        <v>2</v>
      </c>
      <c r="J59">
        <v>32.5</v>
      </c>
      <c r="K59" t="str">
        <f t="shared" si="2"/>
        <v>table 5</v>
      </c>
      <c r="L59" t="str">
        <f t="shared" si="1"/>
        <v>table 8</v>
      </c>
    </row>
    <row r="60" spans="1:12" x14ac:dyDescent="0.25">
      <c r="A60" t="s">
        <v>4</v>
      </c>
      <c r="B60" t="s">
        <v>7</v>
      </c>
      <c r="C60">
        <v>72</v>
      </c>
      <c r="D60">
        <v>5</v>
      </c>
      <c r="E60" t="s">
        <v>17</v>
      </c>
      <c r="G60">
        <f>G59+22.291</f>
        <v>65.99499999999999</v>
      </c>
      <c r="H60" t="s">
        <v>16</v>
      </c>
      <c r="I60">
        <v>2</v>
      </c>
      <c r="J60">
        <v>32.5</v>
      </c>
      <c r="K60" t="str">
        <f t="shared" si="2"/>
        <v>table 5</v>
      </c>
      <c r="L60" t="str">
        <f t="shared" si="1"/>
        <v>table 8</v>
      </c>
    </row>
    <row r="61" spans="1:12" x14ac:dyDescent="0.25">
      <c r="A61" t="s">
        <v>4</v>
      </c>
      <c r="B61" t="s">
        <v>8</v>
      </c>
      <c r="C61">
        <v>78</v>
      </c>
      <c r="D61">
        <v>5</v>
      </c>
      <c r="E61" t="s">
        <v>17</v>
      </c>
      <c r="G61">
        <v>81.712000000000003</v>
      </c>
      <c r="H61" t="s">
        <v>16</v>
      </c>
      <c r="I61">
        <v>2</v>
      </c>
      <c r="J61">
        <v>32.5</v>
      </c>
      <c r="K61" t="str">
        <f t="shared" si="2"/>
        <v>table 5</v>
      </c>
      <c r="L61" t="str">
        <f t="shared" si="1"/>
        <v>table 8</v>
      </c>
    </row>
    <row r="62" spans="1:12" ht="14.25" customHeight="1" x14ac:dyDescent="0.25">
      <c r="A62" t="s">
        <v>4</v>
      </c>
      <c r="C62">
        <v>78</v>
      </c>
      <c r="D62">
        <v>1</v>
      </c>
      <c r="E62" t="s">
        <v>18</v>
      </c>
      <c r="G62">
        <v>0.28699999999999998</v>
      </c>
      <c r="H62" t="s">
        <v>56</v>
      </c>
      <c r="I62">
        <v>4</v>
      </c>
      <c r="J62">
        <v>19.692</v>
      </c>
      <c r="K62" t="s">
        <v>50</v>
      </c>
      <c r="L62" t="s">
        <v>61</v>
      </c>
    </row>
    <row r="63" spans="1:12" x14ac:dyDescent="0.25">
      <c r="A63" t="s">
        <v>4</v>
      </c>
      <c r="C63">
        <v>78</v>
      </c>
      <c r="D63">
        <v>2</v>
      </c>
      <c r="E63" t="s">
        <v>18</v>
      </c>
      <c r="G63">
        <v>1.3320000000000001</v>
      </c>
      <c r="H63" t="s">
        <v>56</v>
      </c>
      <c r="I63">
        <v>4</v>
      </c>
      <c r="J63">
        <v>19.692</v>
      </c>
      <c r="K63" t="s">
        <v>50</v>
      </c>
      <c r="L63" t="s">
        <v>61</v>
      </c>
    </row>
    <row r="64" spans="1:12" x14ac:dyDescent="0.25">
      <c r="A64" t="s">
        <v>4</v>
      </c>
      <c r="C64">
        <v>78</v>
      </c>
      <c r="D64">
        <v>3</v>
      </c>
      <c r="E64" t="s">
        <v>18</v>
      </c>
      <c r="G64">
        <v>0.312</v>
      </c>
      <c r="H64" t="s">
        <v>56</v>
      </c>
      <c r="I64">
        <v>4</v>
      </c>
      <c r="J64">
        <v>19.692</v>
      </c>
      <c r="K64" t="str">
        <f>K63</f>
        <v>table 6</v>
      </c>
      <c r="L64" t="s">
        <v>61</v>
      </c>
    </row>
    <row r="65" spans="1:15" x14ac:dyDescent="0.25">
      <c r="A65" t="s">
        <v>4</v>
      </c>
      <c r="C65">
        <v>78</v>
      </c>
      <c r="D65">
        <v>4</v>
      </c>
      <c r="E65" t="s">
        <v>18</v>
      </c>
      <c r="G65">
        <v>0.55300000000000005</v>
      </c>
      <c r="H65" t="s">
        <v>56</v>
      </c>
      <c r="I65">
        <v>4</v>
      </c>
      <c r="J65">
        <v>19.692</v>
      </c>
      <c r="K65" t="str">
        <f t="shared" ref="K65:K66" si="3">K64</f>
        <v>table 6</v>
      </c>
      <c r="L65" t="s">
        <v>61</v>
      </c>
    </row>
    <row r="66" spans="1:15" x14ac:dyDescent="0.25">
      <c r="A66" t="s">
        <v>4</v>
      </c>
      <c r="C66">
        <v>78</v>
      </c>
      <c r="D66">
        <v>5</v>
      </c>
      <c r="E66" t="s">
        <v>18</v>
      </c>
      <c r="G66">
        <v>1.0920000000000001</v>
      </c>
      <c r="H66" t="s">
        <v>56</v>
      </c>
      <c r="I66">
        <v>4</v>
      </c>
      <c r="J66">
        <v>19.692</v>
      </c>
      <c r="K66" t="str">
        <f t="shared" si="3"/>
        <v>table 6</v>
      </c>
      <c r="L66" t="s">
        <v>61</v>
      </c>
    </row>
    <row r="67" spans="1:15" s="11" customFormat="1" x14ac:dyDescent="0.25">
      <c r="A67" t="s">
        <v>4</v>
      </c>
      <c r="C67" s="11">
        <v>78</v>
      </c>
      <c r="D67" s="11">
        <v>1</v>
      </c>
      <c r="E67" s="11" t="s">
        <v>19</v>
      </c>
      <c r="G67" s="11">
        <v>6.8540000000000001</v>
      </c>
      <c r="H67" t="s">
        <v>56</v>
      </c>
      <c r="I67" s="11">
        <v>0.2</v>
      </c>
      <c r="J67" s="11">
        <f>(38.5*0.44+2.8*0.508)</f>
        <v>18.362400000000001</v>
      </c>
      <c r="K67" s="11" t="s">
        <v>50</v>
      </c>
      <c r="L67" t="s">
        <v>61</v>
      </c>
    </row>
    <row r="68" spans="1:15" s="11" customFormat="1" x14ac:dyDescent="0.25">
      <c r="A68" t="s">
        <v>4</v>
      </c>
      <c r="C68" s="11">
        <v>78</v>
      </c>
      <c r="D68" s="11">
        <v>2</v>
      </c>
      <c r="E68" s="11" t="s">
        <v>19</v>
      </c>
      <c r="G68" s="11">
        <v>11.42</v>
      </c>
      <c r="H68" t="s">
        <v>56</v>
      </c>
      <c r="I68" s="11">
        <v>0.2</v>
      </c>
      <c r="J68" s="11">
        <f>(38.5*0.44+2.8*0.508)</f>
        <v>18.362400000000001</v>
      </c>
      <c r="K68" s="11" t="str">
        <f>K67</f>
        <v>table 6</v>
      </c>
      <c r="L68" s="11" t="s">
        <v>58</v>
      </c>
      <c r="O68" s="11" t="s">
        <v>57</v>
      </c>
    </row>
    <row r="69" spans="1:15" s="11" customFormat="1" x14ac:dyDescent="0.25">
      <c r="A69" t="s">
        <v>4</v>
      </c>
      <c r="C69" s="11">
        <v>78</v>
      </c>
      <c r="D69" s="11">
        <v>3</v>
      </c>
      <c r="E69" s="11" t="s">
        <v>19</v>
      </c>
      <c r="G69" s="11">
        <v>7.5460000000000003</v>
      </c>
      <c r="H69" t="s">
        <v>56</v>
      </c>
      <c r="I69" s="11">
        <v>0.2</v>
      </c>
      <c r="J69" s="11">
        <f>(38.5*0.44+2.8*0.508)</f>
        <v>18.362400000000001</v>
      </c>
      <c r="K69" s="11" t="str">
        <f t="shared" ref="K69:K76" si="4">K68</f>
        <v>table 6</v>
      </c>
      <c r="L69" s="11" t="s">
        <v>58</v>
      </c>
      <c r="O69" s="11" t="str">
        <f>O68</f>
        <v>page 44</v>
      </c>
    </row>
    <row r="70" spans="1:15" s="11" customFormat="1" x14ac:dyDescent="0.25">
      <c r="A70" t="s">
        <v>4</v>
      </c>
      <c r="C70" s="11">
        <v>78</v>
      </c>
      <c r="D70" s="11">
        <v>4</v>
      </c>
      <c r="E70" s="11" t="s">
        <v>19</v>
      </c>
      <c r="G70" s="11">
        <v>9.2629999999999999</v>
      </c>
      <c r="H70" t="s">
        <v>56</v>
      </c>
      <c r="I70" s="11">
        <v>0.2</v>
      </c>
      <c r="J70" s="11">
        <f>(38.5*0.44+2.8*0.508)</f>
        <v>18.362400000000001</v>
      </c>
      <c r="K70" s="11" t="str">
        <f t="shared" si="4"/>
        <v>table 6</v>
      </c>
      <c r="L70" s="11" t="s">
        <v>58</v>
      </c>
      <c r="O70" s="11" t="str">
        <f t="shared" ref="O70:O71" si="5">O69</f>
        <v>page 44</v>
      </c>
    </row>
    <row r="71" spans="1:15" s="11" customFormat="1" x14ac:dyDescent="0.25">
      <c r="A71" t="s">
        <v>4</v>
      </c>
      <c r="C71" s="11">
        <v>78</v>
      </c>
      <c r="D71" s="11">
        <v>5</v>
      </c>
      <c r="E71" s="11" t="s">
        <v>19</v>
      </c>
      <c r="G71" s="11">
        <v>11.087999999999999</v>
      </c>
      <c r="H71" t="s">
        <v>56</v>
      </c>
      <c r="I71" s="11">
        <v>0.2</v>
      </c>
      <c r="J71" s="11">
        <f>(38.5*0.44+2.8*0.508)</f>
        <v>18.362400000000001</v>
      </c>
      <c r="K71" s="11" t="str">
        <f t="shared" si="4"/>
        <v>table 6</v>
      </c>
      <c r="L71" s="11" t="s">
        <v>58</v>
      </c>
      <c r="O71" s="11" t="str">
        <f t="shared" si="5"/>
        <v>page 44</v>
      </c>
    </row>
    <row r="72" spans="1:15" s="11" customFormat="1" x14ac:dyDescent="0.25">
      <c r="A72" s="11" t="s">
        <v>4</v>
      </c>
      <c r="C72" s="11">
        <v>78</v>
      </c>
      <c r="D72" s="11">
        <v>1</v>
      </c>
      <c r="E72" s="11" t="s">
        <v>59</v>
      </c>
      <c r="G72" s="11">
        <v>7.4999999999999997E-2</v>
      </c>
      <c r="H72" s="11" t="s">
        <v>56</v>
      </c>
      <c r="I72" s="11">
        <v>5</v>
      </c>
      <c r="J72" s="11">
        <v>7.7</v>
      </c>
      <c r="K72" s="11" t="str">
        <f t="shared" si="4"/>
        <v>table 6</v>
      </c>
      <c r="L72" s="11" t="s">
        <v>60</v>
      </c>
    </row>
    <row r="73" spans="1:15" s="11" customFormat="1" x14ac:dyDescent="0.25">
      <c r="A73" s="11" t="s">
        <v>4</v>
      </c>
      <c r="C73" s="11">
        <v>78</v>
      </c>
      <c r="D73" s="11">
        <v>2</v>
      </c>
      <c r="E73" s="11" t="s">
        <v>59</v>
      </c>
      <c r="G73" s="11">
        <v>0.40799999999999997</v>
      </c>
      <c r="H73" s="11" t="s">
        <v>56</v>
      </c>
      <c r="I73" s="11">
        <v>5</v>
      </c>
      <c r="J73" s="11">
        <v>7.7</v>
      </c>
      <c r="K73" s="11" t="str">
        <f t="shared" si="4"/>
        <v>table 6</v>
      </c>
      <c r="L73" s="11" t="s">
        <v>60</v>
      </c>
    </row>
    <row r="74" spans="1:15" s="11" customFormat="1" x14ac:dyDescent="0.25">
      <c r="A74" s="11" t="s">
        <v>4</v>
      </c>
      <c r="C74" s="11">
        <v>78</v>
      </c>
      <c r="D74" s="11">
        <v>3</v>
      </c>
      <c r="E74" s="11" t="s">
        <v>59</v>
      </c>
      <c r="G74" s="11">
        <v>5.6000000000000001E-2</v>
      </c>
      <c r="H74" s="11" t="s">
        <v>56</v>
      </c>
      <c r="I74" s="11">
        <v>5</v>
      </c>
      <c r="J74" s="11">
        <v>7.7</v>
      </c>
      <c r="K74" s="11" t="str">
        <f t="shared" si="4"/>
        <v>table 6</v>
      </c>
      <c r="L74" s="11" t="s">
        <v>60</v>
      </c>
    </row>
    <row r="75" spans="1:15" s="11" customFormat="1" x14ac:dyDescent="0.25">
      <c r="A75" s="11" t="s">
        <v>4</v>
      </c>
      <c r="C75" s="11">
        <v>78</v>
      </c>
      <c r="D75" s="11">
        <v>4</v>
      </c>
      <c r="E75" s="11" t="s">
        <v>59</v>
      </c>
      <c r="G75" s="11">
        <v>0.252</v>
      </c>
      <c r="H75" s="11" t="s">
        <v>56</v>
      </c>
      <c r="I75" s="11">
        <v>5</v>
      </c>
      <c r="J75" s="11">
        <v>7.7</v>
      </c>
      <c r="K75" s="11" t="str">
        <f t="shared" si="4"/>
        <v>table 6</v>
      </c>
      <c r="L75" s="11" t="s">
        <v>60</v>
      </c>
    </row>
    <row r="76" spans="1:15" s="11" customFormat="1" x14ac:dyDescent="0.25">
      <c r="A76" s="11" t="s">
        <v>4</v>
      </c>
      <c r="C76" s="11">
        <v>78</v>
      </c>
      <c r="D76" s="11">
        <v>5</v>
      </c>
      <c r="E76" s="11" t="s">
        <v>59</v>
      </c>
      <c r="G76" s="11">
        <v>0.38300000000000001</v>
      </c>
      <c r="H76" s="11" t="s">
        <v>56</v>
      </c>
      <c r="I76" s="11">
        <v>5</v>
      </c>
      <c r="J76" s="11">
        <v>7.7</v>
      </c>
      <c r="K76" s="11" t="str">
        <f t="shared" si="4"/>
        <v>table 6</v>
      </c>
      <c r="L76" s="11" t="s">
        <v>60</v>
      </c>
    </row>
    <row r="77" spans="1:15" s="11" customFormat="1" x14ac:dyDescent="0.25"/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348D-6F39-4ADC-924C-A0D2835BC87F}">
  <dimension ref="A1:N76"/>
  <sheetViews>
    <sheetView workbookViewId="0">
      <pane ySplit="1" topLeftCell="A44" activePane="bottomLeft" state="frozen"/>
      <selection pane="bottomLeft" activeCell="H86" sqref="H86"/>
    </sheetView>
  </sheetViews>
  <sheetFormatPr defaultRowHeight="15" x14ac:dyDescent="0.25"/>
  <cols>
    <col min="1" max="1" width="34.7109375" customWidth="1"/>
    <col min="2" max="2" width="20.28515625" customWidth="1"/>
    <col min="5" max="6" width="16.42578125" customWidth="1"/>
    <col min="7" max="7" width="15.28515625" customWidth="1"/>
    <col min="8" max="8" width="26.7109375" style="2" customWidth="1"/>
    <col min="9" max="9" width="20" customWidth="1"/>
    <col min="10" max="10" width="16.85546875" customWidth="1"/>
    <col min="11" max="11" width="17.7109375" customWidth="1"/>
  </cols>
  <sheetData>
    <row r="1" spans="1:14" x14ac:dyDescent="0.25">
      <c r="A1" t="s">
        <v>3</v>
      </c>
      <c r="B1" t="s">
        <v>13</v>
      </c>
      <c r="C1" t="s">
        <v>2</v>
      </c>
      <c r="D1" t="s">
        <v>0</v>
      </c>
      <c r="E1" t="s">
        <v>9</v>
      </c>
      <c r="F1" t="s">
        <v>12</v>
      </c>
      <c r="G1" t="s">
        <v>14</v>
      </c>
      <c r="H1" t="s">
        <v>23</v>
      </c>
      <c r="I1" t="s">
        <v>20</v>
      </c>
      <c r="J1" t="s">
        <v>21</v>
      </c>
      <c r="K1" t="s">
        <v>22</v>
      </c>
      <c r="L1" t="s">
        <v>24</v>
      </c>
    </row>
    <row r="2" spans="1:14" x14ac:dyDescent="0.25">
      <c r="A2" t="s">
        <v>4</v>
      </c>
      <c r="B2" t="s">
        <v>5</v>
      </c>
      <c r="C2">
        <v>1</v>
      </c>
      <c r="D2">
        <v>1</v>
      </c>
      <c r="E2" t="s">
        <v>10</v>
      </c>
      <c r="F2">
        <v>30.6</v>
      </c>
      <c r="G2">
        <v>6.3E-2</v>
      </c>
      <c r="H2" t="s">
        <v>56</v>
      </c>
      <c r="I2">
        <v>5</v>
      </c>
      <c r="J2">
        <v>24.8</v>
      </c>
      <c r="K2">
        <v>45</v>
      </c>
      <c r="L2" t="s">
        <v>52</v>
      </c>
      <c r="M2" t="s">
        <v>53</v>
      </c>
      <c r="N2" t="s">
        <v>45</v>
      </c>
    </row>
    <row r="3" spans="1:14" x14ac:dyDescent="0.25">
      <c r="A3" t="s">
        <v>4</v>
      </c>
      <c r="B3" t="s">
        <v>6</v>
      </c>
      <c r="C3">
        <f>C2+24</f>
        <v>25</v>
      </c>
      <c r="D3">
        <v>1</v>
      </c>
      <c r="E3" t="s">
        <v>10</v>
      </c>
      <c r="F3">
        <v>30.3</v>
      </c>
      <c r="G3">
        <v>0.32700000000000001</v>
      </c>
      <c r="H3" t="s">
        <v>56</v>
      </c>
      <c r="I3">
        <v>5</v>
      </c>
      <c r="J3">
        <v>24.8</v>
      </c>
      <c r="K3">
        <v>45</v>
      </c>
      <c r="L3" t="str">
        <f>L2</f>
        <v>Table 6</v>
      </c>
      <c r="M3" t="str">
        <f>M2</f>
        <v>Table 8</v>
      </c>
      <c r="N3" t="s">
        <v>54</v>
      </c>
    </row>
    <row r="4" spans="1:14" x14ac:dyDescent="0.25">
      <c r="A4" t="s">
        <v>4</v>
      </c>
      <c r="B4" t="s">
        <v>7</v>
      </c>
      <c r="C4">
        <f>C3+24</f>
        <v>49</v>
      </c>
      <c r="D4">
        <v>1</v>
      </c>
      <c r="E4" t="s">
        <v>10</v>
      </c>
      <c r="F4">
        <v>32.799999999999997</v>
      </c>
      <c r="G4">
        <v>0.38800000000000001</v>
      </c>
      <c r="H4" t="s">
        <v>56</v>
      </c>
      <c r="I4">
        <v>5</v>
      </c>
      <c r="J4">
        <v>24.8</v>
      </c>
      <c r="K4">
        <v>45</v>
      </c>
      <c r="L4" t="str">
        <f t="shared" ref="L4:L41" si="0">L3</f>
        <v>Table 6</v>
      </c>
      <c r="M4" t="str">
        <f t="shared" ref="M4:M61" si="1">M3</f>
        <v>Table 8</v>
      </c>
    </row>
    <row r="5" spans="1:14" x14ac:dyDescent="0.25">
      <c r="A5" t="s">
        <v>4</v>
      </c>
      <c r="B5" t="s">
        <v>8</v>
      </c>
      <c r="C5">
        <f>C4+24</f>
        <v>73</v>
      </c>
      <c r="D5">
        <v>1</v>
      </c>
      <c r="E5" t="s">
        <v>10</v>
      </c>
      <c r="F5">
        <v>32.799999999999997</v>
      </c>
      <c r="G5">
        <v>0.25700000000000001</v>
      </c>
      <c r="H5" t="s">
        <v>56</v>
      </c>
      <c r="I5">
        <v>5</v>
      </c>
      <c r="J5">
        <v>24.8</v>
      </c>
      <c r="K5">
        <v>45</v>
      </c>
      <c r="L5" t="str">
        <f t="shared" si="0"/>
        <v>Table 6</v>
      </c>
      <c r="M5" t="str">
        <f t="shared" si="1"/>
        <v>Table 8</v>
      </c>
    </row>
    <row r="6" spans="1:14" x14ac:dyDescent="0.25">
      <c r="A6" t="s">
        <v>4</v>
      </c>
      <c r="B6" t="s">
        <v>5</v>
      </c>
      <c r="C6">
        <v>1</v>
      </c>
      <c r="D6">
        <v>2</v>
      </c>
      <c r="E6" t="s">
        <v>10</v>
      </c>
      <c r="F6">
        <v>27.5</v>
      </c>
      <c r="G6">
        <v>2E-3</v>
      </c>
      <c r="H6" t="s">
        <v>56</v>
      </c>
      <c r="I6">
        <v>5</v>
      </c>
      <c r="J6">
        <v>24.8</v>
      </c>
      <c r="K6">
        <v>45</v>
      </c>
      <c r="L6" t="str">
        <f t="shared" si="0"/>
        <v>Table 6</v>
      </c>
      <c r="M6" t="str">
        <f t="shared" si="1"/>
        <v>Table 8</v>
      </c>
    </row>
    <row r="7" spans="1:14" x14ac:dyDescent="0.25">
      <c r="A7" t="s">
        <v>4</v>
      </c>
      <c r="B7" t="s">
        <v>6</v>
      </c>
      <c r="C7">
        <f>C6+24</f>
        <v>25</v>
      </c>
      <c r="D7">
        <v>2</v>
      </c>
      <c r="E7" t="s">
        <v>10</v>
      </c>
      <c r="F7">
        <v>27.8</v>
      </c>
      <c r="G7">
        <v>0.35199999999999998</v>
      </c>
      <c r="H7" t="s">
        <v>56</v>
      </c>
      <c r="I7">
        <v>5</v>
      </c>
      <c r="J7">
        <v>24.8</v>
      </c>
      <c r="K7">
        <v>45</v>
      </c>
      <c r="L7" t="str">
        <f t="shared" si="0"/>
        <v>Table 6</v>
      </c>
      <c r="M7" t="str">
        <f t="shared" si="1"/>
        <v>Table 8</v>
      </c>
    </row>
    <row r="8" spans="1:14" x14ac:dyDescent="0.25">
      <c r="A8" t="s">
        <v>4</v>
      </c>
      <c r="B8" t="s">
        <v>7</v>
      </c>
      <c r="C8">
        <f>C7+24</f>
        <v>49</v>
      </c>
      <c r="D8">
        <v>2</v>
      </c>
      <c r="E8" t="s">
        <v>10</v>
      </c>
      <c r="F8">
        <v>26.7</v>
      </c>
      <c r="G8">
        <v>0.39400000000000002</v>
      </c>
      <c r="H8" t="s">
        <v>56</v>
      </c>
      <c r="I8">
        <v>5</v>
      </c>
      <c r="J8">
        <v>24.8</v>
      </c>
      <c r="K8">
        <v>45</v>
      </c>
      <c r="L8" t="str">
        <f t="shared" si="0"/>
        <v>Table 6</v>
      </c>
      <c r="M8" t="str">
        <f t="shared" si="1"/>
        <v>Table 8</v>
      </c>
    </row>
    <row r="9" spans="1:14" x14ac:dyDescent="0.25">
      <c r="A9" t="s">
        <v>4</v>
      </c>
      <c r="B9" t="s">
        <v>8</v>
      </c>
      <c r="C9">
        <f>C8+24</f>
        <v>73</v>
      </c>
      <c r="D9">
        <v>2</v>
      </c>
      <c r="E9" t="s">
        <v>10</v>
      </c>
      <c r="H9" t="s">
        <v>56</v>
      </c>
      <c r="I9">
        <v>5</v>
      </c>
      <c r="J9">
        <v>24.8</v>
      </c>
      <c r="K9">
        <v>45</v>
      </c>
      <c r="L9" t="str">
        <f t="shared" si="0"/>
        <v>Table 6</v>
      </c>
      <c r="M9" t="str">
        <f t="shared" si="1"/>
        <v>Table 8</v>
      </c>
    </row>
    <row r="10" spans="1:14" x14ac:dyDescent="0.25">
      <c r="A10" t="s">
        <v>4</v>
      </c>
      <c r="B10" t="s">
        <v>5</v>
      </c>
      <c r="C10">
        <v>1</v>
      </c>
      <c r="D10">
        <v>3</v>
      </c>
      <c r="E10" t="s">
        <v>10</v>
      </c>
      <c r="F10">
        <v>27.5</v>
      </c>
      <c r="G10">
        <v>8.5999999999999993E-2</v>
      </c>
      <c r="H10" t="s">
        <v>56</v>
      </c>
      <c r="I10">
        <v>5</v>
      </c>
      <c r="J10">
        <v>24.8</v>
      </c>
      <c r="K10">
        <v>45</v>
      </c>
      <c r="L10" t="str">
        <f t="shared" si="0"/>
        <v>Table 6</v>
      </c>
      <c r="M10" t="str">
        <f t="shared" si="1"/>
        <v>Table 8</v>
      </c>
    </row>
    <row r="11" spans="1:14" x14ac:dyDescent="0.25">
      <c r="A11" t="s">
        <v>4</v>
      </c>
      <c r="B11" t="s">
        <v>6</v>
      </c>
      <c r="C11">
        <f>C10+24</f>
        <v>25</v>
      </c>
      <c r="D11">
        <v>3</v>
      </c>
      <c r="E11" t="s">
        <v>10</v>
      </c>
      <c r="F11">
        <v>29</v>
      </c>
      <c r="G11">
        <v>0.36199999999999999</v>
      </c>
      <c r="H11" t="s">
        <v>56</v>
      </c>
      <c r="I11">
        <v>5</v>
      </c>
      <c r="J11">
        <v>24.8</v>
      </c>
      <c r="K11">
        <v>45</v>
      </c>
      <c r="L11" t="str">
        <f t="shared" si="0"/>
        <v>Table 6</v>
      </c>
      <c r="M11" t="str">
        <f t="shared" si="1"/>
        <v>Table 8</v>
      </c>
    </row>
    <row r="12" spans="1:14" x14ac:dyDescent="0.25">
      <c r="A12" t="s">
        <v>4</v>
      </c>
      <c r="B12" t="s">
        <v>7</v>
      </c>
      <c r="C12">
        <f>C11+24</f>
        <v>49</v>
      </c>
      <c r="D12">
        <v>3</v>
      </c>
      <c r="E12" t="s">
        <v>10</v>
      </c>
      <c r="F12">
        <v>28.9</v>
      </c>
      <c r="G12">
        <v>0.218</v>
      </c>
      <c r="H12" t="s">
        <v>56</v>
      </c>
      <c r="I12">
        <v>5</v>
      </c>
      <c r="J12">
        <v>24.8</v>
      </c>
      <c r="K12">
        <v>45</v>
      </c>
      <c r="L12" t="str">
        <f t="shared" si="0"/>
        <v>Table 6</v>
      </c>
      <c r="M12" t="str">
        <f t="shared" si="1"/>
        <v>Table 8</v>
      </c>
    </row>
    <row r="13" spans="1:14" x14ac:dyDescent="0.25">
      <c r="A13" t="s">
        <v>4</v>
      </c>
      <c r="B13" t="s">
        <v>8</v>
      </c>
      <c r="C13">
        <f>C12+24</f>
        <v>73</v>
      </c>
      <c r="D13">
        <v>3</v>
      </c>
      <c r="E13" t="s">
        <v>10</v>
      </c>
      <c r="F13">
        <v>29.5</v>
      </c>
      <c r="G13">
        <v>0.31</v>
      </c>
      <c r="H13" t="s">
        <v>56</v>
      </c>
      <c r="I13">
        <v>5</v>
      </c>
      <c r="J13">
        <v>24.8</v>
      </c>
      <c r="K13">
        <v>45</v>
      </c>
      <c r="L13" t="str">
        <f t="shared" si="0"/>
        <v>Table 6</v>
      </c>
      <c r="M13" t="str">
        <f t="shared" si="1"/>
        <v>Table 8</v>
      </c>
    </row>
    <row r="14" spans="1:14" x14ac:dyDescent="0.25">
      <c r="A14" t="s">
        <v>4</v>
      </c>
      <c r="B14" t="s">
        <v>5</v>
      </c>
      <c r="C14">
        <v>1</v>
      </c>
      <c r="D14">
        <v>4</v>
      </c>
      <c r="E14" t="s">
        <v>10</v>
      </c>
      <c r="F14">
        <v>30</v>
      </c>
      <c r="G14">
        <v>7.8E-2</v>
      </c>
      <c r="H14" t="s">
        <v>56</v>
      </c>
      <c r="I14">
        <v>5</v>
      </c>
      <c r="J14">
        <v>24.8</v>
      </c>
      <c r="K14">
        <v>45</v>
      </c>
      <c r="L14" t="str">
        <f t="shared" si="0"/>
        <v>Table 6</v>
      </c>
      <c r="M14" t="str">
        <f t="shared" si="1"/>
        <v>Table 8</v>
      </c>
    </row>
    <row r="15" spans="1:14" x14ac:dyDescent="0.25">
      <c r="A15" t="s">
        <v>4</v>
      </c>
      <c r="B15" t="s">
        <v>6</v>
      </c>
      <c r="C15">
        <f>C14+24</f>
        <v>25</v>
      </c>
      <c r="D15">
        <v>4</v>
      </c>
      <c r="E15" t="s">
        <v>10</v>
      </c>
      <c r="F15">
        <v>31.1</v>
      </c>
      <c r="G15">
        <v>0.31</v>
      </c>
      <c r="H15" t="s">
        <v>56</v>
      </c>
      <c r="I15">
        <v>5</v>
      </c>
      <c r="J15">
        <v>24.8</v>
      </c>
      <c r="K15">
        <v>45</v>
      </c>
      <c r="L15" t="str">
        <f t="shared" si="0"/>
        <v>Table 6</v>
      </c>
      <c r="M15" t="str">
        <f t="shared" si="1"/>
        <v>Table 8</v>
      </c>
    </row>
    <row r="16" spans="1:14" x14ac:dyDescent="0.25">
      <c r="A16" t="s">
        <v>4</v>
      </c>
      <c r="B16" t="s">
        <v>7</v>
      </c>
      <c r="C16">
        <f>C15+24</f>
        <v>49</v>
      </c>
      <c r="D16">
        <v>4</v>
      </c>
      <c r="E16" t="s">
        <v>10</v>
      </c>
      <c r="F16">
        <v>32.200000000000003</v>
      </c>
      <c r="G16">
        <v>0.29199999999999998</v>
      </c>
      <c r="H16" t="s">
        <v>56</v>
      </c>
      <c r="I16">
        <v>5</v>
      </c>
      <c r="J16">
        <v>24.8</v>
      </c>
      <c r="K16">
        <v>45</v>
      </c>
      <c r="L16" t="str">
        <f t="shared" si="0"/>
        <v>Table 6</v>
      </c>
      <c r="M16" t="str">
        <f t="shared" si="1"/>
        <v>Table 8</v>
      </c>
    </row>
    <row r="17" spans="1:13" x14ac:dyDescent="0.25">
      <c r="A17" t="s">
        <v>4</v>
      </c>
      <c r="B17" t="s">
        <v>8</v>
      </c>
      <c r="C17">
        <f>C16+24</f>
        <v>73</v>
      </c>
      <c r="D17">
        <v>4</v>
      </c>
      <c r="E17" t="s">
        <v>10</v>
      </c>
      <c r="F17">
        <v>33.9</v>
      </c>
      <c r="G17">
        <v>0.42699999999999999</v>
      </c>
      <c r="H17" t="s">
        <v>56</v>
      </c>
      <c r="I17">
        <v>5</v>
      </c>
      <c r="J17">
        <v>24.8</v>
      </c>
      <c r="K17">
        <v>45</v>
      </c>
      <c r="L17" t="str">
        <f t="shared" si="0"/>
        <v>Table 6</v>
      </c>
      <c r="M17" t="str">
        <f t="shared" si="1"/>
        <v>Table 8</v>
      </c>
    </row>
    <row r="18" spans="1:13" x14ac:dyDescent="0.25">
      <c r="A18" t="s">
        <v>4</v>
      </c>
      <c r="B18" t="s">
        <v>5</v>
      </c>
      <c r="C18">
        <v>1</v>
      </c>
      <c r="D18">
        <v>5</v>
      </c>
      <c r="E18" t="s">
        <v>10</v>
      </c>
      <c r="F18">
        <v>31</v>
      </c>
      <c r="G18">
        <v>0</v>
      </c>
      <c r="H18" t="s">
        <v>56</v>
      </c>
      <c r="I18">
        <v>5</v>
      </c>
      <c r="J18">
        <v>24.8</v>
      </c>
      <c r="K18">
        <v>45</v>
      </c>
      <c r="L18" t="str">
        <f t="shared" si="0"/>
        <v>Table 6</v>
      </c>
      <c r="M18" t="str">
        <f t="shared" si="1"/>
        <v>Table 8</v>
      </c>
    </row>
    <row r="19" spans="1:13" x14ac:dyDescent="0.25">
      <c r="A19" t="s">
        <v>4</v>
      </c>
      <c r="B19" t="s">
        <v>6</v>
      </c>
      <c r="C19">
        <f>C18+24</f>
        <v>25</v>
      </c>
      <c r="D19">
        <v>5</v>
      </c>
      <c r="E19" t="s">
        <v>10</v>
      </c>
      <c r="F19">
        <v>32.299999999999997</v>
      </c>
      <c r="G19">
        <v>0.42899999999999999</v>
      </c>
      <c r="H19" t="s">
        <v>56</v>
      </c>
      <c r="I19">
        <v>5</v>
      </c>
      <c r="J19">
        <v>24.8</v>
      </c>
      <c r="K19">
        <v>45</v>
      </c>
      <c r="L19" t="str">
        <f t="shared" si="0"/>
        <v>Table 6</v>
      </c>
      <c r="M19" t="str">
        <f t="shared" si="1"/>
        <v>Table 8</v>
      </c>
    </row>
    <row r="20" spans="1:13" x14ac:dyDescent="0.25">
      <c r="A20" t="s">
        <v>4</v>
      </c>
      <c r="B20" t="s">
        <v>7</v>
      </c>
      <c r="C20">
        <f>C19+24</f>
        <v>49</v>
      </c>
      <c r="D20">
        <v>5</v>
      </c>
      <c r="E20" t="s">
        <v>10</v>
      </c>
      <c r="F20">
        <v>30.7</v>
      </c>
      <c r="G20">
        <v>0.35599999999999998</v>
      </c>
      <c r="H20" t="s">
        <v>56</v>
      </c>
      <c r="I20">
        <v>5</v>
      </c>
      <c r="J20">
        <v>24.8</v>
      </c>
      <c r="K20">
        <v>45</v>
      </c>
      <c r="L20" t="str">
        <f t="shared" si="0"/>
        <v>Table 6</v>
      </c>
      <c r="M20" t="str">
        <f t="shared" si="1"/>
        <v>Table 8</v>
      </c>
    </row>
    <row r="21" spans="1:13" x14ac:dyDescent="0.25">
      <c r="A21" t="s">
        <v>4</v>
      </c>
      <c r="B21" t="s">
        <v>8</v>
      </c>
      <c r="C21">
        <f>C20+24</f>
        <v>73</v>
      </c>
      <c r="D21">
        <v>5</v>
      </c>
      <c r="E21" t="s">
        <v>10</v>
      </c>
      <c r="F21">
        <v>31.2</v>
      </c>
      <c r="G21">
        <v>0.32300000000000001</v>
      </c>
      <c r="H21" t="s">
        <v>56</v>
      </c>
      <c r="I21">
        <v>5</v>
      </c>
      <c r="J21">
        <v>24.8</v>
      </c>
      <c r="K21">
        <v>45</v>
      </c>
      <c r="L21" t="str">
        <f t="shared" si="0"/>
        <v>Table 6</v>
      </c>
      <c r="M21" t="str">
        <f t="shared" si="1"/>
        <v>Table 8</v>
      </c>
    </row>
    <row r="22" spans="1:13" x14ac:dyDescent="0.25">
      <c r="A22" t="s">
        <v>4</v>
      </c>
      <c r="B22" t="s">
        <v>5</v>
      </c>
      <c r="C22">
        <v>1</v>
      </c>
      <c r="D22">
        <v>1</v>
      </c>
      <c r="E22" t="s">
        <v>11</v>
      </c>
      <c r="F22">
        <v>10.8</v>
      </c>
      <c r="G22">
        <v>6.0000000000000001E-3</v>
      </c>
      <c r="H22" t="s">
        <v>56</v>
      </c>
      <c r="I22">
        <v>11.3</v>
      </c>
      <c r="J22">
        <v>23.2</v>
      </c>
      <c r="K22">
        <v>58.9</v>
      </c>
      <c r="L22" t="str">
        <f t="shared" si="0"/>
        <v>Table 6</v>
      </c>
      <c r="M22" t="str">
        <f t="shared" si="1"/>
        <v>Table 8</v>
      </c>
    </row>
    <row r="23" spans="1:13" x14ac:dyDescent="0.25">
      <c r="A23" t="s">
        <v>4</v>
      </c>
      <c r="B23" t="s">
        <v>6</v>
      </c>
      <c r="C23">
        <f>C22+24</f>
        <v>25</v>
      </c>
      <c r="D23">
        <v>1</v>
      </c>
      <c r="E23" t="s">
        <v>11</v>
      </c>
      <c r="F23">
        <v>11.4</v>
      </c>
      <c r="G23">
        <v>0.221</v>
      </c>
      <c r="H23" t="s">
        <v>56</v>
      </c>
      <c r="I23">
        <v>11.3</v>
      </c>
      <c r="J23">
        <v>23.2</v>
      </c>
      <c r="K23">
        <v>58.9</v>
      </c>
      <c r="L23" t="str">
        <f t="shared" si="0"/>
        <v>Table 6</v>
      </c>
      <c r="M23" t="str">
        <f t="shared" si="1"/>
        <v>Table 8</v>
      </c>
    </row>
    <row r="24" spans="1:13" x14ac:dyDescent="0.25">
      <c r="A24" t="s">
        <v>4</v>
      </c>
      <c r="B24" t="s">
        <v>7</v>
      </c>
      <c r="C24">
        <f>C23+24</f>
        <v>49</v>
      </c>
      <c r="D24">
        <v>1</v>
      </c>
      <c r="E24" t="s">
        <v>11</v>
      </c>
      <c r="F24">
        <v>11.8</v>
      </c>
      <c r="G24">
        <v>0.29699999999999999</v>
      </c>
      <c r="H24" t="s">
        <v>56</v>
      </c>
      <c r="I24">
        <v>11.3</v>
      </c>
      <c r="J24">
        <v>23.2</v>
      </c>
      <c r="K24">
        <v>58.9</v>
      </c>
      <c r="L24" t="str">
        <f t="shared" si="0"/>
        <v>Table 6</v>
      </c>
      <c r="M24" t="str">
        <f t="shared" si="1"/>
        <v>Table 8</v>
      </c>
    </row>
    <row r="25" spans="1:13" x14ac:dyDescent="0.25">
      <c r="A25" t="s">
        <v>4</v>
      </c>
      <c r="B25" t="s">
        <v>8</v>
      </c>
      <c r="C25">
        <f>C24+24</f>
        <v>73</v>
      </c>
      <c r="D25">
        <v>1</v>
      </c>
      <c r="E25" t="s">
        <v>11</v>
      </c>
      <c r="F25">
        <v>11.9</v>
      </c>
      <c r="G25">
        <v>0.41899999999999998</v>
      </c>
      <c r="H25" t="s">
        <v>56</v>
      </c>
      <c r="I25">
        <v>11.3</v>
      </c>
      <c r="J25">
        <v>23.2</v>
      </c>
      <c r="K25">
        <v>58.9</v>
      </c>
      <c r="L25" t="str">
        <f t="shared" si="0"/>
        <v>Table 6</v>
      </c>
      <c r="M25" t="str">
        <f t="shared" si="1"/>
        <v>Table 8</v>
      </c>
    </row>
    <row r="26" spans="1:13" x14ac:dyDescent="0.25">
      <c r="A26" t="s">
        <v>4</v>
      </c>
      <c r="B26" t="s">
        <v>5</v>
      </c>
      <c r="C26">
        <v>1</v>
      </c>
      <c r="D26">
        <v>2</v>
      </c>
      <c r="E26" t="s">
        <v>11</v>
      </c>
      <c r="F26">
        <v>13.5</v>
      </c>
      <c r="G26">
        <v>1E-3</v>
      </c>
      <c r="H26" t="s">
        <v>56</v>
      </c>
      <c r="I26">
        <v>11.3</v>
      </c>
      <c r="J26">
        <v>23.2</v>
      </c>
      <c r="K26">
        <v>58.9</v>
      </c>
      <c r="L26" t="str">
        <f t="shared" si="0"/>
        <v>Table 6</v>
      </c>
      <c r="M26" t="str">
        <f t="shared" si="1"/>
        <v>Table 8</v>
      </c>
    </row>
    <row r="27" spans="1:13" x14ac:dyDescent="0.25">
      <c r="A27" t="s">
        <v>4</v>
      </c>
      <c r="B27" t="s">
        <v>6</v>
      </c>
      <c r="C27">
        <f>C26+24</f>
        <v>25</v>
      </c>
      <c r="D27">
        <v>2</v>
      </c>
      <c r="E27" t="s">
        <v>11</v>
      </c>
      <c r="F27">
        <v>12.2</v>
      </c>
      <c r="G27">
        <v>0.25700000000000001</v>
      </c>
      <c r="H27" t="s">
        <v>56</v>
      </c>
      <c r="I27">
        <v>11.3</v>
      </c>
      <c r="J27">
        <v>23.2</v>
      </c>
      <c r="K27">
        <v>58.9</v>
      </c>
      <c r="L27" t="str">
        <f t="shared" si="0"/>
        <v>Table 6</v>
      </c>
      <c r="M27" t="str">
        <f t="shared" si="1"/>
        <v>Table 8</v>
      </c>
    </row>
    <row r="28" spans="1:13" x14ac:dyDescent="0.25">
      <c r="A28" t="s">
        <v>4</v>
      </c>
      <c r="B28" t="s">
        <v>7</v>
      </c>
      <c r="C28">
        <f>C27+24</f>
        <v>49</v>
      </c>
      <c r="D28">
        <v>2</v>
      </c>
      <c r="E28" t="s">
        <v>11</v>
      </c>
      <c r="F28">
        <v>12.2</v>
      </c>
      <c r="G28">
        <v>0.41799999999999998</v>
      </c>
      <c r="H28" t="s">
        <v>56</v>
      </c>
      <c r="I28">
        <v>11.3</v>
      </c>
      <c r="J28">
        <v>23.2</v>
      </c>
      <c r="K28">
        <v>58.9</v>
      </c>
      <c r="L28" t="str">
        <f t="shared" si="0"/>
        <v>Table 6</v>
      </c>
      <c r="M28" t="str">
        <f t="shared" si="1"/>
        <v>Table 8</v>
      </c>
    </row>
    <row r="29" spans="1:13" x14ac:dyDescent="0.25">
      <c r="A29" t="s">
        <v>4</v>
      </c>
      <c r="B29" t="s">
        <v>8</v>
      </c>
      <c r="C29">
        <f>C28+24</f>
        <v>73</v>
      </c>
      <c r="D29">
        <v>2</v>
      </c>
      <c r="E29" t="s">
        <v>11</v>
      </c>
      <c r="H29" t="s">
        <v>56</v>
      </c>
      <c r="I29">
        <v>11.3</v>
      </c>
      <c r="J29">
        <v>23.2</v>
      </c>
      <c r="K29">
        <v>58.9</v>
      </c>
      <c r="L29" t="str">
        <f t="shared" si="0"/>
        <v>Table 6</v>
      </c>
      <c r="M29" t="str">
        <f t="shared" si="1"/>
        <v>Table 8</v>
      </c>
    </row>
    <row r="30" spans="1:13" x14ac:dyDescent="0.25">
      <c r="A30" t="s">
        <v>4</v>
      </c>
      <c r="B30" t="s">
        <v>5</v>
      </c>
      <c r="C30">
        <v>1</v>
      </c>
      <c r="D30">
        <v>3</v>
      </c>
      <c r="E30" t="s">
        <v>11</v>
      </c>
      <c r="F30">
        <v>11.6</v>
      </c>
      <c r="G30">
        <v>1.6E-2</v>
      </c>
      <c r="H30" t="s">
        <v>56</v>
      </c>
      <c r="I30">
        <v>11.3</v>
      </c>
      <c r="J30">
        <v>23.2</v>
      </c>
      <c r="K30">
        <v>58.9</v>
      </c>
      <c r="L30" t="str">
        <f t="shared" si="0"/>
        <v>Table 6</v>
      </c>
      <c r="M30" t="str">
        <f t="shared" si="1"/>
        <v>Table 8</v>
      </c>
    </row>
    <row r="31" spans="1:13" x14ac:dyDescent="0.25">
      <c r="A31" t="s">
        <v>4</v>
      </c>
      <c r="B31" t="s">
        <v>6</v>
      </c>
      <c r="C31">
        <f>C30+24</f>
        <v>25</v>
      </c>
      <c r="D31">
        <v>3</v>
      </c>
      <c r="E31" t="s">
        <v>11</v>
      </c>
      <c r="F31">
        <v>12.2</v>
      </c>
      <c r="G31">
        <v>0.20599999999999999</v>
      </c>
      <c r="H31" t="s">
        <v>56</v>
      </c>
      <c r="I31">
        <v>11.3</v>
      </c>
      <c r="J31">
        <v>23.2</v>
      </c>
      <c r="K31">
        <v>58.9</v>
      </c>
      <c r="L31" t="str">
        <f t="shared" si="0"/>
        <v>Table 6</v>
      </c>
      <c r="M31" t="str">
        <f t="shared" si="1"/>
        <v>Table 8</v>
      </c>
    </row>
    <row r="32" spans="1:13" x14ac:dyDescent="0.25">
      <c r="A32" t="s">
        <v>4</v>
      </c>
      <c r="B32" t="s">
        <v>7</v>
      </c>
      <c r="C32">
        <f>C31+24</f>
        <v>49</v>
      </c>
      <c r="D32">
        <v>3</v>
      </c>
      <c r="E32" t="s">
        <v>11</v>
      </c>
      <c r="F32">
        <v>11.3</v>
      </c>
      <c r="G32">
        <v>0.38200000000000001</v>
      </c>
      <c r="H32" t="s">
        <v>56</v>
      </c>
      <c r="I32">
        <v>11.3</v>
      </c>
      <c r="J32">
        <v>23.2</v>
      </c>
      <c r="K32">
        <v>58.9</v>
      </c>
      <c r="L32" t="str">
        <f t="shared" si="0"/>
        <v>Table 6</v>
      </c>
      <c r="M32" t="str">
        <f t="shared" si="1"/>
        <v>Table 8</v>
      </c>
    </row>
    <row r="33" spans="1:13" x14ac:dyDescent="0.25">
      <c r="A33" t="s">
        <v>4</v>
      </c>
      <c r="B33" t="s">
        <v>8</v>
      </c>
      <c r="C33">
        <f>C32+24</f>
        <v>73</v>
      </c>
      <c r="D33">
        <v>3</v>
      </c>
      <c r="E33" t="s">
        <v>11</v>
      </c>
      <c r="F33">
        <v>11.7</v>
      </c>
      <c r="G33">
        <v>0.66200000000000003</v>
      </c>
      <c r="H33" t="s">
        <v>56</v>
      </c>
      <c r="I33">
        <v>11.3</v>
      </c>
      <c r="J33">
        <v>23.2</v>
      </c>
      <c r="K33">
        <v>58.9</v>
      </c>
      <c r="L33" t="str">
        <f t="shared" si="0"/>
        <v>Table 6</v>
      </c>
      <c r="M33" t="str">
        <f t="shared" si="1"/>
        <v>Table 8</v>
      </c>
    </row>
    <row r="34" spans="1:13" x14ac:dyDescent="0.25">
      <c r="A34" t="s">
        <v>4</v>
      </c>
      <c r="B34" t="s">
        <v>5</v>
      </c>
      <c r="C34">
        <v>1</v>
      </c>
      <c r="D34">
        <v>4</v>
      </c>
      <c r="E34" t="s">
        <v>11</v>
      </c>
      <c r="F34">
        <v>12.8</v>
      </c>
      <c r="G34">
        <v>8.9999999999999993E-3</v>
      </c>
      <c r="H34" t="s">
        <v>56</v>
      </c>
      <c r="I34">
        <v>11.3</v>
      </c>
      <c r="J34">
        <v>23.2</v>
      </c>
      <c r="K34">
        <v>58.9</v>
      </c>
      <c r="L34" t="str">
        <f t="shared" si="0"/>
        <v>Table 6</v>
      </c>
      <c r="M34" t="str">
        <f t="shared" si="1"/>
        <v>Table 8</v>
      </c>
    </row>
    <row r="35" spans="1:13" x14ac:dyDescent="0.25">
      <c r="A35" t="s">
        <v>4</v>
      </c>
      <c r="B35" t="s">
        <v>6</v>
      </c>
      <c r="C35">
        <f>C34+24</f>
        <v>25</v>
      </c>
      <c r="D35">
        <v>4</v>
      </c>
      <c r="E35" t="s">
        <v>11</v>
      </c>
      <c r="F35">
        <v>13.8</v>
      </c>
      <c r="G35">
        <v>0.186</v>
      </c>
      <c r="H35" t="s">
        <v>56</v>
      </c>
      <c r="I35">
        <v>11.3</v>
      </c>
      <c r="J35">
        <v>23.2</v>
      </c>
      <c r="K35">
        <v>58.9</v>
      </c>
      <c r="L35" t="str">
        <f t="shared" si="0"/>
        <v>Table 6</v>
      </c>
      <c r="M35" t="str">
        <f t="shared" si="1"/>
        <v>Table 8</v>
      </c>
    </row>
    <row r="36" spans="1:13" x14ac:dyDescent="0.25">
      <c r="A36" t="s">
        <v>4</v>
      </c>
      <c r="B36" t="s">
        <v>7</v>
      </c>
      <c r="C36">
        <f>C35+24</f>
        <v>49</v>
      </c>
      <c r="D36">
        <v>4</v>
      </c>
      <c r="E36" t="s">
        <v>11</v>
      </c>
      <c r="F36">
        <v>12.8</v>
      </c>
      <c r="G36">
        <v>0.312</v>
      </c>
      <c r="H36" t="s">
        <v>56</v>
      </c>
      <c r="I36">
        <v>11.3</v>
      </c>
      <c r="J36">
        <v>23.2</v>
      </c>
      <c r="K36">
        <v>58.9</v>
      </c>
      <c r="L36" t="str">
        <f t="shared" si="0"/>
        <v>Table 6</v>
      </c>
      <c r="M36" t="str">
        <f t="shared" si="1"/>
        <v>Table 8</v>
      </c>
    </row>
    <row r="37" spans="1:13" x14ac:dyDescent="0.25">
      <c r="A37" t="s">
        <v>4</v>
      </c>
      <c r="B37" t="s">
        <v>8</v>
      </c>
      <c r="C37">
        <f>C36+24</f>
        <v>73</v>
      </c>
      <c r="D37">
        <v>4</v>
      </c>
      <c r="E37" t="s">
        <v>11</v>
      </c>
      <c r="F37">
        <v>13.5</v>
      </c>
      <c r="G37">
        <v>0.47799999999999998</v>
      </c>
      <c r="H37" t="s">
        <v>56</v>
      </c>
      <c r="I37">
        <v>11.3</v>
      </c>
      <c r="J37">
        <v>23.2</v>
      </c>
      <c r="K37">
        <v>58.9</v>
      </c>
      <c r="L37" t="str">
        <f t="shared" si="0"/>
        <v>Table 6</v>
      </c>
      <c r="M37" t="str">
        <f t="shared" si="1"/>
        <v>Table 8</v>
      </c>
    </row>
    <row r="38" spans="1:13" x14ac:dyDescent="0.25">
      <c r="A38" t="s">
        <v>4</v>
      </c>
      <c r="B38" t="s">
        <v>5</v>
      </c>
      <c r="C38">
        <v>1</v>
      </c>
      <c r="D38">
        <v>5</v>
      </c>
      <c r="E38" t="s">
        <v>11</v>
      </c>
      <c r="F38">
        <v>11.6</v>
      </c>
      <c r="G38">
        <v>0</v>
      </c>
      <c r="H38" t="s">
        <v>56</v>
      </c>
      <c r="I38">
        <v>11.3</v>
      </c>
      <c r="J38">
        <v>23.2</v>
      </c>
      <c r="K38">
        <v>58.9</v>
      </c>
      <c r="L38" t="str">
        <f t="shared" si="0"/>
        <v>Table 6</v>
      </c>
      <c r="M38" t="str">
        <f t="shared" si="1"/>
        <v>Table 8</v>
      </c>
    </row>
    <row r="39" spans="1:13" x14ac:dyDescent="0.25">
      <c r="A39" t="s">
        <v>4</v>
      </c>
      <c r="B39" t="s">
        <v>6</v>
      </c>
      <c r="C39">
        <f>C38+24</f>
        <v>25</v>
      </c>
      <c r="D39">
        <v>5</v>
      </c>
      <c r="E39" t="s">
        <v>11</v>
      </c>
      <c r="F39">
        <v>12.6</v>
      </c>
      <c r="G39">
        <v>0.27200000000000002</v>
      </c>
      <c r="H39" t="s">
        <v>56</v>
      </c>
      <c r="I39">
        <v>11.3</v>
      </c>
      <c r="J39">
        <v>23.2</v>
      </c>
      <c r="K39">
        <v>58.9</v>
      </c>
      <c r="L39" t="str">
        <f t="shared" si="0"/>
        <v>Table 6</v>
      </c>
      <c r="M39" t="str">
        <f t="shared" si="1"/>
        <v>Table 8</v>
      </c>
    </row>
    <row r="40" spans="1:13" x14ac:dyDescent="0.25">
      <c r="A40" t="s">
        <v>4</v>
      </c>
      <c r="B40" t="s">
        <v>7</v>
      </c>
      <c r="C40">
        <f>C39+24</f>
        <v>49</v>
      </c>
      <c r="D40">
        <v>5</v>
      </c>
      <c r="E40" t="s">
        <v>11</v>
      </c>
      <c r="F40">
        <v>13.4</v>
      </c>
      <c r="G40">
        <v>0.34499999999999997</v>
      </c>
      <c r="H40" t="s">
        <v>56</v>
      </c>
      <c r="I40">
        <v>11.3</v>
      </c>
      <c r="J40">
        <v>23.2</v>
      </c>
      <c r="K40">
        <v>58.9</v>
      </c>
      <c r="L40" t="str">
        <f t="shared" si="0"/>
        <v>Table 6</v>
      </c>
      <c r="M40" t="str">
        <f>M39</f>
        <v>Table 8</v>
      </c>
    </row>
    <row r="41" spans="1:13" x14ac:dyDescent="0.25">
      <c r="A41" t="s">
        <v>4</v>
      </c>
      <c r="B41" t="s">
        <v>8</v>
      </c>
      <c r="C41">
        <f>C40+24</f>
        <v>73</v>
      </c>
      <c r="D41">
        <v>5</v>
      </c>
      <c r="E41" t="s">
        <v>11</v>
      </c>
      <c r="F41">
        <v>12.9</v>
      </c>
      <c r="G41">
        <v>0.48899999999999999</v>
      </c>
      <c r="H41" t="s">
        <v>56</v>
      </c>
      <c r="I41">
        <v>11.3</v>
      </c>
      <c r="J41">
        <v>23.2</v>
      </c>
      <c r="K41">
        <v>58.9</v>
      </c>
      <c r="L41" t="str">
        <f t="shared" si="0"/>
        <v>Table 6</v>
      </c>
      <c r="M41" t="str">
        <f t="shared" si="1"/>
        <v>Table 8</v>
      </c>
    </row>
    <row r="42" spans="1:13" x14ac:dyDescent="0.25">
      <c r="A42" t="s">
        <v>4</v>
      </c>
      <c r="B42" t="s">
        <v>5</v>
      </c>
      <c r="C42">
        <v>24</v>
      </c>
      <c r="D42">
        <v>1</v>
      </c>
      <c r="E42" t="s">
        <v>17</v>
      </c>
      <c r="G42">
        <v>23.648</v>
      </c>
      <c r="H42" s="2" t="s">
        <v>16</v>
      </c>
      <c r="I42">
        <v>2.7</v>
      </c>
      <c r="J42">
        <v>30.2</v>
      </c>
      <c r="K42">
        <v>55.3</v>
      </c>
      <c r="L42" t="s">
        <v>25</v>
      </c>
      <c r="M42" t="str">
        <f t="shared" si="1"/>
        <v>Table 8</v>
      </c>
    </row>
    <row r="43" spans="1:13" x14ac:dyDescent="0.25">
      <c r="A43" t="s">
        <v>4</v>
      </c>
      <c r="B43" t="s">
        <v>6</v>
      </c>
      <c r="C43">
        <v>48</v>
      </c>
      <c r="D43">
        <v>1</v>
      </c>
      <c r="E43" t="s">
        <v>17</v>
      </c>
      <c r="G43">
        <f>G42+22.855</f>
        <v>46.503</v>
      </c>
      <c r="H43" s="2" t="s">
        <v>16</v>
      </c>
      <c r="I43">
        <v>2.7</v>
      </c>
      <c r="J43">
        <v>30.2</v>
      </c>
      <c r="K43">
        <v>55.3</v>
      </c>
      <c r="L43" t="str">
        <f>L42</f>
        <v>Table 5</v>
      </c>
      <c r="M43" t="str">
        <f t="shared" si="1"/>
        <v>Table 8</v>
      </c>
    </row>
    <row r="44" spans="1:13" x14ac:dyDescent="0.25">
      <c r="A44" t="s">
        <v>4</v>
      </c>
      <c r="B44" t="s">
        <v>7</v>
      </c>
      <c r="C44">
        <v>72</v>
      </c>
      <c r="D44">
        <v>1</v>
      </c>
      <c r="E44" t="s">
        <v>17</v>
      </c>
      <c r="G44">
        <f>G43+23.414</f>
        <v>69.917000000000002</v>
      </c>
      <c r="H44" s="2" t="s">
        <v>16</v>
      </c>
      <c r="I44">
        <v>2.7</v>
      </c>
      <c r="J44">
        <v>30.2</v>
      </c>
      <c r="K44">
        <v>55.3</v>
      </c>
      <c r="L44" t="str">
        <f t="shared" ref="L44:L61" si="2">L43</f>
        <v>Table 5</v>
      </c>
      <c r="M44" t="str">
        <f t="shared" si="1"/>
        <v>Table 8</v>
      </c>
    </row>
    <row r="45" spans="1:13" x14ac:dyDescent="0.25">
      <c r="A45" t="s">
        <v>4</v>
      </c>
      <c r="B45" t="s">
        <v>8</v>
      </c>
      <c r="C45">
        <v>78</v>
      </c>
      <c r="D45">
        <v>1</v>
      </c>
      <c r="E45" t="s">
        <v>17</v>
      </c>
      <c r="G45">
        <v>77.375</v>
      </c>
      <c r="H45" s="2" t="s">
        <v>16</v>
      </c>
      <c r="I45">
        <v>2.7</v>
      </c>
      <c r="J45">
        <v>30.2</v>
      </c>
      <c r="K45">
        <v>55.3</v>
      </c>
      <c r="L45" t="str">
        <f t="shared" si="2"/>
        <v>Table 5</v>
      </c>
      <c r="M45" t="str">
        <f t="shared" si="1"/>
        <v>Table 8</v>
      </c>
    </row>
    <row r="46" spans="1:13" x14ac:dyDescent="0.25">
      <c r="A46" t="s">
        <v>4</v>
      </c>
      <c r="B46" t="s">
        <v>5</v>
      </c>
      <c r="C46">
        <v>24</v>
      </c>
      <c r="D46">
        <v>2</v>
      </c>
      <c r="E46" t="s">
        <v>17</v>
      </c>
      <c r="G46">
        <f>21.115</f>
        <v>21.114999999999998</v>
      </c>
      <c r="H46" s="2" t="s">
        <v>16</v>
      </c>
      <c r="I46">
        <v>2.7</v>
      </c>
      <c r="J46">
        <v>30.2</v>
      </c>
      <c r="K46">
        <v>55.3</v>
      </c>
      <c r="L46" t="str">
        <f t="shared" si="2"/>
        <v>Table 5</v>
      </c>
      <c r="M46" t="str">
        <f t="shared" si="1"/>
        <v>Table 8</v>
      </c>
    </row>
    <row r="47" spans="1:13" x14ac:dyDescent="0.25">
      <c r="A47" t="s">
        <v>4</v>
      </c>
      <c r="B47" t="s">
        <v>6</v>
      </c>
      <c r="C47">
        <v>48</v>
      </c>
      <c r="D47">
        <v>2</v>
      </c>
      <c r="E47" t="s">
        <v>17</v>
      </c>
      <c r="G47">
        <f>22.815+G46</f>
        <v>43.93</v>
      </c>
      <c r="H47" s="2" t="s">
        <v>16</v>
      </c>
      <c r="I47">
        <v>2.7</v>
      </c>
      <c r="J47">
        <v>30.2</v>
      </c>
      <c r="K47">
        <v>55.3</v>
      </c>
      <c r="L47" t="str">
        <f t="shared" si="2"/>
        <v>Table 5</v>
      </c>
      <c r="M47" t="str">
        <f t="shared" si="1"/>
        <v>Table 8</v>
      </c>
    </row>
    <row r="48" spans="1:13" x14ac:dyDescent="0.25">
      <c r="A48" t="s">
        <v>4</v>
      </c>
      <c r="B48" t="s">
        <v>7</v>
      </c>
      <c r="C48">
        <v>72</v>
      </c>
      <c r="D48">
        <v>2</v>
      </c>
      <c r="E48" t="s">
        <v>17</v>
      </c>
      <c r="G48">
        <f>G47+18.876</f>
        <v>62.805999999999997</v>
      </c>
      <c r="H48" s="2" t="s">
        <v>16</v>
      </c>
      <c r="I48">
        <v>2.7</v>
      </c>
      <c r="J48">
        <v>30.2</v>
      </c>
      <c r="K48">
        <v>55.3</v>
      </c>
      <c r="L48" t="str">
        <f t="shared" si="2"/>
        <v>Table 5</v>
      </c>
      <c r="M48" t="str">
        <f t="shared" si="1"/>
        <v>Table 8</v>
      </c>
    </row>
    <row r="49" spans="1:13" x14ac:dyDescent="0.25">
      <c r="A49" t="s">
        <v>4</v>
      </c>
      <c r="B49" t="s">
        <v>8</v>
      </c>
      <c r="C49">
        <v>78</v>
      </c>
      <c r="D49">
        <v>2</v>
      </c>
      <c r="E49" t="s">
        <v>17</v>
      </c>
      <c r="G49">
        <v>79.231999999999999</v>
      </c>
      <c r="H49" s="2" t="s">
        <v>16</v>
      </c>
      <c r="I49">
        <v>2.7</v>
      </c>
      <c r="J49">
        <v>30.2</v>
      </c>
      <c r="K49">
        <v>55.3</v>
      </c>
      <c r="L49" t="str">
        <f t="shared" si="2"/>
        <v>Table 5</v>
      </c>
      <c r="M49" t="str">
        <f t="shared" si="1"/>
        <v>Table 8</v>
      </c>
    </row>
    <row r="50" spans="1:13" x14ac:dyDescent="0.25">
      <c r="A50" t="s">
        <v>4</v>
      </c>
      <c r="B50" t="s">
        <v>5</v>
      </c>
      <c r="C50">
        <v>24</v>
      </c>
      <c r="D50">
        <v>3</v>
      </c>
      <c r="E50" t="s">
        <v>17</v>
      </c>
      <c r="G50">
        <v>23.08</v>
      </c>
      <c r="H50" s="2" t="s">
        <v>16</v>
      </c>
      <c r="I50">
        <v>2.7</v>
      </c>
      <c r="J50">
        <v>30.2</v>
      </c>
      <c r="K50">
        <v>55.3</v>
      </c>
      <c r="L50" t="str">
        <f t="shared" si="2"/>
        <v>Table 5</v>
      </c>
      <c r="M50" t="str">
        <f t="shared" si="1"/>
        <v>Table 8</v>
      </c>
    </row>
    <row r="51" spans="1:13" x14ac:dyDescent="0.25">
      <c r="A51" t="s">
        <v>4</v>
      </c>
      <c r="B51" t="s">
        <v>6</v>
      </c>
      <c r="C51">
        <v>48</v>
      </c>
      <c r="D51">
        <v>3</v>
      </c>
      <c r="E51" t="s">
        <v>17</v>
      </c>
      <c r="G51">
        <f>G50+21.256</f>
        <v>44.335999999999999</v>
      </c>
      <c r="H51" s="2" t="s">
        <v>16</v>
      </c>
      <c r="I51">
        <v>2.7</v>
      </c>
      <c r="J51">
        <v>30.2</v>
      </c>
      <c r="K51">
        <v>55.3</v>
      </c>
      <c r="L51" t="str">
        <f t="shared" si="2"/>
        <v>Table 5</v>
      </c>
      <c r="M51" t="str">
        <f t="shared" si="1"/>
        <v>Table 8</v>
      </c>
    </row>
    <row r="52" spans="1:13" x14ac:dyDescent="0.25">
      <c r="A52" t="s">
        <v>4</v>
      </c>
      <c r="B52" t="s">
        <v>7</v>
      </c>
      <c r="C52">
        <v>72</v>
      </c>
      <c r="D52">
        <v>3</v>
      </c>
      <c r="E52" t="s">
        <v>17</v>
      </c>
      <c r="G52">
        <f>G51+23.638</f>
        <v>67.974000000000004</v>
      </c>
      <c r="H52" s="2" t="s">
        <v>16</v>
      </c>
      <c r="I52">
        <v>2.7</v>
      </c>
      <c r="J52">
        <v>30.2</v>
      </c>
      <c r="K52">
        <v>55.3</v>
      </c>
      <c r="L52" t="str">
        <f t="shared" si="2"/>
        <v>Table 5</v>
      </c>
      <c r="M52" t="str">
        <f t="shared" si="1"/>
        <v>Table 8</v>
      </c>
    </row>
    <row r="53" spans="1:13" x14ac:dyDescent="0.25">
      <c r="A53" t="s">
        <v>4</v>
      </c>
      <c r="B53" t="s">
        <v>8</v>
      </c>
      <c r="C53">
        <v>78</v>
      </c>
      <c r="D53">
        <v>3</v>
      </c>
      <c r="E53" t="s">
        <v>17</v>
      </c>
      <c r="G53">
        <f>82.823</f>
        <v>82.822999999999993</v>
      </c>
      <c r="H53" s="2" t="s">
        <v>16</v>
      </c>
      <c r="I53">
        <v>2.7</v>
      </c>
      <c r="J53">
        <v>30.2</v>
      </c>
      <c r="K53">
        <v>55.3</v>
      </c>
      <c r="L53" t="str">
        <f t="shared" si="2"/>
        <v>Table 5</v>
      </c>
      <c r="M53" t="str">
        <f t="shared" si="1"/>
        <v>Table 8</v>
      </c>
    </row>
    <row r="54" spans="1:13" x14ac:dyDescent="0.25">
      <c r="A54" t="s">
        <v>4</v>
      </c>
      <c r="B54" t="s">
        <v>5</v>
      </c>
      <c r="C54">
        <v>24</v>
      </c>
      <c r="D54">
        <v>4</v>
      </c>
      <c r="E54" t="s">
        <v>17</v>
      </c>
      <c r="G54">
        <f>22.086</f>
        <v>22.085999999999999</v>
      </c>
      <c r="H54" s="2" t="s">
        <v>16</v>
      </c>
      <c r="I54">
        <v>2.7</v>
      </c>
      <c r="J54">
        <v>30.2</v>
      </c>
      <c r="K54">
        <v>55.3</v>
      </c>
      <c r="L54" t="str">
        <f t="shared" si="2"/>
        <v>Table 5</v>
      </c>
      <c r="M54" t="str">
        <f t="shared" si="1"/>
        <v>Table 8</v>
      </c>
    </row>
    <row r="55" spans="1:13" x14ac:dyDescent="0.25">
      <c r="A55" t="s">
        <v>4</v>
      </c>
      <c r="B55" t="s">
        <v>6</v>
      </c>
      <c r="C55">
        <v>48</v>
      </c>
      <c r="D55">
        <v>4</v>
      </c>
      <c r="E55" t="s">
        <v>17</v>
      </c>
      <c r="G55">
        <f>G54+20.118</f>
        <v>42.203999999999994</v>
      </c>
      <c r="H55" s="2" t="s">
        <v>16</v>
      </c>
      <c r="I55">
        <v>2.7</v>
      </c>
      <c r="J55">
        <v>30.2</v>
      </c>
      <c r="K55">
        <v>55.3</v>
      </c>
      <c r="L55" t="str">
        <f t="shared" si="2"/>
        <v>Table 5</v>
      </c>
      <c r="M55" t="str">
        <f t="shared" si="1"/>
        <v>Table 8</v>
      </c>
    </row>
    <row r="56" spans="1:13" x14ac:dyDescent="0.25">
      <c r="A56" t="s">
        <v>4</v>
      </c>
      <c r="B56" t="s">
        <v>7</v>
      </c>
      <c r="C56">
        <v>72</v>
      </c>
      <c r="D56">
        <v>4</v>
      </c>
      <c r="E56" t="s">
        <v>17</v>
      </c>
      <c r="G56">
        <f>G55+23.103</f>
        <v>65.306999999999988</v>
      </c>
      <c r="H56" s="2" t="s">
        <v>16</v>
      </c>
      <c r="I56">
        <v>2.7</v>
      </c>
      <c r="J56">
        <v>30.2</v>
      </c>
      <c r="K56">
        <v>55.3</v>
      </c>
      <c r="L56" t="str">
        <f t="shared" si="2"/>
        <v>Table 5</v>
      </c>
      <c r="M56" t="str">
        <f t="shared" si="1"/>
        <v>Table 8</v>
      </c>
    </row>
    <row r="57" spans="1:13" x14ac:dyDescent="0.25">
      <c r="A57" t="s">
        <v>4</v>
      </c>
      <c r="B57" t="s">
        <v>8</v>
      </c>
      <c r="C57">
        <v>78</v>
      </c>
      <c r="D57">
        <v>4</v>
      </c>
      <c r="E57" t="s">
        <v>17</v>
      </c>
      <c r="G57">
        <f>85.672</f>
        <v>85.671999999999997</v>
      </c>
      <c r="H57" s="2" t="s">
        <v>16</v>
      </c>
      <c r="I57">
        <v>2.7</v>
      </c>
      <c r="J57">
        <v>30.2</v>
      </c>
      <c r="K57">
        <v>55.3</v>
      </c>
      <c r="L57" t="str">
        <f t="shared" si="2"/>
        <v>Table 5</v>
      </c>
      <c r="M57" t="str">
        <f t="shared" si="1"/>
        <v>Table 8</v>
      </c>
    </row>
    <row r="58" spans="1:13" x14ac:dyDescent="0.25">
      <c r="A58" t="s">
        <v>4</v>
      </c>
      <c r="B58" t="s">
        <v>5</v>
      </c>
      <c r="C58">
        <v>24</v>
      </c>
      <c r="D58">
        <v>5</v>
      </c>
      <c r="E58" t="s">
        <v>17</v>
      </c>
      <c r="G58">
        <f>22.13</f>
        <v>22.13</v>
      </c>
      <c r="H58" s="2" t="s">
        <v>16</v>
      </c>
      <c r="I58">
        <v>2.7</v>
      </c>
      <c r="J58">
        <v>30.2</v>
      </c>
      <c r="K58">
        <v>55.3</v>
      </c>
      <c r="L58" t="str">
        <f t="shared" si="2"/>
        <v>Table 5</v>
      </c>
      <c r="M58" t="str">
        <f t="shared" si="1"/>
        <v>Table 8</v>
      </c>
    </row>
    <row r="59" spans="1:13" x14ac:dyDescent="0.25">
      <c r="A59" t="s">
        <v>4</v>
      </c>
      <c r="B59" t="s">
        <v>6</v>
      </c>
      <c r="C59">
        <v>48</v>
      </c>
      <c r="D59">
        <v>5</v>
      </c>
      <c r="E59" t="s">
        <v>17</v>
      </c>
      <c r="G59">
        <f>G58+23.152</f>
        <v>45.281999999999996</v>
      </c>
      <c r="H59" s="2" t="s">
        <v>16</v>
      </c>
      <c r="I59">
        <v>2.7</v>
      </c>
      <c r="J59">
        <v>30.2</v>
      </c>
      <c r="K59">
        <v>55.3</v>
      </c>
      <c r="L59" t="str">
        <f t="shared" si="2"/>
        <v>Table 5</v>
      </c>
      <c r="M59" t="str">
        <f t="shared" si="1"/>
        <v>Table 8</v>
      </c>
    </row>
    <row r="60" spans="1:13" x14ac:dyDescent="0.25">
      <c r="A60" t="s">
        <v>4</v>
      </c>
      <c r="B60" t="s">
        <v>7</v>
      </c>
      <c r="C60">
        <v>72</v>
      </c>
      <c r="D60">
        <v>5</v>
      </c>
      <c r="E60" t="s">
        <v>17</v>
      </c>
      <c r="G60">
        <f>G59+23.25</f>
        <v>68.531999999999996</v>
      </c>
      <c r="H60" s="2" t="s">
        <v>16</v>
      </c>
      <c r="I60">
        <v>2.7</v>
      </c>
      <c r="J60">
        <v>30.2</v>
      </c>
      <c r="K60">
        <v>55.3</v>
      </c>
      <c r="L60" t="str">
        <f t="shared" si="2"/>
        <v>Table 5</v>
      </c>
      <c r="M60" t="str">
        <f t="shared" si="1"/>
        <v>Table 8</v>
      </c>
    </row>
    <row r="61" spans="1:13" x14ac:dyDescent="0.25">
      <c r="A61" t="s">
        <v>4</v>
      </c>
      <c r="B61" t="s">
        <v>8</v>
      </c>
      <c r="C61">
        <v>78</v>
      </c>
      <c r="D61">
        <v>5</v>
      </c>
      <c r="E61" t="s">
        <v>17</v>
      </c>
      <c r="G61">
        <v>88.488</v>
      </c>
      <c r="H61" s="2" t="s">
        <v>16</v>
      </c>
      <c r="I61">
        <v>2.7</v>
      </c>
      <c r="J61">
        <v>30.2</v>
      </c>
      <c r="K61">
        <v>55.3</v>
      </c>
      <c r="L61" t="str">
        <f t="shared" si="2"/>
        <v>Table 5</v>
      </c>
      <c r="M61" t="str">
        <f t="shared" si="1"/>
        <v>Table 8</v>
      </c>
    </row>
    <row r="62" spans="1:13" x14ac:dyDescent="0.25">
      <c r="A62" t="s">
        <v>4</v>
      </c>
      <c r="C62">
        <v>78</v>
      </c>
      <c r="D62">
        <v>1</v>
      </c>
      <c r="E62" t="s">
        <v>18</v>
      </c>
      <c r="G62">
        <v>0.69299999999999995</v>
      </c>
      <c r="H62" t="s">
        <v>56</v>
      </c>
      <c r="I62">
        <v>6.76</v>
      </c>
      <c r="J62">
        <v>21.2</v>
      </c>
      <c r="K62">
        <v>50.15</v>
      </c>
      <c r="L62" t="s">
        <v>52</v>
      </c>
      <c r="M62" t="s">
        <v>61</v>
      </c>
    </row>
    <row r="63" spans="1:13" x14ac:dyDescent="0.25">
      <c r="A63" t="s">
        <v>4</v>
      </c>
      <c r="C63">
        <v>78</v>
      </c>
      <c r="D63">
        <v>2</v>
      </c>
      <c r="E63" t="s">
        <v>18</v>
      </c>
      <c r="G63">
        <v>0.56799999999999995</v>
      </c>
      <c r="H63" t="s">
        <v>56</v>
      </c>
      <c r="I63">
        <v>6.76</v>
      </c>
      <c r="J63">
        <v>21.2</v>
      </c>
      <c r="K63">
        <v>50.15</v>
      </c>
      <c r="L63" t="str">
        <f>L62</f>
        <v>Table 6</v>
      </c>
      <c r="M63" t="s">
        <v>61</v>
      </c>
    </row>
    <row r="64" spans="1:13" x14ac:dyDescent="0.25">
      <c r="A64" t="s">
        <v>4</v>
      </c>
      <c r="C64">
        <v>78</v>
      </c>
      <c r="D64">
        <v>3</v>
      </c>
      <c r="E64" t="s">
        <v>18</v>
      </c>
      <c r="G64">
        <v>1.224</v>
      </c>
      <c r="H64" t="s">
        <v>56</v>
      </c>
      <c r="I64">
        <v>6.76</v>
      </c>
      <c r="J64">
        <v>21.2</v>
      </c>
      <c r="K64">
        <v>50.15</v>
      </c>
      <c r="L64" t="str">
        <f t="shared" ref="L64:L66" si="3">L63</f>
        <v>Table 6</v>
      </c>
      <c r="M64" t="s">
        <v>61</v>
      </c>
    </row>
    <row r="65" spans="1:13" x14ac:dyDescent="0.25">
      <c r="A65" t="s">
        <v>4</v>
      </c>
      <c r="C65">
        <v>78</v>
      </c>
      <c r="D65">
        <v>4</v>
      </c>
      <c r="E65" t="s">
        <v>18</v>
      </c>
      <c r="G65">
        <v>0.47499999999999998</v>
      </c>
      <c r="H65" t="s">
        <v>56</v>
      </c>
      <c r="I65">
        <v>6.76</v>
      </c>
      <c r="J65">
        <v>21.2</v>
      </c>
      <c r="K65">
        <v>50.15</v>
      </c>
      <c r="L65" t="str">
        <f t="shared" si="3"/>
        <v>Table 6</v>
      </c>
      <c r="M65" t="s">
        <v>61</v>
      </c>
    </row>
    <row r="66" spans="1:13" x14ac:dyDescent="0.25">
      <c r="A66" t="s">
        <v>4</v>
      </c>
      <c r="C66">
        <v>78</v>
      </c>
      <c r="D66">
        <v>5</v>
      </c>
      <c r="E66" t="s">
        <v>18</v>
      </c>
      <c r="G66">
        <v>0.26600000000000001</v>
      </c>
      <c r="H66" t="s">
        <v>56</v>
      </c>
      <c r="I66">
        <v>6.76</v>
      </c>
      <c r="J66">
        <v>21.2</v>
      </c>
      <c r="K66">
        <v>50.15</v>
      </c>
      <c r="L66" t="str">
        <f t="shared" si="3"/>
        <v>Table 6</v>
      </c>
      <c r="M66" t="s">
        <v>61</v>
      </c>
    </row>
    <row r="67" spans="1:13" s="11" customFormat="1" x14ac:dyDescent="0.25">
      <c r="A67" s="11" t="s">
        <v>4</v>
      </c>
      <c r="C67" s="11">
        <v>78</v>
      </c>
      <c r="D67" s="11">
        <v>1</v>
      </c>
      <c r="E67" s="11" t="s">
        <v>19</v>
      </c>
      <c r="G67" s="11">
        <v>8.3740000000000006</v>
      </c>
      <c r="H67" s="12" t="s">
        <v>15</v>
      </c>
      <c r="I67" s="11">
        <v>0</v>
      </c>
      <c r="J67" s="11">
        <f>34*0.493+0.497*3.2</f>
        <v>18.352399999999999</v>
      </c>
      <c r="K67" s="11">
        <v>19.899999999999999</v>
      </c>
    </row>
    <row r="68" spans="1:13" s="11" customFormat="1" x14ac:dyDescent="0.25">
      <c r="A68" s="11" t="s">
        <v>4</v>
      </c>
      <c r="C68" s="11">
        <v>78</v>
      </c>
      <c r="D68" s="11">
        <v>2</v>
      </c>
      <c r="E68" s="11" t="s">
        <v>19</v>
      </c>
      <c r="G68" s="11">
        <v>8.9960000000000004</v>
      </c>
      <c r="H68" s="12" t="s">
        <v>15</v>
      </c>
      <c r="I68" s="11">
        <v>0</v>
      </c>
      <c r="J68" s="11">
        <f t="shared" ref="J68:J71" si="4">34*0.493+0.497*3.2</f>
        <v>18.352399999999999</v>
      </c>
      <c r="K68" s="11">
        <v>19.899999999999999</v>
      </c>
    </row>
    <row r="69" spans="1:13" s="11" customFormat="1" x14ac:dyDescent="0.25">
      <c r="A69" s="11" t="s">
        <v>4</v>
      </c>
      <c r="C69" s="11">
        <v>78</v>
      </c>
      <c r="D69" s="11">
        <v>3</v>
      </c>
      <c r="E69" s="11" t="s">
        <v>19</v>
      </c>
      <c r="G69" s="11">
        <v>9.8089999999999993</v>
      </c>
      <c r="H69" s="12" t="s">
        <v>15</v>
      </c>
      <c r="I69" s="11">
        <v>0</v>
      </c>
      <c r="J69" s="11">
        <f t="shared" si="4"/>
        <v>18.352399999999999</v>
      </c>
      <c r="K69" s="11">
        <v>19.899999999999999</v>
      </c>
    </row>
    <row r="70" spans="1:13" s="11" customFormat="1" x14ac:dyDescent="0.25">
      <c r="A70" s="11" t="s">
        <v>4</v>
      </c>
      <c r="C70" s="11">
        <v>78</v>
      </c>
      <c r="D70" s="11">
        <v>4</v>
      </c>
      <c r="E70" s="11" t="s">
        <v>19</v>
      </c>
      <c r="G70" s="11">
        <v>7.1790000000000003</v>
      </c>
      <c r="H70" s="12" t="s">
        <v>15</v>
      </c>
      <c r="I70" s="11">
        <v>0</v>
      </c>
      <c r="J70" s="11">
        <f t="shared" si="4"/>
        <v>18.352399999999999</v>
      </c>
      <c r="K70" s="11">
        <v>19.899999999999999</v>
      </c>
    </row>
    <row r="71" spans="1:13" s="11" customFormat="1" x14ac:dyDescent="0.25">
      <c r="A71" s="11" t="s">
        <v>4</v>
      </c>
      <c r="C71" s="11">
        <v>78</v>
      </c>
      <c r="D71" s="11">
        <v>5</v>
      </c>
      <c r="E71" s="11" t="s">
        <v>19</v>
      </c>
      <c r="G71" s="11">
        <v>6.3029999999999999</v>
      </c>
      <c r="H71" s="12" t="s">
        <v>15</v>
      </c>
      <c r="I71" s="11">
        <v>0</v>
      </c>
      <c r="J71" s="11">
        <f t="shared" si="4"/>
        <v>18.352399999999999</v>
      </c>
      <c r="K71" s="11">
        <v>19.899999999999999</v>
      </c>
    </row>
    <row r="72" spans="1:13" s="11" customFormat="1" x14ac:dyDescent="0.25">
      <c r="A72" s="11" t="s">
        <v>4</v>
      </c>
      <c r="C72" s="11">
        <v>78</v>
      </c>
      <c r="D72" s="11">
        <v>1</v>
      </c>
      <c r="E72" s="11" t="s">
        <v>62</v>
      </c>
      <c r="G72" s="11">
        <v>0.53700000000000003</v>
      </c>
      <c r="H72" s="11" t="s">
        <v>56</v>
      </c>
    </row>
    <row r="73" spans="1:13" s="11" customFormat="1" x14ac:dyDescent="0.25">
      <c r="A73" s="11" t="s">
        <v>4</v>
      </c>
      <c r="C73" s="11">
        <v>78</v>
      </c>
      <c r="D73" s="11">
        <v>2</v>
      </c>
      <c r="E73" s="11" t="s">
        <v>62</v>
      </c>
      <c r="G73" s="11">
        <v>0.187</v>
      </c>
      <c r="H73" s="11" t="s">
        <v>56</v>
      </c>
    </row>
    <row r="74" spans="1:13" s="11" customFormat="1" x14ac:dyDescent="0.25">
      <c r="A74" s="11" t="s">
        <v>4</v>
      </c>
      <c r="C74" s="11">
        <v>78</v>
      </c>
      <c r="D74" s="11">
        <v>3</v>
      </c>
      <c r="E74" s="11" t="s">
        <v>62</v>
      </c>
      <c r="G74" s="11">
        <v>0.29199999999999998</v>
      </c>
      <c r="H74" s="11" t="s">
        <v>56</v>
      </c>
    </row>
    <row r="75" spans="1:13" s="11" customFormat="1" x14ac:dyDescent="0.25">
      <c r="A75" s="11" t="s">
        <v>4</v>
      </c>
      <c r="C75" s="11">
        <v>78</v>
      </c>
      <c r="D75" s="11">
        <v>4</v>
      </c>
      <c r="E75" s="11" t="s">
        <v>62</v>
      </c>
      <c r="G75" s="11">
        <v>0.154</v>
      </c>
      <c r="H75" s="11" t="s">
        <v>56</v>
      </c>
    </row>
    <row r="76" spans="1:13" s="11" customFormat="1" x14ac:dyDescent="0.25">
      <c r="A76" s="11" t="s">
        <v>4</v>
      </c>
      <c r="C76" s="11">
        <v>78</v>
      </c>
      <c r="D76" s="11">
        <v>5</v>
      </c>
      <c r="E76" s="11" t="s">
        <v>62</v>
      </c>
      <c r="G76" s="11">
        <v>6.5000000000000002E-2</v>
      </c>
      <c r="H76" s="1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C95E-8B07-41D8-881B-543CA59B79EB}">
  <dimension ref="A1:J9"/>
  <sheetViews>
    <sheetView workbookViewId="0">
      <selection activeCell="F26" sqref="F26"/>
    </sheetView>
  </sheetViews>
  <sheetFormatPr defaultRowHeight="15" x14ac:dyDescent="0.25"/>
  <cols>
    <col min="1" max="1" width="15.85546875" customWidth="1"/>
    <col min="2" max="2" width="41.42578125" customWidth="1"/>
    <col min="5" max="5" width="18.28515625" customWidth="1"/>
    <col min="6" max="6" width="21.140625" customWidth="1"/>
    <col min="7" max="7" width="13.42578125" customWidth="1"/>
    <col min="8" max="8" width="15.28515625" customWidth="1"/>
    <col min="9" max="9" width="15.85546875" customWidth="1"/>
  </cols>
  <sheetData>
    <row r="1" spans="1:10" x14ac:dyDescent="0.25">
      <c r="A1" t="s">
        <v>26</v>
      </c>
      <c r="B1" t="s">
        <v>3</v>
      </c>
      <c r="C1" t="s">
        <v>1</v>
      </c>
      <c r="D1" t="s">
        <v>28</v>
      </c>
      <c r="E1" t="s">
        <v>23</v>
      </c>
      <c r="F1" t="s">
        <v>9</v>
      </c>
      <c r="G1" t="s">
        <v>29</v>
      </c>
      <c r="H1" s="1" t="s">
        <v>30</v>
      </c>
      <c r="I1" s="1" t="s">
        <v>31</v>
      </c>
      <c r="J1" t="s">
        <v>24</v>
      </c>
    </row>
    <row r="2" spans="1:10" x14ac:dyDescent="0.25">
      <c r="A2">
        <v>0.90100000000000002</v>
      </c>
      <c r="B2" t="s">
        <v>27</v>
      </c>
      <c r="C2">
        <v>1.46</v>
      </c>
      <c r="D2">
        <v>1</v>
      </c>
      <c r="E2" t="s">
        <v>48</v>
      </c>
      <c r="F2" t="s">
        <v>37</v>
      </c>
      <c r="G2" t="s">
        <v>32</v>
      </c>
      <c r="H2" t="s">
        <v>32</v>
      </c>
      <c r="I2" t="s">
        <v>32</v>
      </c>
      <c r="J2" t="s">
        <v>65</v>
      </c>
    </row>
    <row r="3" spans="1:10" x14ac:dyDescent="0.25">
      <c r="A3" t="s">
        <v>46</v>
      </c>
      <c r="C3">
        <v>1.56</v>
      </c>
      <c r="D3">
        <v>3</v>
      </c>
      <c r="E3" t="s">
        <v>48</v>
      </c>
      <c r="F3" t="s">
        <v>37</v>
      </c>
      <c r="G3" t="s">
        <v>32</v>
      </c>
      <c r="H3" t="s">
        <v>32</v>
      </c>
      <c r="I3" s="3">
        <v>0.02</v>
      </c>
      <c r="J3" t="str">
        <f>J2</f>
        <v>LOQ = 0.01 ppm</v>
      </c>
    </row>
    <row r="4" spans="1:10" x14ac:dyDescent="0.25">
      <c r="C4">
        <v>1.55</v>
      </c>
      <c r="D4">
        <v>7</v>
      </c>
      <c r="E4" t="s">
        <v>48</v>
      </c>
      <c r="F4" t="s">
        <v>37</v>
      </c>
      <c r="G4" t="s">
        <v>32</v>
      </c>
      <c r="H4" t="s">
        <v>32</v>
      </c>
      <c r="I4" s="3">
        <v>0.03</v>
      </c>
      <c r="J4" t="str">
        <f t="shared" ref="J4:J7" si="0">J3</f>
        <v>LOQ = 0.01 ppm</v>
      </c>
    </row>
    <row r="5" spans="1:10" x14ac:dyDescent="0.25">
      <c r="C5">
        <v>1.55</v>
      </c>
      <c r="D5">
        <v>14</v>
      </c>
      <c r="E5" t="s">
        <v>48</v>
      </c>
      <c r="F5" t="s">
        <v>37</v>
      </c>
      <c r="G5" t="s">
        <v>32</v>
      </c>
      <c r="H5" t="s">
        <v>32</v>
      </c>
      <c r="I5" s="3">
        <v>0.03</v>
      </c>
      <c r="J5" t="str">
        <f t="shared" si="0"/>
        <v>LOQ = 0.01 ppm</v>
      </c>
    </row>
    <row r="6" spans="1:10" x14ac:dyDescent="0.25">
      <c r="C6">
        <v>1.21</v>
      </c>
      <c r="D6">
        <v>21</v>
      </c>
      <c r="E6" t="s">
        <v>48</v>
      </c>
      <c r="F6" t="s">
        <v>37</v>
      </c>
      <c r="G6" t="s">
        <v>32</v>
      </c>
      <c r="H6" t="s">
        <v>32</v>
      </c>
      <c r="I6" s="3">
        <f>AVERAGE(0.02, 0.03, 0.03)</f>
        <v>2.6666666666666668E-2</v>
      </c>
      <c r="J6" t="str">
        <f t="shared" si="0"/>
        <v>LOQ = 0.01 ppm</v>
      </c>
    </row>
    <row r="7" spans="1:10" x14ac:dyDescent="0.25">
      <c r="C7">
        <v>1.49</v>
      </c>
      <c r="D7">
        <v>28</v>
      </c>
      <c r="E7" t="s">
        <v>48</v>
      </c>
      <c r="F7" t="s">
        <v>37</v>
      </c>
      <c r="G7" t="s">
        <v>32</v>
      </c>
      <c r="H7">
        <v>0.01</v>
      </c>
      <c r="I7" s="3">
        <f>AVERAGE(0.03, 0.03, 0.04)</f>
        <v>3.3333333333333333E-2</v>
      </c>
      <c r="J7" t="str">
        <f t="shared" si="0"/>
        <v>LOQ = 0.01 ppm</v>
      </c>
    </row>
    <row r="8" spans="1:10" x14ac:dyDescent="0.25">
      <c r="I8" s="3"/>
    </row>
    <row r="9" spans="1:10" x14ac:dyDescent="0.25">
      <c r="I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CB93-2D72-4FE7-B5B0-694512E712E4}">
  <dimension ref="A1:U238"/>
  <sheetViews>
    <sheetView workbookViewId="0">
      <selection activeCell="A39" sqref="A39"/>
    </sheetView>
  </sheetViews>
  <sheetFormatPr defaultRowHeight="15" x14ac:dyDescent="0.25"/>
  <cols>
    <col min="1" max="1" width="66" customWidth="1"/>
    <col min="2" max="2" width="12.28515625" style="5" customWidth="1"/>
    <col min="3" max="4" width="11.7109375" style="5" customWidth="1"/>
    <col min="5" max="5" width="17.5703125" style="5" customWidth="1"/>
    <col min="6" max="6" width="22.28515625" style="5" customWidth="1"/>
    <col min="7" max="7" width="9.140625" style="5"/>
    <col min="8" max="8" width="26.140625" style="5" customWidth="1"/>
    <col min="9" max="9" width="25.28515625" style="5" customWidth="1"/>
    <col min="10" max="10" width="33" style="5" customWidth="1"/>
    <col min="11" max="11" width="35.28515625" style="5" customWidth="1"/>
  </cols>
  <sheetData>
    <row r="1" spans="1:12" x14ac:dyDescent="0.25">
      <c r="A1" t="s">
        <v>47</v>
      </c>
      <c r="B1" s="5" t="s">
        <v>28</v>
      </c>
      <c r="C1" s="5" t="s">
        <v>33</v>
      </c>
      <c r="D1" s="5" t="s">
        <v>12</v>
      </c>
      <c r="E1" s="5" t="s">
        <v>39</v>
      </c>
      <c r="F1" s="5" t="s">
        <v>38</v>
      </c>
      <c r="G1" s="5" t="s">
        <v>35</v>
      </c>
      <c r="H1" s="5" t="s">
        <v>41</v>
      </c>
      <c r="I1" s="5" t="s">
        <v>43</v>
      </c>
      <c r="J1" s="5" t="s">
        <v>42</v>
      </c>
      <c r="K1" s="5" t="s">
        <v>44</v>
      </c>
      <c r="L1" t="s">
        <v>40</v>
      </c>
    </row>
    <row r="2" spans="1:12" x14ac:dyDescent="0.25">
      <c r="A2" t="s">
        <v>63</v>
      </c>
      <c r="B2" s="5">
        <v>1</v>
      </c>
      <c r="C2" s="5" t="s">
        <v>34</v>
      </c>
      <c r="D2" s="5">
        <v>196</v>
      </c>
      <c r="E2" s="5">
        <v>30.9</v>
      </c>
      <c r="F2" s="5">
        <v>320</v>
      </c>
      <c r="G2" s="5" t="s">
        <v>36</v>
      </c>
      <c r="H2" s="5">
        <v>186</v>
      </c>
      <c r="I2" s="5">
        <v>124</v>
      </c>
      <c r="J2" s="5">
        <v>605</v>
      </c>
      <c r="K2" s="5">
        <v>151</v>
      </c>
      <c r="L2" t="s">
        <v>64</v>
      </c>
    </row>
    <row r="3" spans="1:12" x14ac:dyDescent="0.25">
      <c r="A3" t="str">
        <f>A2</f>
        <v>ad libitum daily for 28 consecutive days pre-egg production</v>
      </c>
      <c r="B3" s="5">
        <v>2</v>
      </c>
      <c r="C3" s="5" t="s">
        <v>34</v>
      </c>
      <c r="D3" s="5">
        <v>196</v>
      </c>
      <c r="E3" s="5">
        <v>21.9</v>
      </c>
      <c r="F3" s="5">
        <v>320</v>
      </c>
      <c r="G3" s="5" t="s">
        <v>36</v>
      </c>
      <c r="H3" s="5">
        <v>157</v>
      </c>
      <c r="I3" s="5">
        <v>66</v>
      </c>
      <c r="J3" s="5">
        <v>851</v>
      </c>
      <c r="K3" s="5">
        <v>238</v>
      </c>
      <c r="L3" t="str">
        <f t="shared" ref="L3:L59" si="0">L2</f>
        <v xml:space="preserve">Spot blood sample taken during 9 and 11 am </v>
      </c>
    </row>
    <row r="4" spans="1:12" x14ac:dyDescent="0.25">
      <c r="A4" t="str">
        <f t="shared" ref="A4:A67" si="1">A3</f>
        <v>ad libitum daily for 28 consecutive days pre-egg production</v>
      </c>
      <c r="B4" s="5">
        <v>3</v>
      </c>
      <c r="C4" s="5" t="s">
        <v>34</v>
      </c>
      <c r="D4" s="5">
        <v>196</v>
      </c>
      <c r="E4" s="5">
        <v>27.6</v>
      </c>
      <c r="F4" s="5">
        <v>320</v>
      </c>
      <c r="G4" s="5" t="s">
        <v>36</v>
      </c>
      <c r="H4" s="5">
        <v>161</v>
      </c>
      <c r="I4" s="5">
        <v>101</v>
      </c>
      <c r="J4" s="5">
        <v>669</v>
      </c>
      <c r="K4" s="5">
        <v>280</v>
      </c>
      <c r="L4" t="str">
        <f t="shared" si="0"/>
        <v xml:space="preserve">Spot blood sample taken during 9 and 11 am </v>
      </c>
    </row>
    <row r="5" spans="1:12" x14ac:dyDescent="0.25">
      <c r="A5" t="str">
        <f t="shared" si="1"/>
        <v>ad libitum daily for 28 consecutive days pre-egg production</v>
      </c>
      <c r="B5" s="5">
        <v>4</v>
      </c>
      <c r="C5" s="5" t="s">
        <v>34</v>
      </c>
      <c r="D5" s="5">
        <v>196</v>
      </c>
      <c r="E5" s="5">
        <v>17</v>
      </c>
      <c r="F5" s="5">
        <v>320</v>
      </c>
      <c r="G5" s="5" t="s">
        <v>36</v>
      </c>
      <c r="H5" s="5">
        <v>120</v>
      </c>
      <c r="I5" s="5">
        <v>87</v>
      </c>
      <c r="J5" s="5">
        <v>635</v>
      </c>
      <c r="K5" s="5">
        <v>209</v>
      </c>
      <c r="L5" t="str">
        <f t="shared" si="0"/>
        <v xml:space="preserve">Spot blood sample taken during 9 and 11 am </v>
      </c>
    </row>
    <row r="6" spans="1:12" x14ac:dyDescent="0.25">
      <c r="A6" t="str">
        <f t="shared" si="1"/>
        <v>ad libitum daily for 28 consecutive days pre-egg production</v>
      </c>
      <c r="B6" s="5">
        <v>5</v>
      </c>
      <c r="C6" s="5" t="s">
        <v>34</v>
      </c>
      <c r="D6" s="5">
        <v>196</v>
      </c>
      <c r="E6" s="5">
        <v>13.9</v>
      </c>
      <c r="F6" s="5">
        <v>320</v>
      </c>
      <c r="G6" s="5" t="s">
        <v>36</v>
      </c>
      <c r="L6" t="str">
        <f t="shared" si="0"/>
        <v xml:space="preserve">Spot blood sample taken during 9 and 11 am </v>
      </c>
    </row>
    <row r="7" spans="1:12" x14ac:dyDescent="0.25">
      <c r="A7" t="str">
        <f t="shared" si="1"/>
        <v>ad libitum daily for 28 consecutive days pre-egg production</v>
      </c>
      <c r="B7" s="5">
        <v>6</v>
      </c>
      <c r="C7" s="5" t="s">
        <v>34</v>
      </c>
      <c r="D7" s="5">
        <v>196</v>
      </c>
      <c r="E7" s="5">
        <v>22.3</v>
      </c>
      <c r="F7" s="5">
        <v>320</v>
      </c>
      <c r="G7" s="5" t="s">
        <v>36</v>
      </c>
      <c r="L7" t="str">
        <f t="shared" si="0"/>
        <v xml:space="preserve">Spot blood sample taken during 9 and 11 am </v>
      </c>
    </row>
    <row r="8" spans="1:12" x14ac:dyDescent="0.25">
      <c r="A8" t="str">
        <f t="shared" si="1"/>
        <v>ad libitum daily for 28 consecutive days pre-egg production</v>
      </c>
      <c r="B8" s="5">
        <v>7</v>
      </c>
      <c r="C8" s="5" t="s">
        <v>34</v>
      </c>
      <c r="D8" s="5">
        <v>196</v>
      </c>
      <c r="E8" s="5">
        <v>20.3</v>
      </c>
      <c r="F8" s="5">
        <v>320</v>
      </c>
      <c r="G8" s="5" t="s">
        <v>36</v>
      </c>
      <c r="H8" s="5">
        <v>131</v>
      </c>
      <c r="I8" s="5">
        <v>14</v>
      </c>
      <c r="J8" s="5">
        <v>631</v>
      </c>
      <c r="K8" s="5">
        <v>74</v>
      </c>
      <c r="L8" t="str">
        <f t="shared" si="0"/>
        <v xml:space="preserve">Spot blood sample taken during 9 and 11 am </v>
      </c>
    </row>
    <row r="9" spans="1:12" x14ac:dyDescent="0.25">
      <c r="A9" t="str">
        <f t="shared" si="1"/>
        <v>ad libitum daily for 28 consecutive days pre-egg production</v>
      </c>
      <c r="B9" s="5">
        <v>14</v>
      </c>
      <c r="C9" s="5" t="s">
        <v>34</v>
      </c>
      <c r="D9" s="5">
        <v>196</v>
      </c>
      <c r="E9" s="5">
        <v>23.7</v>
      </c>
      <c r="F9" s="5">
        <v>320</v>
      </c>
      <c r="G9" s="5" t="s">
        <v>36</v>
      </c>
      <c r="H9" s="5">
        <v>75.599999999999994</v>
      </c>
      <c r="I9" s="5">
        <v>59.1</v>
      </c>
      <c r="J9" s="5">
        <v>519</v>
      </c>
      <c r="K9" s="5">
        <v>256</v>
      </c>
      <c r="L9" t="str">
        <f t="shared" si="0"/>
        <v xml:space="preserve">Spot blood sample taken during 9 and 11 am </v>
      </c>
    </row>
    <row r="10" spans="1:12" x14ac:dyDescent="0.25">
      <c r="A10" t="str">
        <f t="shared" si="1"/>
        <v>ad libitum daily for 28 consecutive days pre-egg production</v>
      </c>
      <c r="B10" s="5">
        <v>21</v>
      </c>
      <c r="C10" s="5" t="s">
        <v>34</v>
      </c>
      <c r="D10" s="5">
        <v>196</v>
      </c>
      <c r="E10" s="5">
        <v>25.6</v>
      </c>
      <c r="F10" s="5">
        <v>320</v>
      </c>
      <c r="G10" s="5" t="s">
        <v>36</v>
      </c>
      <c r="H10" s="5">
        <v>92.8</v>
      </c>
      <c r="I10" s="5">
        <v>36.6</v>
      </c>
      <c r="J10" s="5">
        <v>582</v>
      </c>
      <c r="K10" s="5">
        <v>104</v>
      </c>
      <c r="L10" t="str">
        <f t="shared" si="0"/>
        <v xml:space="preserve">Spot blood sample taken during 9 and 11 am </v>
      </c>
    </row>
    <row r="11" spans="1:12" x14ac:dyDescent="0.25">
      <c r="A11" t="str">
        <f t="shared" si="1"/>
        <v>ad libitum daily for 28 consecutive days pre-egg production</v>
      </c>
      <c r="B11" s="5">
        <v>28</v>
      </c>
      <c r="C11" s="5" t="s">
        <v>34</v>
      </c>
      <c r="D11" s="5">
        <v>196</v>
      </c>
      <c r="E11" s="5">
        <v>26.1</v>
      </c>
      <c r="F11" s="5">
        <v>320</v>
      </c>
      <c r="G11" s="5" t="s">
        <v>36</v>
      </c>
      <c r="H11" s="5">
        <v>23.6</v>
      </c>
      <c r="I11" s="5">
        <v>22.2</v>
      </c>
      <c r="J11" s="5">
        <v>315</v>
      </c>
      <c r="K11" s="5">
        <v>177</v>
      </c>
      <c r="L11" t="str">
        <f t="shared" si="0"/>
        <v xml:space="preserve">Spot blood sample taken during 9 and 11 am </v>
      </c>
    </row>
    <row r="12" spans="1:12" x14ac:dyDescent="0.25">
      <c r="A12" t="str">
        <f t="shared" si="1"/>
        <v>ad libitum daily for 28 consecutive days pre-egg production</v>
      </c>
      <c r="B12" s="5">
        <f>1+28</f>
        <v>29</v>
      </c>
      <c r="C12" s="5" t="s">
        <v>34</v>
      </c>
      <c r="D12" s="5">
        <v>196</v>
      </c>
      <c r="E12" s="5">
        <v>0</v>
      </c>
      <c r="F12" s="5">
        <v>320</v>
      </c>
      <c r="G12" s="5" t="s">
        <v>36</v>
      </c>
      <c r="H12" s="5">
        <v>0.5</v>
      </c>
      <c r="I12" s="5">
        <v>0</v>
      </c>
      <c r="J12" s="5">
        <v>1.84</v>
      </c>
      <c r="K12" s="5">
        <v>0.51</v>
      </c>
      <c r="L12" t="str">
        <f t="shared" si="0"/>
        <v xml:space="preserve">Spot blood sample taken during 9 and 11 am </v>
      </c>
    </row>
    <row r="13" spans="1:12" x14ac:dyDescent="0.25">
      <c r="A13" t="str">
        <f t="shared" si="1"/>
        <v>ad libitum daily for 28 consecutive days pre-egg production</v>
      </c>
      <c r="B13" s="5">
        <f>2+28</f>
        <v>30</v>
      </c>
      <c r="C13" s="5" t="s">
        <v>34</v>
      </c>
      <c r="D13" s="5">
        <v>196</v>
      </c>
      <c r="E13" s="5">
        <v>0</v>
      </c>
      <c r="F13" s="5">
        <v>320</v>
      </c>
      <c r="G13" s="5" t="s">
        <v>36</v>
      </c>
      <c r="H13" s="5">
        <v>0.5</v>
      </c>
      <c r="I13" s="5">
        <v>0</v>
      </c>
      <c r="J13" s="5">
        <v>0.6</v>
      </c>
      <c r="K13" s="5">
        <v>0.22</v>
      </c>
      <c r="L13" t="str">
        <f t="shared" si="0"/>
        <v xml:space="preserve">Spot blood sample taken during 9 and 11 am </v>
      </c>
    </row>
    <row r="14" spans="1:12" x14ac:dyDescent="0.25">
      <c r="A14" t="str">
        <f t="shared" si="1"/>
        <v>ad libitum daily for 28 consecutive days pre-egg production</v>
      </c>
      <c r="B14" s="5">
        <f>3+28</f>
        <v>31</v>
      </c>
      <c r="C14" s="5" t="s">
        <v>34</v>
      </c>
      <c r="D14" s="5">
        <v>196</v>
      </c>
      <c r="E14" s="5">
        <v>0</v>
      </c>
      <c r="F14" s="5">
        <v>320</v>
      </c>
      <c r="G14" s="5" t="s">
        <v>36</v>
      </c>
      <c r="H14" s="5">
        <v>1.05</v>
      </c>
      <c r="I14" s="5">
        <v>1.22</v>
      </c>
      <c r="J14" s="5">
        <v>0.62</v>
      </c>
      <c r="K14" s="5">
        <v>0.26</v>
      </c>
      <c r="L14" t="str">
        <f t="shared" si="0"/>
        <v xml:space="preserve">Spot blood sample taken during 9 and 11 am </v>
      </c>
    </row>
    <row r="15" spans="1:12" x14ac:dyDescent="0.25">
      <c r="A15" t="str">
        <f t="shared" si="1"/>
        <v>ad libitum daily for 28 consecutive days pre-egg production</v>
      </c>
      <c r="B15" s="5">
        <f>4+28</f>
        <v>32</v>
      </c>
      <c r="C15" s="5" t="s">
        <v>34</v>
      </c>
      <c r="D15" s="5">
        <v>196</v>
      </c>
      <c r="E15" s="5">
        <v>0</v>
      </c>
      <c r="F15" s="5">
        <v>320</v>
      </c>
      <c r="G15" s="5" t="s">
        <v>36</v>
      </c>
      <c r="H15" s="5">
        <v>0.9</v>
      </c>
      <c r="I15" s="5">
        <v>0.89</v>
      </c>
      <c r="J15" s="5">
        <v>0.75</v>
      </c>
      <c r="K15" s="5">
        <v>0.55000000000000004</v>
      </c>
      <c r="L15" t="str">
        <f t="shared" si="0"/>
        <v xml:space="preserve">Spot blood sample taken during 9 and 11 am </v>
      </c>
    </row>
    <row r="16" spans="1:12" x14ac:dyDescent="0.25">
      <c r="A16" t="str">
        <f t="shared" si="1"/>
        <v>ad libitum daily for 28 consecutive days pre-egg production</v>
      </c>
      <c r="B16" s="5">
        <f>7+28</f>
        <v>35</v>
      </c>
      <c r="C16" s="5" t="s">
        <v>34</v>
      </c>
      <c r="D16" s="5">
        <v>196</v>
      </c>
      <c r="E16" s="5">
        <v>0</v>
      </c>
      <c r="F16" s="5">
        <v>320</v>
      </c>
      <c r="G16" s="5" t="s">
        <v>36</v>
      </c>
      <c r="H16" s="5">
        <v>0.5</v>
      </c>
      <c r="I16" s="5">
        <v>0</v>
      </c>
      <c r="J16" s="5">
        <v>0.5</v>
      </c>
      <c r="K16" s="5">
        <v>0</v>
      </c>
      <c r="L16" t="str">
        <f t="shared" si="0"/>
        <v xml:space="preserve">Spot blood sample taken during 9 and 11 am </v>
      </c>
    </row>
    <row r="17" spans="1:12" x14ac:dyDescent="0.25">
      <c r="A17" t="str">
        <f t="shared" si="1"/>
        <v>ad libitum daily for 28 consecutive days pre-egg production</v>
      </c>
      <c r="B17" s="5">
        <f>14+28</f>
        <v>42</v>
      </c>
      <c r="C17" s="5" t="s">
        <v>34</v>
      </c>
      <c r="D17" s="5">
        <v>196</v>
      </c>
      <c r="E17" s="5">
        <v>0</v>
      </c>
      <c r="F17" s="5">
        <v>320</v>
      </c>
      <c r="G17" s="5" t="s">
        <v>36</v>
      </c>
      <c r="H17" s="5">
        <v>0.5</v>
      </c>
      <c r="I17" s="5">
        <v>0</v>
      </c>
      <c r="J17" s="5">
        <v>0.5</v>
      </c>
      <c r="K17" s="5">
        <v>0</v>
      </c>
      <c r="L17" t="str">
        <f t="shared" si="0"/>
        <v xml:space="preserve">Spot blood sample taken during 9 and 11 am </v>
      </c>
    </row>
    <row r="18" spans="1:12" x14ac:dyDescent="0.25">
      <c r="A18" t="str">
        <f t="shared" si="1"/>
        <v>ad libitum daily for 28 consecutive days pre-egg production</v>
      </c>
      <c r="B18" s="5">
        <f>21+28</f>
        <v>49</v>
      </c>
      <c r="C18" s="5" t="s">
        <v>34</v>
      </c>
      <c r="D18" s="5">
        <v>196</v>
      </c>
      <c r="E18" s="5">
        <v>0</v>
      </c>
      <c r="F18" s="5">
        <v>320</v>
      </c>
      <c r="G18" s="5" t="s">
        <v>36</v>
      </c>
      <c r="L18" t="str">
        <f t="shared" si="0"/>
        <v xml:space="preserve">Spot blood sample taken during 9 and 11 am </v>
      </c>
    </row>
    <row r="19" spans="1:12" x14ac:dyDescent="0.25">
      <c r="A19" t="str">
        <f t="shared" si="1"/>
        <v>ad libitum daily for 28 consecutive days pre-egg production</v>
      </c>
      <c r="B19" s="5">
        <f>28+28</f>
        <v>56</v>
      </c>
      <c r="C19" s="5" t="s">
        <v>34</v>
      </c>
      <c r="D19" s="5">
        <v>196</v>
      </c>
      <c r="E19" s="5">
        <v>0</v>
      </c>
      <c r="F19" s="5">
        <v>320</v>
      </c>
      <c r="G19" s="5" t="s">
        <v>36</v>
      </c>
      <c r="L19" t="str">
        <f t="shared" si="0"/>
        <v xml:space="preserve">Spot blood sample taken during 9 and 11 am </v>
      </c>
    </row>
    <row r="20" spans="1:12" x14ac:dyDescent="0.25">
      <c r="A20" t="str">
        <f t="shared" si="1"/>
        <v>ad libitum daily for 28 consecutive days pre-egg production</v>
      </c>
      <c r="B20" s="5">
        <v>1</v>
      </c>
      <c r="C20" s="5" t="s">
        <v>34</v>
      </c>
      <c r="D20" s="5">
        <v>201</v>
      </c>
      <c r="E20" s="5">
        <v>89.4</v>
      </c>
      <c r="F20" s="5">
        <v>1000</v>
      </c>
      <c r="G20" s="5" t="s">
        <v>36</v>
      </c>
      <c r="H20" s="5">
        <v>235</v>
      </c>
      <c r="I20" s="5">
        <v>134</v>
      </c>
      <c r="J20" s="5">
        <v>1626</v>
      </c>
      <c r="K20" s="5">
        <v>481</v>
      </c>
      <c r="L20" t="str">
        <f t="shared" si="0"/>
        <v xml:space="preserve">Spot blood sample taken during 9 and 11 am </v>
      </c>
    </row>
    <row r="21" spans="1:12" x14ac:dyDescent="0.25">
      <c r="A21" t="str">
        <f t="shared" si="1"/>
        <v>ad libitum daily for 28 consecutive days pre-egg production</v>
      </c>
      <c r="B21" s="5">
        <v>2</v>
      </c>
      <c r="C21" s="5" t="s">
        <v>34</v>
      </c>
      <c r="D21" s="5">
        <v>201</v>
      </c>
      <c r="E21" s="5">
        <v>56.5</v>
      </c>
      <c r="F21" s="5">
        <v>1000</v>
      </c>
      <c r="G21" s="5" t="s">
        <v>36</v>
      </c>
      <c r="H21" s="5">
        <v>92.5</v>
      </c>
      <c r="I21" s="5">
        <v>102</v>
      </c>
      <c r="J21" s="5">
        <v>982</v>
      </c>
      <c r="K21" s="5">
        <v>400</v>
      </c>
      <c r="L21" t="str">
        <f t="shared" si="0"/>
        <v xml:space="preserve">Spot blood sample taken during 9 and 11 am </v>
      </c>
    </row>
    <row r="22" spans="1:12" x14ac:dyDescent="0.25">
      <c r="A22" t="str">
        <f t="shared" si="1"/>
        <v>ad libitum daily for 28 consecutive days pre-egg production</v>
      </c>
      <c r="B22" s="5">
        <v>3</v>
      </c>
      <c r="C22" s="5" t="s">
        <v>34</v>
      </c>
      <c r="D22" s="5">
        <v>201</v>
      </c>
      <c r="E22" s="5">
        <v>53.4</v>
      </c>
      <c r="F22" s="5">
        <v>1000</v>
      </c>
      <c r="G22" s="5" t="s">
        <v>36</v>
      </c>
      <c r="H22" s="5">
        <v>113</v>
      </c>
      <c r="I22" s="5">
        <v>27</v>
      </c>
      <c r="J22" s="5">
        <v>1190</v>
      </c>
      <c r="K22" s="5">
        <v>92</v>
      </c>
      <c r="L22" t="str">
        <f t="shared" si="0"/>
        <v xml:space="preserve">Spot blood sample taken during 9 and 11 am </v>
      </c>
    </row>
    <row r="23" spans="1:12" x14ac:dyDescent="0.25">
      <c r="A23" t="str">
        <f t="shared" si="1"/>
        <v>ad libitum daily for 28 consecutive days pre-egg production</v>
      </c>
      <c r="B23" s="5">
        <v>4</v>
      </c>
      <c r="C23" s="5" t="s">
        <v>34</v>
      </c>
      <c r="D23" s="5">
        <v>201</v>
      </c>
      <c r="E23" s="5">
        <v>57.5</v>
      </c>
      <c r="F23" s="5">
        <v>1000</v>
      </c>
      <c r="G23" s="5" t="s">
        <v>36</v>
      </c>
      <c r="H23" s="5">
        <v>91.3</v>
      </c>
      <c r="I23" s="5">
        <v>57.6</v>
      </c>
      <c r="J23" s="5">
        <v>815</v>
      </c>
      <c r="K23" s="5">
        <v>243</v>
      </c>
      <c r="L23" t="str">
        <f t="shared" si="0"/>
        <v xml:space="preserve">Spot blood sample taken during 9 and 11 am </v>
      </c>
    </row>
    <row r="24" spans="1:12" x14ac:dyDescent="0.25">
      <c r="A24" t="str">
        <f t="shared" si="1"/>
        <v>ad libitum daily for 28 consecutive days pre-egg production</v>
      </c>
      <c r="B24" s="5">
        <v>5</v>
      </c>
      <c r="C24" s="5" t="s">
        <v>34</v>
      </c>
      <c r="D24" s="5">
        <v>201</v>
      </c>
      <c r="E24" s="5">
        <v>63.7</v>
      </c>
      <c r="F24" s="5">
        <v>1000</v>
      </c>
      <c r="G24" s="5" t="s">
        <v>36</v>
      </c>
      <c r="L24" t="str">
        <f t="shared" si="0"/>
        <v xml:space="preserve">Spot blood sample taken during 9 and 11 am </v>
      </c>
    </row>
    <row r="25" spans="1:12" x14ac:dyDescent="0.25">
      <c r="A25" t="str">
        <f t="shared" si="1"/>
        <v>ad libitum daily for 28 consecutive days pre-egg production</v>
      </c>
      <c r="B25" s="5">
        <v>6</v>
      </c>
      <c r="C25" s="5" t="s">
        <v>34</v>
      </c>
      <c r="D25" s="5">
        <v>201</v>
      </c>
      <c r="E25" s="5">
        <v>71.900000000000006</v>
      </c>
      <c r="F25" s="5">
        <v>1000</v>
      </c>
      <c r="G25" s="5" t="s">
        <v>36</v>
      </c>
      <c r="L25" t="str">
        <f t="shared" si="0"/>
        <v xml:space="preserve">Spot blood sample taken during 9 and 11 am </v>
      </c>
    </row>
    <row r="26" spans="1:12" x14ac:dyDescent="0.25">
      <c r="A26" t="str">
        <f t="shared" si="1"/>
        <v>ad libitum daily for 28 consecutive days pre-egg production</v>
      </c>
      <c r="B26" s="5">
        <v>7</v>
      </c>
      <c r="C26" s="5" t="s">
        <v>34</v>
      </c>
      <c r="D26" s="5">
        <v>201</v>
      </c>
      <c r="E26" s="5">
        <v>77.099999999999994</v>
      </c>
      <c r="F26" s="5">
        <v>1000</v>
      </c>
      <c r="G26" s="5" t="s">
        <v>36</v>
      </c>
      <c r="H26" s="5">
        <v>96.9</v>
      </c>
      <c r="I26" s="5">
        <v>21.1</v>
      </c>
      <c r="J26" s="5">
        <v>1274</v>
      </c>
      <c r="K26" s="5">
        <v>306</v>
      </c>
      <c r="L26" t="str">
        <f t="shared" si="0"/>
        <v xml:space="preserve">Spot blood sample taken during 9 and 11 am </v>
      </c>
    </row>
    <row r="27" spans="1:12" x14ac:dyDescent="0.25">
      <c r="A27" t="str">
        <f t="shared" si="1"/>
        <v>ad libitum daily for 28 consecutive days pre-egg production</v>
      </c>
      <c r="B27" s="5">
        <v>14</v>
      </c>
      <c r="C27" s="5" t="s">
        <v>34</v>
      </c>
      <c r="D27" s="5">
        <v>201</v>
      </c>
      <c r="E27" s="5">
        <v>88.2</v>
      </c>
      <c r="F27" s="5">
        <v>1000</v>
      </c>
      <c r="G27" s="5" t="s">
        <v>36</v>
      </c>
      <c r="H27" s="5">
        <v>66.5</v>
      </c>
      <c r="I27" s="5">
        <v>46.7</v>
      </c>
      <c r="J27" s="5">
        <v>1000</v>
      </c>
      <c r="K27" s="5">
        <v>363</v>
      </c>
      <c r="L27" t="str">
        <f t="shared" si="0"/>
        <v xml:space="preserve">Spot blood sample taken during 9 and 11 am </v>
      </c>
    </row>
    <row r="28" spans="1:12" x14ac:dyDescent="0.25">
      <c r="A28" t="str">
        <f t="shared" si="1"/>
        <v>ad libitum daily for 28 consecutive days pre-egg production</v>
      </c>
      <c r="B28" s="5">
        <v>21</v>
      </c>
      <c r="C28" s="5" t="s">
        <v>34</v>
      </c>
      <c r="D28" s="5">
        <v>201</v>
      </c>
      <c r="E28" s="5">
        <v>87.5</v>
      </c>
      <c r="F28" s="5">
        <v>1000</v>
      </c>
      <c r="G28" s="5" t="s">
        <v>36</v>
      </c>
      <c r="H28" s="5">
        <v>145</v>
      </c>
      <c r="I28" s="5">
        <v>182</v>
      </c>
      <c r="J28" s="5">
        <v>1413</v>
      </c>
      <c r="K28" s="5">
        <v>715</v>
      </c>
      <c r="L28" t="str">
        <f t="shared" si="0"/>
        <v xml:space="preserve">Spot blood sample taken during 9 and 11 am </v>
      </c>
    </row>
    <row r="29" spans="1:12" x14ac:dyDescent="0.25">
      <c r="A29" t="str">
        <f t="shared" si="1"/>
        <v>ad libitum daily for 28 consecutive days pre-egg production</v>
      </c>
      <c r="B29" s="5">
        <v>28</v>
      </c>
      <c r="C29" s="5" t="s">
        <v>34</v>
      </c>
      <c r="D29" s="5">
        <v>201</v>
      </c>
      <c r="E29" s="5">
        <v>72.400000000000006</v>
      </c>
      <c r="F29" s="5">
        <v>1000</v>
      </c>
      <c r="G29" s="5" t="s">
        <v>36</v>
      </c>
      <c r="H29" s="5">
        <v>112</v>
      </c>
      <c r="I29" s="5">
        <v>123</v>
      </c>
      <c r="J29" s="5">
        <v>1252</v>
      </c>
      <c r="K29" s="5">
        <v>747</v>
      </c>
      <c r="L29" t="str">
        <f t="shared" si="0"/>
        <v xml:space="preserve">Spot blood sample taken during 9 and 11 am </v>
      </c>
    </row>
    <row r="30" spans="1:12" x14ac:dyDescent="0.25">
      <c r="A30" t="str">
        <f t="shared" si="1"/>
        <v>ad libitum daily for 28 consecutive days pre-egg production</v>
      </c>
      <c r="B30" s="5">
        <f>1+28</f>
        <v>29</v>
      </c>
      <c r="C30" s="5" t="s">
        <v>34</v>
      </c>
      <c r="D30" s="5">
        <v>201</v>
      </c>
      <c r="E30" s="5">
        <v>0</v>
      </c>
      <c r="F30" s="5">
        <v>1000</v>
      </c>
      <c r="G30" s="5" t="s">
        <v>36</v>
      </c>
      <c r="H30" s="5">
        <v>1.1000000000000001</v>
      </c>
      <c r="I30" s="5">
        <v>1.01</v>
      </c>
      <c r="J30" s="5">
        <v>6.92</v>
      </c>
      <c r="K30" s="5">
        <v>2.33</v>
      </c>
      <c r="L30" t="str">
        <f t="shared" si="0"/>
        <v xml:space="preserve">Spot blood sample taken during 9 and 11 am </v>
      </c>
    </row>
    <row r="31" spans="1:12" x14ac:dyDescent="0.25">
      <c r="A31" t="str">
        <f t="shared" si="1"/>
        <v>ad libitum daily for 28 consecutive days pre-egg production</v>
      </c>
      <c r="B31" s="5">
        <f>2+28</f>
        <v>30</v>
      </c>
      <c r="C31" s="5" t="s">
        <v>34</v>
      </c>
      <c r="D31" s="5">
        <v>201</v>
      </c>
      <c r="E31" s="5">
        <v>0</v>
      </c>
      <c r="F31" s="5">
        <v>1000</v>
      </c>
      <c r="G31" s="5" t="s">
        <v>36</v>
      </c>
      <c r="H31" s="5">
        <v>1.38</v>
      </c>
      <c r="I31" s="5">
        <v>1.97</v>
      </c>
      <c r="J31" s="5">
        <v>2.59</v>
      </c>
      <c r="K31" s="5">
        <v>0.85</v>
      </c>
      <c r="L31" t="str">
        <f t="shared" si="0"/>
        <v xml:space="preserve">Spot blood sample taken during 9 and 11 am </v>
      </c>
    </row>
    <row r="32" spans="1:12" x14ac:dyDescent="0.25">
      <c r="A32" t="str">
        <f t="shared" si="1"/>
        <v>ad libitum daily for 28 consecutive days pre-egg production</v>
      </c>
      <c r="B32" s="5">
        <f>3+28</f>
        <v>31</v>
      </c>
      <c r="C32" s="5" t="s">
        <v>34</v>
      </c>
      <c r="D32" s="5">
        <v>201</v>
      </c>
      <c r="E32" s="5">
        <v>0</v>
      </c>
      <c r="F32" s="5">
        <v>1000</v>
      </c>
      <c r="G32" s="5" t="s">
        <v>36</v>
      </c>
      <c r="H32" s="5">
        <v>1.6</v>
      </c>
      <c r="I32" s="5">
        <v>1.2</v>
      </c>
      <c r="J32" s="5">
        <v>2.2799999999999998</v>
      </c>
      <c r="K32" s="5">
        <v>0.28000000000000003</v>
      </c>
      <c r="L32" t="str">
        <f t="shared" si="0"/>
        <v xml:space="preserve">Spot blood sample taken during 9 and 11 am </v>
      </c>
    </row>
    <row r="33" spans="1:12" x14ac:dyDescent="0.25">
      <c r="A33" t="str">
        <f t="shared" si="1"/>
        <v>ad libitum daily for 28 consecutive days pre-egg production</v>
      </c>
      <c r="B33" s="5">
        <f>4+28</f>
        <v>32</v>
      </c>
      <c r="C33" s="5" t="s">
        <v>34</v>
      </c>
      <c r="D33" s="5">
        <v>201</v>
      </c>
      <c r="E33" s="5">
        <v>0</v>
      </c>
      <c r="F33" s="5">
        <v>1000</v>
      </c>
      <c r="G33" s="5" t="s">
        <v>36</v>
      </c>
      <c r="H33" s="5">
        <v>1.53</v>
      </c>
      <c r="I33" s="5">
        <v>1.24</v>
      </c>
      <c r="J33" s="5">
        <v>2.63</v>
      </c>
      <c r="K33" s="5">
        <v>0.62</v>
      </c>
      <c r="L33" t="str">
        <f t="shared" si="0"/>
        <v xml:space="preserve">Spot blood sample taken during 9 and 11 am </v>
      </c>
    </row>
    <row r="34" spans="1:12" x14ac:dyDescent="0.25">
      <c r="A34" t="str">
        <f t="shared" si="1"/>
        <v>ad libitum daily for 28 consecutive days pre-egg production</v>
      </c>
      <c r="B34" s="5">
        <f>7+28</f>
        <v>35</v>
      </c>
      <c r="C34" s="5" t="s">
        <v>34</v>
      </c>
      <c r="D34" s="5">
        <v>201</v>
      </c>
      <c r="E34" s="5">
        <v>0</v>
      </c>
      <c r="F34" s="5">
        <v>1000</v>
      </c>
      <c r="G34" s="5" t="s">
        <v>36</v>
      </c>
      <c r="H34" s="5">
        <v>0.5</v>
      </c>
      <c r="I34" s="5">
        <v>0</v>
      </c>
      <c r="J34" s="5">
        <v>1.1200000000000001</v>
      </c>
      <c r="K34" s="5">
        <v>0.61</v>
      </c>
      <c r="L34" t="str">
        <f t="shared" si="0"/>
        <v xml:space="preserve">Spot blood sample taken during 9 and 11 am </v>
      </c>
    </row>
    <row r="35" spans="1:12" x14ac:dyDescent="0.25">
      <c r="A35" t="str">
        <f t="shared" si="1"/>
        <v>ad libitum daily for 28 consecutive days pre-egg production</v>
      </c>
      <c r="B35" s="5">
        <f>14+28</f>
        <v>42</v>
      </c>
      <c r="C35" s="5" t="s">
        <v>34</v>
      </c>
      <c r="D35" s="5">
        <v>201</v>
      </c>
      <c r="E35" s="5">
        <v>0</v>
      </c>
      <c r="F35" s="5">
        <v>1000</v>
      </c>
      <c r="G35" s="5" t="s">
        <v>36</v>
      </c>
      <c r="H35" s="5">
        <v>0.5</v>
      </c>
      <c r="I35" s="5">
        <v>0</v>
      </c>
      <c r="J35" s="5">
        <v>0.5</v>
      </c>
      <c r="K35" s="5">
        <v>0</v>
      </c>
      <c r="L35" t="str">
        <f t="shared" si="0"/>
        <v xml:space="preserve">Spot blood sample taken during 9 and 11 am </v>
      </c>
    </row>
    <row r="36" spans="1:12" x14ac:dyDescent="0.25">
      <c r="A36" t="str">
        <f t="shared" si="1"/>
        <v>ad libitum daily for 28 consecutive days pre-egg production</v>
      </c>
      <c r="B36" s="5">
        <f>21+28</f>
        <v>49</v>
      </c>
      <c r="C36" s="5" t="s">
        <v>34</v>
      </c>
      <c r="D36" s="5">
        <v>201</v>
      </c>
      <c r="E36" s="5">
        <v>0</v>
      </c>
      <c r="F36" s="5">
        <v>1000</v>
      </c>
      <c r="G36" s="5" t="s">
        <v>36</v>
      </c>
      <c r="L36" t="str">
        <f t="shared" si="0"/>
        <v xml:space="preserve">Spot blood sample taken during 9 and 11 am </v>
      </c>
    </row>
    <row r="37" spans="1:12" x14ac:dyDescent="0.25">
      <c r="A37" t="str">
        <f t="shared" si="1"/>
        <v>ad libitum daily for 28 consecutive days pre-egg production</v>
      </c>
      <c r="B37" s="5">
        <f>28+28</f>
        <v>56</v>
      </c>
      <c r="C37" s="5" t="s">
        <v>34</v>
      </c>
      <c r="D37" s="5">
        <v>201</v>
      </c>
      <c r="E37" s="5">
        <v>0</v>
      </c>
      <c r="F37" s="5">
        <v>1000</v>
      </c>
      <c r="G37" s="5" t="s">
        <v>36</v>
      </c>
      <c r="L37" t="str">
        <f t="shared" si="0"/>
        <v xml:space="preserve">Spot blood sample taken during 9 and 11 am </v>
      </c>
    </row>
    <row r="38" spans="1:12" x14ac:dyDescent="0.25">
      <c r="A38" t="str">
        <f t="shared" si="1"/>
        <v>ad libitum daily for 28 consecutive days pre-egg production</v>
      </c>
      <c r="B38" s="5">
        <v>1</v>
      </c>
      <c r="C38" s="5" t="s">
        <v>34</v>
      </c>
      <c r="D38" s="5">
        <v>201</v>
      </c>
      <c r="E38" s="5">
        <v>105</v>
      </c>
      <c r="F38" s="4">
        <v>2000</v>
      </c>
      <c r="G38" s="5" t="s">
        <v>36</v>
      </c>
      <c r="H38" s="5">
        <v>465</v>
      </c>
      <c r="I38" s="5">
        <v>228</v>
      </c>
      <c r="J38" s="5">
        <v>4178</v>
      </c>
      <c r="K38" s="5">
        <v>2056</v>
      </c>
      <c r="L38" t="str">
        <f t="shared" si="0"/>
        <v xml:space="preserve">Spot blood sample taken during 9 and 11 am </v>
      </c>
    </row>
    <row r="39" spans="1:12" x14ac:dyDescent="0.25">
      <c r="A39" t="str">
        <f t="shared" si="1"/>
        <v>ad libitum daily for 28 consecutive days pre-egg production</v>
      </c>
      <c r="B39" s="5">
        <v>2</v>
      </c>
      <c r="C39" s="5" t="s">
        <v>34</v>
      </c>
      <c r="D39" s="5">
        <v>201</v>
      </c>
      <c r="E39" s="5">
        <v>88.6</v>
      </c>
      <c r="F39" s="4">
        <v>2000</v>
      </c>
      <c r="G39" s="5" t="s">
        <v>36</v>
      </c>
      <c r="H39" s="5">
        <v>134</v>
      </c>
      <c r="I39" s="5">
        <v>180</v>
      </c>
      <c r="J39" s="5">
        <v>1995</v>
      </c>
      <c r="K39" s="5">
        <v>1839</v>
      </c>
      <c r="L39" t="str">
        <f t="shared" si="0"/>
        <v xml:space="preserve">Spot blood sample taken during 9 and 11 am </v>
      </c>
    </row>
    <row r="40" spans="1:12" x14ac:dyDescent="0.25">
      <c r="A40" t="str">
        <f t="shared" si="1"/>
        <v>ad libitum daily for 28 consecutive days pre-egg production</v>
      </c>
      <c r="B40" s="5">
        <v>3</v>
      </c>
      <c r="C40" s="5" t="s">
        <v>34</v>
      </c>
      <c r="D40" s="5">
        <v>201</v>
      </c>
      <c r="E40" s="5">
        <v>97</v>
      </c>
      <c r="F40" s="4">
        <v>2000</v>
      </c>
      <c r="G40" s="5" t="s">
        <v>36</v>
      </c>
      <c r="H40" s="5">
        <v>346</v>
      </c>
      <c r="I40" s="5">
        <v>127</v>
      </c>
      <c r="J40" s="5">
        <v>3292</v>
      </c>
      <c r="K40" s="5">
        <v>1719</v>
      </c>
      <c r="L40" t="str">
        <f t="shared" si="0"/>
        <v xml:space="preserve">Spot blood sample taken during 9 and 11 am </v>
      </c>
    </row>
    <row r="41" spans="1:12" x14ac:dyDescent="0.25">
      <c r="A41" t="str">
        <f t="shared" si="1"/>
        <v>ad libitum daily for 28 consecutive days pre-egg production</v>
      </c>
      <c r="B41" s="5">
        <v>4</v>
      </c>
      <c r="C41" s="5" t="s">
        <v>34</v>
      </c>
      <c r="D41" s="5">
        <v>201</v>
      </c>
      <c r="E41" s="5">
        <v>112</v>
      </c>
      <c r="F41" s="4">
        <v>2000</v>
      </c>
      <c r="G41" s="5" t="s">
        <v>36</v>
      </c>
      <c r="H41" s="5">
        <v>259</v>
      </c>
      <c r="I41" s="5">
        <v>141</v>
      </c>
      <c r="J41" s="5">
        <v>2084</v>
      </c>
      <c r="K41" s="5">
        <v>808</v>
      </c>
      <c r="L41" t="str">
        <f t="shared" si="0"/>
        <v xml:space="preserve">Spot blood sample taken during 9 and 11 am </v>
      </c>
    </row>
    <row r="42" spans="1:12" x14ac:dyDescent="0.25">
      <c r="A42" t="str">
        <f t="shared" si="1"/>
        <v>ad libitum daily for 28 consecutive days pre-egg production</v>
      </c>
      <c r="B42" s="5">
        <v>5</v>
      </c>
      <c r="C42" s="5" t="s">
        <v>34</v>
      </c>
      <c r="D42" s="5">
        <v>201</v>
      </c>
      <c r="E42" s="5">
        <v>108</v>
      </c>
      <c r="F42" s="4">
        <v>2000</v>
      </c>
      <c r="G42" s="5" t="s">
        <v>36</v>
      </c>
      <c r="L42" t="str">
        <f t="shared" si="0"/>
        <v xml:space="preserve">Spot blood sample taken during 9 and 11 am </v>
      </c>
    </row>
    <row r="43" spans="1:12" x14ac:dyDescent="0.25">
      <c r="A43" t="str">
        <f t="shared" si="1"/>
        <v>ad libitum daily for 28 consecutive days pre-egg production</v>
      </c>
      <c r="B43" s="5">
        <v>6</v>
      </c>
      <c r="C43" s="5" t="s">
        <v>34</v>
      </c>
      <c r="D43" s="5">
        <v>201</v>
      </c>
      <c r="E43" s="5">
        <v>131</v>
      </c>
      <c r="F43" s="4">
        <v>2000</v>
      </c>
      <c r="G43" s="5" t="s">
        <v>36</v>
      </c>
      <c r="L43" t="str">
        <f t="shared" si="0"/>
        <v xml:space="preserve">Spot blood sample taken during 9 and 11 am </v>
      </c>
    </row>
    <row r="44" spans="1:12" x14ac:dyDescent="0.25">
      <c r="A44" t="str">
        <f t="shared" si="1"/>
        <v>ad libitum daily for 28 consecutive days pre-egg production</v>
      </c>
      <c r="B44" s="5">
        <v>7</v>
      </c>
      <c r="C44" s="5" t="s">
        <v>34</v>
      </c>
      <c r="D44" s="5">
        <v>201</v>
      </c>
      <c r="E44" s="5">
        <v>112</v>
      </c>
      <c r="F44" s="4">
        <v>2000</v>
      </c>
      <c r="G44" s="5" t="s">
        <v>36</v>
      </c>
      <c r="H44" s="5">
        <v>50.7</v>
      </c>
      <c r="I44" s="5">
        <v>30.3</v>
      </c>
      <c r="J44" s="5">
        <v>1326</v>
      </c>
      <c r="K44" s="5">
        <v>798</v>
      </c>
      <c r="L44" t="str">
        <f t="shared" si="0"/>
        <v xml:space="preserve">Spot blood sample taken during 9 and 11 am </v>
      </c>
    </row>
    <row r="45" spans="1:12" x14ac:dyDescent="0.25">
      <c r="A45" t="str">
        <f t="shared" si="1"/>
        <v>ad libitum daily for 28 consecutive days pre-egg production</v>
      </c>
      <c r="B45" s="5">
        <v>14</v>
      </c>
      <c r="C45" s="5" t="s">
        <v>34</v>
      </c>
      <c r="D45" s="5">
        <v>201</v>
      </c>
      <c r="E45" s="5">
        <v>144</v>
      </c>
      <c r="F45" s="4">
        <v>2000</v>
      </c>
      <c r="G45" s="5" t="s">
        <v>36</v>
      </c>
      <c r="H45" s="5">
        <v>190</v>
      </c>
      <c r="I45" s="5">
        <v>196</v>
      </c>
      <c r="J45" s="5">
        <v>2516</v>
      </c>
      <c r="K45" s="5">
        <v>1661</v>
      </c>
      <c r="L45" t="str">
        <f t="shared" si="0"/>
        <v xml:space="preserve">Spot blood sample taken during 9 and 11 am </v>
      </c>
    </row>
    <row r="46" spans="1:12" x14ac:dyDescent="0.25">
      <c r="A46" t="str">
        <f t="shared" si="1"/>
        <v>ad libitum daily for 28 consecutive days pre-egg production</v>
      </c>
      <c r="B46" s="5">
        <v>21</v>
      </c>
      <c r="C46" s="5" t="s">
        <v>34</v>
      </c>
      <c r="D46" s="5">
        <v>201</v>
      </c>
      <c r="E46" s="5">
        <v>160</v>
      </c>
      <c r="F46" s="4">
        <v>2000</v>
      </c>
      <c r="G46" s="5" t="s">
        <v>36</v>
      </c>
      <c r="H46" s="5">
        <v>689</v>
      </c>
      <c r="I46" s="5">
        <v>557</v>
      </c>
      <c r="J46" s="5">
        <v>4018</v>
      </c>
      <c r="K46" s="5">
        <v>1344</v>
      </c>
      <c r="L46" t="str">
        <f t="shared" si="0"/>
        <v xml:space="preserve">Spot blood sample taken during 9 and 11 am </v>
      </c>
    </row>
    <row r="47" spans="1:12" x14ac:dyDescent="0.25">
      <c r="A47" t="str">
        <f t="shared" si="1"/>
        <v>ad libitum daily for 28 consecutive days pre-egg production</v>
      </c>
      <c r="B47" s="5">
        <v>28</v>
      </c>
      <c r="C47" s="5" t="s">
        <v>34</v>
      </c>
      <c r="D47" s="5">
        <v>201</v>
      </c>
      <c r="E47" s="5">
        <v>133</v>
      </c>
      <c r="F47" s="4">
        <v>2000</v>
      </c>
      <c r="G47" s="5" t="s">
        <v>36</v>
      </c>
      <c r="H47" s="5">
        <v>295</v>
      </c>
      <c r="I47" s="5">
        <v>299</v>
      </c>
      <c r="J47" s="5">
        <v>3712</v>
      </c>
      <c r="K47" s="5">
        <v>1904</v>
      </c>
      <c r="L47" t="str">
        <f t="shared" si="0"/>
        <v xml:space="preserve">Spot blood sample taken during 9 and 11 am </v>
      </c>
    </row>
    <row r="48" spans="1:12" x14ac:dyDescent="0.25">
      <c r="A48" t="str">
        <f t="shared" si="1"/>
        <v>ad libitum daily for 28 consecutive days pre-egg production</v>
      </c>
      <c r="B48" s="5">
        <f>1+28</f>
        <v>29</v>
      </c>
      <c r="C48" s="5" t="s">
        <v>34</v>
      </c>
      <c r="D48" s="5">
        <v>201</v>
      </c>
      <c r="E48" s="5">
        <v>0</v>
      </c>
      <c r="F48" s="4">
        <v>2000</v>
      </c>
      <c r="G48" s="5" t="s">
        <v>36</v>
      </c>
      <c r="H48" s="5">
        <v>1.82</v>
      </c>
      <c r="I48" s="5">
        <v>1.56</v>
      </c>
      <c r="J48" s="5">
        <v>10.1</v>
      </c>
      <c r="K48" s="5">
        <v>6.05</v>
      </c>
      <c r="L48" t="str">
        <f t="shared" si="0"/>
        <v xml:space="preserve">Spot blood sample taken during 9 and 11 am </v>
      </c>
    </row>
    <row r="49" spans="1:12" x14ac:dyDescent="0.25">
      <c r="A49" t="str">
        <f t="shared" si="1"/>
        <v>ad libitum daily for 28 consecutive days pre-egg production</v>
      </c>
      <c r="B49" s="5">
        <f>2+28</f>
        <v>30</v>
      </c>
      <c r="C49" s="5" t="s">
        <v>34</v>
      </c>
      <c r="D49" s="5">
        <v>201</v>
      </c>
      <c r="E49" s="5">
        <v>0</v>
      </c>
      <c r="F49" s="4">
        <v>2000</v>
      </c>
      <c r="G49" s="5" t="s">
        <v>36</v>
      </c>
      <c r="H49" s="5">
        <v>0.81</v>
      </c>
      <c r="I49" s="5">
        <v>0.43</v>
      </c>
      <c r="L49" t="str">
        <f t="shared" si="0"/>
        <v xml:space="preserve">Spot blood sample taken during 9 and 11 am </v>
      </c>
    </row>
    <row r="50" spans="1:12" x14ac:dyDescent="0.25">
      <c r="A50" t="str">
        <f t="shared" si="1"/>
        <v>ad libitum daily for 28 consecutive days pre-egg production</v>
      </c>
      <c r="B50" s="5">
        <f>3+28</f>
        <v>31</v>
      </c>
      <c r="C50" s="5" t="s">
        <v>34</v>
      </c>
      <c r="D50" s="5">
        <v>201</v>
      </c>
      <c r="E50" s="5">
        <v>0</v>
      </c>
      <c r="F50" s="4">
        <v>2000</v>
      </c>
      <c r="G50" s="5" t="s">
        <v>36</v>
      </c>
      <c r="H50" s="5">
        <v>1.58</v>
      </c>
      <c r="I50" s="5">
        <v>1.63</v>
      </c>
      <c r="J50" s="5">
        <v>3.2</v>
      </c>
      <c r="K50" s="5">
        <v>0.99</v>
      </c>
      <c r="L50" t="str">
        <f t="shared" si="0"/>
        <v xml:space="preserve">Spot blood sample taken during 9 and 11 am </v>
      </c>
    </row>
    <row r="51" spans="1:12" x14ac:dyDescent="0.25">
      <c r="A51" t="str">
        <f t="shared" si="1"/>
        <v>ad libitum daily for 28 consecutive days pre-egg production</v>
      </c>
      <c r="B51" s="5">
        <f>4+28</f>
        <v>32</v>
      </c>
      <c r="C51" s="5" t="s">
        <v>34</v>
      </c>
      <c r="D51" s="5">
        <v>201</v>
      </c>
      <c r="E51" s="5">
        <v>0</v>
      </c>
      <c r="F51" s="4">
        <v>2000</v>
      </c>
      <c r="G51" s="5" t="s">
        <v>36</v>
      </c>
      <c r="H51" s="5">
        <v>7.89</v>
      </c>
      <c r="I51" s="5">
        <v>12.9</v>
      </c>
      <c r="J51" s="5">
        <v>3.71</v>
      </c>
      <c r="K51" s="5">
        <v>1.29</v>
      </c>
      <c r="L51" t="str">
        <f t="shared" si="0"/>
        <v xml:space="preserve">Spot blood sample taken during 9 and 11 am </v>
      </c>
    </row>
    <row r="52" spans="1:12" x14ac:dyDescent="0.25">
      <c r="A52" t="str">
        <f t="shared" si="1"/>
        <v>ad libitum daily for 28 consecutive days pre-egg production</v>
      </c>
      <c r="B52" s="5">
        <f>7+28</f>
        <v>35</v>
      </c>
      <c r="C52" s="5" t="s">
        <v>34</v>
      </c>
      <c r="D52" s="5">
        <v>201</v>
      </c>
      <c r="E52" s="5">
        <v>0</v>
      </c>
      <c r="F52" s="4">
        <v>2000</v>
      </c>
      <c r="G52" s="5" t="s">
        <v>36</v>
      </c>
      <c r="H52" s="5">
        <v>0.5</v>
      </c>
      <c r="I52" s="5">
        <v>0</v>
      </c>
      <c r="J52" s="5">
        <v>2.46</v>
      </c>
      <c r="K52" s="5">
        <v>0.37</v>
      </c>
      <c r="L52" t="str">
        <f t="shared" si="0"/>
        <v xml:space="preserve">Spot blood sample taken during 9 and 11 am </v>
      </c>
    </row>
    <row r="53" spans="1:12" x14ac:dyDescent="0.25">
      <c r="A53" t="str">
        <f t="shared" si="1"/>
        <v>ad libitum daily for 28 consecutive days pre-egg production</v>
      </c>
      <c r="B53" s="5">
        <f>14+28</f>
        <v>42</v>
      </c>
      <c r="C53" s="5" t="s">
        <v>34</v>
      </c>
      <c r="D53" s="5">
        <v>201</v>
      </c>
      <c r="E53" s="5">
        <v>0</v>
      </c>
      <c r="F53" s="4">
        <v>2000</v>
      </c>
      <c r="G53" s="5" t="s">
        <v>36</v>
      </c>
      <c r="H53" s="5">
        <v>0.5</v>
      </c>
      <c r="I53" s="5">
        <v>0</v>
      </c>
      <c r="J53" s="5">
        <v>2.0299999999999998</v>
      </c>
      <c r="K53" s="5">
        <v>0.87</v>
      </c>
      <c r="L53" t="str">
        <f t="shared" si="0"/>
        <v xml:space="preserve">Spot blood sample taken during 9 and 11 am </v>
      </c>
    </row>
    <row r="54" spans="1:12" x14ac:dyDescent="0.25">
      <c r="A54" t="str">
        <f t="shared" si="1"/>
        <v>ad libitum daily for 28 consecutive days pre-egg production</v>
      </c>
      <c r="B54" s="5">
        <f>21+28</f>
        <v>49</v>
      </c>
      <c r="C54" s="5" t="s">
        <v>34</v>
      </c>
      <c r="D54" s="5">
        <v>201</v>
      </c>
      <c r="E54" s="5">
        <v>0</v>
      </c>
      <c r="F54" s="4">
        <v>2000</v>
      </c>
      <c r="G54" s="5" t="s">
        <v>36</v>
      </c>
      <c r="L54" t="str">
        <f t="shared" si="0"/>
        <v xml:space="preserve">Spot blood sample taken during 9 and 11 am </v>
      </c>
    </row>
    <row r="55" spans="1:12" x14ac:dyDescent="0.25">
      <c r="A55" t="str">
        <f t="shared" si="1"/>
        <v>ad libitum daily for 28 consecutive days pre-egg production</v>
      </c>
      <c r="B55" s="5">
        <f>28+28</f>
        <v>56</v>
      </c>
      <c r="C55" s="5" t="s">
        <v>34</v>
      </c>
      <c r="D55" s="5">
        <v>201</v>
      </c>
      <c r="E55" s="5">
        <v>0</v>
      </c>
      <c r="F55" s="4">
        <v>2000</v>
      </c>
      <c r="G55" s="5" t="s">
        <v>36</v>
      </c>
      <c r="L55" t="str">
        <f t="shared" si="0"/>
        <v xml:space="preserve">Spot blood sample taken during 9 and 11 am </v>
      </c>
    </row>
    <row r="56" spans="1:12" x14ac:dyDescent="0.25">
      <c r="A56" t="str">
        <f t="shared" si="1"/>
        <v>ad libitum daily for 28 consecutive days pre-egg production</v>
      </c>
      <c r="B56" s="5">
        <v>1</v>
      </c>
      <c r="C56" s="5" t="s">
        <v>34</v>
      </c>
      <c r="D56" s="5">
        <v>199</v>
      </c>
      <c r="E56" s="5">
        <v>135</v>
      </c>
      <c r="F56" s="4">
        <v>3200</v>
      </c>
      <c r="G56" s="5" t="s">
        <v>36</v>
      </c>
      <c r="H56" s="5">
        <v>375</v>
      </c>
      <c r="I56" s="5">
        <v>273</v>
      </c>
      <c r="J56" s="5">
        <v>3412</v>
      </c>
      <c r="K56" s="5">
        <v>2041</v>
      </c>
      <c r="L56" t="str">
        <f t="shared" si="0"/>
        <v xml:space="preserve">Spot blood sample taken during 9 and 11 am </v>
      </c>
    </row>
    <row r="57" spans="1:12" x14ac:dyDescent="0.25">
      <c r="A57" t="str">
        <f t="shared" si="1"/>
        <v>ad libitum daily for 28 consecutive days pre-egg production</v>
      </c>
      <c r="B57" s="5">
        <v>2</v>
      </c>
      <c r="C57" s="5" t="s">
        <v>34</v>
      </c>
      <c r="D57" s="5">
        <v>199</v>
      </c>
      <c r="E57" s="5">
        <v>104</v>
      </c>
      <c r="F57" s="4">
        <v>3200</v>
      </c>
      <c r="G57" s="5" t="s">
        <v>36</v>
      </c>
      <c r="H57" s="5">
        <v>381</v>
      </c>
      <c r="I57" s="5">
        <v>320</v>
      </c>
      <c r="J57" s="5">
        <v>3780</v>
      </c>
      <c r="K57" s="5">
        <v>1812</v>
      </c>
      <c r="L57" t="str">
        <f t="shared" si="0"/>
        <v xml:space="preserve">Spot blood sample taken during 9 and 11 am </v>
      </c>
    </row>
    <row r="58" spans="1:12" x14ac:dyDescent="0.25">
      <c r="A58" t="str">
        <f t="shared" si="1"/>
        <v>ad libitum daily for 28 consecutive days pre-egg production</v>
      </c>
      <c r="B58" s="5">
        <v>3</v>
      </c>
      <c r="C58" s="5" t="s">
        <v>34</v>
      </c>
      <c r="D58" s="5">
        <v>199</v>
      </c>
      <c r="E58" s="5">
        <v>188</v>
      </c>
      <c r="F58" s="4">
        <v>3200</v>
      </c>
      <c r="G58" s="5" t="s">
        <v>36</v>
      </c>
      <c r="H58" s="5">
        <v>820</v>
      </c>
      <c r="I58" s="5">
        <v>393</v>
      </c>
      <c r="J58" s="5">
        <v>4040</v>
      </c>
      <c r="K58" s="5">
        <v>1616</v>
      </c>
      <c r="L58" t="str">
        <f t="shared" si="0"/>
        <v xml:space="preserve">Spot blood sample taken during 9 and 11 am </v>
      </c>
    </row>
    <row r="59" spans="1:12" x14ac:dyDescent="0.25">
      <c r="A59" t="str">
        <f t="shared" si="1"/>
        <v>ad libitum daily for 28 consecutive days pre-egg production</v>
      </c>
      <c r="B59" s="5">
        <v>4</v>
      </c>
      <c r="C59" s="5" t="s">
        <v>34</v>
      </c>
      <c r="D59" s="5">
        <v>199</v>
      </c>
      <c r="E59" s="5">
        <v>158</v>
      </c>
      <c r="F59" s="4">
        <v>3200</v>
      </c>
      <c r="G59" s="5" t="s">
        <v>36</v>
      </c>
      <c r="H59" s="5">
        <v>796</v>
      </c>
      <c r="I59" s="5">
        <v>290</v>
      </c>
      <c r="J59" s="5">
        <v>4332</v>
      </c>
      <c r="K59" s="5">
        <v>903</v>
      </c>
      <c r="L59" t="str">
        <f t="shared" si="0"/>
        <v xml:space="preserve">Spot blood sample taken during 9 and 11 am </v>
      </c>
    </row>
    <row r="60" spans="1:12" x14ac:dyDescent="0.25">
      <c r="A60" t="str">
        <f t="shared" si="1"/>
        <v>ad libitum daily for 28 consecutive days pre-egg production</v>
      </c>
      <c r="B60" s="5">
        <v>5</v>
      </c>
      <c r="C60" s="5" t="s">
        <v>34</v>
      </c>
      <c r="D60" s="5">
        <v>199</v>
      </c>
      <c r="E60" s="5">
        <v>96.7</v>
      </c>
      <c r="F60" s="4">
        <v>3200</v>
      </c>
      <c r="G60" s="5" t="s">
        <v>36</v>
      </c>
      <c r="L60" t="str">
        <f t="shared" ref="L60:L73" si="2">L59</f>
        <v xml:space="preserve">Spot blood sample taken during 9 and 11 am </v>
      </c>
    </row>
    <row r="61" spans="1:12" x14ac:dyDescent="0.25">
      <c r="A61" t="str">
        <f t="shared" si="1"/>
        <v>ad libitum daily for 28 consecutive days pre-egg production</v>
      </c>
      <c r="B61" s="5">
        <v>6</v>
      </c>
      <c r="C61" s="5" t="s">
        <v>34</v>
      </c>
      <c r="D61" s="5">
        <v>199</v>
      </c>
      <c r="E61" s="5">
        <v>192</v>
      </c>
      <c r="F61" s="4">
        <v>3200</v>
      </c>
      <c r="G61" s="5" t="s">
        <v>36</v>
      </c>
      <c r="L61" t="str">
        <f t="shared" si="2"/>
        <v xml:space="preserve">Spot blood sample taken during 9 and 11 am </v>
      </c>
    </row>
    <row r="62" spans="1:12" x14ac:dyDescent="0.25">
      <c r="A62" t="str">
        <f t="shared" si="1"/>
        <v>ad libitum daily for 28 consecutive days pre-egg production</v>
      </c>
      <c r="B62" s="5">
        <v>7</v>
      </c>
      <c r="C62" s="5" t="s">
        <v>34</v>
      </c>
      <c r="D62" s="5">
        <v>199</v>
      </c>
      <c r="E62" s="5">
        <v>141</v>
      </c>
      <c r="F62" s="4">
        <v>3200</v>
      </c>
      <c r="G62" s="5" t="s">
        <v>36</v>
      </c>
      <c r="H62" s="5">
        <v>663</v>
      </c>
      <c r="I62" s="5">
        <v>217</v>
      </c>
      <c r="J62" s="5">
        <v>4526</v>
      </c>
      <c r="K62" s="5">
        <v>1002</v>
      </c>
      <c r="L62" t="str">
        <f t="shared" si="2"/>
        <v xml:space="preserve">Spot blood sample taken during 9 and 11 am </v>
      </c>
    </row>
    <row r="63" spans="1:12" x14ac:dyDescent="0.25">
      <c r="A63" t="str">
        <f t="shared" si="1"/>
        <v>ad libitum daily for 28 consecutive days pre-egg production</v>
      </c>
      <c r="B63" s="5">
        <v>14</v>
      </c>
      <c r="C63" s="5" t="s">
        <v>34</v>
      </c>
      <c r="D63" s="5">
        <v>199</v>
      </c>
      <c r="E63" s="5">
        <v>243</v>
      </c>
      <c r="F63" s="4">
        <v>3200</v>
      </c>
      <c r="G63" s="5" t="s">
        <v>36</v>
      </c>
      <c r="H63" s="5">
        <v>1319</v>
      </c>
      <c r="I63" s="5">
        <v>855</v>
      </c>
      <c r="J63" s="5">
        <v>7348</v>
      </c>
      <c r="K63" s="5">
        <v>2326</v>
      </c>
      <c r="L63" t="str">
        <f t="shared" si="2"/>
        <v xml:space="preserve">Spot blood sample taken during 9 and 11 am </v>
      </c>
    </row>
    <row r="64" spans="1:12" x14ac:dyDescent="0.25">
      <c r="A64" t="str">
        <f t="shared" si="1"/>
        <v>ad libitum daily for 28 consecutive days pre-egg production</v>
      </c>
      <c r="B64" s="5">
        <v>21</v>
      </c>
      <c r="C64" s="5" t="s">
        <v>34</v>
      </c>
      <c r="D64" s="5">
        <v>199</v>
      </c>
      <c r="E64" s="5">
        <v>257</v>
      </c>
      <c r="F64" s="4">
        <v>3200</v>
      </c>
      <c r="G64" s="5" t="s">
        <v>36</v>
      </c>
      <c r="H64" s="5">
        <v>669</v>
      </c>
      <c r="I64" s="5">
        <v>628</v>
      </c>
      <c r="J64" s="5">
        <v>6526</v>
      </c>
      <c r="K64" s="5">
        <v>2763</v>
      </c>
      <c r="L64" t="str">
        <f t="shared" si="2"/>
        <v xml:space="preserve">Spot blood sample taken during 9 and 11 am </v>
      </c>
    </row>
    <row r="65" spans="1:12" x14ac:dyDescent="0.25">
      <c r="A65" t="str">
        <f t="shared" si="1"/>
        <v>ad libitum daily for 28 consecutive days pre-egg production</v>
      </c>
      <c r="B65" s="5">
        <v>28</v>
      </c>
      <c r="C65" s="5" t="s">
        <v>34</v>
      </c>
      <c r="D65" s="5">
        <v>199</v>
      </c>
      <c r="E65" s="5">
        <v>256</v>
      </c>
      <c r="F65" s="4">
        <v>3200</v>
      </c>
      <c r="G65" s="5" t="s">
        <v>36</v>
      </c>
      <c r="H65" s="5">
        <v>578</v>
      </c>
      <c r="I65" s="5">
        <v>666</v>
      </c>
      <c r="J65" s="5">
        <v>4878</v>
      </c>
      <c r="K65" s="5">
        <v>3853</v>
      </c>
      <c r="L65" t="str">
        <f t="shared" si="2"/>
        <v xml:space="preserve">Spot blood sample taken during 9 and 11 am </v>
      </c>
    </row>
    <row r="66" spans="1:12" x14ac:dyDescent="0.25">
      <c r="A66" t="str">
        <f t="shared" si="1"/>
        <v>ad libitum daily for 28 consecutive days pre-egg production</v>
      </c>
      <c r="B66" s="5">
        <f>1+28</f>
        <v>29</v>
      </c>
      <c r="C66" s="5" t="s">
        <v>34</v>
      </c>
      <c r="D66" s="5">
        <v>199</v>
      </c>
      <c r="E66" s="5">
        <v>0</v>
      </c>
      <c r="F66" s="4">
        <v>3200</v>
      </c>
      <c r="G66" s="5" t="s">
        <v>36</v>
      </c>
      <c r="H66" s="5">
        <v>5.26</v>
      </c>
      <c r="I66" s="5">
        <v>5.48</v>
      </c>
      <c r="J66" s="5">
        <v>12.2</v>
      </c>
      <c r="K66" s="5">
        <v>3.67</v>
      </c>
      <c r="L66" t="str">
        <f t="shared" si="2"/>
        <v xml:space="preserve">Spot blood sample taken during 9 and 11 am </v>
      </c>
    </row>
    <row r="67" spans="1:12" x14ac:dyDescent="0.25">
      <c r="A67" t="str">
        <f t="shared" si="1"/>
        <v>ad libitum daily for 28 consecutive days pre-egg production</v>
      </c>
      <c r="B67" s="5">
        <f>2+28</f>
        <v>30</v>
      </c>
      <c r="C67" s="5" t="s">
        <v>34</v>
      </c>
      <c r="D67" s="5">
        <v>199</v>
      </c>
      <c r="E67" s="5">
        <v>0</v>
      </c>
      <c r="F67" s="4">
        <v>3200</v>
      </c>
      <c r="G67" s="5" t="s">
        <v>36</v>
      </c>
      <c r="H67" s="5">
        <v>5.98</v>
      </c>
      <c r="I67" s="5">
        <v>8.36</v>
      </c>
      <c r="J67" s="5">
        <v>6.02</v>
      </c>
      <c r="K67" s="5">
        <v>1.05</v>
      </c>
      <c r="L67" t="str">
        <f t="shared" si="2"/>
        <v xml:space="preserve">Spot blood sample taken during 9 and 11 am </v>
      </c>
    </row>
    <row r="68" spans="1:12" x14ac:dyDescent="0.25">
      <c r="A68" t="str">
        <f t="shared" ref="A68:A73" si="3">A67</f>
        <v>ad libitum daily for 28 consecutive days pre-egg production</v>
      </c>
      <c r="B68" s="5">
        <f>3+28</f>
        <v>31</v>
      </c>
      <c r="C68" s="5" t="s">
        <v>34</v>
      </c>
      <c r="D68" s="5">
        <v>199</v>
      </c>
      <c r="E68" s="5">
        <v>0</v>
      </c>
      <c r="F68" s="4">
        <v>3200</v>
      </c>
      <c r="G68" s="5" t="s">
        <v>36</v>
      </c>
      <c r="H68" s="5">
        <v>44.3</v>
      </c>
      <c r="I68" s="5">
        <v>85.2</v>
      </c>
      <c r="J68" s="5">
        <v>5.24</v>
      </c>
      <c r="K68" s="5">
        <v>2.85</v>
      </c>
      <c r="L68" t="str">
        <f t="shared" si="2"/>
        <v xml:space="preserve">Spot blood sample taken during 9 and 11 am </v>
      </c>
    </row>
    <row r="69" spans="1:12" x14ac:dyDescent="0.25">
      <c r="A69" t="str">
        <f t="shared" si="3"/>
        <v>ad libitum daily for 28 consecutive days pre-egg production</v>
      </c>
      <c r="B69" s="5">
        <f>4+28</f>
        <v>32</v>
      </c>
      <c r="C69" s="5" t="s">
        <v>34</v>
      </c>
      <c r="D69" s="5">
        <v>199</v>
      </c>
      <c r="E69" s="5">
        <v>0</v>
      </c>
      <c r="F69" s="4">
        <v>3200</v>
      </c>
      <c r="G69" s="5" t="s">
        <v>36</v>
      </c>
      <c r="H69" s="5">
        <v>1.72</v>
      </c>
      <c r="I69" s="5">
        <v>1.05</v>
      </c>
      <c r="J69" s="5">
        <v>3.34</v>
      </c>
      <c r="K69" s="5">
        <v>1.95</v>
      </c>
      <c r="L69" t="str">
        <f t="shared" si="2"/>
        <v xml:space="preserve">Spot blood sample taken during 9 and 11 am </v>
      </c>
    </row>
    <row r="70" spans="1:12" x14ac:dyDescent="0.25">
      <c r="A70" t="str">
        <f t="shared" si="3"/>
        <v>ad libitum daily for 28 consecutive days pre-egg production</v>
      </c>
      <c r="B70" s="5">
        <f>7+28</f>
        <v>35</v>
      </c>
      <c r="C70" s="5" t="s">
        <v>34</v>
      </c>
      <c r="D70" s="5">
        <v>199</v>
      </c>
      <c r="E70" s="5">
        <v>0</v>
      </c>
      <c r="F70" s="4">
        <v>3200</v>
      </c>
      <c r="G70" s="5" t="s">
        <v>36</v>
      </c>
      <c r="H70" s="5">
        <v>0.82</v>
      </c>
      <c r="I70" s="5">
        <v>0.44</v>
      </c>
      <c r="J70" s="5">
        <v>2.4900000000000002</v>
      </c>
      <c r="K70" s="5">
        <v>0.83</v>
      </c>
      <c r="L70" t="str">
        <f t="shared" si="2"/>
        <v xml:space="preserve">Spot blood sample taken during 9 and 11 am </v>
      </c>
    </row>
    <row r="71" spans="1:12" x14ac:dyDescent="0.25">
      <c r="A71" t="str">
        <f t="shared" si="3"/>
        <v>ad libitum daily for 28 consecutive days pre-egg production</v>
      </c>
      <c r="B71" s="5">
        <f>14+28</f>
        <v>42</v>
      </c>
      <c r="C71" s="5" t="s">
        <v>34</v>
      </c>
      <c r="D71" s="5">
        <v>199</v>
      </c>
      <c r="E71" s="5">
        <v>0</v>
      </c>
      <c r="F71" s="4">
        <v>3200</v>
      </c>
      <c r="G71" s="5" t="s">
        <v>36</v>
      </c>
      <c r="H71" s="5">
        <v>1.68</v>
      </c>
      <c r="I71" s="5">
        <v>1.88</v>
      </c>
      <c r="J71" s="5">
        <v>1.03</v>
      </c>
      <c r="K71" s="5">
        <v>0.49</v>
      </c>
      <c r="L71" t="str">
        <f t="shared" si="2"/>
        <v xml:space="preserve">Spot blood sample taken during 9 and 11 am </v>
      </c>
    </row>
    <row r="72" spans="1:12" x14ac:dyDescent="0.25">
      <c r="A72" t="str">
        <f t="shared" si="3"/>
        <v>ad libitum daily for 28 consecutive days pre-egg production</v>
      </c>
      <c r="B72" s="5">
        <f>21+28</f>
        <v>49</v>
      </c>
      <c r="C72" s="5" t="s">
        <v>34</v>
      </c>
      <c r="D72" s="5">
        <v>199</v>
      </c>
      <c r="E72" s="5">
        <v>0</v>
      </c>
      <c r="F72" s="4">
        <v>3200</v>
      </c>
      <c r="G72" s="5" t="s">
        <v>36</v>
      </c>
      <c r="L72" t="str">
        <f t="shared" si="2"/>
        <v xml:space="preserve">Spot blood sample taken during 9 and 11 am </v>
      </c>
    </row>
    <row r="73" spans="1:12" x14ac:dyDescent="0.25">
      <c r="A73" t="str">
        <f t="shared" si="3"/>
        <v>ad libitum daily for 28 consecutive days pre-egg production</v>
      </c>
      <c r="B73" s="5">
        <f>28+28</f>
        <v>56</v>
      </c>
      <c r="C73" s="5" t="s">
        <v>34</v>
      </c>
      <c r="D73" s="5">
        <v>199</v>
      </c>
      <c r="E73" s="5">
        <v>0</v>
      </c>
      <c r="F73" s="4">
        <v>3200</v>
      </c>
      <c r="G73" s="5" t="s">
        <v>36</v>
      </c>
      <c r="L73" t="str">
        <f t="shared" si="2"/>
        <v xml:space="preserve">Spot blood sample taken during 9 and 11 am </v>
      </c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2:21" x14ac:dyDescent="0.25">
      <c r="F209" s="4"/>
    </row>
    <row r="210" spans="2:21" x14ac:dyDescent="0.25">
      <c r="F210" s="4"/>
    </row>
    <row r="211" spans="2:21" x14ac:dyDescent="0.25">
      <c r="F211" s="4"/>
    </row>
    <row r="212" spans="2:21" x14ac:dyDescent="0.25">
      <c r="F212" s="4"/>
    </row>
    <row r="213" spans="2:21" x14ac:dyDescent="0.25">
      <c r="F213" s="4"/>
    </row>
    <row r="214" spans="2:21" x14ac:dyDescent="0.25">
      <c r="F214" s="4"/>
    </row>
    <row r="215" spans="2:21" x14ac:dyDescent="0.25">
      <c r="F215" s="4"/>
    </row>
    <row r="216" spans="2:21" x14ac:dyDescent="0.25">
      <c r="F216" s="4"/>
    </row>
    <row r="217" spans="2:21" x14ac:dyDescent="0.25">
      <c r="F217" s="4"/>
    </row>
    <row r="221" spans="2:21" x14ac:dyDescent="0.25">
      <c r="B221" s="6"/>
      <c r="C221" s="6"/>
      <c r="D221" s="6"/>
      <c r="E221" s="6"/>
      <c r="F221" s="10"/>
      <c r="G221" s="10"/>
      <c r="H221" s="6"/>
      <c r="I221" s="6"/>
      <c r="J221" s="6"/>
      <c r="K221" s="6"/>
      <c r="L221" s="7"/>
      <c r="M221" s="7"/>
      <c r="N221" s="7"/>
      <c r="O221" s="8"/>
      <c r="P221" s="7"/>
      <c r="Q221" s="7"/>
      <c r="R221" s="7"/>
      <c r="S221" s="7"/>
      <c r="T221" s="7"/>
      <c r="U221" s="7"/>
    </row>
    <row r="222" spans="2:21" x14ac:dyDescent="0.25">
      <c r="B222" s="6"/>
      <c r="C222" s="6"/>
      <c r="D222" s="6"/>
      <c r="E222" s="6"/>
      <c r="F222" s="10"/>
      <c r="G222" s="10"/>
      <c r="H222" s="6"/>
      <c r="I222" s="6"/>
      <c r="J222" s="6"/>
      <c r="K222" s="6"/>
      <c r="L222" s="7"/>
      <c r="M222" s="7"/>
      <c r="N222" s="7"/>
      <c r="O222" s="8"/>
      <c r="P222" s="7"/>
      <c r="Q222" s="7"/>
      <c r="R222" s="7"/>
      <c r="S222" s="7"/>
      <c r="T222" s="7"/>
      <c r="U222" s="7"/>
    </row>
    <row r="223" spans="2:21" x14ac:dyDescent="0.25">
      <c r="B223" s="6"/>
      <c r="C223" s="6"/>
      <c r="D223" s="6"/>
      <c r="E223" s="6"/>
      <c r="F223" s="10"/>
      <c r="G223" s="10"/>
      <c r="H223" s="6"/>
      <c r="I223" s="6"/>
      <c r="J223" s="6"/>
      <c r="K223" s="6"/>
      <c r="L223" s="7"/>
      <c r="M223" s="7"/>
      <c r="N223" s="7"/>
      <c r="O223" s="8"/>
      <c r="P223" s="7"/>
      <c r="Q223" s="7"/>
      <c r="R223" s="7"/>
      <c r="S223" s="7"/>
      <c r="T223" s="7"/>
      <c r="U223" s="7"/>
    </row>
    <row r="224" spans="2:21" x14ac:dyDescent="0.25">
      <c r="B224" s="6"/>
      <c r="C224" s="6"/>
      <c r="D224" s="6"/>
      <c r="E224" s="6"/>
      <c r="F224" s="10"/>
      <c r="G224" s="10"/>
      <c r="H224" s="6"/>
      <c r="I224" s="6"/>
      <c r="J224" s="6"/>
      <c r="K224" s="6"/>
      <c r="L224" s="7"/>
      <c r="M224" s="7"/>
      <c r="N224" s="7"/>
      <c r="O224" s="8"/>
      <c r="P224" s="7"/>
      <c r="Q224" s="7"/>
      <c r="R224" s="7"/>
      <c r="S224" s="7"/>
      <c r="T224" s="7"/>
      <c r="U224" s="7"/>
    </row>
    <row r="225" spans="2:21" x14ac:dyDescent="0.25">
      <c r="B225" s="6"/>
      <c r="C225" s="6"/>
      <c r="D225" s="6"/>
      <c r="E225" s="6"/>
      <c r="F225" s="10"/>
      <c r="G225" s="10"/>
      <c r="H225" s="6"/>
      <c r="I225" s="6"/>
      <c r="J225" s="6"/>
      <c r="K225" s="6"/>
      <c r="L225" s="7"/>
      <c r="M225" s="7"/>
      <c r="N225" s="7"/>
      <c r="O225" s="8"/>
      <c r="P225" s="7"/>
      <c r="Q225" s="7"/>
      <c r="R225" s="7"/>
      <c r="S225" s="7"/>
      <c r="T225" s="7"/>
      <c r="U225" s="7"/>
    </row>
    <row r="226" spans="2:21" x14ac:dyDescent="0.25">
      <c r="C226" s="6"/>
      <c r="D226" s="6"/>
      <c r="E226" s="6"/>
      <c r="F226" s="10"/>
      <c r="G226" s="10"/>
      <c r="H226" s="6"/>
      <c r="I226" s="6"/>
      <c r="J226" s="6"/>
      <c r="K226" s="6"/>
      <c r="L226" s="7"/>
      <c r="M226" s="7"/>
      <c r="N226" s="7"/>
      <c r="O226" s="8"/>
      <c r="P226" s="7"/>
      <c r="Q226" s="7"/>
      <c r="R226" s="7"/>
      <c r="S226" s="7"/>
      <c r="T226" s="7"/>
      <c r="U226" s="7"/>
    </row>
    <row r="227" spans="2:21" x14ac:dyDescent="0.25">
      <c r="C227" s="6"/>
      <c r="D227" s="6"/>
      <c r="E227" s="6"/>
      <c r="F227" s="10"/>
      <c r="G227" s="10"/>
      <c r="H227" s="6"/>
      <c r="I227" s="6"/>
      <c r="J227" s="6"/>
      <c r="K227" s="6"/>
      <c r="L227" s="7"/>
      <c r="M227" s="7"/>
      <c r="N227" s="7"/>
      <c r="O227" s="8"/>
      <c r="P227" s="7"/>
      <c r="Q227" s="7"/>
      <c r="R227" s="7"/>
      <c r="S227" s="7"/>
      <c r="T227" s="7"/>
      <c r="U227" s="7"/>
    </row>
    <row r="228" spans="2:21" x14ac:dyDescent="0.25">
      <c r="C228" s="6"/>
      <c r="D228" s="6"/>
      <c r="E228" s="6"/>
      <c r="F228" s="10"/>
      <c r="G228" s="10"/>
      <c r="H228" s="6"/>
      <c r="I228" s="6"/>
      <c r="J228" s="6"/>
      <c r="K228" s="6"/>
      <c r="L228" s="7"/>
      <c r="M228" s="7"/>
      <c r="N228" s="7"/>
      <c r="O228" s="8"/>
      <c r="P228" s="7"/>
      <c r="Q228" s="7"/>
      <c r="R228" s="7"/>
      <c r="S228" s="7"/>
      <c r="T228" s="7"/>
      <c r="U228" s="7"/>
    </row>
    <row r="229" spans="2:21" x14ac:dyDescent="0.25">
      <c r="C229" s="6"/>
      <c r="D229" s="6"/>
      <c r="E229" s="6"/>
      <c r="F229" s="10"/>
      <c r="G229" s="10"/>
      <c r="H229" s="6"/>
      <c r="I229" s="6"/>
      <c r="J229" s="6"/>
      <c r="K229" s="6"/>
      <c r="L229" s="7"/>
      <c r="M229" s="7"/>
      <c r="N229" s="7"/>
      <c r="O229" s="8"/>
      <c r="P229" s="7"/>
      <c r="Q229" s="7"/>
      <c r="R229" s="7"/>
      <c r="S229" s="7"/>
      <c r="T229" s="7"/>
      <c r="U229" s="7"/>
    </row>
    <row r="230" spans="2:21" x14ac:dyDescent="0.25">
      <c r="C230" s="6"/>
      <c r="D230" s="6"/>
      <c r="E230" s="6"/>
      <c r="F230" s="10"/>
      <c r="G230" s="10"/>
      <c r="H230" s="6"/>
      <c r="I230" s="6"/>
      <c r="J230" s="6"/>
      <c r="K230" s="6"/>
      <c r="L230" s="7"/>
      <c r="M230" s="7"/>
      <c r="N230" s="7"/>
      <c r="O230" s="8"/>
      <c r="P230" s="7"/>
      <c r="Q230" s="7"/>
      <c r="R230" s="7"/>
      <c r="S230" s="7"/>
      <c r="T230" s="7"/>
      <c r="U230" s="7"/>
    </row>
    <row r="231" spans="2:21" x14ac:dyDescent="0.25">
      <c r="C231" s="6"/>
      <c r="D231" s="6"/>
      <c r="E231" s="6"/>
      <c r="F231" s="10"/>
      <c r="G231" s="10"/>
      <c r="H231" s="6"/>
      <c r="I231" s="6"/>
      <c r="J231" s="6"/>
      <c r="K231" s="6"/>
      <c r="L231" s="7"/>
      <c r="M231" s="7"/>
      <c r="N231" s="7"/>
      <c r="O231" s="8"/>
      <c r="P231" s="7"/>
      <c r="Q231" s="7"/>
      <c r="R231" s="7"/>
      <c r="S231" s="7"/>
      <c r="T231" s="9"/>
      <c r="U231" s="9"/>
    </row>
    <row r="232" spans="2:21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7"/>
      <c r="M232" s="7"/>
      <c r="N232" s="7"/>
      <c r="O232" s="8"/>
      <c r="P232" s="9"/>
      <c r="Q232" s="9"/>
      <c r="R232" s="9"/>
      <c r="S232" s="9"/>
      <c r="T232" s="9"/>
      <c r="U232" s="9"/>
    </row>
    <row r="237" spans="2:21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2:21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Metabolism_O_1998_hen</vt:lpstr>
      <vt:lpstr>Metabolism_T_1998_hen</vt:lpstr>
      <vt:lpstr>Residue_2000_hen</vt:lpstr>
      <vt:lpstr>Residue_2016_quail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Yaoxing USGR</dc:creator>
  <cp:lastModifiedBy>Wu Yaoxing USGR</cp:lastModifiedBy>
  <dcterms:created xsi:type="dcterms:W3CDTF">2023-02-10T19:34:14Z</dcterms:created>
  <dcterms:modified xsi:type="dcterms:W3CDTF">2024-10-10T19:29:10Z</dcterms:modified>
</cp:coreProperties>
</file>